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comments6.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E:\UB_MIS\Classes\Spring 2016\Social Network Analytics - Sanjukta Das Smith\SNA Project\Project 2\"/>
    </mc:Choice>
  </mc:AlternateContent>
  <bookViews>
    <workbookView xWindow="0" yWindow="0" windowWidth="11640" windowHeight="7050"/>
  </bookViews>
  <sheets>
    <sheet name="Edges" sheetId="1" r:id="rId1"/>
    <sheet name="Vertices" sheetId="3" r:id="rId2"/>
    <sheet name="Do Not Delete" sheetId="4" state="hidden" r:id="rId3"/>
    <sheet name="Groups" sheetId="5" r:id="rId4"/>
    <sheet name="Group Vertices" sheetId="6" r:id="rId5"/>
    <sheet name="Overall Metrics" sheetId="7" r:id="rId6"/>
    <sheet name="Sentiment Classification" sheetId="8" r:id="rId7"/>
    <sheet name="Misc" sheetId="2" state="hidden" r:id="rId8"/>
    <sheet name="Twitter Search Ntwrk Top Items" sheetId="9" r:id="rId9"/>
    <sheet name="Vertex State Correlation" sheetId="10" r:id="rId10"/>
    <sheet name="Sheet4" sheetId="11" r:id="rId11"/>
  </sheets>
  <definedNames>
    <definedName name="_xlnm._FilterDatabase" localSheetId="9" hidden="1">'Vertex State Correlation'!$A$1:$E$1937</definedName>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62913"/>
</workbook>
</file>

<file path=xl/calcChain.xml><?xml version="1.0" encoding="utf-8"?>
<calcChain xmlns="http://schemas.openxmlformats.org/spreadsheetml/2006/main">
  <c r="BH3" i="1" l="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G3" i="1"/>
  <c r="BG4"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G557" i="1"/>
  <c r="BG558" i="1"/>
  <c r="BG559" i="1"/>
  <c r="BG560" i="1"/>
  <c r="BG561" i="1"/>
  <c r="BG562" i="1"/>
  <c r="BG563" i="1"/>
  <c r="BG564" i="1"/>
  <c r="BG565" i="1"/>
  <c r="BG566" i="1"/>
  <c r="BG567" i="1"/>
  <c r="BG568" i="1"/>
  <c r="BG569" i="1"/>
  <c r="BG570" i="1"/>
  <c r="BG571" i="1"/>
  <c r="BG572" i="1"/>
  <c r="BG573" i="1"/>
  <c r="BG574" i="1"/>
  <c r="BG575" i="1"/>
  <c r="BG576"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G702" i="1"/>
  <c r="BG703" i="1"/>
  <c r="BG704" i="1"/>
  <c r="BG705" i="1"/>
  <c r="BG706" i="1"/>
  <c r="BG707" i="1"/>
  <c r="BG708" i="1"/>
  <c r="BG709" i="1"/>
  <c r="BG710" i="1"/>
  <c r="BG711" i="1"/>
  <c r="BG712" i="1"/>
  <c r="BG713" i="1"/>
  <c r="BG714" i="1"/>
  <c r="BG715" i="1"/>
  <c r="BG716" i="1"/>
  <c r="BG717" i="1"/>
  <c r="BG718" i="1"/>
  <c r="BG719" i="1"/>
  <c r="BG720" i="1"/>
  <c r="BG721" i="1"/>
  <c r="BG722" i="1"/>
  <c r="BG723" i="1"/>
  <c r="BG724" i="1"/>
  <c r="BG725" i="1"/>
  <c r="BG726" i="1"/>
  <c r="BG727" i="1"/>
  <c r="BG728" i="1"/>
  <c r="BG729" i="1"/>
  <c r="BG730" i="1"/>
  <c r="BG731" i="1"/>
  <c r="BG732" i="1"/>
  <c r="BG733" i="1"/>
  <c r="BG734" i="1"/>
  <c r="BG735" i="1"/>
  <c r="BG736" i="1"/>
  <c r="BG737" i="1"/>
  <c r="BG738" i="1"/>
  <c r="BG739" i="1"/>
  <c r="BG740" i="1"/>
  <c r="BG741" i="1"/>
  <c r="BG742" i="1"/>
  <c r="BG743" i="1"/>
  <c r="BG744" i="1"/>
  <c r="BG745" i="1"/>
  <c r="BG746" i="1"/>
  <c r="BG747" i="1"/>
  <c r="BG748" i="1"/>
  <c r="BG749" i="1"/>
  <c r="BG750" i="1"/>
  <c r="BG751" i="1"/>
  <c r="BG752" i="1"/>
  <c r="BG753" i="1"/>
  <c r="BG754" i="1"/>
  <c r="BG755" i="1"/>
  <c r="BG756" i="1"/>
  <c r="BG757" i="1"/>
  <c r="BG758" i="1"/>
  <c r="BG759" i="1"/>
  <c r="BG760" i="1"/>
  <c r="BG761" i="1"/>
  <c r="BG762" i="1"/>
  <c r="BG763" i="1"/>
  <c r="BG764" i="1"/>
  <c r="BG765" i="1"/>
  <c r="BG766" i="1"/>
  <c r="BG767"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G794" i="1"/>
  <c r="BG795" i="1"/>
  <c r="BG796" i="1"/>
  <c r="BG797" i="1"/>
  <c r="BG798" i="1"/>
  <c r="BG799" i="1"/>
  <c r="BG800" i="1"/>
  <c r="BG801" i="1"/>
  <c r="BG802" i="1"/>
  <c r="BG803" i="1"/>
  <c r="BG804" i="1"/>
  <c r="BG805" i="1"/>
  <c r="BG806" i="1"/>
  <c r="BG807" i="1"/>
  <c r="BG808" i="1"/>
  <c r="BG809" i="1"/>
  <c r="BG810" i="1"/>
  <c r="BG811"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G836"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G881" i="1"/>
  <c r="BG882" i="1"/>
  <c r="BG883" i="1"/>
  <c r="BG884" i="1"/>
  <c r="BG885" i="1"/>
  <c r="BG886" i="1"/>
  <c r="BG887" i="1"/>
  <c r="BG888" i="1"/>
  <c r="BG889" i="1"/>
  <c r="BG890" i="1"/>
  <c r="BG891" i="1"/>
  <c r="BG892" i="1"/>
  <c r="BG893" i="1"/>
  <c r="BG894" i="1"/>
  <c r="BG895" i="1"/>
  <c r="BG896" i="1"/>
  <c r="BG897" i="1"/>
  <c r="BG898" i="1"/>
  <c r="BG899" i="1"/>
  <c r="BG900" i="1"/>
  <c r="BG901" i="1"/>
  <c r="BG902" i="1"/>
  <c r="BG903" i="1"/>
  <c r="BG904" i="1"/>
  <c r="BG905" i="1"/>
  <c r="BG906" i="1"/>
  <c r="BG907" i="1"/>
  <c r="BG908" i="1"/>
  <c r="BG909" i="1"/>
  <c r="BG910" i="1"/>
  <c r="BG911" i="1"/>
  <c r="BG912" i="1"/>
  <c r="BG913" i="1"/>
  <c r="BG914"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G939" i="1"/>
  <c r="BG940" i="1"/>
  <c r="BG941" i="1"/>
  <c r="BG942" i="1"/>
  <c r="BG943" i="1"/>
  <c r="BG944" i="1"/>
  <c r="BG945" i="1"/>
  <c r="BG946" i="1"/>
  <c r="BG947" i="1"/>
  <c r="BG948" i="1"/>
  <c r="BG949" i="1"/>
  <c r="BG950" i="1"/>
  <c r="BG951" i="1"/>
  <c r="BG952" i="1"/>
  <c r="BG953" i="1"/>
  <c r="BG954" i="1"/>
  <c r="BG955" i="1"/>
  <c r="BG956" i="1"/>
  <c r="BG957" i="1"/>
  <c r="BG958" i="1"/>
  <c r="BG959" i="1"/>
  <c r="BG960" i="1"/>
  <c r="BG961" i="1"/>
  <c r="BG962" i="1"/>
  <c r="BG963" i="1"/>
  <c r="BG964" i="1"/>
  <c r="BG965" i="1"/>
  <c r="BG966" i="1"/>
  <c r="BG967" i="1"/>
  <c r="BG968" i="1"/>
  <c r="BG969" i="1"/>
  <c r="BL3" i="3"/>
  <c r="BL4" i="3"/>
  <c r="BL7" i="3"/>
  <c r="BL8" i="3"/>
  <c r="BL11" i="3"/>
  <c r="BL12" i="3"/>
  <c r="BL14" i="3"/>
  <c r="BL15" i="3"/>
  <c r="BL16" i="3"/>
  <c r="BL17" i="3"/>
  <c r="BL18" i="3"/>
  <c r="BL19" i="3"/>
  <c r="BL20" i="3"/>
  <c r="BL21" i="3"/>
  <c r="BL22" i="3"/>
  <c r="BL23" i="3"/>
  <c r="BL24" i="3"/>
  <c r="BL25" i="3"/>
  <c r="BL26" i="3"/>
  <c r="BL27" i="3"/>
  <c r="BL28" i="3"/>
  <c r="BL29" i="3"/>
  <c r="BL30" i="3"/>
  <c r="BL31" i="3"/>
  <c r="BL32" i="3"/>
  <c r="BL34" i="3"/>
  <c r="BL35" i="3"/>
  <c r="BL36" i="3"/>
  <c r="BL37" i="3"/>
  <c r="BL38" i="3"/>
  <c r="BL39" i="3"/>
  <c r="BL40" i="3"/>
  <c r="BL41" i="3"/>
  <c r="BL42" i="3"/>
  <c r="BL43" i="3"/>
  <c r="BL44" i="3"/>
  <c r="BL45" i="3"/>
  <c r="BL46" i="3"/>
  <c r="BL47" i="3"/>
  <c r="BL48" i="3"/>
  <c r="BL49" i="3"/>
  <c r="BL50" i="3"/>
  <c r="BL52" i="3"/>
  <c r="BL53" i="3"/>
  <c r="BL54" i="3"/>
  <c r="BL55" i="3"/>
  <c r="BL57" i="3"/>
  <c r="BL58" i="3"/>
  <c r="BL59" i="3"/>
  <c r="BL60" i="3"/>
  <c r="BL61" i="3"/>
  <c r="BL62" i="3"/>
  <c r="BL64" i="3"/>
  <c r="BL65" i="3"/>
  <c r="BL66" i="3"/>
  <c r="BL67" i="3"/>
  <c r="BL68" i="3"/>
  <c r="BL69" i="3"/>
  <c r="BL70" i="3"/>
  <c r="BL71" i="3"/>
  <c r="BL72" i="3"/>
  <c r="BL73" i="3"/>
  <c r="BL74" i="3"/>
  <c r="BL77" i="3"/>
  <c r="BL78" i="3"/>
  <c r="BL79" i="3"/>
  <c r="BL80" i="3"/>
  <c r="BL81" i="3"/>
  <c r="BL82" i="3"/>
  <c r="BL83" i="3"/>
  <c r="BL86" i="3"/>
  <c r="BL87" i="3"/>
  <c r="BL88" i="3"/>
  <c r="BL89" i="3"/>
  <c r="BL90" i="3"/>
  <c r="BL92" i="3"/>
  <c r="BL93" i="3"/>
  <c r="BL94" i="3"/>
  <c r="BL96" i="3"/>
  <c r="BL97" i="3"/>
  <c r="BL98" i="3"/>
  <c r="BL99" i="3"/>
  <c r="BL100" i="3"/>
  <c r="BL101" i="3"/>
  <c r="BL102" i="3"/>
  <c r="BL103" i="3"/>
  <c r="BL105" i="3"/>
  <c r="BL106" i="3"/>
  <c r="BL108" i="3"/>
  <c r="BL109" i="3"/>
  <c r="BL110" i="3"/>
  <c r="BL111" i="3"/>
  <c r="BL112" i="3"/>
  <c r="BL113" i="3"/>
  <c r="BL114" i="3"/>
  <c r="BL115" i="3"/>
  <c r="BL116" i="3"/>
  <c r="BL117" i="3"/>
  <c r="BL119" i="3"/>
  <c r="BL120" i="3"/>
  <c r="BL122" i="3"/>
  <c r="BL123" i="3"/>
  <c r="BL124" i="3"/>
  <c r="BL126" i="3"/>
  <c r="BL127" i="3"/>
  <c r="BL128" i="3"/>
  <c r="BL129" i="3"/>
  <c r="BL131" i="3"/>
  <c r="BL132" i="3"/>
  <c r="BL134" i="3"/>
  <c r="BL135" i="3"/>
  <c r="BL136" i="3"/>
  <c r="BL138" i="3"/>
  <c r="BL139" i="3"/>
  <c r="BL140" i="3"/>
  <c r="BL141" i="3"/>
  <c r="BL142" i="3"/>
  <c r="BL144" i="3"/>
  <c r="BL145" i="3"/>
  <c r="BL146" i="3"/>
  <c r="BL147" i="3"/>
  <c r="BL149" i="3"/>
  <c r="BL150" i="3"/>
  <c r="BL151" i="3"/>
  <c r="BL152" i="3"/>
  <c r="BL153" i="3"/>
  <c r="BL154" i="3"/>
  <c r="BL155" i="3"/>
  <c r="BL156" i="3"/>
  <c r="BL157" i="3"/>
  <c r="BL158" i="3"/>
  <c r="BL159" i="3"/>
  <c r="BL160" i="3"/>
  <c r="BL161" i="3"/>
  <c r="BL162" i="3"/>
  <c r="BL166" i="3"/>
  <c r="BL167" i="3"/>
  <c r="BL168" i="3"/>
  <c r="BL169" i="3"/>
  <c r="BL170" i="3"/>
  <c r="BL171" i="3"/>
  <c r="BL172" i="3"/>
  <c r="BL175" i="3"/>
  <c r="BL176" i="3"/>
  <c r="BL177" i="3"/>
  <c r="BL178" i="3"/>
  <c r="BL181" i="3"/>
  <c r="BL182" i="3"/>
  <c r="BL183" i="3"/>
  <c r="BL184" i="3"/>
  <c r="BL185" i="3"/>
  <c r="BL186" i="3"/>
  <c r="BL187" i="3"/>
  <c r="BL188" i="3"/>
  <c r="BL189" i="3"/>
  <c r="BL190" i="3"/>
  <c r="BL194" i="3"/>
  <c r="BL195" i="3"/>
  <c r="BL196" i="3"/>
  <c r="BL197" i="3"/>
  <c r="BL198" i="3"/>
  <c r="BL199" i="3"/>
  <c r="BL200" i="3"/>
  <c r="BL201" i="3"/>
  <c r="BL202" i="3"/>
  <c r="BL203" i="3"/>
  <c r="BL205" i="3"/>
  <c r="BL206" i="3"/>
  <c r="BL209" i="3"/>
  <c r="BL210" i="3"/>
  <c r="BL212" i="3"/>
  <c r="BL213" i="3"/>
  <c r="BL214" i="3"/>
  <c r="BL215" i="3"/>
  <c r="BL216" i="3"/>
  <c r="BL217" i="3"/>
  <c r="BL218" i="3"/>
  <c r="BL219" i="3"/>
  <c r="BL223" i="3"/>
  <c r="BL224" i="3"/>
  <c r="BL225" i="3"/>
  <c r="BL226" i="3"/>
  <c r="BL227" i="3"/>
  <c r="BL228" i="3"/>
  <c r="BL230" i="3"/>
  <c r="BL232" i="3"/>
  <c r="BL233" i="3"/>
  <c r="BL234" i="3"/>
  <c r="BL235" i="3"/>
  <c r="BL236" i="3"/>
  <c r="BL237" i="3"/>
  <c r="BL238" i="3"/>
  <c r="BL239" i="3"/>
  <c r="BL240" i="3"/>
  <c r="BL241" i="3"/>
  <c r="BL242" i="3"/>
  <c r="BL244" i="3"/>
  <c r="BL245" i="3"/>
  <c r="BL247" i="3"/>
  <c r="BL248" i="3"/>
  <c r="BL249" i="3"/>
  <c r="BL250" i="3"/>
  <c r="BL251" i="3"/>
  <c r="BL252" i="3"/>
  <c r="BL253" i="3"/>
  <c r="BL254"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4" i="3"/>
  <c r="BL285" i="3"/>
  <c r="BL286" i="3"/>
  <c r="BL287" i="3"/>
  <c r="BL289" i="3"/>
  <c r="BL291" i="3"/>
  <c r="BL292" i="3"/>
  <c r="BL293" i="3"/>
  <c r="BL294" i="3"/>
  <c r="BL295" i="3"/>
  <c r="BL298" i="3"/>
  <c r="BL299" i="3"/>
  <c r="BL300" i="3"/>
  <c r="BL301" i="3"/>
  <c r="BL302" i="3"/>
  <c r="BL303" i="3"/>
  <c r="BL304" i="3"/>
  <c r="BL306" i="3"/>
  <c r="BL307" i="3"/>
  <c r="BL308" i="3"/>
  <c r="BL309" i="3"/>
  <c r="BL310" i="3"/>
  <c r="BL311" i="3"/>
  <c r="BL312" i="3"/>
  <c r="BL313" i="3"/>
  <c r="BL314" i="3"/>
  <c r="BL315" i="3"/>
  <c r="BL316" i="3"/>
  <c r="BL318" i="3"/>
  <c r="BL319" i="3"/>
  <c r="BL320" i="3"/>
  <c r="BL321" i="3"/>
  <c r="BL322" i="3"/>
  <c r="BL323" i="3"/>
  <c r="BL324" i="3"/>
  <c r="BL325" i="3"/>
  <c r="BL326" i="3"/>
  <c r="BL328" i="3"/>
  <c r="BL329" i="3"/>
  <c r="BL330" i="3"/>
  <c r="BL331" i="3"/>
  <c r="BL332" i="3"/>
  <c r="BL333" i="3"/>
  <c r="BL334" i="3"/>
  <c r="BL335" i="3"/>
  <c r="BL336" i="3"/>
  <c r="BL339" i="3"/>
  <c r="BL340" i="3"/>
  <c r="BL341" i="3"/>
  <c r="BL342" i="3"/>
  <c r="BL343" i="3"/>
  <c r="BL346" i="3"/>
  <c r="BL347" i="3"/>
  <c r="BL349" i="3"/>
  <c r="BL350" i="3"/>
  <c r="BL351" i="3"/>
  <c r="BL352" i="3"/>
  <c r="BL354" i="3"/>
  <c r="BL355" i="3"/>
  <c r="BL357" i="3"/>
  <c r="BL358" i="3"/>
  <c r="BL368" i="3"/>
  <c r="BL369" i="3"/>
  <c r="BL370" i="3"/>
  <c r="BL371" i="3"/>
  <c r="BL372" i="3"/>
  <c r="BL373" i="3"/>
  <c r="BL374" i="3"/>
  <c r="BL376" i="3"/>
  <c r="BL377" i="3"/>
  <c r="BL378" i="3"/>
  <c r="BL379" i="3"/>
  <c r="BL381" i="3"/>
  <c r="BL382" i="3"/>
  <c r="BL383" i="3"/>
  <c r="BL384" i="3"/>
  <c r="BL385" i="3"/>
  <c r="BL386" i="3"/>
  <c r="BL387"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1" i="3"/>
  <c r="BL432" i="3"/>
  <c r="BL433" i="3"/>
  <c r="BL434" i="3"/>
  <c r="BL435" i="3"/>
  <c r="BL437" i="3"/>
  <c r="BL438" i="3"/>
  <c r="BL439"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90" i="3"/>
  <c r="BL491" i="3"/>
  <c r="BL492" i="3"/>
  <c r="BL493" i="3"/>
  <c r="BL494" i="3"/>
  <c r="BL495" i="3"/>
  <c r="BL496" i="3"/>
  <c r="BL497" i="3"/>
  <c r="BL498" i="3"/>
  <c r="BL499" i="3"/>
  <c r="BL500" i="3"/>
  <c r="BL501" i="3"/>
  <c r="BL502" i="3"/>
  <c r="BL503" i="3"/>
  <c r="BL504" i="3"/>
  <c r="BL505" i="3"/>
  <c r="BL506" i="3"/>
  <c r="BL507" i="3"/>
  <c r="BL509" i="3"/>
  <c r="BL510" i="3"/>
  <c r="BL511" i="3"/>
  <c r="BL512" i="3"/>
  <c r="BL513" i="3"/>
  <c r="BL514" i="3"/>
  <c r="BL515" i="3"/>
  <c r="BL516" i="3"/>
  <c r="BL517" i="3"/>
  <c r="BL519" i="3"/>
  <c r="BL520" i="3"/>
  <c r="BL521" i="3"/>
  <c r="BL522" i="3"/>
  <c r="BL523" i="3"/>
  <c r="BL524" i="3"/>
  <c r="BL525" i="3"/>
  <c r="BL526" i="3"/>
  <c r="BL527" i="3"/>
  <c r="BL528" i="3"/>
  <c r="BL530" i="3"/>
  <c r="BL531" i="3"/>
  <c r="BL532" i="3"/>
  <c r="BL533" i="3"/>
  <c r="BL534" i="3"/>
  <c r="BL535"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2" i="3"/>
  <c r="BL583" i="3"/>
  <c r="BL584" i="3"/>
  <c r="BL585" i="3"/>
  <c r="BL586" i="3"/>
  <c r="BL587" i="3"/>
  <c r="BL588" i="3"/>
  <c r="BL589" i="3"/>
  <c r="BL590" i="3"/>
  <c r="BL591" i="3"/>
  <c r="BL592" i="3"/>
  <c r="BL593" i="3"/>
  <c r="BL594" i="3"/>
  <c r="BL595" i="3"/>
  <c r="BL596" i="3"/>
  <c r="BL597" i="3"/>
  <c r="BL598" i="3"/>
  <c r="BL599" i="3"/>
  <c r="BL600" i="3"/>
  <c r="BL602" i="3"/>
  <c r="BL603" i="3"/>
  <c r="BL604" i="3"/>
  <c r="BL605" i="3"/>
  <c r="BL606" i="3"/>
  <c r="BL607" i="3"/>
  <c r="BL608" i="3"/>
  <c r="BL609" i="3"/>
  <c r="BL610" i="3"/>
  <c r="BL611" i="3"/>
  <c r="BL612" i="3"/>
  <c r="BL613" i="3"/>
  <c r="BL615" i="3"/>
  <c r="BL617" i="3"/>
  <c r="BL618" i="3"/>
  <c r="BL619" i="3"/>
  <c r="BL620" i="3"/>
  <c r="BL621" i="3"/>
  <c r="BL622" i="3"/>
  <c r="BL623" i="3"/>
  <c r="BL624" i="3"/>
  <c r="BL625" i="3"/>
  <c r="BL626" i="3"/>
  <c r="BL627" i="3"/>
  <c r="BL628" i="3"/>
  <c r="BL629" i="3"/>
  <c r="BL630" i="3"/>
  <c r="BL631" i="3"/>
  <c r="BL632" i="3"/>
  <c r="BL633" i="3"/>
  <c r="BL634" i="3"/>
  <c r="BL635" i="3"/>
  <c r="BL636" i="3"/>
  <c r="BL637" i="3"/>
  <c r="BL638" i="3"/>
  <c r="BL642" i="3"/>
  <c r="BL643" i="3"/>
  <c r="BL644" i="3"/>
  <c r="BL645" i="3"/>
  <c r="BL646" i="3"/>
  <c r="BL647" i="3"/>
  <c r="BL648" i="3"/>
  <c r="BL649" i="3"/>
  <c r="BL652" i="3"/>
  <c r="BL653" i="3"/>
  <c r="BL654" i="3"/>
  <c r="BL655"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3" i="3"/>
  <c r="BL684" i="3"/>
  <c r="BL685" i="3"/>
  <c r="BL686" i="3"/>
  <c r="BL687" i="3"/>
  <c r="BL688" i="3"/>
  <c r="BL690" i="3"/>
  <c r="BL691" i="3"/>
  <c r="BL692" i="3"/>
  <c r="BL693" i="3"/>
  <c r="BL694" i="3"/>
  <c r="BL695" i="3"/>
  <c r="BL696" i="3"/>
  <c r="BL697" i="3"/>
  <c r="BL698" i="3"/>
  <c r="BL699" i="3"/>
  <c r="BL700" i="3"/>
  <c r="BL701" i="3"/>
  <c r="BL702" i="3"/>
  <c r="BL703" i="3"/>
  <c r="BL704" i="3"/>
  <c r="BL706" i="3"/>
  <c r="BL707" i="3"/>
  <c r="BL708" i="3"/>
  <c r="BL709" i="3"/>
  <c r="BL710" i="3"/>
  <c r="BL711" i="3"/>
  <c r="BL712" i="3"/>
  <c r="BL715"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801" i="3"/>
  <c r="BL802" i="3"/>
  <c r="BL803" i="3"/>
  <c r="BL804" i="3"/>
  <c r="BL805" i="3"/>
  <c r="BL807" i="3"/>
  <c r="BL808" i="3"/>
  <c r="BL809" i="3"/>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BK3" i="3"/>
  <c r="BK4" i="3"/>
  <c r="BK5" i="3"/>
  <c r="BK6" i="3"/>
  <c r="BK7" i="3"/>
  <c r="BK10" i="3"/>
  <c r="BK11" i="3"/>
  <c r="BK12" i="3"/>
  <c r="BK13" i="3"/>
  <c r="BK14" i="3"/>
  <c r="BK16" i="3"/>
  <c r="BK17" i="3"/>
  <c r="BK19" i="3"/>
  <c r="BK22" i="3"/>
  <c r="BK23" i="3"/>
  <c r="BK24" i="3"/>
  <c r="BK25" i="3"/>
  <c r="BK26" i="3"/>
  <c r="BK27" i="3"/>
  <c r="BK28" i="3"/>
  <c r="BK30" i="3"/>
  <c r="BK31" i="3"/>
  <c r="BK32" i="3"/>
  <c r="BK33" i="3"/>
  <c r="BK34" i="3"/>
  <c r="BK36" i="3"/>
  <c r="BK37" i="3"/>
  <c r="BK38" i="3"/>
  <c r="BK39" i="3"/>
  <c r="BK40" i="3"/>
  <c r="BK41" i="3"/>
  <c r="BK42" i="3"/>
  <c r="BK43" i="3"/>
  <c r="BK44" i="3"/>
  <c r="BK45" i="3"/>
  <c r="BK46" i="3"/>
  <c r="BK47" i="3"/>
  <c r="BK48" i="3"/>
  <c r="BK49" i="3"/>
  <c r="BK51" i="3"/>
  <c r="BK52" i="3"/>
  <c r="BK53" i="3"/>
  <c r="BK54" i="3"/>
  <c r="BK56" i="3"/>
  <c r="BK57" i="3"/>
  <c r="BK58" i="3"/>
  <c r="BK59" i="3"/>
  <c r="BK60" i="3"/>
  <c r="BK61" i="3"/>
  <c r="BK62" i="3"/>
  <c r="BK63" i="3"/>
  <c r="BK64" i="3"/>
  <c r="BK66" i="3"/>
  <c r="BK67" i="3"/>
  <c r="BK68" i="3"/>
  <c r="BK69" i="3"/>
  <c r="BK70" i="3"/>
  <c r="BK71" i="3"/>
  <c r="BK72" i="3"/>
  <c r="BK73" i="3"/>
  <c r="BK74" i="3"/>
  <c r="BK75" i="3"/>
  <c r="BK76" i="3"/>
  <c r="BK77" i="3"/>
  <c r="BK78" i="3"/>
  <c r="BK79" i="3"/>
  <c r="BK80" i="3"/>
  <c r="BK81" i="3"/>
  <c r="BK84" i="3"/>
  <c r="BK85" i="3"/>
  <c r="BK86" i="3"/>
  <c r="BK87" i="3"/>
  <c r="BK88" i="3"/>
  <c r="BK89" i="3"/>
  <c r="BK90" i="3"/>
  <c r="BK91" i="3"/>
  <c r="BK92" i="3"/>
  <c r="BK95" i="3"/>
  <c r="BK96" i="3"/>
  <c r="BK97" i="3"/>
  <c r="BK98" i="3"/>
  <c r="BK99" i="3"/>
  <c r="BK100" i="3"/>
  <c r="BK101" i="3"/>
  <c r="BK102" i="3"/>
  <c r="BK104" i="3"/>
  <c r="BK105" i="3"/>
  <c r="BK106" i="3"/>
  <c r="BK107" i="3"/>
  <c r="BK108" i="3"/>
  <c r="BK109" i="3"/>
  <c r="BK110" i="3"/>
  <c r="BK111" i="3"/>
  <c r="BK112" i="3"/>
  <c r="BK113" i="3"/>
  <c r="BK114" i="3"/>
  <c r="BK116" i="3"/>
  <c r="BK117" i="3"/>
  <c r="BK118" i="3"/>
  <c r="BK119" i="3"/>
  <c r="BK120" i="3"/>
  <c r="BK121" i="3"/>
  <c r="BK122" i="3"/>
  <c r="BK123" i="3"/>
  <c r="BK124" i="3"/>
  <c r="BK125" i="3"/>
  <c r="BK126" i="3"/>
  <c r="BK127" i="3"/>
  <c r="BK129" i="3"/>
  <c r="BK130" i="3"/>
  <c r="BK131" i="3"/>
  <c r="BK133" i="3"/>
  <c r="BK134" i="3"/>
  <c r="BK135" i="3"/>
  <c r="BK136" i="3"/>
  <c r="BK137" i="3"/>
  <c r="BK138" i="3"/>
  <c r="BK139" i="3"/>
  <c r="BK140" i="3"/>
  <c r="BK141" i="3"/>
  <c r="BK142" i="3"/>
  <c r="BK143" i="3"/>
  <c r="BK144" i="3"/>
  <c r="BK145" i="3"/>
  <c r="BK146" i="3"/>
  <c r="BK147" i="3"/>
  <c r="BK148" i="3"/>
  <c r="BK149" i="3"/>
  <c r="BK150" i="3"/>
  <c r="BK151" i="3"/>
  <c r="BK152" i="3"/>
  <c r="BK153" i="3"/>
  <c r="BK154" i="3"/>
  <c r="BK155" i="3"/>
  <c r="BK156" i="3"/>
  <c r="BK157" i="3"/>
  <c r="BK158" i="3"/>
  <c r="BK159" i="3"/>
  <c r="BK160" i="3"/>
  <c r="BK161" i="3"/>
  <c r="BK162" i="3"/>
  <c r="BK163" i="3"/>
  <c r="BK164" i="3"/>
  <c r="BK165" i="3"/>
  <c r="BK166" i="3"/>
  <c r="BK167" i="3"/>
  <c r="BK168" i="3"/>
  <c r="BK169" i="3"/>
  <c r="BK170" i="3"/>
  <c r="BK171" i="3"/>
  <c r="BK173" i="3"/>
  <c r="BK174" i="3"/>
  <c r="BK175" i="3"/>
  <c r="BK176" i="3"/>
  <c r="BK177" i="3"/>
  <c r="BK178" i="3"/>
  <c r="BK179" i="3"/>
  <c r="BK180" i="3"/>
  <c r="BK181" i="3"/>
  <c r="BK182" i="3"/>
  <c r="BK183" i="3"/>
  <c r="BK184" i="3"/>
  <c r="BK185" i="3"/>
  <c r="BK186" i="3"/>
  <c r="BK187" i="3"/>
  <c r="BK188" i="3"/>
  <c r="BK189" i="3"/>
  <c r="BK190" i="3"/>
  <c r="BK191" i="3"/>
  <c r="BK192" i="3"/>
  <c r="BK193" i="3"/>
  <c r="BK194" i="3"/>
  <c r="BK195" i="3"/>
  <c r="BK196" i="3"/>
  <c r="BK197" i="3"/>
  <c r="BK198" i="3"/>
  <c r="BK199" i="3"/>
  <c r="BK200" i="3"/>
  <c r="BK201" i="3"/>
  <c r="BK202" i="3"/>
  <c r="BK203" i="3"/>
  <c r="BK204" i="3"/>
  <c r="BK205" i="3"/>
  <c r="BK206" i="3"/>
  <c r="BK207" i="3"/>
  <c r="BK208" i="3"/>
  <c r="BK209" i="3"/>
  <c r="BK210" i="3"/>
  <c r="BK212" i="3"/>
  <c r="BK213" i="3"/>
  <c r="BK214" i="3"/>
  <c r="BK215" i="3"/>
  <c r="BK216" i="3"/>
  <c r="BK217" i="3"/>
  <c r="BK218" i="3"/>
  <c r="BK219" i="3"/>
  <c r="BK220" i="3"/>
  <c r="BK221" i="3"/>
  <c r="BK222" i="3"/>
  <c r="BK223" i="3"/>
  <c r="BK224" i="3"/>
  <c r="BK225" i="3"/>
  <c r="BK226" i="3"/>
  <c r="BK227" i="3"/>
  <c r="BK228" i="3"/>
  <c r="BK229" i="3"/>
  <c r="BK230" i="3"/>
  <c r="BK231" i="3"/>
  <c r="BK232" i="3"/>
  <c r="BK233" i="3"/>
  <c r="BK234" i="3"/>
  <c r="BK235" i="3"/>
  <c r="BK236" i="3"/>
  <c r="BK237" i="3"/>
  <c r="BK238" i="3"/>
  <c r="BK239" i="3"/>
  <c r="BK241" i="3"/>
  <c r="BK242" i="3"/>
  <c r="BK243" i="3"/>
  <c r="BK244" i="3"/>
  <c r="BK245" i="3"/>
  <c r="BK246" i="3"/>
  <c r="BK247" i="3"/>
  <c r="BK248" i="3"/>
  <c r="BK249" i="3"/>
  <c r="BK252" i="3"/>
  <c r="BK253" i="3"/>
  <c r="BK254" i="3"/>
  <c r="BK255" i="3"/>
  <c r="BK256" i="3"/>
  <c r="BK257" i="3"/>
  <c r="BK258" i="3"/>
  <c r="BK259" i="3"/>
  <c r="BK260" i="3"/>
  <c r="BK262" i="3"/>
  <c r="BK263" i="3"/>
  <c r="BK264" i="3"/>
  <c r="BK265" i="3"/>
  <c r="BK266" i="3"/>
  <c r="BK267" i="3"/>
  <c r="BK268" i="3"/>
  <c r="BK269" i="3"/>
  <c r="BK271" i="3"/>
  <c r="BK272" i="3"/>
  <c r="BK273" i="3"/>
  <c r="BK274" i="3"/>
  <c r="BK275" i="3"/>
  <c r="BK276" i="3"/>
  <c r="BK277" i="3"/>
  <c r="BK278" i="3"/>
  <c r="BK279" i="3"/>
  <c r="BK280" i="3"/>
  <c r="BK282" i="3"/>
  <c r="BK283" i="3"/>
  <c r="BK284" i="3"/>
  <c r="BK286" i="3"/>
  <c r="BK287" i="3"/>
  <c r="BK288" i="3"/>
  <c r="BK289" i="3"/>
  <c r="BK290" i="3"/>
  <c r="BK291" i="3"/>
  <c r="BK292" i="3"/>
  <c r="BK293" i="3"/>
  <c r="BK294" i="3"/>
  <c r="BK296" i="3"/>
  <c r="BK297" i="3"/>
  <c r="BK298" i="3"/>
  <c r="BK299" i="3"/>
  <c r="BK300" i="3"/>
  <c r="BK301" i="3"/>
  <c r="BK302" i="3"/>
  <c r="BK303" i="3"/>
  <c r="BK304" i="3"/>
  <c r="BK305" i="3"/>
  <c r="BK306" i="3"/>
  <c r="BK307" i="3"/>
  <c r="BK308" i="3"/>
  <c r="BK309" i="3"/>
  <c r="BK310" i="3"/>
  <c r="BK311" i="3"/>
  <c r="BK312" i="3"/>
  <c r="BK313" i="3"/>
  <c r="BK314" i="3"/>
  <c r="BK315" i="3"/>
  <c r="BK316" i="3"/>
  <c r="BK317" i="3"/>
  <c r="BK318" i="3"/>
  <c r="BK320" i="3"/>
  <c r="BK321" i="3"/>
  <c r="BK322" i="3"/>
  <c r="BK323" i="3"/>
  <c r="BK324" i="3"/>
  <c r="BK325" i="3"/>
  <c r="BK326" i="3"/>
  <c r="BK327" i="3"/>
  <c r="BK328" i="3"/>
  <c r="BK329" i="3"/>
  <c r="BK330" i="3"/>
  <c r="BK331" i="3"/>
  <c r="BK332" i="3"/>
  <c r="BK333" i="3"/>
  <c r="BK334" i="3"/>
  <c r="BK335" i="3"/>
  <c r="BK336" i="3"/>
  <c r="BK337" i="3"/>
  <c r="BK338" i="3"/>
  <c r="BK339" i="3"/>
  <c r="BK340" i="3"/>
  <c r="BK341" i="3"/>
  <c r="BK342" i="3"/>
  <c r="BK343" i="3"/>
  <c r="BK344" i="3"/>
  <c r="BK345" i="3"/>
  <c r="BK346" i="3"/>
  <c r="BK347" i="3"/>
  <c r="BK348" i="3"/>
  <c r="BK349" i="3"/>
  <c r="BK350" i="3"/>
  <c r="BK351" i="3"/>
  <c r="BK352" i="3"/>
  <c r="BK353" i="3"/>
  <c r="BK354" i="3"/>
  <c r="BK355" i="3"/>
  <c r="BK357" i="3"/>
  <c r="BK359" i="3"/>
  <c r="BK360" i="3"/>
  <c r="BK361" i="3"/>
  <c r="BK362" i="3"/>
  <c r="BK363" i="3"/>
  <c r="BK364" i="3"/>
  <c r="BK365" i="3"/>
  <c r="BK366" i="3"/>
  <c r="BK367" i="3"/>
  <c r="BK368" i="3"/>
  <c r="BK369" i="3"/>
  <c r="BK370" i="3"/>
  <c r="BK371" i="3"/>
  <c r="BK372" i="3"/>
  <c r="BK373" i="3"/>
  <c r="BK375" i="3"/>
  <c r="BK376" i="3"/>
  <c r="BK377" i="3"/>
  <c r="BK378" i="3"/>
  <c r="BK379" i="3"/>
  <c r="BK380" i="3"/>
  <c r="BK381" i="3"/>
  <c r="BK382" i="3"/>
  <c r="BK383" i="3"/>
  <c r="BK384" i="3"/>
  <c r="BK385" i="3"/>
  <c r="BK386" i="3"/>
  <c r="BK387" i="3"/>
  <c r="BK388" i="3"/>
  <c r="BK389" i="3"/>
  <c r="BK390" i="3"/>
  <c r="BK391" i="3"/>
  <c r="BK392" i="3"/>
  <c r="BK393" i="3"/>
  <c r="BK394" i="3"/>
  <c r="BK395" i="3"/>
  <c r="BK396" i="3"/>
  <c r="BK397" i="3"/>
  <c r="BK398" i="3"/>
  <c r="BK399" i="3"/>
  <c r="BK400" i="3"/>
  <c r="BK401" i="3"/>
  <c r="BK402" i="3"/>
  <c r="BK403" i="3"/>
  <c r="BK405" i="3"/>
  <c r="BK406" i="3"/>
  <c r="BK407" i="3"/>
  <c r="BK408" i="3"/>
  <c r="BK409" i="3"/>
  <c r="BK410" i="3"/>
  <c r="BK411" i="3"/>
  <c r="BK412" i="3"/>
  <c r="BK413" i="3"/>
  <c r="BK414" i="3"/>
  <c r="BK415" i="3"/>
  <c r="BK416" i="3"/>
  <c r="BK417" i="3"/>
  <c r="BK418" i="3"/>
  <c r="BK419" i="3"/>
  <c r="BK420" i="3"/>
  <c r="BK421" i="3"/>
  <c r="BK422" i="3"/>
  <c r="BK423" i="3"/>
  <c r="BK424" i="3"/>
  <c r="BK425" i="3"/>
  <c r="BK426" i="3"/>
  <c r="BK427" i="3"/>
  <c r="BK428" i="3"/>
  <c r="BK429" i="3"/>
  <c r="BK430" i="3"/>
  <c r="BK431" i="3"/>
  <c r="BK432" i="3"/>
  <c r="BK433" i="3"/>
  <c r="BK434" i="3"/>
  <c r="BK435" i="3"/>
  <c r="BK436" i="3"/>
  <c r="BK437" i="3"/>
  <c r="BK438" i="3"/>
  <c r="BK439" i="3"/>
  <c r="BK440" i="3"/>
  <c r="BK441" i="3"/>
  <c r="BK442" i="3"/>
  <c r="BK443" i="3"/>
  <c r="BK444" i="3"/>
  <c r="BK445" i="3"/>
  <c r="BK446" i="3"/>
  <c r="BK447" i="3"/>
  <c r="BK448" i="3"/>
  <c r="BK449" i="3"/>
  <c r="BK450" i="3"/>
  <c r="BK451" i="3"/>
  <c r="BK452" i="3"/>
  <c r="BK453" i="3"/>
  <c r="BK454" i="3"/>
  <c r="BK455" i="3"/>
  <c r="BK456" i="3"/>
  <c r="BK457" i="3"/>
  <c r="BK458" i="3"/>
  <c r="BK459" i="3"/>
  <c r="BK460" i="3"/>
  <c r="BK461" i="3"/>
  <c r="BK462" i="3"/>
  <c r="BK463" i="3"/>
  <c r="BK464" i="3"/>
  <c r="BK465" i="3"/>
  <c r="BK466" i="3"/>
  <c r="BK467" i="3"/>
  <c r="BK468" i="3"/>
  <c r="BK469" i="3"/>
  <c r="BK470" i="3"/>
  <c r="BK471" i="3"/>
  <c r="BK472" i="3"/>
  <c r="BK473" i="3"/>
  <c r="BK474" i="3"/>
  <c r="BK475" i="3"/>
  <c r="BK476" i="3"/>
  <c r="BK477" i="3"/>
  <c r="BK478" i="3"/>
  <c r="BK479" i="3"/>
  <c r="BK480" i="3"/>
  <c r="BK481" i="3"/>
  <c r="BK482" i="3"/>
  <c r="BK483" i="3"/>
  <c r="BK484" i="3"/>
  <c r="BK485" i="3"/>
  <c r="BK486" i="3"/>
  <c r="BK487" i="3"/>
  <c r="BK488" i="3"/>
  <c r="BK489" i="3"/>
  <c r="BK490" i="3"/>
  <c r="BK491" i="3"/>
  <c r="BK492" i="3"/>
  <c r="BK493" i="3"/>
  <c r="BK494" i="3"/>
  <c r="BK495" i="3"/>
  <c r="BK496" i="3"/>
  <c r="BK497" i="3"/>
  <c r="BK498" i="3"/>
  <c r="BK499" i="3"/>
  <c r="BK500" i="3"/>
  <c r="BK501" i="3"/>
  <c r="BK502" i="3"/>
  <c r="BK503" i="3"/>
  <c r="BK504" i="3"/>
  <c r="BK505" i="3"/>
  <c r="BK506" i="3"/>
  <c r="BK507" i="3"/>
  <c r="BK508" i="3"/>
  <c r="BK509" i="3"/>
  <c r="BK510" i="3"/>
  <c r="BK511" i="3"/>
  <c r="BK512" i="3"/>
  <c r="BK513" i="3"/>
  <c r="BK514" i="3"/>
  <c r="BK515" i="3"/>
  <c r="BK516" i="3"/>
  <c r="BK517" i="3"/>
  <c r="BK518" i="3"/>
  <c r="BK519" i="3"/>
  <c r="BK520" i="3"/>
  <c r="BK521" i="3"/>
  <c r="BK522" i="3"/>
  <c r="BK523" i="3"/>
  <c r="BK524" i="3"/>
  <c r="BK525" i="3"/>
  <c r="BK526" i="3"/>
  <c r="BK527" i="3"/>
  <c r="BK528" i="3"/>
  <c r="BK529" i="3"/>
  <c r="BK530" i="3"/>
  <c r="BK531" i="3"/>
  <c r="BK533" i="3"/>
  <c r="BK534" i="3"/>
  <c r="BK535" i="3"/>
  <c r="BK536" i="3"/>
  <c r="BK537" i="3"/>
  <c r="BK538" i="3"/>
  <c r="BK539" i="3"/>
  <c r="BK540" i="3"/>
  <c r="BK541" i="3"/>
  <c r="BK542" i="3"/>
  <c r="BK543" i="3"/>
  <c r="BK544" i="3"/>
  <c r="BK545" i="3"/>
  <c r="BK546" i="3"/>
  <c r="BK547" i="3"/>
  <c r="BK548" i="3"/>
  <c r="BK549" i="3"/>
  <c r="BK550" i="3"/>
  <c r="BK551" i="3"/>
  <c r="BK552" i="3"/>
  <c r="BK553" i="3"/>
  <c r="BK554" i="3"/>
  <c r="BK555" i="3"/>
  <c r="BK556" i="3"/>
  <c r="BK557" i="3"/>
  <c r="BK558" i="3"/>
  <c r="BK559" i="3"/>
  <c r="BK560" i="3"/>
  <c r="BK561" i="3"/>
  <c r="BK562" i="3"/>
  <c r="BK563" i="3"/>
  <c r="BK564" i="3"/>
  <c r="BK565" i="3"/>
  <c r="BK566" i="3"/>
  <c r="BK567" i="3"/>
  <c r="BK568" i="3"/>
  <c r="BK569" i="3"/>
  <c r="BK570" i="3"/>
  <c r="BK571" i="3"/>
  <c r="BK572" i="3"/>
  <c r="BK573" i="3"/>
  <c r="BK574" i="3"/>
  <c r="BK575" i="3"/>
  <c r="BK576" i="3"/>
  <c r="BK577" i="3"/>
  <c r="BK578" i="3"/>
  <c r="BK579" i="3"/>
  <c r="BK580" i="3"/>
  <c r="BK581" i="3"/>
  <c r="BK582" i="3"/>
  <c r="BK583" i="3"/>
  <c r="BK584" i="3"/>
  <c r="BK585" i="3"/>
  <c r="BK586" i="3"/>
  <c r="BK587" i="3"/>
  <c r="BK588" i="3"/>
  <c r="BK589" i="3"/>
  <c r="BK590" i="3"/>
  <c r="BK591" i="3"/>
  <c r="BK592" i="3"/>
  <c r="BK593" i="3"/>
  <c r="BK594" i="3"/>
  <c r="BK595" i="3"/>
  <c r="BK596" i="3"/>
  <c r="BK597" i="3"/>
  <c r="BK598" i="3"/>
  <c r="BK599" i="3"/>
  <c r="BK600" i="3"/>
  <c r="BK601" i="3"/>
  <c r="BK602" i="3"/>
  <c r="BK603" i="3"/>
  <c r="BK604" i="3"/>
  <c r="BK605" i="3"/>
  <c r="BK606" i="3"/>
  <c r="BK607" i="3"/>
  <c r="BK608" i="3"/>
  <c r="BK609" i="3"/>
  <c r="BK610" i="3"/>
  <c r="BK611" i="3"/>
  <c r="BK612" i="3"/>
  <c r="BK613" i="3"/>
  <c r="BK614" i="3"/>
  <c r="BK615" i="3"/>
  <c r="BK616" i="3"/>
  <c r="BK617" i="3"/>
  <c r="BK618" i="3"/>
  <c r="BK619" i="3"/>
  <c r="BK620" i="3"/>
  <c r="BK621" i="3"/>
  <c r="BK622" i="3"/>
  <c r="BK623" i="3"/>
  <c r="BK624" i="3"/>
  <c r="BK625" i="3"/>
  <c r="BK626" i="3"/>
  <c r="BK627" i="3"/>
  <c r="BK628" i="3"/>
  <c r="BK629" i="3"/>
  <c r="BK630" i="3"/>
  <c r="BK631" i="3"/>
  <c r="BK632" i="3"/>
  <c r="BK633" i="3"/>
  <c r="BK634" i="3"/>
  <c r="BK635" i="3"/>
  <c r="BK636" i="3"/>
  <c r="BK637" i="3"/>
  <c r="BK638" i="3"/>
  <c r="BK639" i="3"/>
  <c r="BK640" i="3"/>
  <c r="BK641" i="3"/>
  <c r="BK642" i="3"/>
  <c r="BK643" i="3"/>
  <c r="BK644" i="3"/>
  <c r="BK645" i="3"/>
  <c r="BK646" i="3"/>
  <c r="BK647" i="3"/>
  <c r="BK648" i="3"/>
  <c r="BK649" i="3"/>
  <c r="BK651" i="3"/>
  <c r="BK652" i="3"/>
  <c r="BK653" i="3"/>
  <c r="BK654" i="3"/>
  <c r="BK655" i="3"/>
  <c r="BK656" i="3"/>
  <c r="BK657" i="3"/>
  <c r="BK658" i="3"/>
  <c r="BK659" i="3"/>
  <c r="BK660" i="3"/>
  <c r="BK661" i="3"/>
  <c r="BK662" i="3"/>
  <c r="BK663" i="3"/>
  <c r="BK664" i="3"/>
  <c r="BK665" i="3"/>
  <c r="BK666" i="3"/>
  <c r="BK667" i="3"/>
  <c r="BK668" i="3"/>
  <c r="BK669" i="3"/>
  <c r="BK670" i="3"/>
  <c r="BK671" i="3"/>
  <c r="BK672" i="3"/>
  <c r="BK673" i="3"/>
  <c r="BK674" i="3"/>
  <c r="BK675" i="3"/>
  <c r="BK676" i="3"/>
  <c r="BK678" i="3"/>
  <c r="BK679" i="3"/>
  <c r="BK680" i="3"/>
  <c r="BK682" i="3"/>
  <c r="BK683" i="3"/>
  <c r="BK684" i="3"/>
  <c r="BK685" i="3"/>
  <c r="BK686" i="3"/>
  <c r="BK687" i="3"/>
  <c r="BK688" i="3"/>
  <c r="BK689" i="3"/>
  <c r="BK690" i="3"/>
  <c r="BK691" i="3"/>
  <c r="BK692" i="3"/>
  <c r="BK693" i="3"/>
  <c r="BK694" i="3"/>
  <c r="BK695" i="3"/>
  <c r="BK696" i="3"/>
  <c r="BK697" i="3"/>
  <c r="BK698" i="3"/>
  <c r="BK699" i="3"/>
  <c r="BK700" i="3"/>
  <c r="BK701" i="3"/>
  <c r="BK702" i="3"/>
  <c r="BK703" i="3"/>
  <c r="BK704" i="3"/>
  <c r="BK705" i="3"/>
  <c r="BK706" i="3"/>
  <c r="BK707" i="3"/>
  <c r="BK709" i="3"/>
  <c r="BK710" i="3"/>
  <c r="BK711" i="3"/>
  <c r="BK712" i="3"/>
  <c r="BK713" i="3"/>
  <c r="BK714" i="3"/>
  <c r="BK715" i="3"/>
  <c r="BK716" i="3"/>
  <c r="BK717" i="3"/>
  <c r="BK718" i="3"/>
  <c r="BK719" i="3"/>
  <c r="BK720" i="3"/>
  <c r="BK721" i="3"/>
  <c r="BK722" i="3"/>
  <c r="BK723" i="3"/>
  <c r="BK724" i="3"/>
  <c r="BK725" i="3"/>
  <c r="BK726" i="3"/>
  <c r="BK727" i="3"/>
  <c r="BK728" i="3"/>
  <c r="BK729" i="3"/>
  <c r="BK730" i="3"/>
  <c r="BK731" i="3"/>
  <c r="BK733" i="3"/>
  <c r="BK734" i="3"/>
  <c r="BK735" i="3"/>
  <c r="BK736" i="3"/>
  <c r="BK737" i="3"/>
  <c r="BK738" i="3"/>
  <c r="BK739" i="3"/>
  <c r="BK740" i="3"/>
  <c r="BK741" i="3"/>
  <c r="BK742" i="3"/>
  <c r="BK743" i="3"/>
  <c r="BK744" i="3"/>
  <c r="BK745" i="3"/>
  <c r="BK746" i="3"/>
  <c r="BK747" i="3"/>
  <c r="BK748" i="3"/>
  <c r="BK749" i="3"/>
  <c r="BK750" i="3"/>
  <c r="BK751" i="3"/>
  <c r="BK752" i="3"/>
  <c r="BK753" i="3"/>
  <c r="BK757" i="3"/>
  <c r="BK758" i="3"/>
  <c r="BK759" i="3"/>
  <c r="BK760" i="3"/>
  <c r="BK761" i="3"/>
  <c r="BK762" i="3"/>
  <c r="BK763" i="3"/>
  <c r="BK764" i="3"/>
  <c r="BK765" i="3"/>
  <c r="BK766" i="3"/>
  <c r="BK767" i="3"/>
  <c r="BK768" i="3"/>
  <c r="BK769" i="3"/>
  <c r="BK770" i="3"/>
  <c r="BK771" i="3"/>
  <c r="BK772" i="3"/>
  <c r="BK774" i="3"/>
  <c r="BK775" i="3"/>
  <c r="BK776" i="3"/>
  <c r="BK777" i="3"/>
  <c r="BK778" i="3"/>
  <c r="BK780" i="3"/>
  <c r="BK781" i="3"/>
  <c r="BK782" i="3"/>
  <c r="BK783" i="3"/>
  <c r="BK784" i="3"/>
  <c r="BK785" i="3"/>
  <c r="BK786" i="3"/>
  <c r="BK787" i="3"/>
  <c r="BK788" i="3"/>
  <c r="BK789" i="3"/>
  <c r="BK790" i="3"/>
  <c r="BK791" i="3"/>
  <c r="BK792" i="3"/>
  <c r="BK793" i="3"/>
  <c r="BK794" i="3"/>
  <c r="BK795" i="3"/>
  <c r="BK796" i="3"/>
  <c r="BK797" i="3"/>
  <c r="BK798" i="3"/>
  <c r="BK799" i="3"/>
  <c r="BK800" i="3"/>
  <c r="BK801" i="3"/>
  <c r="BK802" i="3"/>
  <c r="BK803" i="3"/>
  <c r="BK804" i="3"/>
  <c r="BK805" i="3"/>
  <c r="BK806" i="3"/>
  <c r="BK807" i="3"/>
  <c r="BK808" i="3"/>
  <c r="BK809" i="3"/>
  <c r="E3" i="10"/>
  <c r="E4" i="10"/>
  <c r="E5" i="10"/>
  <c r="E6" i="10"/>
  <c r="E9" i="10"/>
  <c r="E10" i="10"/>
  <c r="E11" i="10"/>
  <c r="E12" i="10"/>
  <c r="E13" i="10"/>
  <c r="E15" i="10"/>
  <c r="E16" i="10"/>
  <c r="E18" i="10"/>
  <c r="E21" i="10"/>
  <c r="E22" i="10"/>
  <c r="E23" i="10"/>
  <c r="E24" i="10"/>
  <c r="E25" i="10"/>
  <c r="E26" i="10"/>
  <c r="E27" i="10"/>
  <c r="E29" i="10"/>
  <c r="E30" i="10"/>
  <c r="E31" i="10"/>
  <c r="E32" i="10"/>
  <c r="E33" i="10"/>
  <c r="E35" i="10"/>
  <c r="E36" i="10"/>
  <c r="E37" i="10"/>
  <c r="E38" i="10"/>
  <c r="E39" i="10"/>
  <c r="E40" i="10"/>
  <c r="E41" i="10"/>
  <c r="E42" i="10"/>
  <c r="E43" i="10"/>
  <c r="E44" i="10"/>
  <c r="E45" i="10"/>
  <c r="E46" i="10"/>
  <c r="E47" i="10"/>
  <c r="E48" i="10"/>
  <c r="E50" i="10"/>
  <c r="E51" i="10"/>
  <c r="E52" i="10"/>
  <c r="E53" i="10"/>
  <c r="E55" i="10"/>
  <c r="E56" i="10"/>
  <c r="E57" i="10"/>
  <c r="E58" i="10"/>
  <c r="E59" i="10"/>
  <c r="E60" i="10"/>
  <c r="E61" i="10"/>
  <c r="E62" i="10"/>
  <c r="E63" i="10"/>
  <c r="E65" i="10"/>
  <c r="E66" i="10"/>
  <c r="E67" i="10"/>
  <c r="E68" i="10"/>
  <c r="E69" i="10"/>
  <c r="E70" i="10"/>
  <c r="E71" i="10"/>
  <c r="E72" i="10"/>
  <c r="E73" i="10"/>
  <c r="E74" i="10"/>
  <c r="E75" i="10"/>
  <c r="E76" i="10"/>
  <c r="E77" i="10"/>
  <c r="E78" i="10"/>
  <c r="E79" i="10"/>
  <c r="E80" i="10"/>
  <c r="E83" i="10"/>
  <c r="E84" i="10"/>
  <c r="E85" i="10"/>
  <c r="E86" i="10"/>
  <c r="E87" i="10"/>
  <c r="E88" i="10"/>
  <c r="E89" i="10"/>
  <c r="E90" i="10"/>
  <c r="E91" i="10"/>
  <c r="E94" i="10"/>
  <c r="E95" i="10"/>
  <c r="E96" i="10"/>
  <c r="E97" i="10"/>
  <c r="E98" i="10"/>
  <c r="E99" i="10"/>
  <c r="E100" i="10"/>
  <c r="E101" i="10"/>
  <c r="E103" i="10"/>
  <c r="E104" i="10"/>
  <c r="E105" i="10"/>
  <c r="E106" i="10"/>
  <c r="E107" i="10"/>
  <c r="E108" i="10"/>
  <c r="E109" i="10"/>
  <c r="E110" i="10"/>
  <c r="E111" i="10"/>
  <c r="E112" i="10"/>
  <c r="E113" i="10"/>
  <c r="E115" i="10"/>
  <c r="E116" i="10"/>
  <c r="E117" i="10"/>
  <c r="E118" i="10"/>
  <c r="E119" i="10"/>
  <c r="E120" i="10"/>
  <c r="E121" i="10"/>
  <c r="E122" i="10"/>
  <c r="E123" i="10"/>
  <c r="E124" i="10"/>
  <c r="E125" i="10"/>
  <c r="E126" i="10"/>
  <c r="E128" i="10"/>
  <c r="E129" i="10"/>
  <c r="E130"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40" i="10"/>
  <c r="E241" i="10"/>
  <c r="E242" i="10"/>
  <c r="E243" i="10"/>
  <c r="E244" i="10"/>
  <c r="E245" i="10"/>
  <c r="E246" i="10"/>
  <c r="E247" i="10"/>
  <c r="E248" i="10"/>
  <c r="E251" i="10"/>
  <c r="E252" i="10"/>
  <c r="E253" i="10"/>
  <c r="E254" i="10"/>
  <c r="E255" i="10"/>
  <c r="E256" i="10"/>
  <c r="E257" i="10"/>
  <c r="E258" i="10"/>
  <c r="E259" i="10"/>
  <c r="E261" i="10"/>
  <c r="E262" i="10"/>
  <c r="E263" i="10"/>
  <c r="E264" i="10"/>
  <c r="E265" i="10"/>
  <c r="E266" i="10"/>
  <c r="E267" i="10"/>
  <c r="E268" i="10"/>
  <c r="E270" i="10"/>
  <c r="E271" i="10"/>
  <c r="E272" i="10"/>
  <c r="E273" i="10"/>
  <c r="E274" i="10"/>
  <c r="E275" i="10"/>
  <c r="E276" i="10"/>
  <c r="E277" i="10"/>
  <c r="E278" i="10"/>
  <c r="E279" i="10"/>
  <c r="E281" i="10"/>
  <c r="E282" i="10"/>
  <c r="E283" i="10"/>
  <c r="E285" i="10"/>
  <c r="E286" i="10"/>
  <c r="E287" i="10"/>
  <c r="E288" i="10"/>
  <c r="E289" i="10"/>
  <c r="E290" i="10"/>
  <c r="E291" i="10"/>
  <c r="E292" i="10"/>
  <c r="E293"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6" i="10"/>
  <c r="E358" i="10"/>
  <c r="E359" i="10"/>
  <c r="E360" i="10"/>
  <c r="E361" i="10"/>
  <c r="E362" i="10"/>
  <c r="E363" i="10"/>
  <c r="E364" i="10"/>
  <c r="E365" i="10"/>
  <c r="E366" i="10"/>
  <c r="E367" i="10"/>
  <c r="E368" i="10"/>
  <c r="E369" i="10"/>
  <c r="E370" i="10"/>
  <c r="E371" i="10"/>
  <c r="E372"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3" i="10"/>
  <c r="E514" i="10"/>
  <c r="E515" i="10"/>
  <c r="E516" i="10"/>
  <c r="E517" i="10"/>
  <c r="E518" i="10"/>
  <c r="E519" i="10"/>
  <c r="E520" i="10"/>
  <c r="E521" i="10"/>
  <c r="E522" i="10"/>
  <c r="E523" i="10"/>
  <c r="E524" i="10"/>
  <c r="E525" i="10"/>
  <c r="E526" i="10"/>
  <c r="E527" i="10"/>
  <c r="E528" i="10"/>
  <c r="E529" i="10"/>
  <c r="E530"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7" i="10"/>
  <c r="E678" i="10"/>
  <c r="E679"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2" i="10"/>
  <c r="E733" i="10"/>
  <c r="E734" i="10"/>
  <c r="E735" i="10"/>
  <c r="E736" i="10"/>
  <c r="E737" i="10"/>
  <c r="E738" i="10"/>
  <c r="E739" i="10"/>
  <c r="E740" i="10"/>
  <c r="E741" i="10"/>
  <c r="E742" i="10"/>
  <c r="E743" i="10"/>
  <c r="E744" i="10"/>
  <c r="E745" i="10"/>
  <c r="E746" i="10"/>
  <c r="E747" i="10"/>
  <c r="E748" i="10"/>
  <c r="E749" i="10"/>
  <c r="E750" i="10"/>
  <c r="E751" i="10"/>
  <c r="E752" i="10"/>
  <c r="E756" i="10"/>
  <c r="E757" i="10"/>
  <c r="E758" i="10"/>
  <c r="E759" i="10"/>
  <c r="E760" i="10"/>
  <c r="E761" i="10"/>
  <c r="E762" i="10"/>
  <c r="E763" i="10"/>
  <c r="E764" i="10"/>
  <c r="E765" i="10"/>
  <c r="E766" i="10"/>
  <c r="E767" i="10"/>
  <c r="E768" i="10"/>
  <c r="E769" i="10"/>
  <c r="E770" i="10"/>
  <c r="E771" i="10"/>
  <c r="E773" i="10"/>
  <c r="E774" i="10"/>
  <c r="E775" i="10"/>
  <c r="E776" i="10"/>
  <c r="E777"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2" i="10"/>
  <c r="BF3" i="1"/>
  <c r="BF4" i="1"/>
  <c r="BF5" i="1"/>
  <c r="BF6" i="1"/>
  <c r="BF7" i="1"/>
  <c r="BF8" i="1"/>
  <c r="BF9" i="1"/>
  <c r="BF10" i="1"/>
  <c r="BF11" i="1"/>
  <c r="BF12" i="1"/>
  <c r="BF13" i="1"/>
  <c r="BF14" i="1"/>
  <c r="BF15" i="1"/>
  <c r="BF16" i="1"/>
  <c r="BF17" i="1"/>
  <c r="BF18" i="1"/>
  <c r="BF19" i="1"/>
  <c r="BF20" i="1"/>
  <c r="BF21" i="1"/>
  <c r="BF22" i="1"/>
  <c r="BF23" i="1"/>
  <c r="BF24" i="1"/>
  <c r="BF25" i="1"/>
  <c r="BF26" i="1"/>
  <c r="BF27" i="1"/>
  <c r="BF28" i="1"/>
  <c r="BF29" i="1"/>
  <c r="BF30" i="1"/>
  <c r="BF31" i="1"/>
  <c r="BF32" i="1"/>
  <c r="BF33" i="1"/>
  <c r="BF34" i="1"/>
  <c r="BF35" i="1"/>
  <c r="BF36" i="1"/>
  <c r="BF37" i="1"/>
  <c r="BF38" i="1"/>
  <c r="BF39" i="1"/>
  <c r="BF40" i="1"/>
  <c r="BF41" i="1"/>
  <c r="BF42" i="1"/>
  <c r="BF43" i="1"/>
  <c r="BF44" i="1"/>
  <c r="BF45" i="1"/>
  <c r="BF46" i="1"/>
  <c r="BF47" i="1"/>
  <c r="BF48" i="1"/>
  <c r="BF49" i="1"/>
  <c r="BF50" i="1"/>
  <c r="BF51" i="1"/>
  <c r="BF52" i="1"/>
  <c r="BF53" i="1"/>
  <c r="BF54" i="1"/>
  <c r="BF55" i="1"/>
  <c r="BF56" i="1"/>
  <c r="BF57"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83" i="1"/>
  <c r="BF84" i="1"/>
  <c r="BF85" i="1"/>
  <c r="BF86" i="1"/>
  <c r="BF87" i="1"/>
  <c r="BF88" i="1"/>
  <c r="BF89" i="1"/>
  <c r="BF90" i="1"/>
  <c r="BF91" i="1"/>
  <c r="BF92" i="1"/>
  <c r="BF93" i="1"/>
  <c r="BF94" i="1"/>
  <c r="BF95" i="1"/>
  <c r="BF96" i="1"/>
  <c r="BF97" i="1"/>
  <c r="BF98" i="1"/>
  <c r="BF99" i="1"/>
  <c r="BF100" i="1"/>
  <c r="BF101" i="1"/>
  <c r="BF102" i="1"/>
  <c r="BF103" i="1"/>
  <c r="BF104" i="1"/>
  <c r="BF105" i="1"/>
  <c r="BF106" i="1"/>
  <c r="BF107" i="1"/>
  <c r="BF108" i="1"/>
  <c r="BF109" i="1"/>
  <c r="BF110" i="1"/>
  <c r="BF111" i="1"/>
  <c r="BF112" i="1"/>
  <c r="BF113" i="1"/>
  <c r="BF114" i="1"/>
  <c r="BF115" i="1"/>
  <c r="BF116" i="1"/>
  <c r="BF117" i="1"/>
  <c r="BF118" i="1"/>
  <c r="BF119" i="1"/>
  <c r="BF120" i="1"/>
  <c r="BF121" i="1"/>
  <c r="BF122" i="1"/>
  <c r="BF123" i="1"/>
  <c r="BF124" i="1"/>
  <c r="BF125" i="1"/>
  <c r="BF126" i="1"/>
  <c r="BF127" i="1"/>
  <c r="BF128" i="1"/>
  <c r="BF129" i="1"/>
  <c r="BF130" i="1"/>
  <c r="BF131" i="1"/>
  <c r="BF132" i="1"/>
  <c r="BF133" i="1"/>
  <c r="BF134" i="1"/>
  <c r="BF135" i="1"/>
  <c r="BF136" i="1"/>
  <c r="BF137" i="1"/>
  <c r="BF138" i="1"/>
  <c r="BF139"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198" i="1"/>
  <c r="BF199" i="1"/>
  <c r="BF200" i="1"/>
  <c r="BF201" i="1"/>
  <c r="BF202" i="1"/>
  <c r="BF203" i="1"/>
  <c r="BF204" i="1"/>
  <c r="BF205" i="1"/>
  <c r="BF206" i="1"/>
  <c r="BF207" i="1"/>
  <c r="BF208" i="1"/>
  <c r="BF209" i="1"/>
  <c r="BF210" i="1"/>
  <c r="BF211" i="1"/>
  <c r="BF212" i="1"/>
  <c r="BF213" i="1"/>
  <c r="BF214" i="1"/>
  <c r="BF215" i="1"/>
  <c r="BF216" i="1"/>
  <c r="BF217" i="1"/>
  <c r="BF218" i="1"/>
  <c r="BF219" i="1"/>
  <c r="BF220" i="1"/>
  <c r="BF221" i="1"/>
  <c r="BF222" i="1"/>
  <c r="BF223" i="1"/>
  <c r="BF224" i="1"/>
  <c r="BF225" i="1"/>
  <c r="BF226" i="1"/>
  <c r="BF227" i="1"/>
  <c r="BF228" i="1"/>
  <c r="BF229" i="1"/>
  <c r="BF230" i="1"/>
  <c r="BF231" i="1"/>
  <c r="BF232" i="1"/>
  <c r="BF233" i="1"/>
  <c r="BF234" i="1"/>
  <c r="BF235" i="1"/>
  <c r="BF236" i="1"/>
  <c r="BF237" i="1"/>
  <c r="BF238" i="1"/>
  <c r="BF239" i="1"/>
  <c r="BF240" i="1"/>
  <c r="BF241" i="1"/>
  <c r="BF242" i="1"/>
  <c r="BF243" i="1"/>
  <c r="BF244" i="1"/>
  <c r="BF245" i="1"/>
  <c r="BF246" i="1"/>
  <c r="BF247" i="1"/>
  <c r="BF248" i="1"/>
  <c r="BF249" i="1"/>
  <c r="BF250" i="1"/>
  <c r="BF251" i="1"/>
  <c r="BF252" i="1"/>
  <c r="BF253" i="1"/>
  <c r="BF254" i="1"/>
  <c r="BF255" i="1"/>
  <c r="BF256" i="1"/>
  <c r="BF257" i="1"/>
  <c r="BF258" i="1"/>
  <c r="BF259" i="1"/>
  <c r="BF260" i="1"/>
  <c r="BF261" i="1"/>
  <c r="BF262" i="1"/>
  <c r="BF263" i="1"/>
  <c r="BF264" i="1"/>
  <c r="BF265" i="1"/>
  <c r="BF266" i="1"/>
  <c r="BF267" i="1"/>
  <c r="BF268" i="1"/>
  <c r="BF269" i="1"/>
  <c r="BF270" i="1"/>
  <c r="BF271" i="1"/>
  <c r="BF272" i="1"/>
  <c r="BF273" i="1"/>
  <c r="BF274" i="1"/>
  <c r="BF275" i="1"/>
  <c r="BF276" i="1"/>
  <c r="BF277" i="1"/>
  <c r="BF278" i="1"/>
  <c r="BF279" i="1"/>
  <c r="BF280" i="1"/>
  <c r="BF281" i="1"/>
  <c r="BF282" i="1"/>
  <c r="BF283" i="1"/>
  <c r="BF284" i="1"/>
  <c r="BF285" i="1"/>
  <c r="BF286" i="1"/>
  <c r="BF287" i="1"/>
  <c r="BF288" i="1"/>
  <c r="BF289" i="1"/>
  <c r="BF290" i="1"/>
  <c r="BF291" i="1"/>
  <c r="BF292" i="1"/>
  <c r="BF293" i="1"/>
  <c r="BF294" i="1"/>
  <c r="BF295" i="1"/>
  <c r="BF296" i="1"/>
  <c r="BF297" i="1"/>
  <c r="BF298" i="1"/>
  <c r="BF299" i="1"/>
  <c r="BF300" i="1"/>
  <c r="BF301" i="1"/>
  <c r="BF302" i="1"/>
  <c r="BF303" i="1"/>
  <c r="BF304" i="1"/>
  <c r="BF305" i="1"/>
  <c r="BF306" i="1"/>
  <c r="BF307" i="1"/>
  <c r="BF308" i="1"/>
  <c r="BF309" i="1"/>
  <c r="BF310" i="1"/>
  <c r="BF311" i="1"/>
  <c r="BF312" i="1"/>
  <c r="BF313" i="1"/>
  <c r="BF314" i="1"/>
  <c r="BF315" i="1"/>
  <c r="BF316" i="1"/>
  <c r="BF317" i="1"/>
  <c r="BF318" i="1"/>
  <c r="BF319" i="1"/>
  <c r="BF320" i="1"/>
  <c r="BF321" i="1"/>
  <c r="BF322" i="1"/>
  <c r="BF323" i="1"/>
  <c r="BF324" i="1"/>
  <c r="BF325" i="1"/>
  <c r="BF326" i="1"/>
  <c r="BF327" i="1"/>
  <c r="BF328" i="1"/>
  <c r="BF329" i="1"/>
  <c r="BF330" i="1"/>
  <c r="BF331" i="1"/>
  <c r="BF332" i="1"/>
  <c r="BF333" i="1"/>
  <c r="BF334" i="1"/>
  <c r="BF335" i="1"/>
  <c r="BF336" i="1"/>
  <c r="BF337" i="1"/>
  <c r="BF338" i="1"/>
  <c r="BF339" i="1"/>
  <c r="BF340" i="1"/>
  <c r="BF341" i="1"/>
  <c r="BF342" i="1"/>
  <c r="BF343" i="1"/>
  <c r="BF344" i="1"/>
  <c r="BF345" i="1"/>
  <c r="BF346" i="1"/>
  <c r="BF347" i="1"/>
  <c r="BF348" i="1"/>
  <c r="BF349" i="1"/>
  <c r="BF350" i="1"/>
  <c r="BF351" i="1"/>
  <c r="BF352" i="1"/>
  <c r="BF353" i="1"/>
  <c r="BF354" i="1"/>
  <c r="BF355" i="1"/>
  <c r="BF356" i="1"/>
  <c r="BF357" i="1"/>
  <c r="BF358" i="1"/>
  <c r="BF359" i="1"/>
  <c r="BF360" i="1"/>
  <c r="BF361" i="1"/>
  <c r="BF362" i="1"/>
  <c r="BF363" i="1"/>
  <c r="BF364" i="1"/>
  <c r="BF365" i="1"/>
  <c r="BF366" i="1"/>
  <c r="BF367" i="1"/>
  <c r="BF368" i="1"/>
  <c r="BF369" i="1"/>
  <c r="BF370" i="1"/>
  <c r="BF371" i="1"/>
  <c r="BF372" i="1"/>
  <c r="BF373" i="1"/>
  <c r="BF374" i="1"/>
  <c r="BF375" i="1"/>
  <c r="BF376" i="1"/>
  <c r="BF377" i="1"/>
  <c r="BF378" i="1"/>
  <c r="BF379" i="1"/>
  <c r="BF380" i="1"/>
  <c r="BF381" i="1"/>
  <c r="BF382" i="1"/>
  <c r="BF383" i="1"/>
  <c r="BF384" i="1"/>
  <c r="BF385" i="1"/>
  <c r="BF386" i="1"/>
  <c r="BF387" i="1"/>
  <c r="BF388" i="1"/>
  <c r="BF389" i="1"/>
  <c r="BF390" i="1"/>
  <c r="BF391" i="1"/>
  <c r="BF392" i="1"/>
  <c r="BF393" i="1"/>
  <c r="BF394" i="1"/>
  <c r="BF395" i="1"/>
  <c r="BF396" i="1"/>
  <c r="BF397" i="1"/>
  <c r="BF398" i="1"/>
  <c r="BF399" i="1"/>
  <c r="BF400" i="1"/>
  <c r="BF401" i="1"/>
  <c r="BF402" i="1"/>
  <c r="BF403" i="1"/>
  <c r="BF404" i="1"/>
  <c r="BF405" i="1"/>
  <c r="BF406" i="1"/>
  <c r="BF407" i="1"/>
  <c r="BF408" i="1"/>
  <c r="BF409" i="1"/>
  <c r="BF410" i="1"/>
  <c r="BF411" i="1"/>
  <c r="BF412" i="1"/>
  <c r="BF413" i="1"/>
  <c r="BF414" i="1"/>
  <c r="BF415" i="1"/>
  <c r="BF416" i="1"/>
  <c r="BF417" i="1"/>
  <c r="BF418" i="1"/>
  <c r="BF419" i="1"/>
  <c r="BF420" i="1"/>
  <c r="BF421" i="1"/>
  <c r="BF422" i="1"/>
  <c r="BF423" i="1"/>
  <c r="BF424" i="1"/>
  <c r="BF425" i="1"/>
  <c r="BF426" i="1"/>
  <c r="BF427" i="1"/>
  <c r="BF428" i="1"/>
  <c r="BF429" i="1"/>
  <c r="BF430" i="1"/>
  <c r="BF431" i="1"/>
  <c r="BF432" i="1"/>
  <c r="BF433" i="1"/>
  <c r="BF434" i="1"/>
  <c r="BF435" i="1"/>
  <c r="BF436" i="1"/>
  <c r="BF437" i="1"/>
  <c r="BF438" i="1"/>
  <c r="BF439" i="1"/>
  <c r="BF440" i="1"/>
  <c r="BF441" i="1"/>
  <c r="BF442" i="1"/>
  <c r="BF443" i="1"/>
  <c r="BF444" i="1"/>
  <c r="BF445" i="1"/>
  <c r="BF446" i="1"/>
  <c r="BF447" i="1"/>
  <c r="BF448" i="1"/>
  <c r="BF449" i="1"/>
  <c r="BF450" i="1"/>
  <c r="BF451" i="1"/>
  <c r="BF452" i="1"/>
  <c r="BF453" i="1"/>
  <c r="BF454" i="1"/>
  <c r="BF455" i="1"/>
  <c r="BF456" i="1"/>
  <c r="BF457" i="1"/>
  <c r="BF458" i="1"/>
  <c r="BF459" i="1"/>
  <c r="BF460" i="1"/>
  <c r="BF461" i="1"/>
  <c r="BF462" i="1"/>
  <c r="BF463" i="1"/>
  <c r="BF464" i="1"/>
  <c r="BF465" i="1"/>
  <c r="BF466" i="1"/>
  <c r="BF467" i="1"/>
  <c r="BF468" i="1"/>
  <c r="BF469" i="1"/>
  <c r="BF470" i="1"/>
  <c r="BF471" i="1"/>
  <c r="BF472" i="1"/>
  <c r="BF473" i="1"/>
  <c r="BF474" i="1"/>
  <c r="BF475" i="1"/>
  <c r="BF476" i="1"/>
  <c r="BF477" i="1"/>
  <c r="BF478" i="1"/>
  <c r="BF479" i="1"/>
  <c r="BF480" i="1"/>
  <c r="BF481" i="1"/>
  <c r="BF482" i="1"/>
  <c r="BF483" i="1"/>
  <c r="BF484" i="1"/>
  <c r="BF485" i="1"/>
  <c r="BF486" i="1"/>
  <c r="BF487" i="1"/>
  <c r="BF488" i="1"/>
  <c r="BF489" i="1"/>
  <c r="BF490" i="1"/>
  <c r="BF491" i="1"/>
  <c r="BF492" i="1"/>
  <c r="BF493" i="1"/>
  <c r="BF494" i="1"/>
  <c r="BF495" i="1"/>
  <c r="BF496" i="1"/>
  <c r="BF497" i="1"/>
  <c r="BF498" i="1"/>
  <c r="BF499" i="1"/>
  <c r="BF500" i="1"/>
  <c r="BF501" i="1"/>
  <c r="BF502" i="1"/>
  <c r="BF503" i="1"/>
  <c r="BF504" i="1"/>
  <c r="BF505" i="1"/>
  <c r="BF506" i="1"/>
  <c r="BF507" i="1"/>
  <c r="BF508" i="1"/>
  <c r="BF509" i="1"/>
  <c r="BF510" i="1"/>
  <c r="BF511" i="1"/>
  <c r="BF512" i="1"/>
  <c r="BF513" i="1"/>
  <c r="BF514" i="1"/>
  <c r="BF515" i="1"/>
  <c r="BF516" i="1"/>
  <c r="BF517" i="1"/>
  <c r="BF518" i="1"/>
  <c r="BF519" i="1"/>
  <c r="BF520" i="1"/>
  <c r="BF521" i="1"/>
  <c r="BF522" i="1"/>
  <c r="BF523" i="1"/>
  <c r="BF524" i="1"/>
  <c r="BF525" i="1"/>
  <c r="BF526" i="1"/>
  <c r="BF527" i="1"/>
  <c r="BF528" i="1"/>
  <c r="BF529" i="1"/>
  <c r="BF530" i="1"/>
  <c r="BF531" i="1"/>
  <c r="BF532" i="1"/>
  <c r="BF533" i="1"/>
  <c r="BF534" i="1"/>
  <c r="BF535" i="1"/>
  <c r="BF536" i="1"/>
  <c r="BF537" i="1"/>
  <c r="BF538" i="1"/>
  <c r="BF539" i="1"/>
  <c r="BF540" i="1"/>
  <c r="BF541" i="1"/>
  <c r="BF542" i="1"/>
  <c r="BF543" i="1"/>
  <c r="BF544" i="1"/>
  <c r="BF545" i="1"/>
  <c r="BF546" i="1"/>
  <c r="BF547" i="1"/>
  <c r="BF548" i="1"/>
  <c r="BF549" i="1"/>
  <c r="BF550" i="1"/>
  <c r="BF551" i="1"/>
  <c r="BF552" i="1"/>
  <c r="BF553" i="1"/>
  <c r="BF554" i="1"/>
  <c r="BF555" i="1"/>
  <c r="BF556" i="1"/>
  <c r="BF557" i="1"/>
  <c r="BF558" i="1"/>
  <c r="BF559" i="1"/>
  <c r="BF560" i="1"/>
  <c r="BF561" i="1"/>
  <c r="BF562" i="1"/>
  <c r="BF563" i="1"/>
  <c r="BF564" i="1"/>
  <c r="BF565" i="1"/>
  <c r="BF566" i="1"/>
  <c r="BF567" i="1"/>
  <c r="BF568" i="1"/>
  <c r="BF569" i="1"/>
  <c r="BF570" i="1"/>
  <c r="BF571" i="1"/>
  <c r="BF572" i="1"/>
  <c r="BF573" i="1"/>
  <c r="BF574" i="1"/>
  <c r="BF575" i="1"/>
  <c r="BF576" i="1"/>
  <c r="BF577" i="1"/>
  <c r="BF578" i="1"/>
  <c r="BF579" i="1"/>
  <c r="BF580" i="1"/>
  <c r="BF581" i="1"/>
  <c r="BF582" i="1"/>
  <c r="BF583" i="1"/>
  <c r="BF584" i="1"/>
  <c r="BF585" i="1"/>
  <c r="BF586" i="1"/>
  <c r="BF587" i="1"/>
  <c r="BF588" i="1"/>
  <c r="BF589" i="1"/>
  <c r="BF590" i="1"/>
  <c r="BF591" i="1"/>
  <c r="BF592" i="1"/>
  <c r="BF593" i="1"/>
  <c r="BF594" i="1"/>
  <c r="BF595" i="1"/>
  <c r="BF596" i="1"/>
  <c r="BF597" i="1"/>
  <c r="BF598" i="1"/>
  <c r="BF599" i="1"/>
  <c r="BF600" i="1"/>
  <c r="BF601" i="1"/>
  <c r="BF602" i="1"/>
  <c r="BF603" i="1"/>
  <c r="BF604" i="1"/>
  <c r="BF605" i="1"/>
  <c r="BF606" i="1"/>
  <c r="BF607" i="1"/>
  <c r="BF608" i="1"/>
  <c r="BF609" i="1"/>
  <c r="BF610" i="1"/>
  <c r="BF611" i="1"/>
  <c r="BF612" i="1"/>
  <c r="BF613" i="1"/>
  <c r="BF614" i="1"/>
  <c r="BF615" i="1"/>
  <c r="BF616" i="1"/>
  <c r="BF617" i="1"/>
  <c r="BF618" i="1"/>
  <c r="BF619" i="1"/>
  <c r="BF620" i="1"/>
  <c r="BF621" i="1"/>
  <c r="BF622" i="1"/>
  <c r="BF623" i="1"/>
  <c r="BF624" i="1"/>
  <c r="BF625" i="1"/>
  <c r="BF626" i="1"/>
  <c r="BF627" i="1"/>
  <c r="BF628" i="1"/>
  <c r="BF629" i="1"/>
  <c r="BF630" i="1"/>
  <c r="BF631" i="1"/>
  <c r="BF632" i="1"/>
  <c r="BF633" i="1"/>
  <c r="BF634" i="1"/>
  <c r="BF635" i="1"/>
  <c r="BF636" i="1"/>
  <c r="BF637" i="1"/>
  <c r="BF638" i="1"/>
  <c r="BF639" i="1"/>
  <c r="BF640" i="1"/>
  <c r="BF641" i="1"/>
  <c r="BF642" i="1"/>
  <c r="BF643" i="1"/>
  <c r="BF644" i="1"/>
  <c r="BF645" i="1"/>
  <c r="BF646" i="1"/>
  <c r="BF647" i="1"/>
  <c r="BF648" i="1"/>
  <c r="BF649" i="1"/>
  <c r="BF650" i="1"/>
  <c r="BF651" i="1"/>
  <c r="BF652" i="1"/>
  <c r="BF653" i="1"/>
  <c r="BF654" i="1"/>
  <c r="BF655" i="1"/>
  <c r="BF656" i="1"/>
  <c r="BF657" i="1"/>
  <c r="BF658" i="1"/>
  <c r="BF659" i="1"/>
  <c r="BF660" i="1"/>
  <c r="BF661" i="1"/>
  <c r="BF662" i="1"/>
  <c r="BF663" i="1"/>
  <c r="BF664" i="1"/>
  <c r="BF665" i="1"/>
  <c r="BF666" i="1"/>
  <c r="BF667" i="1"/>
  <c r="BF668" i="1"/>
  <c r="BF669" i="1"/>
  <c r="BF670" i="1"/>
  <c r="BF671" i="1"/>
  <c r="BF672" i="1"/>
  <c r="BF673" i="1"/>
  <c r="BF674" i="1"/>
  <c r="BF675" i="1"/>
  <c r="BF676" i="1"/>
  <c r="BF677" i="1"/>
  <c r="BF678" i="1"/>
  <c r="BF679" i="1"/>
  <c r="BF680" i="1"/>
  <c r="BF681" i="1"/>
  <c r="BF682" i="1"/>
  <c r="BF683" i="1"/>
  <c r="BF684" i="1"/>
  <c r="BF685" i="1"/>
  <c r="BF686" i="1"/>
  <c r="BF687" i="1"/>
  <c r="BF688" i="1"/>
  <c r="BF689" i="1"/>
  <c r="BF690" i="1"/>
  <c r="BF691" i="1"/>
  <c r="BF692" i="1"/>
  <c r="BF693" i="1"/>
  <c r="BF694" i="1"/>
  <c r="BF695" i="1"/>
  <c r="BF696" i="1"/>
  <c r="BF697" i="1"/>
  <c r="BF698" i="1"/>
  <c r="BF699" i="1"/>
  <c r="BF700" i="1"/>
  <c r="BF701" i="1"/>
  <c r="BF702" i="1"/>
  <c r="BF703" i="1"/>
  <c r="BF704" i="1"/>
  <c r="BF705" i="1"/>
  <c r="BF706" i="1"/>
  <c r="BF707" i="1"/>
  <c r="BF708" i="1"/>
  <c r="BF709" i="1"/>
  <c r="BF710" i="1"/>
  <c r="BF711" i="1"/>
  <c r="BF712" i="1"/>
  <c r="BF713" i="1"/>
  <c r="BF714" i="1"/>
  <c r="BF715" i="1"/>
  <c r="BF716" i="1"/>
  <c r="BF717" i="1"/>
  <c r="BF718" i="1"/>
  <c r="BF719" i="1"/>
  <c r="BF720" i="1"/>
  <c r="BF721" i="1"/>
  <c r="BF722" i="1"/>
  <c r="BF723" i="1"/>
  <c r="BF724" i="1"/>
  <c r="BF725" i="1"/>
  <c r="BF726" i="1"/>
  <c r="BF727" i="1"/>
  <c r="BF728" i="1"/>
  <c r="BF729" i="1"/>
  <c r="BF730" i="1"/>
  <c r="BF731" i="1"/>
  <c r="BF732" i="1"/>
  <c r="BF733" i="1"/>
  <c r="BF734" i="1"/>
  <c r="BF735" i="1"/>
  <c r="BF736" i="1"/>
  <c r="BF737" i="1"/>
  <c r="BF738" i="1"/>
  <c r="BF739" i="1"/>
  <c r="BF740" i="1"/>
  <c r="BF741" i="1"/>
  <c r="BF742" i="1"/>
  <c r="BF743" i="1"/>
  <c r="BF744" i="1"/>
  <c r="BF745" i="1"/>
  <c r="BF746" i="1"/>
  <c r="BF747" i="1"/>
  <c r="BF748" i="1"/>
  <c r="BF749" i="1"/>
  <c r="BF750" i="1"/>
  <c r="BF751" i="1"/>
  <c r="BF752" i="1"/>
  <c r="BF753" i="1"/>
  <c r="BF754" i="1"/>
  <c r="BF755" i="1"/>
  <c r="BF756" i="1"/>
  <c r="BF757" i="1"/>
  <c r="BF758" i="1"/>
  <c r="BF759" i="1"/>
  <c r="BF760" i="1"/>
  <c r="BF761" i="1"/>
  <c r="BF762" i="1"/>
  <c r="BF763" i="1"/>
  <c r="BF764" i="1"/>
  <c r="BF765" i="1"/>
  <c r="BF766" i="1"/>
  <c r="BF767" i="1"/>
  <c r="BF768" i="1"/>
  <c r="BF769" i="1"/>
  <c r="BF770" i="1"/>
  <c r="BF771" i="1"/>
  <c r="BF772" i="1"/>
  <c r="BF773" i="1"/>
  <c r="BF774" i="1"/>
  <c r="BF775" i="1"/>
  <c r="BF776" i="1"/>
  <c r="BF777" i="1"/>
  <c r="BF778" i="1"/>
  <c r="BF779" i="1"/>
  <c r="BF780" i="1"/>
  <c r="BF781" i="1"/>
  <c r="BF782" i="1"/>
  <c r="BF783" i="1"/>
  <c r="BF784" i="1"/>
  <c r="BF785" i="1"/>
  <c r="BF786" i="1"/>
  <c r="BF787" i="1"/>
  <c r="BF788" i="1"/>
  <c r="BF789" i="1"/>
  <c r="BF790" i="1"/>
  <c r="BF791" i="1"/>
  <c r="BF792" i="1"/>
  <c r="BF793" i="1"/>
  <c r="BF794" i="1"/>
  <c r="BF795" i="1"/>
  <c r="BF796" i="1"/>
  <c r="BF797" i="1"/>
  <c r="BF798" i="1"/>
  <c r="BF799" i="1"/>
  <c r="BF800" i="1"/>
  <c r="BF801" i="1"/>
  <c r="BF802" i="1"/>
  <c r="BF803" i="1"/>
  <c r="BF804" i="1"/>
  <c r="BF805" i="1"/>
  <c r="BF806" i="1"/>
  <c r="BF807" i="1"/>
  <c r="BF808" i="1"/>
  <c r="BF809" i="1"/>
  <c r="BF810" i="1"/>
  <c r="BF811" i="1"/>
  <c r="BF812" i="1"/>
  <c r="BF813" i="1"/>
  <c r="BF814" i="1"/>
  <c r="BF815" i="1"/>
  <c r="BF816" i="1"/>
  <c r="BF817" i="1"/>
  <c r="BF818" i="1"/>
  <c r="BF819" i="1"/>
  <c r="BF820" i="1"/>
  <c r="BF821" i="1"/>
  <c r="BF822" i="1"/>
  <c r="BF823" i="1"/>
  <c r="BF824" i="1"/>
  <c r="BF825" i="1"/>
  <c r="BF826" i="1"/>
  <c r="BF827" i="1"/>
  <c r="BF828" i="1"/>
  <c r="BF829" i="1"/>
  <c r="BF830" i="1"/>
  <c r="BF831" i="1"/>
  <c r="BF832" i="1"/>
  <c r="BF833" i="1"/>
  <c r="BF834" i="1"/>
  <c r="BF835" i="1"/>
  <c r="BF836" i="1"/>
  <c r="BF837" i="1"/>
  <c r="BF838" i="1"/>
  <c r="BF839" i="1"/>
  <c r="BF840" i="1"/>
  <c r="BF841" i="1"/>
  <c r="BF842" i="1"/>
  <c r="BF843" i="1"/>
  <c r="BF844" i="1"/>
  <c r="BF845" i="1"/>
  <c r="BF846" i="1"/>
  <c r="BF847" i="1"/>
  <c r="BF848" i="1"/>
  <c r="BF849" i="1"/>
  <c r="BF850" i="1"/>
  <c r="BF851" i="1"/>
  <c r="BF852" i="1"/>
  <c r="BF853" i="1"/>
  <c r="BF854" i="1"/>
  <c r="BF855" i="1"/>
  <c r="BF856" i="1"/>
  <c r="BF857" i="1"/>
  <c r="BF858" i="1"/>
  <c r="BF859" i="1"/>
  <c r="BF860" i="1"/>
  <c r="BF861" i="1"/>
  <c r="BF862" i="1"/>
  <c r="BF863" i="1"/>
  <c r="BF864" i="1"/>
  <c r="BF865" i="1"/>
  <c r="BF866" i="1"/>
  <c r="BF867" i="1"/>
  <c r="BF868" i="1"/>
  <c r="BF869" i="1"/>
  <c r="BF870" i="1"/>
  <c r="BF871" i="1"/>
  <c r="BF872" i="1"/>
  <c r="BF873" i="1"/>
  <c r="BF874" i="1"/>
  <c r="BF875" i="1"/>
  <c r="BF876" i="1"/>
  <c r="BF877" i="1"/>
  <c r="BF878" i="1"/>
  <c r="BF879" i="1"/>
  <c r="BF880" i="1"/>
  <c r="BF881" i="1"/>
  <c r="BF882" i="1"/>
  <c r="BF883" i="1"/>
  <c r="BF884" i="1"/>
  <c r="BF885" i="1"/>
  <c r="BF886" i="1"/>
  <c r="BF887" i="1"/>
  <c r="BF888" i="1"/>
  <c r="BF889" i="1"/>
  <c r="BF890" i="1"/>
  <c r="BF891" i="1"/>
  <c r="BF892" i="1"/>
  <c r="BF893" i="1"/>
  <c r="BF894" i="1"/>
  <c r="BF895" i="1"/>
  <c r="BF896" i="1"/>
  <c r="BF897" i="1"/>
  <c r="BF898" i="1"/>
  <c r="BF899" i="1"/>
  <c r="BF900" i="1"/>
  <c r="BF901" i="1"/>
  <c r="BF902" i="1"/>
  <c r="BF903" i="1"/>
  <c r="BF904" i="1"/>
  <c r="BF905" i="1"/>
  <c r="BF906" i="1"/>
  <c r="BF907" i="1"/>
  <c r="BF908" i="1"/>
  <c r="BF909" i="1"/>
  <c r="BF910" i="1"/>
  <c r="BF911" i="1"/>
  <c r="BF912" i="1"/>
  <c r="BF913" i="1"/>
  <c r="BF914" i="1"/>
  <c r="BF915" i="1"/>
  <c r="BF916" i="1"/>
  <c r="BF917" i="1"/>
  <c r="BF918" i="1"/>
  <c r="BF919" i="1"/>
  <c r="BF920" i="1"/>
  <c r="BF921" i="1"/>
  <c r="BF922" i="1"/>
  <c r="BF923" i="1"/>
  <c r="BF924" i="1"/>
  <c r="BF925" i="1"/>
  <c r="BF926" i="1"/>
  <c r="BF927" i="1"/>
  <c r="BF928" i="1"/>
  <c r="BF929" i="1"/>
  <c r="BF930" i="1"/>
  <c r="BF931" i="1"/>
  <c r="BF932" i="1"/>
  <c r="BF933" i="1"/>
  <c r="BF934" i="1"/>
  <c r="BF935" i="1"/>
  <c r="BF936" i="1"/>
  <c r="BF937" i="1"/>
  <c r="BF938" i="1"/>
  <c r="BF939" i="1"/>
  <c r="BF940" i="1"/>
  <c r="BF941" i="1"/>
  <c r="BF942" i="1"/>
  <c r="BF943" i="1"/>
  <c r="BF944" i="1"/>
  <c r="BF945" i="1"/>
  <c r="BF946" i="1"/>
  <c r="BF947" i="1"/>
  <c r="BF948" i="1"/>
  <c r="BF949" i="1"/>
  <c r="BF950" i="1"/>
  <c r="BF951" i="1"/>
  <c r="BF952" i="1"/>
  <c r="BF953" i="1"/>
  <c r="BF954" i="1"/>
  <c r="BF955" i="1"/>
  <c r="BF956" i="1"/>
  <c r="BF957" i="1"/>
  <c r="BF958" i="1"/>
  <c r="BF959" i="1"/>
  <c r="BF960" i="1"/>
  <c r="BF961" i="1"/>
  <c r="BF962" i="1"/>
  <c r="BF963" i="1"/>
  <c r="BF964" i="1"/>
  <c r="BF965" i="1"/>
  <c r="BF966" i="1"/>
  <c r="BF967" i="1"/>
  <c r="BF968" i="1"/>
  <c r="BF969"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BD3" i="1"/>
  <c r="BD4" i="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BD470" i="1"/>
  <c r="BD471" i="1"/>
  <c r="BD472" i="1"/>
  <c r="BD473" i="1"/>
  <c r="BD474" i="1"/>
  <c r="BD475" i="1"/>
  <c r="BD476" i="1"/>
  <c r="BD477" i="1"/>
  <c r="BD478" i="1"/>
  <c r="BD479" i="1"/>
  <c r="BD480" i="1"/>
  <c r="BD481" i="1"/>
  <c r="BD482" i="1"/>
  <c r="BD483" i="1"/>
  <c r="BD484" i="1"/>
  <c r="BD485" i="1"/>
  <c r="BD486" i="1"/>
  <c r="BD487" i="1"/>
  <c r="BD488" i="1"/>
  <c r="BD489" i="1"/>
  <c r="BD490" i="1"/>
  <c r="BD491" i="1"/>
  <c r="BD492" i="1"/>
  <c r="BD493" i="1"/>
  <c r="BD494" i="1"/>
  <c r="BD495" i="1"/>
  <c r="BD496" i="1"/>
  <c r="BD497" i="1"/>
  <c r="BD498" i="1"/>
  <c r="BD499" i="1"/>
  <c r="BD500" i="1"/>
  <c r="BD501" i="1"/>
  <c r="BD502" i="1"/>
  <c r="BD503" i="1"/>
  <c r="BD504" i="1"/>
  <c r="BD505" i="1"/>
  <c r="BD506" i="1"/>
  <c r="BD507" i="1"/>
  <c r="BD508" i="1"/>
  <c r="BD509" i="1"/>
  <c r="BD510" i="1"/>
  <c r="BD511" i="1"/>
  <c r="BD512" i="1"/>
  <c r="BD513" i="1"/>
  <c r="BD514" i="1"/>
  <c r="BD515" i="1"/>
  <c r="BD516" i="1"/>
  <c r="BD517" i="1"/>
  <c r="BD518" i="1"/>
  <c r="BD519" i="1"/>
  <c r="BD520" i="1"/>
  <c r="BD521" i="1"/>
  <c r="BD522" i="1"/>
  <c r="BD523" i="1"/>
  <c r="BD524" i="1"/>
  <c r="BD525" i="1"/>
  <c r="BD526" i="1"/>
  <c r="BD527" i="1"/>
  <c r="BD528" i="1"/>
  <c r="BD529" i="1"/>
  <c r="BD530" i="1"/>
  <c r="BD531" i="1"/>
  <c r="BD532" i="1"/>
  <c r="BD533" i="1"/>
  <c r="BD534" i="1"/>
  <c r="BD535" i="1"/>
  <c r="BD536" i="1"/>
  <c r="BD537" i="1"/>
  <c r="BD538" i="1"/>
  <c r="BD539" i="1"/>
  <c r="BD540" i="1"/>
  <c r="BD541" i="1"/>
  <c r="BD542" i="1"/>
  <c r="BD543" i="1"/>
  <c r="BD544" i="1"/>
  <c r="BD545" i="1"/>
  <c r="BD546" i="1"/>
  <c r="BD547" i="1"/>
  <c r="BD548" i="1"/>
  <c r="BD549" i="1"/>
  <c r="BD550" i="1"/>
  <c r="BD551" i="1"/>
  <c r="BD552" i="1"/>
  <c r="BD553" i="1"/>
  <c r="BD554" i="1"/>
  <c r="BD555" i="1"/>
  <c r="BD556" i="1"/>
  <c r="BD557" i="1"/>
  <c r="BD558" i="1"/>
  <c r="BD559" i="1"/>
  <c r="BD560" i="1"/>
  <c r="BD561" i="1"/>
  <c r="BD562" i="1"/>
  <c r="BD563" i="1"/>
  <c r="BD564" i="1"/>
  <c r="BD565" i="1"/>
  <c r="BD566" i="1"/>
  <c r="BD567" i="1"/>
  <c r="BD568" i="1"/>
  <c r="BD569" i="1"/>
  <c r="BD570" i="1"/>
  <c r="BD571" i="1"/>
  <c r="BD572" i="1"/>
  <c r="BD573" i="1"/>
  <c r="BD574" i="1"/>
  <c r="BD575" i="1"/>
  <c r="BD576" i="1"/>
  <c r="BD577" i="1"/>
  <c r="BD578" i="1"/>
  <c r="BD579" i="1"/>
  <c r="BD580" i="1"/>
  <c r="BD581" i="1"/>
  <c r="BD582" i="1"/>
  <c r="BD583" i="1"/>
  <c r="BD584" i="1"/>
  <c r="BD585" i="1"/>
  <c r="BD586" i="1"/>
  <c r="BD587" i="1"/>
  <c r="BD588" i="1"/>
  <c r="BD589" i="1"/>
  <c r="BD590" i="1"/>
  <c r="BD591" i="1"/>
  <c r="BD592" i="1"/>
  <c r="BD593" i="1"/>
  <c r="BD594" i="1"/>
  <c r="BD595" i="1"/>
  <c r="BD596" i="1"/>
  <c r="BD597" i="1"/>
  <c r="BD598" i="1"/>
  <c r="BD599" i="1"/>
  <c r="BD600" i="1"/>
  <c r="BD601" i="1"/>
  <c r="BD602" i="1"/>
  <c r="BD603" i="1"/>
  <c r="BD604" i="1"/>
  <c r="BD605" i="1"/>
  <c r="BD606" i="1"/>
  <c r="BD607" i="1"/>
  <c r="BD608" i="1"/>
  <c r="BD609" i="1"/>
  <c r="BD610" i="1"/>
  <c r="BD611" i="1"/>
  <c r="BD612" i="1"/>
  <c r="BD613" i="1"/>
  <c r="BD614" i="1"/>
  <c r="BD615" i="1"/>
  <c r="BD616" i="1"/>
  <c r="BD617" i="1"/>
  <c r="BD618" i="1"/>
  <c r="BD619" i="1"/>
  <c r="BD620" i="1"/>
  <c r="BD621" i="1"/>
  <c r="BD622" i="1"/>
  <c r="BD623" i="1"/>
  <c r="BD624" i="1"/>
  <c r="BD625" i="1"/>
  <c r="BD626" i="1"/>
  <c r="BD627" i="1"/>
  <c r="BD628" i="1"/>
  <c r="BD629" i="1"/>
  <c r="BD630" i="1"/>
  <c r="BD631" i="1"/>
  <c r="BD632" i="1"/>
  <c r="BD633" i="1"/>
  <c r="BD634" i="1"/>
  <c r="BD635" i="1"/>
  <c r="BD636" i="1"/>
  <c r="BD637" i="1"/>
  <c r="BD638" i="1"/>
  <c r="BD639" i="1"/>
  <c r="BD640" i="1"/>
  <c r="BD641" i="1"/>
  <c r="BD642" i="1"/>
  <c r="BD643" i="1"/>
  <c r="BD644" i="1"/>
  <c r="BD645" i="1"/>
  <c r="BD646" i="1"/>
  <c r="BD647" i="1"/>
  <c r="BD648" i="1"/>
  <c r="BD649" i="1"/>
  <c r="BD650" i="1"/>
  <c r="BD651" i="1"/>
  <c r="BD652" i="1"/>
  <c r="BD653" i="1"/>
  <c r="BD654" i="1"/>
  <c r="BD655" i="1"/>
  <c r="BD656" i="1"/>
  <c r="BD657" i="1"/>
  <c r="BD658" i="1"/>
  <c r="BD659" i="1"/>
  <c r="BD660" i="1"/>
  <c r="BD661" i="1"/>
  <c r="BD662" i="1"/>
  <c r="BD663" i="1"/>
  <c r="BD664" i="1"/>
  <c r="BD665" i="1"/>
  <c r="BD666" i="1"/>
  <c r="BD667" i="1"/>
  <c r="BD668" i="1"/>
  <c r="BD669" i="1"/>
  <c r="BD670" i="1"/>
  <c r="BD671" i="1"/>
  <c r="BD672" i="1"/>
  <c r="BD673" i="1"/>
  <c r="BD674" i="1"/>
  <c r="BD675" i="1"/>
  <c r="BD676" i="1"/>
  <c r="BD677" i="1"/>
  <c r="BD678" i="1"/>
  <c r="BD679" i="1"/>
  <c r="BD680" i="1"/>
  <c r="BD681" i="1"/>
  <c r="BD682" i="1"/>
  <c r="BD683" i="1"/>
  <c r="BD684" i="1"/>
  <c r="BD685" i="1"/>
  <c r="BD686" i="1"/>
  <c r="BD687" i="1"/>
  <c r="BD688" i="1"/>
  <c r="BD689" i="1"/>
  <c r="BD690" i="1"/>
  <c r="BD691" i="1"/>
  <c r="BD692" i="1"/>
  <c r="BD693" i="1"/>
  <c r="BD694" i="1"/>
  <c r="BD695" i="1"/>
  <c r="BD696" i="1"/>
  <c r="BD697" i="1"/>
  <c r="BD698" i="1"/>
  <c r="BD699" i="1"/>
  <c r="BD700" i="1"/>
  <c r="BD701" i="1"/>
  <c r="BD702" i="1"/>
  <c r="BD703" i="1"/>
  <c r="BD704" i="1"/>
  <c r="BD705" i="1"/>
  <c r="BD706" i="1"/>
  <c r="BD707" i="1"/>
  <c r="BD708" i="1"/>
  <c r="BD709" i="1"/>
  <c r="BD710" i="1"/>
  <c r="BD711" i="1"/>
  <c r="BD712" i="1"/>
  <c r="BD713" i="1"/>
  <c r="BD714" i="1"/>
  <c r="BD715" i="1"/>
  <c r="BD716" i="1"/>
  <c r="BD717" i="1"/>
  <c r="BD718" i="1"/>
  <c r="BD719" i="1"/>
  <c r="BD720" i="1"/>
  <c r="BD721" i="1"/>
  <c r="BD722" i="1"/>
  <c r="BD723" i="1"/>
  <c r="BD724" i="1"/>
  <c r="BD725" i="1"/>
  <c r="BD726" i="1"/>
  <c r="BD727" i="1"/>
  <c r="BD728" i="1"/>
  <c r="BD729" i="1"/>
  <c r="BD730" i="1"/>
  <c r="BD731" i="1"/>
  <c r="BD732" i="1"/>
  <c r="BD733" i="1"/>
  <c r="BD734" i="1"/>
  <c r="BD735" i="1"/>
  <c r="BD736" i="1"/>
  <c r="BD737" i="1"/>
  <c r="BD738" i="1"/>
  <c r="BD739" i="1"/>
  <c r="BD740" i="1"/>
  <c r="BD741" i="1"/>
  <c r="BD742" i="1"/>
  <c r="BD743" i="1"/>
  <c r="BD744" i="1"/>
  <c r="BD745" i="1"/>
  <c r="BD746" i="1"/>
  <c r="BD747" i="1"/>
  <c r="BD748" i="1"/>
  <c r="BD749" i="1"/>
  <c r="BD750" i="1"/>
  <c r="BD751" i="1"/>
  <c r="BD752" i="1"/>
  <c r="BD753" i="1"/>
  <c r="BD754" i="1"/>
  <c r="BD755" i="1"/>
  <c r="BD756" i="1"/>
  <c r="BD757" i="1"/>
  <c r="BD758" i="1"/>
  <c r="BD759" i="1"/>
  <c r="BD760" i="1"/>
  <c r="BD761" i="1"/>
  <c r="BD762" i="1"/>
  <c r="BD763" i="1"/>
  <c r="BD764" i="1"/>
  <c r="BD765" i="1"/>
  <c r="BD766" i="1"/>
  <c r="BD767" i="1"/>
  <c r="BD768" i="1"/>
  <c r="BD769" i="1"/>
  <c r="BD770" i="1"/>
  <c r="BD771" i="1"/>
  <c r="BD772" i="1"/>
  <c r="BD773" i="1"/>
  <c r="BD774" i="1"/>
  <c r="BD775" i="1"/>
  <c r="BD776" i="1"/>
  <c r="BD777" i="1"/>
  <c r="BD778" i="1"/>
  <c r="BD779" i="1"/>
  <c r="BD780" i="1"/>
  <c r="BD781" i="1"/>
  <c r="BD782" i="1"/>
  <c r="BD783" i="1"/>
  <c r="BD784" i="1"/>
  <c r="BD785" i="1"/>
  <c r="BD786" i="1"/>
  <c r="BD787" i="1"/>
  <c r="BD788" i="1"/>
  <c r="BD789" i="1"/>
  <c r="BD790" i="1"/>
  <c r="BD791" i="1"/>
  <c r="BD792" i="1"/>
  <c r="BD793" i="1"/>
  <c r="BD794" i="1"/>
  <c r="BD795" i="1"/>
  <c r="BD796" i="1"/>
  <c r="BD797" i="1"/>
  <c r="BD798" i="1"/>
  <c r="BD799" i="1"/>
  <c r="BD800" i="1"/>
  <c r="BD801" i="1"/>
  <c r="BD802" i="1"/>
  <c r="BD803" i="1"/>
  <c r="BD804" i="1"/>
  <c r="BD805" i="1"/>
  <c r="BD806" i="1"/>
  <c r="BD807" i="1"/>
  <c r="BD808" i="1"/>
  <c r="BD809" i="1"/>
  <c r="BD810" i="1"/>
  <c r="BD811" i="1"/>
  <c r="BD812" i="1"/>
  <c r="BD813" i="1"/>
  <c r="BD814" i="1"/>
  <c r="BD815" i="1"/>
  <c r="BD816" i="1"/>
  <c r="BD817" i="1"/>
  <c r="BD818" i="1"/>
  <c r="BD819" i="1"/>
  <c r="BD820" i="1"/>
  <c r="BD821" i="1"/>
  <c r="BD822" i="1"/>
  <c r="BD823" i="1"/>
  <c r="BD824" i="1"/>
  <c r="BD825" i="1"/>
  <c r="BD826" i="1"/>
  <c r="BD827" i="1"/>
  <c r="BD828" i="1"/>
  <c r="BD829" i="1"/>
  <c r="BD830" i="1"/>
  <c r="BD831" i="1"/>
  <c r="BD832" i="1"/>
  <c r="BD833" i="1"/>
  <c r="BD834" i="1"/>
  <c r="BD835" i="1"/>
  <c r="BD836" i="1"/>
  <c r="BD837" i="1"/>
  <c r="BD838" i="1"/>
  <c r="BD839" i="1"/>
  <c r="BD840" i="1"/>
  <c r="BD841" i="1"/>
  <c r="BD842" i="1"/>
  <c r="BD843" i="1"/>
  <c r="BD844" i="1"/>
  <c r="BD845" i="1"/>
  <c r="BD846" i="1"/>
  <c r="BD847" i="1"/>
  <c r="BD848" i="1"/>
  <c r="BD849" i="1"/>
  <c r="BD850" i="1"/>
  <c r="BD851" i="1"/>
  <c r="BD852" i="1"/>
  <c r="BD853" i="1"/>
  <c r="BD854" i="1"/>
  <c r="BD855" i="1"/>
  <c r="BD856" i="1"/>
  <c r="BD857" i="1"/>
  <c r="BD858" i="1"/>
  <c r="BD859" i="1"/>
  <c r="BD860" i="1"/>
  <c r="BD861" i="1"/>
  <c r="BD862" i="1"/>
  <c r="BD863" i="1"/>
  <c r="BD864" i="1"/>
  <c r="BD865" i="1"/>
  <c r="BD866" i="1"/>
  <c r="BD867" i="1"/>
  <c r="BD868" i="1"/>
  <c r="BD869" i="1"/>
  <c r="BD870" i="1"/>
  <c r="BD871" i="1"/>
  <c r="BD872" i="1"/>
  <c r="BD873" i="1"/>
  <c r="BD874" i="1"/>
  <c r="BD875" i="1"/>
  <c r="BD876" i="1"/>
  <c r="BD877" i="1"/>
  <c r="BD878" i="1"/>
  <c r="BD879" i="1"/>
  <c r="BD880" i="1"/>
  <c r="BD881" i="1"/>
  <c r="BD882" i="1"/>
  <c r="BD883" i="1"/>
  <c r="BD884" i="1"/>
  <c r="BD885" i="1"/>
  <c r="BD886" i="1"/>
  <c r="BD887" i="1"/>
  <c r="BD888" i="1"/>
  <c r="BD889" i="1"/>
  <c r="BD890" i="1"/>
  <c r="BD891" i="1"/>
  <c r="BD892" i="1"/>
  <c r="BD893" i="1"/>
  <c r="BD894" i="1"/>
  <c r="BD895" i="1"/>
  <c r="BD896" i="1"/>
  <c r="BD897" i="1"/>
  <c r="BD898" i="1"/>
  <c r="BD899" i="1"/>
  <c r="BD900" i="1"/>
  <c r="BD901" i="1"/>
  <c r="BD902" i="1"/>
  <c r="BD903" i="1"/>
  <c r="BD904" i="1"/>
  <c r="BD905" i="1"/>
  <c r="BD906" i="1"/>
  <c r="BD907" i="1"/>
  <c r="BD908" i="1"/>
  <c r="BD909" i="1"/>
  <c r="BD910" i="1"/>
  <c r="BD911" i="1"/>
  <c r="BD912" i="1"/>
  <c r="BD913" i="1"/>
  <c r="BD914" i="1"/>
  <c r="BD915" i="1"/>
  <c r="BD916" i="1"/>
  <c r="BD917" i="1"/>
  <c r="BD918" i="1"/>
  <c r="BD919" i="1"/>
  <c r="BD920" i="1"/>
  <c r="BD921" i="1"/>
  <c r="BD922" i="1"/>
  <c r="BD923" i="1"/>
  <c r="BD924" i="1"/>
  <c r="BD925" i="1"/>
  <c r="BD926" i="1"/>
  <c r="BD927" i="1"/>
  <c r="BD928" i="1"/>
  <c r="BD929" i="1"/>
  <c r="BD930" i="1"/>
  <c r="BD931" i="1"/>
  <c r="BD932" i="1"/>
  <c r="BD933" i="1"/>
  <c r="BD934" i="1"/>
  <c r="BD935" i="1"/>
  <c r="BD936" i="1"/>
  <c r="BD937" i="1"/>
  <c r="BD938" i="1"/>
  <c r="BD939" i="1"/>
  <c r="BD940" i="1"/>
  <c r="BD941" i="1"/>
  <c r="BD942" i="1"/>
  <c r="BD943" i="1"/>
  <c r="BD944" i="1"/>
  <c r="BD945" i="1"/>
  <c r="BD946" i="1"/>
  <c r="BD947" i="1"/>
  <c r="BD948" i="1"/>
  <c r="BD949" i="1"/>
  <c r="BD950" i="1"/>
  <c r="BD951" i="1"/>
  <c r="BD952" i="1"/>
  <c r="BD953" i="1"/>
  <c r="BD954" i="1"/>
  <c r="BD955" i="1"/>
  <c r="BD956" i="1"/>
  <c r="BD957" i="1"/>
  <c r="BD958" i="1"/>
  <c r="BD959" i="1"/>
  <c r="BD960" i="1"/>
  <c r="BD961" i="1"/>
  <c r="BD962" i="1"/>
  <c r="BD963" i="1"/>
  <c r="BD964" i="1"/>
  <c r="BD965" i="1"/>
  <c r="BD966" i="1"/>
  <c r="BD967" i="1"/>
  <c r="BD968" i="1"/>
  <c r="BD969" i="1"/>
  <c r="K3" i="8"/>
  <c r="K4" i="8"/>
  <c r="K5" i="8"/>
  <c r="K2" i="8"/>
  <c r="BC3" i="1"/>
  <c r="BE3" i="1" s="1"/>
  <c r="BC4" i="1"/>
  <c r="BE4" i="1" s="1"/>
  <c r="BC5" i="1"/>
  <c r="BE5" i="1" s="1"/>
  <c r="BC6" i="1"/>
  <c r="BE6" i="1" s="1"/>
  <c r="BC7" i="1"/>
  <c r="BE7" i="1" s="1"/>
  <c r="BC8" i="1"/>
  <c r="BE8" i="1" s="1"/>
  <c r="BC9" i="1"/>
  <c r="BE9" i="1" s="1"/>
  <c r="BC10" i="1"/>
  <c r="BE10" i="1" s="1"/>
  <c r="BC11" i="1"/>
  <c r="BE11" i="1" s="1"/>
  <c r="BC12" i="1"/>
  <c r="BE12" i="1" s="1"/>
  <c r="BC13" i="1"/>
  <c r="BE13" i="1" s="1"/>
  <c r="BC14" i="1"/>
  <c r="BE14" i="1" s="1"/>
  <c r="BC15" i="1"/>
  <c r="BE15" i="1" s="1"/>
  <c r="BC16" i="1"/>
  <c r="BE16" i="1" s="1"/>
  <c r="BC17" i="1"/>
  <c r="BE17" i="1" s="1"/>
  <c r="BC18" i="1"/>
  <c r="BE18" i="1" s="1"/>
  <c r="BC19" i="1"/>
  <c r="BE19" i="1" s="1"/>
  <c r="BC20" i="1"/>
  <c r="BE20" i="1" s="1"/>
  <c r="BC21" i="1"/>
  <c r="BE21" i="1" s="1"/>
  <c r="BC22" i="1"/>
  <c r="BE22" i="1" s="1"/>
  <c r="BC23" i="1"/>
  <c r="BE23" i="1" s="1"/>
  <c r="BC24" i="1"/>
  <c r="BE24" i="1" s="1"/>
  <c r="BC25" i="1"/>
  <c r="BE25" i="1" s="1"/>
  <c r="BC26" i="1"/>
  <c r="BE26" i="1" s="1"/>
  <c r="BC27" i="1"/>
  <c r="BE27" i="1" s="1"/>
  <c r="BC28" i="1"/>
  <c r="BE28" i="1" s="1"/>
  <c r="BC29" i="1"/>
  <c r="BE29" i="1" s="1"/>
  <c r="BC30" i="1"/>
  <c r="BE30" i="1" s="1"/>
  <c r="BC31" i="1"/>
  <c r="BE31" i="1" s="1"/>
  <c r="BC32" i="1"/>
  <c r="BE32" i="1" s="1"/>
  <c r="BC33" i="1"/>
  <c r="BE33" i="1" s="1"/>
  <c r="BC34" i="1"/>
  <c r="BE34" i="1" s="1"/>
  <c r="BC35" i="1"/>
  <c r="BE35" i="1" s="1"/>
  <c r="BC36" i="1"/>
  <c r="BE36" i="1" s="1"/>
  <c r="BC37" i="1"/>
  <c r="BE37" i="1" s="1"/>
  <c r="BC38" i="1"/>
  <c r="BE38" i="1" s="1"/>
  <c r="BC39" i="1"/>
  <c r="BE39" i="1" s="1"/>
  <c r="BC40" i="1"/>
  <c r="BE40" i="1" s="1"/>
  <c r="BC41" i="1"/>
  <c r="BE41" i="1" s="1"/>
  <c r="BC42" i="1"/>
  <c r="BE42" i="1" s="1"/>
  <c r="BC43" i="1"/>
  <c r="BE43" i="1" s="1"/>
  <c r="BC44" i="1"/>
  <c r="BE44" i="1" s="1"/>
  <c r="BC45" i="1"/>
  <c r="BE45" i="1" s="1"/>
  <c r="BC46" i="1"/>
  <c r="BE46" i="1" s="1"/>
  <c r="BC47" i="1"/>
  <c r="BE47" i="1" s="1"/>
  <c r="BC48" i="1"/>
  <c r="BE48" i="1" s="1"/>
  <c r="BC49" i="1"/>
  <c r="BE49" i="1" s="1"/>
  <c r="BC50" i="1"/>
  <c r="BE50" i="1" s="1"/>
  <c r="BC51" i="1"/>
  <c r="BE51" i="1" s="1"/>
  <c r="BC52" i="1"/>
  <c r="BE52" i="1" s="1"/>
  <c r="BC53" i="1"/>
  <c r="BE53" i="1" s="1"/>
  <c r="BC54" i="1"/>
  <c r="BE54" i="1" s="1"/>
  <c r="BC55" i="1"/>
  <c r="BE55" i="1" s="1"/>
  <c r="BC56" i="1"/>
  <c r="BE56" i="1" s="1"/>
  <c r="BC57" i="1"/>
  <c r="BE57" i="1" s="1"/>
  <c r="BC58" i="1"/>
  <c r="BE58" i="1" s="1"/>
  <c r="BC59" i="1"/>
  <c r="BE59" i="1" s="1"/>
  <c r="BC60" i="1"/>
  <c r="BE60" i="1" s="1"/>
  <c r="BC61" i="1"/>
  <c r="BE61" i="1" s="1"/>
  <c r="BC62" i="1"/>
  <c r="BE62" i="1" s="1"/>
  <c r="BC63" i="1"/>
  <c r="BE63" i="1" s="1"/>
  <c r="BC64" i="1"/>
  <c r="BE64" i="1" s="1"/>
  <c r="BC65" i="1"/>
  <c r="BE65" i="1" s="1"/>
  <c r="BC66" i="1"/>
  <c r="BE66" i="1" s="1"/>
  <c r="BC67" i="1"/>
  <c r="BE67" i="1" s="1"/>
  <c r="BC68" i="1"/>
  <c r="BE68" i="1" s="1"/>
  <c r="BC69" i="1"/>
  <c r="BE69" i="1" s="1"/>
  <c r="BC70" i="1"/>
  <c r="BE70" i="1" s="1"/>
  <c r="BC71" i="1"/>
  <c r="BE71" i="1" s="1"/>
  <c r="BC72" i="1"/>
  <c r="BE72" i="1" s="1"/>
  <c r="BC73" i="1"/>
  <c r="BE73" i="1" s="1"/>
  <c r="BC74" i="1"/>
  <c r="BE74" i="1" s="1"/>
  <c r="BC75" i="1"/>
  <c r="BE75" i="1" s="1"/>
  <c r="BC76" i="1"/>
  <c r="BE76" i="1" s="1"/>
  <c r="BC77" i="1"/>
  <c r="BE77" i="1" s="1"/>
  <c r="BC78" i="1"/>
  <c r="BE78" i="1" s="1"/>
  <c r="BC79" i="1"/>
  <c r="BE79" i="1" s="1"/>
  <c r="BC80" i="1"/>
  <c r="BE80" i="1" s="1"/>
  <c r="BC81" i="1"/>
  <c r="BE81" i="1" s="1"/>
  <c r="BC82" i="1"/>
  <c r="BE82" i="1" s="1"/>
  <c r="BC83" i="1"/>
  <c r="BE83" i="1" s="1"/>
  <c r="BC84" i="1"/>
  <c r="BE84" i="1" s="1"/>
  <c r="BC85" i="1"/>
  <c r="BE85" i="1" s="1"/>
  <c r="BC86" i="1"/>
  <c r="BE86" i="1" s="1"/>
  <c r="BC87" i="1"/>
  <c r="BE87" i="1" s="1"/>
  <c r="BC88" i="1"/>
  <c r="BE88" i="1" s="1"/>
  <c r="BC89" i="1"/>
  <c r="BE89" i="1" s="1"/>
  <c r="BC90" i="1"/>
  <c r="BE90" i="1" s="1"/>
  <c r="BC91" i="1"/>
  <c r="BE91" i="1" s="1"/>
  <c r="BC92" i="1"/>
  <c r="BE92" i="1" s="1"/>
  <c r="BC93" i="1"/>
  <c r="BE93" i="1" s="1"/>
  <c r="BC94" i="1"/>
  <c r="BE94" i="1" s="1"/>
  <c r="BC95" i="1"/>
  <c r="BE95" i="1" s="1"/>
  <c r="BC96" i="1"/>
  <c r="BE96" i="1" s="1"/>
  <c r="BC97" i="1"/>
  <c r="BE97" i="1" s="1"/>
  <c r="BC98" i="1"/>
  <c r="BE98" i="1" s="1"/>
  <c r="BC99" i="1"/>
  <c r="BE99" i="1" s="1"/>
  <c r="BC100" i="1"/>
  <c r="BE100" i="1" s="1"/>
  <c r="BC101" i="1"/>
  <c r="BE101" i="1" s="1"/>
  <c r="BC102" i="1"/>
  <c r="BE102" i="1" s="1"/>
  <c r="BC103" i="1"/>
  <c r="BE103" i="1" s="1"/>
  <c r="BC104" i="1"/>
  <c r="BE104" i="1" s="1"/>
  <c r="BC105" i="1"/>
  <c r="BE105" i="1" s="1"/>
  <c r="BC106" i="1"/>
  <c r="BE106" i="1" s="1"/>
  <c r="BC107" i="1"/>
  <c r="BE107" i="1" s="1"/>
  <c r="BC108" i="1"/>
  <c r="BE108" i="1" s="1"/>
  <c r="BC109" i="1"/>
  <c r="BE109" i="1" s="1"/>
  <c r="BC110" i="1"/>
  <c r="BE110" i="1" s="1"/>
  <c r="BC111" i="1"/>
  <c r="BE111" i="1" s="1"/>
  <c r="BC112" i="1"/>
  <c r="BE112" i="1" s="1"/>
  <c r="BC113" i="1"/>
  <c r="BE113" i="1" s="1"/>
  <c r="BC114" i="1"/>
  <c r="BE114" i="1" s="1"/>
  <c r="BC115" i="1"/>
  <c r="BE115" i="1" s="1"/>
  <c r="BC116" i="1"/>
  <c r="BE116" i="1" s="1"/>
  <c r="BC117" i="1"/>
  <c r="BE117" i="1" s="1"/>
  <c r="BC118" i="1"/>
  <c r="BE118" i="1" s="1"/>
  <c r="BC119" i="1"/>
  <c r="BE119" i="1" s="1"/>
  <c r="BC120" i="1"/>
  <c r="BE120" i="1" s="1"/>
  <c r="BC121" i="1"/>
  <c r="BE121" i="1" s="1"/>
  <c r="BC122" i="1"/>
  <c r="BE122" i="1" s="1"/>
  <c r="BC123" i="1"/>
  <c r="BE123" i="1" s="1"/>
  <c r="BC124" i="1"/>
  <c r="BE124" i="1" s="1"/>
  <c r="BC125" i="1"/>
  <c r="BE125" i="1" s="1"/>
  <c r="BC126" i="1"/>
  <c r="BE126" i="1" s="1"/>
  <c r="BC127" i="1"/>
  <c r="BE127" i="1" s="1"/>
  <c r="BC128" i="1"/>
  <c r="BE128" i="1" s="1"/>
  <c r="BC129" i="1"/>
  <c r="BE129" i="1" s="1"/>
  <c r="BC130" i="1"/>
  <c r="BE130" i="1" s="1"/>
  <c r="BC131" i="1"/>
  <c r="BE131" i="1" s="1"/>
  <c r="BC132" i="1"/>
  <c r="BE132" i="1" s="1"/>
  <c r="BC133" i="1"/>
  <c r="BE133" i="1" s="1"/>
  <c r="BC134" i="1"/>
  <c r="BE134" i="1" s="1"/>
  <c r="BC135" i="1"/>
  <c r="BE135" i="1" s="1"/>
  <c r="BC136" i="1"/>
  <c r="BE136" i="1" s="1"/>
  <c r="BC137" i="1"/>
  <c r="BE137" i="1" s="1"/>
  <c r="BC138" i="1"/>
  <c r="BE138" i="1" s="1"/>
  <c r="BC139" i="1"/>
  <c r="BE139" i="1" s="1"/>
  <c r="BC140" i="1"/>
  <c r="BE140" i="1" s="1"/>
  <c r="BC141" i="1"/>
  <c r="BE141" i="1" s="1"/>
  <c r="BC142" i="1"/>
  <c r="BE142" i="1" s="1"/>
  <c r="BC143" i="1"/>
  <c r="BE143" i="1" s="1"/>
  <c r="BC144" i="1"/>
  <c r="BE144" i="1" s="1"/>
  <c r="BC145" i="1"/>
  <c r="BE145" i="1" s="1"/>
  <c r="BC146" i="1"/>
  <c r="BE146" i="1" s="1"/>
  <c r="BC147" i="1"/>
  <c r="BE147" i="1" s="1"/>
  <c r="BC148" i="1"/>
  <c r="BE148" i="1" s="1"/>
  <c r="BC149" i="1"/>
  <c r="BE149" i="1" s="1"/>
  <c r="BC150" i="1"/>
  <c r="BE150" i="1" s="1"/>
  <c r="BC151" i="1"/>
  <c r="BE151" i="1" s="1"/>
  <c r="BC152" i="1"/>
  <c r="BE152" i="1" s="1"/>
  <c r="BC153" i="1"/>
  <c r="BE153" i="1" s="1"/>
  <c r="BC154" i="1"/>
  <c r="BE154" i="1" s="1"/>
  <c r="BC155" i="1"/>
  <c r="BE155" i="1" s="1"/>
  <c r="BC156" i="1"/>
  <c r="BE156" i="1" s="1"/>
  <c r="BC157" i="1"/>
  <c r="BE157" i="1" s="1"/>
  <c r="BC158" i="1"/>
  <c r="BE158" i="1" s="1"/>
  <c r="BC159" i="1"/>
  <c r="BE159" i="1" s="1"/>
  <c r="BC160" i="1"/>
  <c r="BE160" i="1" s="1"/>
  <c r="BC161" i="1"/>
  <c r="BE161" i="1" s="1"/>
  <c r="BC162" i="1"/>
  <c r="BE162" i="1" s="1"/>
  <c r="BC163" i="1"/>
  <c r="BE163" i="1" s="1"/>
  <c r="BC164" i="1"/>
  <c r="BE164" i="1" s="1"/>
  <c r="BC165" i="1"/>
  <c r="BE165" i="1" s="1"/>
  <c r="BC166" i="1"/>
  <c r="BE166" i="1" s="1"/>
  <c r="BC167" i="1"/>
  <c r="BE167" i="1" s="1"/>
  <c r="BC168" i="1"/>
  <c r="BE168" i="1" s="1"/>
  <c r="BC169" i="1"/>
  <c r="BE169" i="1" s="1"/>
  <c r="BC170" i="1"/>
  <c r="BE170" i="1" s="1"/>
  <c r="BC171" i="1"/>
  <c r="BE171" i="1" s="1"/>
  <c r="BC172" i="1"/>
  <c r="BE172" i="1" s="1"/>
  <c r="BC173" i="1"/>
  <c r="BE173" i="1" s="1"/>
  <c r="BC174" i="1"/>
  <c r="BE174" i="1" s="1"/>
  <c r="BC175" i="1"/>
  <c r="BE175" i="1" s="1"/>
  <c r="BC176" i="1"/>
  <c r="BE176" i="1" s="1"/>
  <c r="BC177" i="1"/>
  <c r="BE177" i="1" s="1"/>
  <c r="BC178" i="1"/>
  <c r="BE178" i="1" s="1"/>
  <c r="BC179" i="1"/>
  <c r="BE179" i="1" s="1"/>
  <c r="BC180" i="1"/>
  <c r="BE180" i="1" s="1"/>
  <c r="BC181" i="1"/>
  <c r="BE181" i="1" s="1"/>
  <c r="BC182" i="1"/>
  <c r="BE182" i="1" s="1"/>
  <c r="BC183" i="1"/>
  <c r="BE183" i="1" s="1"/>
  <c r="BC184" i="1"/>
  <c r="BE184" i="1" s="1"/>
  <c r="BC185" i="1"/>
  <c r="BE185" i="1" s="1"/>
  <c r="BC186" i="1"/>
  <c r="BE186" i="1" s="1"/>
  <c r="BC187" i="1"/>
  <c r="BE187" i="1" s="1"/>
  <c r="BC188" i="1"/>
  <c r="BE188" i="1" s="1"/>
  <c r="BC189" i="1"/>
  <c r="BE189" i="1" s="1"/>
  <c r="BC190" i="1"/>
  <c r="BE190" i="1" s="1"/>
  <c r="BC191" i="1"/>
  <c r="BE191" i="1" s="1"/>
  <c r="BC192" i="1"/>
  <c r="BE192" i="1" s="1"/>
  <c r="BC193" i="1"/>
  <c r="BE193" i="1" s="1"/>
  <c r="BC194" i="1"/>
  <c r="BE194" i="1" s="1"/>
  <c r="BC195" i="1"/>
  <c r="BE195" i="1" s="1"/>
  <c r="BC196" i="1"/>
  <c r="BE196" i="1" s="1"/>
  <c r="BC197" i="1"/>
  <c r="BE197" i="1" s="1"/>
  <c r="BC198" i="1"/>
  <c r="BE198" i="1" s="1"/>
  <c r="BC199" i="1"/>
  <c r="BE199" i="1" s="1"/>
  <c r="BC200" i="1"/>
  <c r="BE200" i="1" s="1"/>
  <c r="BC201" i="1"/>
  <c r="BE201" i="1" s="1"/>
  <c r="BC202" i="1"/>
  <c r="BE202" i="1" s="1"/>
  <c r="BC203" i="1"/>
  <c r="BE203" i="1" s="1"/>
  <c r="BC204" i="1"/>
  <c r="BE204" i="1" s="1"/>
  <c r="BC205" i="1"/>
  <c r="BE205" i="1" s="1"/>
  <c r="BC206" i="1"/>
  <c r="BE206" i="1" s="1"/>
  <c r="BC207" i="1"/>
  <c r="BE207" i="1" s="1"/>
  <c r="BC208" i="1"/>
  <c r="BE208" i="1" s="1"/>
  <c r="BC209" i="1"/>
  <c r="BE209" i="1" s="1"/>
  <c r="BC210" i="1"/>
  <c r="BE210" i="1" s="1"/>
  <c r="BC211" i="1"/>
  <c r="BE211" i="1" s="1"/>
  <c r="BC212" i="1"/>
  <c r="BE212" i="1" s="1"/>
  <c r="BC213" i="1"/>
  <c r="BE213" i="1" s="1"/>
  <c r="BC214" i="1"/>
  <c r="BE214" i="1" s="1"/>
  <c r="BC215" i="1"/>
  <c r="BE215" i="1" s="1"/>
  <c r="BC216" i="1"/>
  <c r="BE216" i="1" s="1"/>
  <c r="BC217" i="1"/>
  <c r="BE217" i="1" s="1"/>
  <c r="BC218" i="1"/>
  <c r="BE218" i="1" s="1"/>
  <c r="BC219" i="1"/>
  <c r="BE219" i="1" s="1"/>
  <c r="BC220" i="1"/>
  <c r="BE220" i="1" s="1"/>
  <c r="BC221" i="1"/>
  <c r="BE221" i="1" s="1"/>
  <c r="BC222" i="1"/>
  <c r="BE222" i="1" s="1"/>
  <c r="BC223" i="1"/>
  <c r="BE223" i="1" s="1"/>
  <c r="BC224" i="1"/>
  <c r="BE224" i="1" s="1"/>
  <c r="BC225" i="1"/>
  <c r="BE225" i="1" s="1"/>
  <c r="BC226" i="1"/>
  <c r="BE226" i="1" s="1"/>
  <c r="BC227" i="1"/>
  <c r="BE227" i="1" s="1"/>
  <c r="BC228" i="1"/>
  <c r="BE228" i="1" s="1"/>
  <c r="BC229" i="1"/>
  <c r="BE229" i="1" s="1"/>
  <c r="BC230" i="1"/>
  <c r="BE230" i="1" s="1"/>
  <c r="BC231" i="1"/>
  <c r="BE231" i="1" s="1"/>
  <c r="BC232" i="1"/>
  <c r="BE232" i="1" s="1"/>
  <c r="BC233" i="1"/>
  <c r="BE233" i="1" s="1"/>
  <c r="BC234" i="1"/>
  <c r="BE234" i="1" s="1"/>
  <c r="BC235" i="1"/>
  <c r="BE235" i="1" s="1"/>
  <c r="BC236" i="1"/>
  <c r="BE236" i="1" s="1"/>
  <c r="BC237" i="1"/>
  <c r="BE237" i="1" s="1"/>
  <c r="BC238" i="1"/>
  <c r="BE238" i="1" s="1"/>
  <c r="BC239" i="1"/>
  <c r="BE239" i="1" s="1"/>
  <c r="BC240" i="1"/>
  <c r="BE240" i="1" s="1"/>
  <c r="BC241" i="1"/>
  <c r="BE241" i="1" s="1"/>
  <c r="BC242" i="1"/>
  <c r="BE242" i="1" s="1"/>
  <c r="BC243" i="1"/>
  <c r="BE243" i="1" s="1"/>
  <c r="BC244" i="1"/>
  <c r="BE244" i="1" s="1"/>
  <c r="BC245" i="1"/>
  <c r="BE245" i="1" s="1"/>
  <c r="BC246" i="1"/>
  <c r="BE246" i="1" s="1"/>
  <c r="BC247" i="1"/>
  <c r="BE247" i="1" s="1"/>
  <c r="BC248" i="1"/>
  <c r="BE248" i="1" s="1"/>
  <c r="BC249" i="1"/>
  <c r="BE249" i="1" s="1"/>
  <c r="BC250" i="1"/>
  <c r="BE250" i="1" s="1"/>
  <c r="BC251" i="1"/>
  <c r="BE251" i="1" s="1"/>
  <c r="BC252" i="1"/>
  <c r="BE252" i="1" s="1"/>
  <c r="BC253" i="1"/>
  <c r="BE253" i="1" s="1"/>
  <c r="BC254" i="1"/>
  <c r="BE254" i="1" s="1"/>
  <c r="BC255" i="1"/>
  <c r="BE255" i="1" s="1"/>
  <c r="BC256" i="1"/>
  <c r="BE256" i="1" s="1"/>
  <c r="BC257" i="1"/>
  <c r="BE257" i="1" s="1"/>
  <c r="BC258" i="1"/>
  <c r="BE258" i="1" s="1"/>
  <c r="BC259" i="1"/>
  <c r="BE259" i="1" s="1"/>
  <c r="BC260" i="1"/>
  <c r="BE260" i="1" s="1"/>
  <c r="BC261" i="1"/>
  <c r="BE261" i="1" s="1"/>
  <c r="BC262" i="1"/>
  <c r="BE262" i="1" s="1"/>
  <c r="BC263" i="1"/>
  <c r="BE263" i="1" s="1"/>
  <c r="BC264" i="1"/>
  <c r="BE264" i="1" s="1"/>
  <c r="BC265" i="1"/>
  <c r="BE265" i="1" s="1"/>
  <c r="BC266" i="1"/>
  <c r="BE266" i="1" s="1"/>
  <c r="BC267" i="1"/>
  <c r="BE267" i="1" s="1"/>
  <c r="BC268" i="1"/>
  <c r="BE268" i="1" s="1"/>
  <c r="BC269" i="1"/>
  <c r="BE269" i="1" s="1"/>
  <c r="BC270" i="1"/>
  <c r="BE270" i="1" s="1"/>
  <c r="BC271" i="1"/>
  <c r="BE271" i="1" s="1"/>
  <c r="BC272" i="1"/>
  <c r="BE272" i="1" s="1"/>
  <c r="BC273" i="1"/>
  <c r="BE273" i="1" s="1"/>
  <c r="BC274" i="1"/>
  <c r="BE274" i="1" s="1"/>
  <c r="BC275" i="1"/>
  <c r="BE275" i="1" s="1"/>
  <c r="BC276" i="1"/>
  <c r="BE276" i="1" s="1"/>
  <c r="BC277" i="1"/>
  <c r="BE277" i="1" s="1"/>
  <c r="BC278" i="1"/>
  <c r="BE278" i="1" s="1"/>
  <c r="BC279" i="1"/>
  <c r="BE279" i="1" s="1"/>
  <c r="BC280" i="1"/>
  <c r="BE280" i="1" s="1"/>
  <c r="BC281" i="1"/>
  <c r="BE281" i="1" s="1"/>
  <c r="BC282" i="1"/>
  <c r="BE282" i="1" s="1"/>
  <c r="BC283" i="1"/>
  <c r="BE283" i="1" s="1"/>
  <c r="BC284" i="1"/>
  <c r="BE284" i="1" s="1"/>
  <c r="BC285" i="1"/>
  <c r="BE285" i="1" s="1"/>
  <c r="BC286" i="1"/>
  <c r="BE286" i="1" s="1"/>
  <c r="BC287" i="1"/>
  <c r="BE287" i="1" s="1"/>
  <c r="BC288" i="1"/>
  <c r="BE288" i="1" s="1"/>
  <c r="BC289" i="1"/>
  <c r="BE289" i="1" s="1"/>
  <c r="BC290" i="1"/>
  <c r="BE290" i="1" s="1"/>
  <c r="BC291" i="1"/>
  <c r="BE291" i="1" s="1"/>
  <c r="BC292" i="1"/>
  <c r="BE292" i="1" s="1"/>
  <c r="BC293" i="1"/>
  <c r="BE293" i="1" s="1"/>
  <c r="BC294" i="1"/>
  <c r="BE294" i="1" s="1"/>
  <c r="BC295" i="1"/>
  <c r="BE295" i="1" s="1"/>
  <c r="BC296" i="1"/>
  <c r="BE296" i="1" s="1"/>
  <c r="BC297" i="1"/>
  <c r="BE297" i="1" s="1"/>
  <c r="BC298" i="1"/>
  <c r="BE298" i="1" s="1"/>
  <c r="BC299" i="1"/>
  <c r="BE299" i="1" s="1"/>
  <c r="BC300" i="1"/>
  <c r="BE300" i="1" s="1"/>
  <c r="BC301" i="1"/>
  <c r="BE301" i="1" s="1"/>
  <c r="BC302" i="1"/>
  <c r="BE302" i="1" s="1"/>
  <c r="BC303" i="1"/>
  <c r="BE303" i="1" s="1"/>
  <c r="BC304" i="1"/>
  <c r="BE304" i="1" s="1"/>
  <c r="BC305" i="1"/>
  <c r="BE305" i="1" s="1"/>
  <c r="BC306" i="1"/>
  <c r="BE306" i="1" s="1"/>
  <c r="BC307" i="1"/>
  <c r="BE307" i="1" s="1"/>
  <c r="BC308" i="1"/>
  <c r="BE308" i="1" s="1"/>
  <c r="BC309" i="1"/>
  <c r="BE309" i="1" s="1"/>
  <c r="BC310" i="1"/>
  <c r="BE310" i="1" s="1"/>
  <c r="BC311" i="1"/>
  <c r="BE311" i="1" s="1"/>
  <c r="BC312" i="1"/>
  <c r="BE312" i="1" s="1"/>
  <c r="BC313" i="1"/>
  <c r="BE313" i="1" s="1"/>
  <c r="BC314" i="1"/>
  <c r="BE314" i="1" s="1"/>
  <c r="BC315" i="1"/>
  <c r="BE315" i="1" s="1"/>
  <c r="BC316" i="1"/>
  <c r="BE316" i="1" s="1"/>
  <c r="BC317" i="1"/>
  <c r="BE317" i="1" s="1"/>
  <c r="BC318" i="1"/>
  <c r="BE318" i="1" s="1"/>
  <c r="BC319" i="1"/>
  <c r="BE319" i="1" s="1"/>
  <c r="BC320" i="1"/>
  <c r="BE320" i="1" s="1"/>
  <c r="BC321" i="1"/>
  <c r="BE321" i="1" s="1"/>
  <c r="BC322" i="1"/>
  <c r="BE322" i="1" s="1"/>
  <c r="BC323" i="1"/>
  <c r="BE323" i="1" s="1"/>
  <c r="BC324" i="1"/>
  <c r="BE324" i="1" s="1"/>
  <c r="BC325" i="1"/>
  <c r="BE325" i="1" s="1"/>
  <c r="BC326" i="1"/>
  <c r="BE326" i="1" s="1"/>
  <c r="BC327" i="1"/>
  <c r="BE327" i="1" s="1"/>
  <c r="BC328" i="1"/>
  <c r="BE328" i="1" s="1"/>
  <c r="BC329" i="1"/>
  <c r="BE329" i="1" s="1"/>
  <c r="BC330" i="1"/>
  <c r="BE330" i="1" s="1"/>
  <c r="BC331" i="1"/>
  <c r="BE331" i="1" s="1"/>
  <c r="BC332" i="1"/>
  <c r="BE332" i="1" s="1"/>
  <c r="BC333" i="1"/>
  <c r="BE333" i="1" s="1"/>
  <c r="BC334" i="1"/>
  <c r="BE334" i="1" s="1"/>
  <c r="BC335" i="1"/>
  <c r="BE335" i="1" s="1"/>
  <c r="BC336" i="1"/>
  <c r="BE336" i="1" s="1"/>
  <c r="BC337" i="1"/>
  <c r="BE337" i="1" s="1"/>
  <c r="BC338" i="1"/>
  <c r="BE338" i="1" s="1"/>
  <c r="BC339" i="1"/>
  <c r="BE339" i="1" s="1"/>
  <c r="BC340" i="1"/>
  <c r="BE340" i="1" s="1"/>
  <c r="BC341" i="1"/>
  <c r="BE341" i="1" s="1"/>
  <c r="BC342" i="1"/>
  <c r="BE342" i="1" s="1"/>
  <c r="BC343" i="1"/>
  <c r="BE343" i="1" s="1"/>
  <c r="BC344" i="1"/>
  <c r="BE344" i="1" s="1"/>
  <c r="BC345" i="1"/>
  <c r="BE345" i="1" s="1"/>
  <c r="BC346" i="1"/>
  <c r="BE346" i="1" s="1"/>
  <c r="BC347" i="1"/>
  <c r="BE347" i="1" s="1"/>
  <c r="BC348" i="1"/>
  <c r="BE348" i="1" s="1"/>
  <c r="BC349" i="1"/>
  <c r="BE349" i="1" s="1"/>
  <c r="BC350" i="1"/>
  <c r="BE350" i="1" s="1"/>
  <c r="BC351" i="1"/>
  <c r="BE351" i="1" s="1"/>
  <c r="BC352" i="1"/>
  <c r="BE352" i="1" s="1"/>
  <c r="BC353" i="1"/>
  <c r="BE353" i="1" s="1"/>
  <c r="BC354" i="1"/>
  <c r="BE354" i="1" s="1"/>
  <c r="BC355" i="1"/>
  <c r="BE355" i="1" s="1"/>
  <c r="BC356" i="1"/>
  <c r="BE356" i="1" s="1"/>
  <c r="BC357" i="1"/>
  <c r="BE357" i="1" s="1"/>
  <c r="BC358" i="1"/>
  <c r="BE358" i="1" s="1"/>
  <c r="BC359" i="1"/>
  <c r="BE359" i="1" s="1"/>
  <c r="BC360" i="1"/>
  <c r="BE360" i="1" s="1"/>
  <c r="BC361" i="1"/>
  <c r="BE361" i="1" s="1"/>
  <c r="BC362" i="1"/>
  <c r="BE362" i="1" s="1"/>
  <c r="BC363" i="1"/>
  <c r="BE363" i="1" s="1"/>
  <c r="BC364" i="1"/>
  <c r="BE364" i="1" s="1"/>
  <c r="BC365" i="1"/>
  <c r="BE365" i="1" s="1"/>
  <c r="BC366" i="1"/>
  <c r="BE366" i="1" s="1"/>
  <c r="BC367" i="1"/>
  <c r="BE367" i="1" s="1"/>
  <c r="BC368" i="1"/>
  <c r="BE368" i="1" s="1"/>
  <c r="BC369" i="1"/>
  <c r="BE369" i="1" s="1"/>
  <c r="BC370" i="1"/>
  <c r="BE370" i="1" s="1"/>
  <c r="BC371" i="1"/>
  <c r="BE371" i="1" s="1"/>
  <c r="BC372" i="1"/>
  <c r="BE372" i="1" s="1"/>
  <c r="BC373" i="1"/>
  <c r="BE373" i="1" s="1"/>
  <c r="BC374" i="1"/>
  <c r="BE374" i="1" s="1"/>
  <c r="BC375" i="1"/>
  <c r="BE375" i="1" s="1"/>
  <c r="BC376" i="1"/>
  <c r="BE376" i="1" s="1"/>
  <c r="BC377" i="1"/>
  <c r="BE377" i="1" s="1"/>
  <c r="BC378" i="1"/>
  <c r="BE378" i="1" s="1"/>
  <c r="BC379" i="1"/>
  <c r="BE379" i="1" s="1"/>
  <c r="BC380" i="1"/>
  <c r="BE380" i="1" s="1"/>
  <c r="BC381" i="1"/>
  <c r="BE381" i="1" s="1"/>
  <c r="BC382" i="1"/>
  <c r="BE382" i="1" s="1"/>
  <c r="BC383" i="1"/>
  <c r="BE383" i="1" s="1"/>
  <c r="BC384" i="1"/>
  <c r="BE384" i="1" s="1"/>
  <c r="BC385" i="1"/>
  <c r="BE385" i="1" s="1"/>
  <c r="BC386" i="1"/>
  <c r="BE386" i="1" s="1"/>
  <c r="BC387" i="1"/>
  <c r="BE387" i="1" s="1"/>
  <c r="BC388" i="1"/>
  <c r="BE388" i="1" s="1"/>
  <c r="BC389" i="1"/>
  <c r="BE389" i="1" s="1"/>
  <c r="BC390" i="1"/>
  <c r="BE390" i="1" s="1"/>
  <c r="BC391" i="1"/>
  <c r="BE391" i="1" s="1"/>
  <c r="BC392" i="1"/>
  <c r="BE392" i="1" s="1"/>
  <c r="BC393" i="1"/>
  <c r="BE393" i="1" s="1"/>
  <c r="BC394" i="1"/>
  <c r="BE394" i="1" s="1"/>
  <c r="BC395" i="1"/>
  <c r="BE395" i="1" s="1"/>
  <c r="BC396" i="1"/>
  <c r="BE396" i="1" s="1"/>
  <c r="BC397" i="1"/>
  <c r="BE397" i="1" s="1"/>
  <c r="BC398" i="1"/>
  <c r="BE398" i="1" s="1"/>
  <c r="BC399" i="1"/>
  <c r="BE399" i="1" s="1"/>
  <c r="BC400" i="1"/>
  <c r="BE400" i="1" s="1"/>
  <c r="BC401" i="1"/>
  <c r="BE401" i="1" s="1"/>
  <c r="BC402" i="1"/>
  <c r="BE402" i="1" s="1"/>
  <c r="BC403" i="1"/>
  <c r="BE403" i="1" s="1"/>
  <c r="BC404" i="1"/>
  <c r="BE404" i="1" s="1"/>
  <c r="BC405" i="1"/>
  <c r="BE405" i="1" s="1"/>
  <c r="BC406" i="1"/>
  <c r="BE406" i="1" s="1"/>
  <c r="BC407" i="1"/>
  <c r="BE407" i="1" s="1"/>
  <c r="BC408" i="1"/>
  <c r="BE408" i="1" s="1"/>
  <c r="BC409" i="1"/>
  <c r="BE409" i="1" s="1"/>
  <c r="BC410" i="1"/>
  <c r="BE410" i="1" s="1"/>
  <c r="BC411" i="1"/>
  <c r="BE411" i="1" s="1"/>
  <c r="BC412" i="1"/>
  <c r="BE412" i="1" s="1"/>
  <c r="BC413" i="1"/>
  <c r="BE413" i="1" s="1"/>
  <c r="BC414" i="1"/>
  <c r="BE414" i="1" s="1"/>
  <c r="BC415" i="1"/>
  <c r="BE415" i="1" s="1"/>
  <c r="BC416" i="1"/>
  <c r="BE416" i="1" s="1"/>
  <c r="BC417" i="1"/>
  <c r="BE417" i="1" s="1"/>
  <c r="BC418" i="1"/>
  <c r="BE418" i="1" s="1"/>
  <c r="BC419" i="1"/>
  <c r="BE419" i="1" s="1"/>
  <c r="BC420" i="1"/>
  <c r="BE420" i="1" s="1"/>
  <c r="BC421" i="1"/>
  <c r="BE421" i="1" s="1"/>
  <c r="BC422" i="1"/>
  <c r="BE422" i="1" s="1"/>
  <c r="BC423" i="1"/>
  <c r="BE423" i="1" s="1"/>
  <c r="BC424" i="1"/>
  <c r="BE424" i="1" s="1"/>
  <c r="BC425" i="1"/>
  <c r="BE425" i="1" s="1"/>
  <c r="BC426" i="1"/>
  <c r="BE426" i="1" s="1"/>
  <c r="BC427" i="1"/>
  <c r="BE427" i="1" s="1"/>
  <c r="BC428" i="1"/>
  <c r="BE428" i="1" s="1"/>
  <c r="BC429" i="1"/>
  <c r="BE429" i="1" s="1"/>
  <c r="BC430" i="1"/>
  <c r="BE430" i="1" s="1"/>
  <c r="BC431" i="1"/>
  <c r="BE431" i="1" s="1"/>
  <c r="BC432" i="1"/>
  <c r="BE432" i="1" s="1"/>
  <c r="BC433" i="1"/>
  <c r="BE433" i="1" s="1"/>
  <c r="BC434" i="1"/>
  <c r="BE434" i="1" s="1"/>
  <c r="BC435" i="1"/>
  <c r="BE435" i="1" s="1"/>
  <c r="BC436" i="1"/>
  <c r="BE436" i="1" s="1"/>
  <c r="BC437" i="1"/>
  <c r="BE437" i="1" s="1"/>
  <c r="BC438" i="1"/>
  <c r="BE438" i="1" s="1"/>
  <c r="BC439" i="1"/>
  <c r="BE439" i="1" s="1"/>
  <c r="BC440" i="1"/>
  <c r="BE440" i="1" s="1"/>
  <c r="BC441" i="1"/>
  <c r="BE441" i="1" s="1"/>
  <c r="BC442" i="1"/>
  <c r="BE442" i="1" s="1"/>
  <c r="BC443" i="1"/>
  <c r="BE443" i="1" s="1"/>
  <c r="BC444" i="1"/>
  <c r="BE444" i="1" s="1"/>
  <c r="BC445" i="1"/>
  <c r="BE445" i="1" s="1"/>
  <c r="BC446" i="1"/>
  <c r="BE446" i="1" s="1"/>
  <c r="BC447" i="1"/>
  <c r="BE447" i="1" s="1"/>
  <c r="BC448" i="1"/>
  <c r="BE448" i="1" s="1"/>
  <c r="BC449" i="1"/>
  <c r="BE449" i="1" s="1"/>
  <c r="BC450" i="1"/>
  <c r="BE450" i="1" s="1"/>
  <c r="BC451" i="1"/>
  <c r="BE451" i="1" s="1"/>
  <c r="BC452" i="1"/>
  <c r="BE452" i="1" s="1"/>
  <c r="BC453" i="1"/>
  <c r="BE453" i="1" s="1"/>
  <c r="BC454" i="1"/>
  <c r="BE454" i="1" s="1"/>
  <c r="BC455" i="1"/>
  <c r="BE455" i="1" s="1"/>
  <c r="BC456" i="1"/>
  <c r="BE456" i="1" s="1"/>
  <c r="BC457" i="1"/>
  <c r="BE457" i="1" s="1"/>
  <c r="BC458" i="1"/>
  <c r="BE458" i="1" s="1"/>
  <c r="BC459" i="1"/>
  <c r="BE459" i="1" s="1"/>
  <c r="BC460" i="1"/>
  <c r="BE460" i="1" s="1"/>
  <c r="BC461" i="1"/>
  <c r="BE461" i="1" s="1"/>
  <c r="BC462" i="1"/>
  <c r="BE462" i="1" s="1"/>
  <c r="BC463" i="1"/>
  <c r="BE463" i="1" s="1"/>
  <c r="BC464" i="1"/>
  <c r="BE464" i="1" s="1"/>
  <c r="BC465" i="1"/>
  <c r="BE465" i="1" s="1"/>
  <c r="BC466" i="1"/>
  <c r="BE466" i="1" s="1"/>
  <c r="BC467" i="1"/>
  <c r="BE467" i="1" s="1"/>
  <c r="BC468" i="1"/>
  <c r="BE468" i="1" s="1"/>
  <c r="BC469" i="1"/>
  <c r="BE469" i="1" s="1"/>
  <c r="BC470" i="1"/>
  <c r="BE470" i="1" s="1"/>
  <c r="BC471" i="1"/>
  <c r="BE471" i="1" s="1"/>
  <c r="BC472" i="1"/>
  <c r="BE472" i="1" s="1"/>
  <c r="BC473" i="1"/>
  <c r="BE473" i="1" s="1"/>
  <c r="BC474" i="1"/>
  <c r="BE474" i="1" s="1"/>
  <c r="BC475" i="1"/>
  <c r="BE475" i="1" s="1"/>
  <c r="BC476" i="1"/>
  <c r="BE476" i="1" s="1"/>
  <c r="BC477" i="1"/>
  <c r="BE477" i="1" s="1"/>
  <c r="BC478" i="1"/>
  <c r="BE478" i="1" s="1"/>
  <c r="BC479" i="1"/>
  <c r="BE479" i="1" s="1"/>
  <c r="BC480" i="1"/>
  <c r="BE480" i="1" s="1"/>
  <c r="BC481" i="1"/>
  <c r="BE481" i="1" s="1"/>
  <c r="BC482" i="1"/>
  <c r="BE482" i="1" s="1"/>
  <c r="BC483" i="1"/>
  <c r="BE483" i="1" s="1"/>
  <c r="BC484" i="1"/>
  <c r="BE484" i="1" s="1"/>
  <c r="BC485" i="1"/>
  <c r="BE485" i="1" s="1"/>
  <c r="BC486" i="1"/>
  <c r="BE486" i="1" s="1"/>
  <c r="BC487" i="1"/>
  <c r="BE487" i="1" s="1"/>
  <c r="BC488" i="1"/>
  <c r="BE488" i="1" s="1"/>
  <c r="BC489" i="1"/>
  <c r="BE489" i="1" s="1"/>
  <c r="BC490" i="1"/>
  <c r="BE490" i="1" s="1"/>
  <c r="BC491" i="1"/>
  <c r="BE491" i="1" s="1"/>
  <c r="BC492" i="1"/>
  <c r="BE492" i="1" s="1"/>
  <c r="BC493" i="1"/>
  <c r="BE493" i="1" s="1"/>
  <c r="BC494" i="1"/>
  <c r="BE494" i="1" s="1"/>
  <c r="BC495" i="1"/>
  <c r="BE495" i="1" s="1"/>
  <c r="BC496" i="1"/>
  <c r="BE496" i="1" s="1"/>
  <c r="BC497" i="1"/>
  <c r="BE497" i="1" s="1"/>
  <c r="BC498" i="1"/>
  <c r="BE498" i="1" s="1"/>
  <c r="BC499" i="1"/>
  <c r="BE499" i="1" s="1"/>
  <c r="BC500" i="1"/>
  <c r="BE500" i="1" s="1"/>
  <c r="BC501" i="1"/>
  <c r="BE501" i="1" s="1"/>
  <c r="BC502" i="1"/>
  <c r="BE502" i="1" s="1"/>
  <c r="BC503" i="1"/>
  <c r="BE503" i="1" s="1"/>
  <c r="BC504" i="1"/>
  <c r="BE504" i="1" s="1"/>
  <c r="BC505" i="1"/>
  <c r="BE505" i="1" s="1"/>
  <c r="BC506" i="1"/>
  <c r="BE506" i="1" s="1"/>
  <c r="BC507" i="1"/>
  <c r="BE507" i="1" s="1"/>
  <c r="BC508" i="1"/>
  <c r="BE508" i="1" s="1"/>
  <c r="BC509" i="1"/>
  <c r="BE509" i="1" s="1"/>
  <c r="BC510" i="1"/>
  <c r="BE510" i="1" s="1"/>
  <c r="BC511" i="1"/>
  <c r="BE511" i="1" s="1"/>
  <c r="BC512" i="1"/>
  <c r="BE512" i="1" s="1"/>
  <c r="BC513" i="1"/>
  <c r="BE513" i="1" s="1"/>
  <c r="BC514" i="1"/>
  <c r="BE514" i="1" s="1"/>
  <c r="BC515" i="1"/>
  <c r="BE515" i="1" s="1"/>
  <c r="BC516" i="1"/>
  <c r="BE516" i="1" s="1"/>
  <c r="BC517" i="1"/>
  <c r="BE517" i="1" s="1"/>
  <c r="BC518" i="1"/>
  <c r="BE518" i="1" s="1"/>
  <c r="BC519" i="1"/>
  <c r="BE519" i="1" s="1"/>
  <c r="BC520" i="1"/>
  <c r="BE520" i="1" s="1"/>
  <c r="BC521" i="1"/>
  <c r="BE521" i="1" s="1"/>
  <c r="BC522" i="1"/>
  <c r="BE522" i="1" s="1"/>
  <c r="BC523" i="1"/>
  <c r="BE523" i="1" s="1"/>
  <c r="BC524" i="1"/>
  <c r="BE524" i="1" s="1"/>
  <c r="BC525" i="1"/>
  <c r="BE525" i="1" s="1"/>
  <c r="BC526" i="1"/>
  <c r="BE526" i="1" s="1"/>
  <c r="BC527" i="1"/>
  <c r="BE527" i="1" s="1"/>
  <c r="BC528" i="1"/>
  <c r="BE528" i="1" s="1"/>
  <c r="BC529" i="1"/>
  <c r="BE529" i="1" s="1"/>
  <c r="BC530" i="1"/>
  <c r="BE530" i="1" s="1"/>
  <c r="BC531" i="1"/>
  <c r="BE531" i="1" s="1"/>
  <c r="BC532" i="1"/>
  <c r="BE532" i="1" s="1"/>
  <c r="BC533" i="1"/>
  <c r="BE533" i="1" s="1"/>
  <c r="BC534" i="1"/>
  <c r="BE534" i="1" s="1"/>
  <c r="BC535" i="1"/>
  <c r="BE535" i="1" s="1"/>
  <c r="BC536" i="1"/>
  <c r="BE536" i="1" s="1"/>
  <c r="BC537" i="1"/>
  <c r="BE537" i="1" s="1"/>
  <c r="BC538" i="1"/>
  <c r="BE538" i="1" s="1"/>
  <c r="BC539" i="1"/>
  <c r="BE539" i="1" s="1"/>
  <c r="BC540" i="1"/>
  <c r="BE540" i="1" s="1"/>
  <c r="BC541" i="1"/>
  <c r="BE541" i="1" s="1"/>
  <c r="BC542" i="1"/>
  <c r="BE542" i="1" s="1"/>
  <c r="BC543" i="1"/>
  <c r="BE543" i="1" s="1"/>
  <c r="BC544" i="1"/>
  <c r="BE544" i="1" s="1"/>
  <c r="BC545" i="1"/>
  <c r="BE545" i="1" s="1"/>
  <c r="BC546" i="1"/>
  <c r="BE546" i="1" s="1"/>
  <c r="BC547" i="1"/>
  <c r="BE547" i="1" s="1"/>
  <c r="BC548" i="1"/>
  <c r="BE548" i="1" s="1"/>
  <c r="BC549" i="1"/>
  <c r="BE549" i="1" s="1"/>
  <c r="BC550" i="1"/>
  <c r="BE550" i="1" s="1"/>
  <c r="BC551" i="1"/>
  <c r="BE551" i="1" s="1"/>
  <c r="BC552" i="1"/>
  <c r="BE552" i="1" s="1"/>
  <c r="BC553" i="1"/>
  <c r="BE553" i="1" s="1"/>
  <c r="BC554" i="1"/>
  <c r="BE554" i="1" s="1"/>
  <c r="BC555" i="1"/>
  <c r="BE555" i="1" s="1"/>
  <c r="BC556" i="1"/>
  <c r="BE556" i="1" s="1"/>
  <c r="BC557" i="1"/>
  <c r="BE557" i="1" s="1"/>
  <c r="BC558" i="1"/>
  <c r="BE558" i="1" s="1"/>
  <c r="BC559" i="1"/>
  <c r="BE559" i="1" s="1"/>
  <c r="BC560" i="1"/>
  <c r="BE560" i="1" s="1"/>
  <c r="BC561" i="1"/>
  <c r="BE561" i="1" s="1"/>
  <c r="BC562" i="1"/>
  <c r="BE562" i="1" s="1"/>
  <c r="BC563" i="1"/>
  <c r="BE563" i="1" s="1"/>
  <c r="BC564" i="1"/>
  <c r="BE564" i="1" s="1"/>
  <c r="BC565" i="1"/>
  <c r="BE565" i="1" s="1"/>
  <c r="BC566" i="1"/>
  <c r="BE566" i="1" s="1"/>
  <c r="BC567" i="1"/>
  <c r="BE567" i="1" s="1"/>
  <c r="BC568" i="1"/>
  <c r="BE568" i="1" s="1"/>
  <c r="BC569" i="1"/>
  <c r="BE569" i="1" s="1"/>
  <c r="BC570" i="1"/>
  <c r="BE570" i="1" s="1"/>
  <c r="BC571" i="1"/>
  <c r="BE571" i="1" s="1"/>
  <c r="BC572" i="1"/>
  <c r="BE572" i="1" s="1"/>
  <c r="BC573" i="1"/>
  <c r="BE573" i="1" s="1"/>
  <c r="BC574" i="1"/>
  <c r="BE574" i="1" s="1"/>
  <c r="BC575" i="1"/>
  <c r="BE575" i="1" s="1"/>
  <c r="BC576" i="1"/>
  <c r="BE576" i="1" s="1"/>
  <c r="BC577" i="1"/>
  <c r="BE577" i="1" s="1"/>
  <c r="BC578" i="1"/>
  <c r="BE578" i="1" s="1"/>
  <c r="BC579" i="1"/>
  <c r="BE579" i="1" s="1"/>
  <c r="BC580" i="1"/>
  <c r="BE580" i="1" s="1"/>
  <c r="BC581" i="1"/>
  <c r="BE581" i="1" s="1"/>
  <c r="BC582" i="1"/>
  <c r="BE582" i="1" s="1"/>
  <c r="BC583" i="1"/>
  <c r="BE583" i="1" s="1"/>
  <c r="BC584" i="1"/>
  <c r="BE584" i="1" s="1"/>
  <c r="BC585" i="1"/>
  <c r="BE585" i="1" s="1"/>
  <c r="BC586" i="1"/>
  <c r="BE586" i="1" s="1"/>
  <c r="BC587" i="1"/>
  <c r="BE587" i="1" s="1"/>
  <c r="BC588" i="1"/>
  <c r="BE588" i="1" s="1"/>
  <c r="BC589" i="1"/>
  <c r="BE589" i="1" s="1"/>
  <c r="BC590" i="1"/>
  <c r="BE590" i="1" s="1"/>
  <c r="BC591" i="1"/>
  <c r="BE591" i="1" s="1"/>
  <c r="BC592" i="1"/>
  <c r="BE592" i="1" s="1"/>
  <c r="BC593" i="1"/>
  <c r="BE593" i="1" s="1"/>
  <c r="BC594" i="1"/>
  <c r="BE594" i="1" s="1"/>
  <c r="BC595" i="1"/>
  <c r="BE595" i="1" s="1"/>
  <c r="BC596" i="1"/>
  <c r="BE596" i="1" s="1"/>
  <c r="BC597" i="1"/>
  <c r="BE597" i="1" s="1"/>
  <c r="BC598" i="1"/>
  <c r="BE598" i="1" s="1"/>
  <c r="BC599" i="1"/>
  <c r="BE599" i="1" s="1"/>
  <c r="BC600" i="1"/>
  <c r="BE600" i="1" s="1"/>
  <c r="BC601" i="1"/>
  <c r="BE601" i="1" s="1"/>
  <c r="BC602" i="1"/>
  <c r="BE602" i="1" s="1"/>
  <c r="BC603" i="1"/>
  <c r="BE603" i="1" s="1"/>
  <c r="BC604" i="1"/>
  <c r="BE604" i="1" s="1"/>
  <c r="BC605" i="1"/>
  <c r="BE605" i="1" s="1"/>
  <c r="BC606" i="1"/>
  <c r="BE606" i="1" s="1"/>
  <c r="BC607" i="1"/>
  <c r="BE607" i="1" s="1"/>
  <c r="BC608" i="1"/>
  <c r="BE608" i="1" s="1"/>
  <c r="BC609" i="1"/>
  <c r="BE609" i="1" s="1"/>
  <c r="BC610" i="1"/>
  <c r="BE610" i="1" s="1"/>
  <c r="BC611" i="1"/>
  <c r="BE611" i="1" s="1"/>
  <c r="BC612" i="1"/>
  <c r="BE612" i="1" s="1"/>
  <c r="BC613" i="1"/>
  <c r="BE613" i="1" s="1"/>
  <c r="BC614" i="1"/>
  <c r="BE614" i="1" s="1"/>
  <c r="BC615" i="1"/>
  <c r="BE615" i="1" s="1"/>
  <c r="BC616" i="1"/>
  <c r="BE616" i="1" s="1"/>
  <c r="BC617" i="1"/>
  <c r="BE617" i="1" s="1"/>
  <c r="BC618" i="1"/>
  <c r="BE618" i="1" s="1"/>
  <c r="BC619" i="1"/>
  <c r="BE619" i="1" s="1"/>
  <c r="BC620" i="1"/>
  <c r="BE620" i="1" s="1"/>
  <c r="BC621" i="1"/>
  <c r="BE621" i="1" s="1"/>
  <c r="BC622" i="1"/>
  <c r="BE622" i="1" s="1"/>
  <c r="BC623" i="1"/>
  <c r="BE623" i="1" s="1"/>
  <c r="BC624" i="1"/>
  <c r="BE624" i="1" s="1"/>
  <c r="BC625" i="1"/>
  <c r="BE625" i="1" s="1"/>
  <c r="BC626" i="1"/>
  <c r="BE626" i="1" s="1"/>
  <c r="BC627" i="1"/>
  <c r="BE627" i="1" s="1"/>
  <c r="BC628" i="1"/>
  <c r="BE628" i="1" s="1"/>
  <c r="BC629" i="1"/>
  <c r="BE629" i="1" s="1"/>
  <c r="BC630" i="1"/>
  <c r="BE630" i="1" s="1"/>
  <c r="BC631" i="1"/>
  <c r="BE631" i="1" s="1"/>
  <c r="BC632" i="1"/>
  <c r="BE632" i="1" s="1"/>
  <c r="BC633" i="1"/>
  <c r="BE633" i="1" s="1"/>
  <c r="BC634" i="1"/>
  <c r="BE634" i="1" s="1"/>
  <c r="BC635" i="1"/>
  <c r="BE635" i="1" s="1"/>
  <c r="BC636" i="1"/>
  <c r="BE636" i="1" s="1"/>
  <c r="BC637" i="1"/>
  <c r="BE637" i="1" s="1"/>
  <c r="BC638" i="1"/>
  <c r="BE638" i="1" s="1"/>
  <c r="BC639" i="1"/>
  <c r="BE639" i="1" s="1"/>
  <c r="BC640" i="1"/>
  <c r="BE640" i="1" s="1"/>
  <c r="BC641" i="1"/>
  <c r="BE641" i="1" s="1"/>
  <c r="BC642" i="1"/>
  <c r="BE642" i="1" s="1"/>
  <c r="BC643" i="1"/>
  <c r="BE643" i="1" s="1"/>
  <c r="BC644" i="1"/>
  <c r="BE644" i="1" s="1"/>
  <c r="BC645" i="1"/>
  <c r="BE645" i="1" s="1"/>
  <c r="BC646" i="1"/>
  <c r="BE646" i="1" s="1"/>
  <c r="BC647" i="1"/>
  <c r="BE647" i="1" s="1"/>
  <c r="BC648" i="1"/>
  <c r="BE648" i="1" s="1"/>
  <c r="BC649" i="1"/>
  <c r="BE649" i="1" s="1"/>
  <c r="BC650" i="1"/>
  <c r="BE650" i="1" s="1"/>
  <c r="BC651" i="1"/>
  <c r="BE651" i="1" s="1"/>
  <c r="BC652" i="1"/>
  <c r="BE652" i="1" s="1"/>
  <c r="BC653" i="1"/>
  <c r="BE653" i="1" s="1"/>
  <c r="BC654" i="1"/>
  <c r="BE654" i="1" s="1"/>
  <c r="BC655" i="1"/>
  <c r="BE655" i="1" s="1"/>
  <c r="BC656" i="1"/>
  <c r="BE656" i="1" s="1"/>
  <c r="BC657" i="1"/>
  <c r="BE657" i="1" s="1"/>
  <c r="BC658" i="1"/>
  <c r="BE658" i="1" s="1"/>
  <c r="BC659" i="1"/>
  <c r="BE659" i="1" s="1"/>
  <c r="BC660" i="1"/>
  <c r="BE660" i="1" s="1"/>
  <c r="BC661" i="1"/>
  <c r="BE661" i="1" s="1"/>
  <c r="BC662" i="1"/>
  <c r="BE662" i="1" s="1"/>
  <c r="BC663" i="1"/>
  <c r="BE663" i="1" s="1"/>
  <c r="BC664" i="1"/>
  <c r="BE664" i="1" s="1"/>
  <c r="BC665" i="1"/>
  <c r="BE665" i="1" s="1"/>
  <c r="BC666" i="1"/>
  <c r="BE666" i="1" s="1"/>
  <c r="BC667" i="1"/>
  <c r="BE667" i="1" s="1"/>
  <c r="BC668" i="1"/>
  <c r="BE668" i="1" s="1"/>
  <c r="BC669" i="1"/>
  <c r="BE669" i="1" s="1"/>
  <c r="BC670" i="1"/>
  <c r="BE670" i="1" s="1"/>
  <c r="BC671" i="1"/>
  <c r="BE671" i="1" s="1"/>
  <c r="BC672" i="1"/>
  <c r="BE672" i="1" s="1"/>
  <c r="BC673" i="1"/>
  <c r="BE673" i="1" s="1"/>
  <c r="BC674" i="1"/>
  <c r="BE674" i="1" s="1"/>
  <c r="BC675" i="1"/>
  <c r="BE675" i="1" s="1"/>
  <c r="BC676" i="1"/>
  <c r="BE676" i="1" s="1"/>
  <c r="BC677" i="1"/>
  <c r="BE677" i="1" s="1"/>
  <c r="BC678" i="1"/>
  <c r="BE678" i="1" s="1"/>
  <c r="BC679" i="1"/>
  <c r="BE679" i="1" s="1"/>
  <c r="BC680" i="1"/>
  <c r="BE680" i="1" s="1"/>
  <c r="BC681" i="1"/>
  <c r="BE681" i="1" s="1"/>
  <c r="BC682" i="1"/>
  <c r="BE682" i="1" s="1"/>
  <c r="BC683" i="1"/>
  <c r="BE683" i="1" s="1"/>
  <c r="BC684" i="1"/>
  <c r="BE684" i="1" s="1"/>
  <c r="BC685" i="1"/>
  <c r="BE685" i="1" s="1"/>
  <c r="BC686" i="1"/>
  <c r="BE686" i="1" s="1"/>
  <c r="BC687" i="1"/>
  <c r="BE687" i="1" s="1"/>
  <c r="BC688" i="1"/>
  <c r="BE688" i="1" s="1"/>
  <c r="BC689" i="1"/>
  <c r="BE689" i="1" s="1"/>
  <c r="BC690" i="1"/>
  <c r="BE690" i="1" s="1"/>
  <c r="BC691" i="1"/>
  <c r="BE691" i="1" s="1"/>
  <c r="BC692" i="1"/>
  <c r="BE692" i="1" s="1"/>
  <c r="BC693" i="1"/>
  <c r="BE693" i="1" s="1"/>
  <c r="BC694" i="1"/>
  <c r="BE694" i="1" s="1"/>
  <c r="BC695" i="1"/>
  <c r="BE695" i="1" s="1"/>
  <c r="BC696" i="1"/>
  <c r="BE696" i="1" s="1"/>
  <c r="BC697" i="1"/>
  <c r="BE697" i="1" s="1"/>
  <c r="BC698" i="1"/>
  <c r="BE698" i="1" s="1"/>
  <c r="BC699" i="1"/>
  <c r="BE699" i="1" s="1"/>
  <c r="BC700" i="1"/>
  <c r="BE700" i="1" s="1"/>
  <c r="BC701" i="1"/>
  <c r="BE701" i="1" s="1"/>
  <c r="BC702" i="1"/>
  <c r="BE702" i="1" s="1"/>
  <c r="BC703" i="1"/>
  <c r="BE703" i="1" s="1"/>
  <c r="BC704" i="1"/>
  <c r="BE704" i="1" s="1"/>
  <c r="BC705" i="1"/>
  <c r="BE705" i="1" s="1"/>
  <c r="BC706" i="1"/>
  <c r="BE706" i="1" s="1"/>
  <c r="BC707" i="1"/>
  <c r="BE707" i="1" s="1"/>
  <c r="BC708" i="1"/>
  <c r="BE708" i="1" s="1"/>
  <c r="BC709" i="1"/>
  <c r="BE709" i="1" s="1"/>
  <c r="BC710" i="1"/>
  <c r="BE710" i="1" s="1"/>
  <c r="BC711" i="1"/>
  <c r="BE711" i="1" s="1"/>
  <c r="BC712" i="1"/>
  <c r="BE712" i="1" s="1"/>
  <c r="BC713" i="1"/>
  <c r="BE713" i="1" s="1"/>
  <c r="BC714" i="1"/>
  <c r="BE714" i="1" s="1"/>
  <c r="BC715" i="1"/>
  <c r="BE715" i="1" s="1"/>
  <c r="BC716" i="1"/>
  <c r="BE716" i="1" s="1"/>
  <c r="BC717" i="1"/>
  <c r="BE717" i="1" s="1"/>
  <c r="BC718" i="1"/>
  <c r="BE718" i="1" s="1"/>
  <c r="BC719" i="1"/>
  <c r="BE719" i="1" s="1"/>
  <c r="BC720" i="1"/>
  <c r="BE720" i="1" s="1"/>
  <c r="BC721" i="1"/>
  <c r="BE721" i="1" s="1"/>
  <c r="BC722" i="1"/>
  <c r="BE722" i="1" s="1"/>
  <c r="BC723" i="1"/>
  <c r="BE723" i="1" s="1"/>
  <c r="BC724" i="1"/>
  <c r="BE724" i="1" s="1"/>
  <c r="BC725" i="1"/>
  <c r="BE725" i="1" s="1"/>
  <c r="BC726" i="1"/>
  <c r="BE726" i="1" s="1"/>
  <c r="BC727" i="1"/>
  <c r="BE727" i="1" s="1"/>
  <c r="BC728" i="1"/>
  <c r="BE728" i="1" s="1"/>
  <c r="BC729" i="1"/>
  <c r="BE729" i="1" s="1"/>
  <c r="BC730" i="1"/>
  <c r="BE730" i="1" s="1"/>
  <c r="BC731" i="1"/>
  <c r="BE731" i="1" s="1"/>
  <c r="BC732" i="1"/>
  <c r="BE732" i="1" s="1"/>
  <c r="BC733" i="1"/>
  <c r="BE733" i="1" s="1"/>
  <c r="BC734" i="1"/>
  <c r="BE734" i="1" s="1"/>
  <c r="BC735" i="1"/>
  <c r="BE735" i="1" s="1"/>
  <c r="BC736" i="1"/>
  <c r="BE736" i="1" s="1"/>
  <c r="BC737" i="1"/>
  <c r="BE737" i="1" s="1"/>
  <c r="BC738" i="1"/>
  <c r="BE738" i="1" s="1"/>
  <c r="BC739" i="1"/>
  <c r="BE739" i="1" s="1"/>
  <c r="BC740" i="1"/>
  <c r="BE740" i="1" s="1"/>
  <c r="BC741" i="1"/>
  <c r="BE741" i="1" s="1"/>
  <c r="BC742" i="1"/>
  <c r="BE742" i="1" s="1"/>
  <c r="BC743" i="1"/>
  <c r="BE743" i="1" s="1"/>
  <c r="BC744" i="1"/>
  <c r="BE744" i="1" s="1"/>
  <c r="BC745" i="1"/>
  <c r="BE745" i="1" s="1"/>
  <c r="BC746" i="1"/>
  <c r="BE746" i="1" s="1"/>
  <c r="BC747" i="1"/>
  <c r="BE747" i="1" s="1"/>
  <c r="BC748" i="1"/>
  <c r="BE748" i="1" s="1"/>
  <c r="BC749" i="1"/>
  <c r="BE749" i="1" s="1"/>
  <c r="BC750" i="1"/>
  <c r="BE750" i="1" s="1"/>
  <c r="BC751" i="1"/>
  <c r="BE751" i="1" s="1"/>
  <c r="BC752" i="1"/>
  <c r="BE752" i="1" s="1"/>
  <c r="BC753" i="1"/>
  <c r="BE753" i="1" s="1"/>
  <c r="BC754" i="1"/>
  <c r="BE754" i="1" s="1"/>
  <c r="BC755" i="1"/>
  <c r="BE755" i="1" s="1"/>
  <c r="BC756" i="1"/>
  <c r="BE756" i="1" s="1"/>
  <c r="BC757" i="1"/>
  <c r="BE757" i="1" s="1"/>
  <c r="BC758" i="1"/>
  <c r="BE758" i="1" s="1"/>
  <c r="BC759" i="1"/>
  <c r="BE759" i="1" s="1"/>
  <c r="BC760" i="1"/>
  <c r="BE760" i="1" s="1"/>
  <c r="BC761" i="1"/>
  <c r="BE761" i="1" s="1"/>
  <c r="BC762" i="1"/>
  <c r="BE762" i="1" s="1"/>
  <c r="BC763" i="1"/>
  <c r="BE763" i="1" s="1"/>
  <c r="BC764" i="1"/>
  <c r="BE764" i="1" s="1"/>
  <c r="BC765" i="1"/>
  <c r="BE765" i="1" s="1"/>
  <c r="BC766" i="1"/>
  <c r="BE766" i="1" s="1"/>
  <c r="BC767" i="1"/>
  <c r="BE767" i="1" s="1"/>
  <c r="BC768" i="1"/>
  <c r="BE768" i="1" s="1"/>
  <c r="BC769" i="1"/>
  <c r="BE769" i="1" s="1"/>
  <c r="BC770" i="1"/>
  <c r="BE770" i="1" s="1"/>
  <c r="BC771" i="1"/>
  <c r="BE771" i="1" s="1"/>
  <c r="BC772" i="1"/>
  <c r="BE772" i="1" s="1"/>
  <c r="BC773" i="1"/>
  <c r="BE773" i="1" s="1"/>
  <c r="BC774" i="1"/>
  <c r="BE774" i="1" s="1"/>
  <c r="BC775" i="1"/>
  <c r="BE775" i="1" s="1"/>
  <c r="BC776" i="1"/>
  <c r="BE776" i="1" s="1"/>
  <c r="BC777" i="1"/>
  <c r="BE777" i="1" s="1"/>
  <c r="BC778" i="1"/>
  <c r="BE778" i="1" s="1"/>
  <c r="BC779" i="1"/>
  <c r="BE779" i="1" s="1"/>
  <c r="BC780" i="1"/>
  <c r="BE780" i="1" s="1"/>
  <c r="BC781" i="1"/>
  <c r="BE781" i="1" s="1"/>
  <c r="BC782" i="1"/>
  <c r="BE782" i="1" s="1"/>
  <c r="BC783" i="1"/>
  <c r="BE783" i="1" s="1"/>
  <c r="BC784" i="1"/>
  <c r="BE784" i="1" s="1"/>
  <c r="BC785" i="1"/>
  <c r="BE785" i="1" s="1"/>
  <c r="BC786" i="1"/>
  <c r="BE786" i="1" s="1"/>
  <c r="BC787" i="1"/>
  <c r="BE787" i="1" s="1"/>
  <c r="BC788" i="1"/>
  <c r="BE788" i="1" s="1"/>
  <c r="BC789" i="1"/>
  <c r="BE789" i="1" s="1"/>
  <c r="BC790" i="1"/>
  <c r="BE790" i="1" s="1"/>
  <c r="BC791" i="1"/>
  <c r="BE791" i="1" s="1"/>
  <c r="BC792" i="1"/>
  <c r="BE792" i="1" s="1"/>
  <c r="BC793" i="1"/>
  <c r="BE793" i="1" s="1"/>
  <c r="BC794" i="1"/>
  <c r="BE794" i="1" s="1"/>
  <c r="BC795" i="1"/>
  <c r="BE795" i="1" s="1"/>
  <c r="BC796" i="1"/>
  <c r="BE796" i="1" s="1"/>
  <c r="BC797" i="1"/>
  <c r="BE797" i="1" s="1"/>
  <c r="BC798" i="1"/>
  <c r="BE798" i="1" s="1"/>
  <c r="BC799" i="1"/>
  <c r="BE799" i="1" s="1"/>
  <c r="BC800" i="1"/>
  <c r="BE800" i="1" s="1"/>
  <c r="BC801" i="1"/>
  <c r="BE801" i="1" s="1"/>
  <c r="BC802" i="1"/>
  <c r="BE802" i="1" s="1"/>
  <c r="BC803" i="1"/>
  <c r="BE803" i="1" s="1"/>
  <c r="BC804" i="1"/>
  <c r="BE804" i="1" s="1"/>
  <c r="BC805" i="1"/>
  <c r="BE805" i="1" s="1"/>
  <c r="BC806" i="1"/>
  <c r="BE806" i="1" s="1"/>
  <c r="BC807" i="1"/>
  <c r="BE807" i="1" s="1"/>
  <c r="BC808" i="1"/>
  <c r="BE808" i="1" s="1"/>
  <c r="BC809" i="1"/>
  <c r="BE809" i="1" s="1"/>
  <c r="BC810" i="1"/>
  <c r="BE810" i="1" s="1"/>
  <c r="BC811" i="1"/>
  <c r="BE811" i="1" s="1"/>
  <c r="BC812" i="1"/>
  <c r="BE812" i="1" s="1"/>
  <c r="BC813" i="1"/>
  <c r="BE813" i="1" s="1"/>
  <c r="BC814" i="1"/>
  <c r="BE814" i="1" s="1"/>
  <c r="BC815" i="1"/>
  <c r="BE815" i="1" s="1"/>
  <c r="BC816" i="1"/>
  <c r="BE816" i="1" s="1"/>
  <c r="BC817" i="1"/>
  <c r="BE817" i="1" s="1"/>
  <c r="BC818" i="1"/>
  <c r="BE818" i="1" s="1"/>
  <c r="BC819" i="1"/>
  <c r="BE819" i="1" s="1"/>
  <c r="BC820" i="1"/>
  <c r="BE820" i="1" s="1"/>
  <c r="BC821" i="1"/>
  <c r="BE821" i="1" s="1"/>
  <c r="BC822" i="1"/>
  <c r="BE822" i="1" s="1"/>
  <c r="BC823" i="1"/>
  <c r="BE823" i="1" s="1"/>
  <c r="BC824" i="1"/>
  <c r="BE824" i="1" s="1"/>
  <c r="BC825" i="1"/>
  <c r="BE825" i="1" s="1"/>
  <c r="BC826" i="1"/>
  <c r="BE826" i="1" s="1"/>
  <c r="BC827" i="1"/>
  <c r="BE827" i="1" s="1"/>
  <c r="BC828" i="1"/>
  <c r="BE828" i="1" s="1"/>
  <c r="BC829" i="1"/>
  <c r="BE829" i="1" s="1"/>
  <c r="BC830" i="1"/>
  <c r="BE830" i="1" s="1"/>
  <c r="BC831" i="1"/>
  <c r="BE831" i="1" s="1"/>
  <c r="BC832" i="1"/>
  <c r="BE832" i="1" s="1"/>
  <c r="BC833" i="1"/>
  <c r="BE833" i="1" s="1"/>
  <c r="BC834" i="1"/>
  <c r="BE834" i="1" s="1"/>
  <c r="BC835" i="1"/>
  <c r="BE835" i="1" s="1"/>
  <c r="BC836" i="1"/>
  <c r="BE836" i="1" s="1"/>
  <c r="BC837" i="1"/>
  <c r="BE837" i="1" s="1"/>
  <c r="BC838" i="1"/>
  <c r="BE838" i="1" s="1"/>
  <c r="BC839" i="1"/>
  <c r="BE839" i="1" s="1"/>
  <c r="BC840" i="1"/>
  <c r="BE840" i="1" s="1"/>
  <c r="BC841" i="1"/>
  <c r="BE841" i="1" s="1"/>
  <c r="BC842" i="1"/>
  <c r="BE842" i="1" s="1"/>
  <c r="BC843" i="1"/>
  <c r="BE843" i="1" s="1"/>
  <c r="BC844" i="1"/>
  <c r="BE844" i="1" s="1"/>
  <c r="BC845" i="1"/>
  <c r="BE845" i="1" s="1"/>
  <c r="BC846" i="1"/>
  <c r="BE846" i="1" s="1"/>
  <c r="BC847" i="1"/>
  <c r="BE847" i="1" s="1"/>
  <c r="BC848" i="1"/>
  <c r="BE848" i="1" s="1"/>
  <c r="BC849" i="1"/>
  <c r="BE849" i="1" s="1"/>
  <c r="BC850" i="1"/>
  <c r="BE850" i="1" s="1"/>
  <c r="BC851" i="1"/>
  <c r="BE851" i="1" s="1"/>
  <c r="BC852" i="1"/>
  <c r="BE852" i="1" s="1"/>
  <c r="BC853" i="1"/>
  <c r="BE853" i="1" s="1"/>
  <c r="BC854" i="1"/>
  <c r="BE854" i="1" s="1"/>
  <c r="BC855" i="1"/>
  <c r="BE855" i="1" s="1"/>
  <c r="BC856" i="1"/>
  <c r="BE856" i="1" s="1"/>
  <c r="BC857" i="1"/>
  <c r="BE857" i="1" s="1"/>
  <c r="BC858" i="1"/>
  <c r="BE858" i="1" s="1"/>
  <c r="BC859" i="1"/>
  <c r="BE859" i="1" s="1"/>
  <c r="BC860" i="1"/>
  <c r="BE860" i="1" s="1"/>
  <c r="BC861" i="1"/>
  <c r="BE861" i="1" s="1"/>
  <c r="BC862" i="1"/>
  <c r="BE862" i="1" s="1"/>
  <c r="BC863" i="1"/>
  <c r="BE863" i="1" s="1"/>
  <c r="BC864" i="1"/>
  <c r="BE864" i="1" s="1"/>
  <c r="BC865" i="1"/>
  <c r="BE865" i="1" s="1"/>
  <c r="BC866" i="1"/>
  <c r="BE866" i="1" s="1"/>
  <c r="BC867" i="1"/>
  <c r="BE867" i="1" s="1"/>
  <c r="BC868" i="1"/>
  <c r="BE868" i="1" s="1"/>
  <c r="BC869" i="1"/>
  <c r="BE869" i="1" s="1"/>
  <c r="BC870" i="1"/>
  <c r="BE870" i="1" s="1"/>
  <c r="BC871" i="1"/>
  <c r="BE871" i="1" s="1"/>
  <c r="BC872" i="1"/>
  <c r="BE872" i="1" s="1"/>
  <c r="BC873" i="1"/>
  <c r="BE873" i="1" s="1"/>
  <c r="BC874" i="1"/>
  <c r="BE874" i="1" s="1"/>
  <c r="BC875" i="1"/>
  <c r="BE875" i="1" s="1"/>
  <c r="BC876" i="1"/>
  <c r="BE876" i="1" s="1"/>
  <c r="BC877" i="1"/>
  <c r="BE877" i="1" s="1"/>
  <c r="BC878" i="1"/>
  <c r="BE878" i="1" s="1"/>
  <c r="BC879" i="1"/>
  <c r="BE879" i="1" s="1"/>
  <c r="BC880" i="1"/>
  <c r="BE880" i="1" s="1"/>
  <c r="BC881" i="1"/>
  <c r="BE881" i="1" s="1"/>
  <c r="BC882" i="1"/>
  <c r="BE882" i="1" s="1"/>
  <c r="BC883" i="1"/>
  <c r="BE883" i="1" s="1"/>
  <c r="BC884" i="1"/>
  <c r="BE884" i="1" s="1"/>
  <c r="BC885" i="1"/>
  <c r="BE885" i="1" s="1"/>
  <c r="BC886" i="1"/>
  <c r="BE886" i="1" s="1"/>
  <c r="BC887" i="1"/>
  <c r="BE887" i="1" s="1"/>
  <c r="BC888" i="1"/>
  <c r="BE888" i="1" s="1"/>
  <c r="BC889" i="1"/>
  <c r="BE889" i="1" s="1"/>
  <c r="BC890" i="1"/>
  <c r="BE890" i="1" s="1"/>
  <c r="BC891" i="1"/>
  <c r="BE891" i="1" s="1"/>
  <c r="BC892" i="1"/>
  <c r="BE892" i="1" s="1"/>
  <c r="BC893" i="1"/>
  <c r="BE893" i="1" s="1"/>
  <c r="BC894" i="1"/>
  <c r="BE894" i="1" s="1"/>
  <c r="BC895" i="1"/>
  <c r="BE895" i="1" s="1"/>
  <c r="BC896" i="1"/>
  <c r="BE896" i="1" s="1"/>
  <c r="BC897" i="1"/>
  <c r="BE897" i="1" s="1"/>
  <c r="BC898" i="1"/>
  <c r="BE898" i="1" s="1"/>
  <c r="BC899" i="1"/>
  <c r="BE899" i="1" s="1"/>
  <c r="BC900" i="1"/>
  <c r="BE900" i="1" s="1"/>
  <c r="BC901" i="1"/>
  <c r="BE901" i="1" s="1"/>
  <c r="BC902" i="1"/>
  <c r="BE902" i="1" s="1"/>
  <c r="BC903" i="1"/>
  <c r="BE903" i="1" s="1"/>
  <c r="BC904" i="1"/>
  <c r="BE904" i="1" s="1"/>
  <c r="BC905" i="1"/>
  <c r="BE905" i="1" s="1"/>
  <c r="BC906" i="1"/>
  <c r="BE906" i="1" s="1"/>
  <c r="BC907" i="1"/>
  <c r="BE907" i="1" s="1"/>
  <c r="BC908" i="1"/>
  <c r="BE908" i="1" s="1"/>
  <c r="BC909" i="1"/>
  <c r="BE909" i="1" s="1"/>
  <c r="BC910" i="1"/>
  <c r="BE910" i="1" s="1"/>
  <c r="BC911" i="1"/>
  <c r="BE911" i="1" s="1"/>
  <c r="BC912" i="1"/>
  <c r="BE912" i="1" s="1"/>
  <c r="BC913" i="1"/>
  <c r="BE913" i="1" s="1"/>
  <c r="BC914" i="1"/>
  <c r="BE914" i="1" s="1"/>
  <c r="BC915" i="1"/>
  <c r="BE915" i="1" s="1"/>
  <c r="BC916" i="1"/>
  <c r="BE916" i="1" s="1"/>
  <c r="BC917" i="1"/>
  <c r="BE917" i="1" s="1"/>
  <c r="BC918" i="1"/>
  <c r="BE918" i="1" s="1"/>
  <c r="BC919" i="1"/>
  <c r="BE919" i="1" s="1"/>
  <c r="BC920" i="1"/>
  <c r="BE920" i="1" s="1"/>
  <c r="BC921" i="1"/>
  <c r="BE921" i="1" s="1"/>
  <c r="BC922" i="1"/>
  <c r="BE922" i="1" s="1"/>
  <c r="BC923" i="1"/>
  <c r="BE923" i="1" s="1"/>
  <c r="BC924" i="1"/>
  <c r="BE924" i="1" s="1"/>
  <c r="BC925" i="1"/>
  <c r="BE925" i="1" s="1"/>
  <c r="BC926" i="1"/>
  <c r="BE926" i="1" s="1"/>
  <c r="BC927" i="1"/>
  <c r="BE927" i="1" s="1"/>
  <c r="BC928" i="1"/>
  <c r="BE928" i="1" s="1"/>
  <c r="BC929" i="1"/>
  <c r="BE929" i="1" s="1"/>
  <c r="BC930" i="1"/>
  <c r="BE930" i="1" s="1"/>
  <c r="BC931" i="1"/>
  <c r="BE931" i="1" s="1"/>
  <c r="BC932" i="1"/>
  <c r="BE932" i="1" s="1"/>
  <c r="BC933" i="1"/>
  <c r="BE933" i="1" s="1"/>
  <c r="BC934" i="1"/>
  <c r="BE934" i="1" s="1"/>
  <c r="BC935" i="1"/>
  <c r="BE935" i="1" s="1"/>
  <c r="BC936" i="1"/>
  <c r="BE936" i="1" s="1"/>
  <c r="BC937" i="1"/>
  <c r="BE937" i="1" s="1"/>
  <c r="BC938" i="1"/>
  <c r="BE938" i="1" s="1"/>
  <c r="BC939" i="1"/>
  <c r="BE939" i="1" s="1"/>
  <c r="BC940" i="1"/>
  <c r="BE940" i="1" s="1"/>
  <c r="BC941" i="1"/>
  <c r="BE941" i="1" s="1"/>
  <c r="BC942" i="1"/>
  <c r="BE942" i="1" s="1"/>
  <c r="BC943" i="1"/>
  <c r="BE943" i="1" s="1"/>
  <c r="BC944" i="1"/>
  <c r="BE944" i="1" s="1"/>
  <c r="BC945" i="1"/>
  <c r="BE945" i="1" s="1"/>
  <c r="BC946" i="1"/>
  <c r="BE946" i="1" s="1"/>
  <c r="BC947" i="1"/>
  <c r="BE947" i="1" s="1"/>
  <c r="BC948" i="1"/>
  <c r="BE948" i="1" s="1"/>
  <c r="BC949" i="1"/>
  <c r="BE949" i="1" s="1"/>
  <c r="BC950" i="1"/>
  <c r="BE950" i="1" s="1"/>
  <c r="BC951" i="1"/>
  <c r="BE951" i="1" s="1"/>
  <c r="BC952" i="1"/>
  <c r="BE952" i="1" s="1"/>
  <c r="BC953" i="1"/>
  <c r="BE953" i="1" s="1"/>
  <c r="BC954" i="1"/>
  <c r="BE954" i="1" s="1"/>
  <c r="BC955" i="1"/>
  <c r="BE955" i="1" s="1"/>
  <c r="BC956" i="1"/>
  <c r="BE956" i="1" s="1"/>
  <c r="BC957" i="1"/>
  <c r="BE957" i="1" s="1"/>
  <c r="BC958" i="1"/>
  <c r="BE958" i="1" s="1"/>
  <c r="BC959" i="1"/>
  <c r="BE959" i="1" s="1"/>
  <c r="BC960" i="1"/>
  <c r="BE960" i="1" s="1"/>
  <c r="BC961" i="1"/>
  <c r="BE961" i="1" s="1"/>
  <c r="BC962" i="1"/>
  <c r="BE962" i="1" s="1"/>
  <c r="BC963" i="1"/>
  <c r="BE963" i="1" s="1"/>
  <c r="BC964" i="1"/>
  <c r="BE964" i="1" s="1"/>
  <c r="BC965" i="1"/>
  <c r="BE965" i="1" s="1"/>
  <c r="BC966" i="1"/>
  <c r="BE966" i="1" s="1"/>
  <c r="BC967" i="1"/>
  <c r="BE967" i="1" s="1"/>
  <c r="BC968" i="1"/>
  <c r="BE968" i="1" s="1"/>
  <c r="BC969" i="1"/>
  <c r="BE969" i="1" s="1"/>
  <c r="F3"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2" i="8"/>
  <c r="E34" i="7" l="1"/>
  <c r="G34" i="7"/>
  <c r="I34" i="7"/>
  <c r="K34" i="7"/>
  <c r="M34" i="7"/>
  <c r="O34" i="7"/>
  <c r="Q34" i="7"/>
  <c r="S34" i="7"/>
  <c r="U34" i="7"/>
  <c r="E35" i="7"/>
  <c r="G35" i="7"/>
  <c r="I35" i="7"/>
  <c r="K35" i="7"/>
  <c r="M35" i="7"/>
  <c r="O35" i="7"/>
  <c r="Q35" i="7"/>
  <c r="S35" i="7"/>
  <c r="U35" i="7"/>
  <c r="E36" i="7"/>
  <c r="G36" i="7"/>
  <c r="I36" i="7"/>
  <c r="K36" i="7"/>
  <c r="M36" i="7"/>
  <c r="O36" i="7"/>
  <c r="Q36" i="7"/>
  <c r="S36" i="7"/>
  <c r="U36" i="7"/>
  <c r="E37" i="7"/>
  <c r="G37" i="7"/>
  <c r="I37" i="7"/>
  <c r="K37" i="7"/>
  <c r="M37" i="7"/>
  <c r="O37" i="7"/>
  <c r="Q37" i="7"/>
  <c r="S37" i="7"/>
  <c r="U37" i="7"/>
  <c r="E29" i="7" l="1"/>
  <c r="G29" i="7"/>
  <c r="I29" i="7"/>
  <c r="K29" i="7"/>
  <c r="M29" i="7"/>
  <c r="O29" i="7"/>
  <c r="Q29" i="7"/>
  <c r="S29" i="7"/>
  <c r="U29" i="7"/>
  <c r="E30" i="7"/>
  <c r="G30" i="7"/>
  <c r="I30" i="7"/>
  <c r="K30" i="7"/>
  <c r="M30" i="7"/>
  <c r="O30" i="7"/>
  <c r="Q30" i="7"/>
  <c r="S30" i="7"/>
  <c r="U30" i="7"/>
  <c r="E31" i="7"/>
  <c r="G31" i="7"/>
  <c r="I31" i="7"/>
  <c r="K31" i="7"/>
  <c r="M31" i="7"/>
  <c r="O31" i="7"/>
  <c r="Q31" i="7"/>
  <c r="S31" i="7"/>
  <c r="U31" i="7"/>
  <c r="E32" i="7"/>
  <c r="G32" i="7"/>
  <c r="I32" i="7"/>
  <c r="K32" i="7"/>
  <c r="M32" i="7"/>
  <c r="O32" i="7"/>
  <c r="Q32" i="7"/>
  <c r="S32" i="7"/>
  <c r="U32" i="7"/>
  <c r="E33" i="7"/>
  <c r="G33" i="7"/>
  <c r="I33" i="7"/>
  <c r="K33" i="7"/>
  <c r="M33" i="7"/>
  <c r="O33" i="7"/>
  <c r="Q33" i="7"/>
  <c r="S33" i="7"/>
  <c r="U33" i="7"/>
  <c r="B142" i="7" l="1"/>
  <c r="B141" i="7"/>
  <c r="P57" i="7"/>
  <c r="Q57" i="7" s="1"/>
  <c r="P2" i="7"/>
  <c r="B139" i="7" s="1"/>
  <c r="B156" i="7"/>
  <c r="B155" i="7"/>
  <c r="R57" i="7"/>
  <c r="S57" i="7" s="1"/>
  <c r="R2" i="7"/>
  <c r="B153" i="7" s="1"/>
  <c r="B128" i="7"/>
  <c r="B127" i="7"/>
  <c r="N57" i="7"/>
  <c r="O57" i="7" s="1"/>
  <c r="N2" i="7"/>
  <c r="B125" i="7" s="1"/>
  <c r="B114" i="7"/>
  <c r="B113" i="7"/>
  <c r="L57" i="7"/>
  <c r="M57" i="7" s="1"/>
  <c r="L2" i="7"/>
  <c r="B111" i="7" s="1"/>
  <c r="B100" i="7"/>
  <c r="B99" i="7"/>
  <c r="J57" i="7"/>
  <c r="K57" i="7" s="1"/>
  <c r="J2" i="7"/>
  <c r="B97" i="7" s="1"/>
  <c r="B86" i="7"/>
  <c r="B85" i="7"/>
  <c r="H57" i="7"/>
  <c r="I57" i="7" s="1"/>
  <c r="H2" i="7"/>
  <c r="B83" i="7" s="1"/>
  <c r="B72" i="7"/>
  <c r="B71" i="7"/>
  <c r="F57" i="7"/>
  <c r="G57" i="7" s="1"/>
  <c r="F2" i="7"/>
  <c r="B69" i="7" s="1"/>
  <c r="B56" i="7"/>
  <c r="B55" i="7"/>
  <c r="B58" i="7"/>
  <c r="B57" i="7"/>
  <c r="T57" i="7"/>
  <c r="T2" i="7"/>
  <c r="B126" i="7" l="1"/>
  <c r="B112" i="7"/>
  <c r="B98" i="7"/>
  <c r="B154" i="7"/>
  <c r="B140" i="7"/>
  <c r="B84" i="7"/>
  <c r="B70" i="7"/>
  <c r="X2" i="7"/>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8" i="7" s="1"/>
  <c r="D57" i="7"/>
  <c r="E57" i="7" s="1"/>
  <c r="D2" i="7"/>
  <c r="U57" i="7"/>
  <c r="P40" i="7" l="1"/>
  <c r="Q39" i="7" s="1"/>
  <c r="Q27" i="7"/>
  <c r="Q3" i="7"/>
  <c r="Q2" i="7"/>
  <c r="R3" i="7"/>
  <c r="R4" i="7" s="1"/>
  <c r="S3" i="7" s="1"/>
  <c r="T3" i="7"/>
  <c r="L3" i="7"/>
  <c r="M2" i="7" s="1"/>
  <c r="N3" i="7"/>
  <c r="H3" i="7"/>
  <c r="J3" i="7"/>
  <c r="D3" i="7"/>
  <c r="D4" i="7" s="1"/>
  <c r="E3" i="7" s="1"/>
  <c r="F3" i="7"/>
  <c r="U2" i="7"/>
  <c r="P41" i="7" l="1"/>
  <c r="P42" i="7" s="1"/>
  <c r="P43" i="7" s="1"/>
  <c r="P44" i="7" s="1"/>
  <c r="P45" i="7" s="1"/>
  <c r="P46" i="7" s="1"/>
  <c r="P47" i="7" s="1"/>
  <c r="P48" i="7" s="1"/>
  <c r="P49" i="7" s="1"/>
  <c r="P50" i="7" s="1"/>
  <c r="P51" i="7" s="1"/>
  <c r="P52" i="7" s="1"/>
  <c r="P53" i="7" s="1"/>
  <c r="P54" i="7" s="1"/>
  <c r="P55" i="7" s="1"/>
  <c r="P56" i="7" s="1"/>
  <c r="Q38" i="7"/>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8" i="7" s="1"/>
  <c r="I2" i="7"/>
  <c r="J4" i="7"/>
  <c r="K2" i="7"/>
  <c r="H4" i="7"/>
  <c r="H5" i="7" s="1"/>
  <c r="E2" i="7"/>
  <c r="F4" i="7"/>
  <c r="G2" i="7"/>
  <c r="D5" i="7"/>
  <c r="E4" i="7" s="1"/>
  <c r="U3" i="7"/>
  <c r="L40" i="7" l="1"/>
  <c r="M39" i="7" s="1"/>
  <c r="M27" i="7"/>
  <c r="Q6" i="7"/>
  <c r="T5" i="7"/>
  <c r="M3" i="7"/>
  <c r="R6" i="7"/>
  <c r="S5" i="7" s="1"/>
  <c r="I3" i="7"/>
  <c r="N5" i="7"/>
  <c r="O3" i="7"/>
  <c r="M4" i="7"/>
  <c r="M5" i="7"/>
  <c r="M6" i="7"/>
  <c r="J5" i="7"/>
  <c r="K3" i="7"/>
  <c r="H6" i="7"/>
  <c r="I5" i="7" s="1"/>
  <c r="I4" i="7"/>
  <c r="F5" i="7"/>
  <c r="G3" i="7"/>
  <c r="D6" i="7"/>
  <c r="E5" i="7" s="1"/>
  <c r="U4" i="7"/>
  <c r="L41" i="7" l="1"/>
  <c r="L42" i="7" s="1"/>
  <c r="L43" i="7" s="1"/>
  <c r="L44" i="7" s="1"/>
  <c r="L45" i="7" s="1"/>
  <c r="L46" i="7" s="1"/>
  <c r="L47" i="7" s="1"/>
  <c r="L48" i="7" s="1"/>
  <c r="L49" i="7" s="1"/>
  <c r="L50" i="7" s="1"/>
  <c r="L51" i="7" s="1"/>
  <c r="L52" i="7" s="1"/>
  <c r="L53" i="7" s="1"/>
  <c r="L54" i="7" s="1"/>
  <c r="L55" i="7" s="1"/>
  <c r="L56" i="7" s="1"/>
  <c r="M38" i="7"/>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8" i="7"/>
  <c r="N26" i="7"/>
  <c r="O25" i="7" s="1"/>
  <c r="M28" i="7"/>
  <c r="J26" i="7"/>
  <c r="K25" i="7" s="1"/>
  <c r="H28" i="7"/>
  <c r="F26" i="7"/>
  <c r="G25" i="7" s="1"/>
  <c r="D28" i="7"/>
  <c r="U25" i="7"/>
  <c r="I26" i="7" l="1"/>
  <c r="I27" i="7"/>
  <c r="S26" i="7"/>
  <c r="S27" i="7"/>
  <c r="E26" i="7"/>
  <c r="E27" i="7"/>
  <c r="Q28" i="7"/>
  <c r="T28" i="7"/>
  <c r="U27" i="7" s="1"/>
  <c r="R40" i="7"/>
  <c r="S39" i="7" s="1"/>
  <c r="N28" i="7"/>
  <c r="M40" i="7"/>
  <c r="J28" i="7"/>
  <c r="H40" i="7"/>
  <c r="I39" i="7" s="1"/>
  <c r="F28" i="7"/>
  <c r="D40" i="7"/>
  <c r="E39" i="7" s="1"/>
  <c r="I28" i="7" l="1"/>
  <c r="I38" i="7"/>
  <c r="E28" i="7"/>
  <c r="E38" i="7"/>
  <c r="S28" i="7"/>
  <c r="S38" i="7"/>
  <c r="K26" i="7"/>
  <c r="K27" i="7"/>
  <c r="G26" i="7"/>
  <c r="G27" i="7"/>
  <c r="O26" i="7"/>
  <c r="O27" i="7"/>
  <c r="Q40" i="7"/>
  <c r="T40" i="7"/>
  <c r="R41" i="7"/>
  <c r="S40" i="7" s="1"/>
  <c r="N40" i="7"/>
  <c r="O39" i="7" s="1"/>
  <c r="M41" i="7"/>
  <c r="J40" i="7"/>
  <c r="K39" i="7" s="1"/>
  <c r="H41" i="7"/>
  <c r="I40" i="7" s="1"/>
  <c r="F40" i="7"/>
  <c r="G39" i="7" s="1"/>
  <c r="D41" i="7"/>
  <c r="E40" i="7" s="1"/>
  <c r="U26" i="7"/>
  <c r="U38" i="7" l="1"/>
  <c r="U39" i="7"/>
  <c r="K28" i="7"/>
  <c r="K38" i="7"/>
  <c r="G28" i="7"/>
  <c r="G38" i="7"/>
  <c r="O28" i="7"/>
  <c r="O38" i="7"/>
  <c r="Q41" i="7"/>
  <c r="T41" i="7"/>
  <c r="R42" i="7"/>
  <c r="N41" i="7"/>
  <c r="O40" i="7" s="1"/>
  <c r="M42" i="7"/>
  <c r="J41" i="7"/>
  <c r="K40" i="7" s="1"/>
  <c r="H42" i="7"/>
  <c r="I41" i="7" s="1"/>
  <c r="F41" i="7"/>
  <c r="G40" i="7" s="1"/>
  <c r="D42" i="7"/>
  <c r="E41" i="7" s="1"/>
  <c r="U28" i="7"/>
  <c r="U40" i="7"/>
  <c r="Q42" i="7" l="1"/>
  <c r="T42" i="7"/>
  <c r="R43" i="7"/>
  <c r="S42" i="7" s="1"/>
  <c r="S41" i="7"/>
  <c r="N42" i="7"/>
  <c r="O41" i="7" s="1"/>
  <c r="M43" i="7"/>
  <c r="J42" i="7"/>
  <c r="K41" i="7" s="1"/>
  <c r="H43" i="7"/>
  <c r="I42" i="7" s="1"/>
  <c r="F42" i="7"/>
  <c r="G41" i="7" s="1"/>
  <c r="D43" i="7"/>
  <c r="E42" i="7" s="1"/>
  <c r="U41" i="7"/>
  <c r="Q43" i="7" l="1"/>
  <c r="T43" i="7"/>
  <c r="R44" i="7"/>
  <c r="S43" i="7" s="1"/>
  <c r="N43" i="7"/>
  <c r="O42" i="7" s="1"/>
  <c r="M44" i="7"/>
  <c r="J43" i="7"/>
  <c r="K42" i="7" s="1"/>
  <c r="H44" i="7"/>
  <c r="I43" i="7" s="1"/>
  <c r="F43" i="7"/>
  <c r="G42" i="7" s="1"/>
  <c r="D44" i="7"/>
  <c r="E43" i="7" s="1"/>
  <c r="U42" i="7"/>
  <c r="Q44" i="7" l="1"/>
  <c r="T44" i="7"/>
  <c r="R45" i="7"/>
  <c r="N44" i="7"/>
  <c r="O43" i="7" s="1"/>
  <c r="M45" i="7"/>
  <c r="J44" i="7"/>
  <c r="K43" i="7" s="1"/>
  <c r="H45" i="7"/>
  <c r="I44" i="7" s="1"/>
  <c r="F44" i="7"/>
  <c r="G43" i="7" s="1"/>
  <c r="D45" i="7"/>
  <c r="E44" i="7" s="1"/>
  <c r="U43" i="7"/>
  <c r="Q45" i="7" l="1"/>
  <c r="T45" i="7"/>
  <c r="R46" i="7"/>
  <c r="S45" i="7" s="1"/>
  <c r="S44" i="7"/>
  <c r="N45" i="7"/>
  <c r="O44" i="7" s="1"/>
  <c r="M46" i="7"/>
  <c r="J45" i="7"/>
  <c r="K44" i="7" s="1"/>
  <c r="H46" i="7"/>
  <c r="I45" i="7" s="1"/>
  <c r="F45" i="7"/>
  <c r="G44" i="7" s="1"/>
  <c r="D46" i="7"/>
  <c r="E45" i="7" s="1"/>
  <c r="U44" i="7"/>
  <c r="Q46" i="7" l="1"/>
  <c r="T46" i="7"/>
  <c r="R47" i="7"/>
  <c r="S46" i="7" s="1"/>
  <c r="N46" i="7"/>
  <c r="O45" i="7" s="1"/>
  <c r="M47" i="7"/>
  <c r="J46" i="7"/>
  <c r="K45" i="7" s="1"/>
  <c r="H47" i="7"/>
  <c r="I46" i="7" s="1"/>
  <c r="F46" i="7"/>
  <c r="G45" i="7" s="1"/>
  <c r="D47" i="7"/>
  <c r="E46" i="7" s="1"/>
  <c r="U45" i="7"/>
  <c r="Q47" i="7" l="1"/>
  <c r="T47" i="7"/>
  <c r="R48" i="7"/>
  <c r="S47" i="7" s="1"/>
  <c r="N47" i="7"/>
  <c r="O46" i="7" s="1"/>
  <c r="M48" i="7"/>
  <c r="J47" i="7"/>
  <c r="K46" i="7" s="1"/>
  <c r="H48" i="7"/>
  <c r="I47" i="7" s="1"/>
  <c r="F47" i="7"/>
  <c r="G46" i="7" s="1"/>
  <c r="D48" i="7"/>
  <c r="E47" i="7" s="1"/>
  <c r="U46" i="7"/>
  <c r="Q48" i="7" l="1"/>
  <c r="T48" i="7"/>
  <c r="R49" i="7"/>
  <c r="S48" i="7" s="1"/>
  <c r="N48" i="7"/>
  <c r="O47" i="7" s="1"/>
  <c r="M49" i="7"/>
  <c r="J48" i="7"/>
  <c r="K47" i="7" s="1"/>
  <c r="H49" i="7"/>
  <c r="I48" i="7" s="1"/>
  <c r="F48" i="7"/>
  <c r="G47" i="7" s="1"/>
  <c r="D49" i="7"/>
  <c r="E48" i="7" s="1"/>
  <c r="U47" i="7"/>
  <c r="Q49" i="7" l="1"/>
  <c r="T49" i="7"/>
  <c r="R50" i="7"/>
  <c r="S49" i="7" s="1"/>
  <c r="N49" i="7"/>
  <c r="O48" i="7" s="1"/>
  <c r="M50" i="7"/>
  <c r="J49" i="7"/>
  <c r="K48" i="7" s="1"/>
  <c r="H50" i="7"/>
  <c r="I49" i="7" s="1"/>
  <c r="F49" i="7"/>
  <c r="G48" i="7" s="1"/>
  <c r="D50" i="7"/>
  <c r="E49" i="7" s="1"/>
  <c r="U48" i="7"/>
  <c r="Q50" i="7" l="1"/>
  <c r="T50" i="7"/>
  <c r="R51" i="7"/>
  <c r="S50" i="7" s="1"/>
  <c r="N50" i="7"/>
  <c r="O49" i="7" s="1"/>
  <c r="M51" i="7"/>
  <c r="J50" i="7"/>
  <c r="K49" i="7" s="1"/>
  <c r="H51" i="7"/>
  <c r="I50" i="7" s="1"/>
  <c r="F50" i="7"/>
  <c r="G49" i="7" s="1"/>
  <c r="D51" i="7"/>
  <c r="E50" i="7" s="1"/>
  <c r="U49" i="7"/>
  <c r="Q51" i="7" l="1"/>
  <c r="T51" i="7"/>
  <c r="R52" i="7"/>
  <c r="S51" i="7" s="1"/>
  <c r="N51" i="7"/>
  <c r="O50" i="7" s="1"/>
  <c r="M52" i="7"/>
  <c r="J51" i="7"/>
  <c r="K50" i="7" s="1"/>
  <c r="H52" i="7"/>
  <c r="I51" i="7" s="1"/>
  <c r="F51" i="7"/>
  <c r="G50" i="7" s="1"/>
  <c r="D52" i="7"/>
  <c r="E51" i="7" s="1"/>
  <c r="U50" i="7"/>
  <c r="Q52" i="7" l="1"/>
  <c r="T52" i="7"/>
  <c r="R53" i="7"/>
  <c r="S52" i="7" s="1"/>
  <c r="N52" i="7"/>
  <c r="O51" i="7" s="1"/>
  <c r="M53" i="7"/>
  <c r="J52" i="7"/>
  <c r="K51" i="7" s="1"/>
  <c r="H53" i="7"/>
  <c r="I52" i="7" s="1"/>
  <c r="F52" i="7"/>
  <c r="G51" i="7" s="1"/>
  <c r="D53" i="7"/>
  <c r="E52" i="7" s="1"/>
  <c r="U51" i="7"/>
  <c r="Q53" i="7" l="1"/>
  <c r="T53" i="7"/>
  <c r="R54" i="7"/>
  <c r="S53" i="7" s="1"/>
  <c r="N53" i="7"/>
  <c r="O52" i="7" s="1"/>
  <c r="M54" i="7"/>
  <c r="J53" i="7"/>
  <c r="K52" i="7" s="1"/>
  <c r="H54" i="7"/>
  <c r="I53" i="7" s="1"/>
  <c r="F53" i="7"/>
  <c r="G52" i="7" s="1"/>
  <c r="D54" i="7"/>
  <c r="E53" i="7" s="1"/>
  <c r="U52" i="7"/>
  <c r="Q56" i="7" l="1"/>
  <c r="Q54" i="7"/>
  <c r="T54" i="7"/>
  <c r="R55" i="7"/>
  <c r="S54" i="7" s="1"/>
  <c r="N54" i="7"/>
  <c r="O53" i="7" s="1"/>
  <c r="M55" i="7"/>
  <c r="M56" i="7"/>
  <c r="J54" i="7"/>
  <c r="K53" i="7" s="1"/>
  <c r="H55" i="7"/>
  <c r="I54" i="7" s="1"/>
  <c r="F54" i="7"/>
  <c r="G53" i="7" s="1"/>
  <c r="D55" i="7"/>
  <c r="E54" i="7" s="1"/>
  <c r="U53" i="7"/>
  <c r="Q55" i="7" l="1"/>
  <c r="T55" i="7"/>
  <c r="R56" i="7"/>
  <c r="S56" i="7" s="1"/>
  <c r="N55" i="7"/>
  <c r="O54" i="7" s="1"/>
  <c r="J55" i="7"/>
  <c r="K54" i="7" s="1"/>
  <c r="H56" i="7"/>
  <c r="I56" i="7" s="1"/>
  <c r="F55" i="7"/>
  <c r="G54" i="7" s="1"/>
  <c r="D56" i="7"/>
  <c r="E56" i="7" s="1"/>
  <c r="U54" i="7"/>
  <c r="S55" i="7" l="1"/>
  <c r="T56" i="7"/>
  <c r="N56" i="7"/>
  <c r="O56" i="7" s="1"/>
  <c r="J56" i="7"/>
  <c r="K56" i="7" s="1"/>
  <c r="I55" i="7"/>
  <c r="F56" i="7"/>
  <c r="G56" i="7" s="1"/>
  <c r="E55" i="7"/>
  <c r="U56" i="7"/>
  <c r="O55" i="7" l="1"/>
  <c r="K55" i="7"/>
  <c r="G55" i="7"/>
  <c r="U55" i="7"/>
</calcChain>
</file>

<file path=xl/comments1.xml><?xml version="1.0" encoding="utf-8"?>
<comments xmlns="http://schemas.openxmlformats.org/spreadsheetml/2006/main">
  <authors>
    <author>TonyAdmin</author>
    <author>Tony</author>
    <author>Tony C.</author>
  </authors>
  <commentList>
    <comment ref="A2" authorId="0" shapeId="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authors>
    <author>TonyAdmin</author>
    <author>Tony C.</author>
    <author>Tony</author>
  </authors>
  <commentList>
    <comment ref="A2" authorId="0" shapeId="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authors>
    <author>TonyAdmin</author>
    <author>Tony</author>
  </authors>
  <commentList>
    <comment ref="A2"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authors>
    <author>TonyAdmin</author>
    <author>Tony</author>
  </authors>
  <commentList>
    <comment ref="A1"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authors>
    <author>TonyAdmin</author>
  </authors>
  <commentList>
    <comment ref="A1" authorId="0" shapeId="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comments6.xml><?xml version="1.0" encoding="utf-8"?>
<comments xmlns="http://schemas.openxmlformats.org/spreadsheetml/2006/main">
  <authors>
    <author>TonyAdmin</author>
  </authors>
  <commentList>
    <comment ref="D1" authorId="0" shapeId="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List>
</comments>
</file>

<file path=xl/sharedStrings.xml><?xml version="1.0" encoding="utf-8"?>
<sst xmlns="http://schemas.openxmlformats.org/spreadsheetml/2006/main" count="38422" uniqueCount="9491">
  <si>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</si>
  <si>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</si>
  <si>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</si>
  <si>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</si>
  <si>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</si>
  <si>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</si>
  <si>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</si>
  <si>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</si>
  <si>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</si>
  <si>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</si>
  <si>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</si>
  <si>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</si>
  <si>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</si>
  <si>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</si>
  <si>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</si>
  <si>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</si>
  <si>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</si>
  <si>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</si>
  <si>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</si>
  <si>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</si>
  <si>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</si>
  <si>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</si>
  <si>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</si>
  <si>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</si>
  <si>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</si>
  <si>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</si>
  <si>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</si>
  <si>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</si>
  <si>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</si>
  <si>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</si>
  <si>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</si>
  <si>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</si>
  <si>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</si>
  <si>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</si>
  <si>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</si>
  <si>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</si>
  <si>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</si>
  <si>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</si>
  <si>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</si>
  <si>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</si>
  <si>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</si>
  <si>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</si>
  <si>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</si>
  <si>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</si>
  <si>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</si>
  <si>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</si>
  <si>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</si>
  <si>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</si>
  <si>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</si>
  <si>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</si>
  <si>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</si>
  <si>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</si>
  <si>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</si>
  <si>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</si>
  <si>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</si>
  <si>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</si>
  <si>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</si>
  <si>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</si>
  <si>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</si>
  <si>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</si>
  <si>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</si>
  <si>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</si>
  <si>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</si>
  <si>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</si>
  <si>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</si>
  <si>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</si>
  <si>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</si>
  <si>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</si>
  <si>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</si>
  <si>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</si>
  <si>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</si>
  <si>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</si>
  <si>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</si>
  <si>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</si>
  <si>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</si>
  <si>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</si>
  <si>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</si>
  <si>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</si>
  <si>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</si>
  <si>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</si>
  <si>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</si>
  <si>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</si>
  <si>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</si>
  <si>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</si>
  <si>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</si>
  <si>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</si>
  <si>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</si>
  <si>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</si>
  <si>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</si>
  <si>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</si>
  <si>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</si>
  <si>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</si>
  <si>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</si>
  <si>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</si>
  <si>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</si>
  <si>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</si>
  <si>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</si>
  <si>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</si>
  <si>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</si>
  <si>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</si>
  <si>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</si>
  <si>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</si>
  <si>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</si>
  <si>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</si>
  <si>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</si>
  <si>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</si>
  <si>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</si>
  <si>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</si>
  <si>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</si>
  <si>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</si>
  <si>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</si>
  <si>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</si>
  <si>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</si>
  <si>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</si>
  <si>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</si>
  <si>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</si>
  <si>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</si>
  <si>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</si>
  <si>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</si>
  <si>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</si>
  <si>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</si>
  <si>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</si>
  <si>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</si>
  <si>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</si>
  <si>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</si>
  <si>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</si>
  <si>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</si>
  <si>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</si>
  <si>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</si>
  <si>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</si>
  <si>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</si>
  <si>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</si>
  <si>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</si>
  <si>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</si>
  <si>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</si>
  <si>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</si>
  <si>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</si>
  <si>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</si>
  <si>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</si>
  <si>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</si>
  <si>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</si>
  <si>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</si>
  <si>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</si>
  <si>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</si>
  <si>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</si>
  <si>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</si>
  <si>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</si>
  <si>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</si>
  <si>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</si>
  <si>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</si>
  <si>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</si>
  <si>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</si>
  <si>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</si>
  <si>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</si>
  <si>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</si>
  <si>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</si>
  <si>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</si>
  <si>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</si>
  <si>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</si>
  <si>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</si>
  <si>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</si>
  <si>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</si>
  <si>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</si>
  <si>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</si>
  <si>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</si>
  <si>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</si>
  <si>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</si>
  <si>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</si>
  <si>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</si>
  <si>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</si>
  <si>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</si>
  <si>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</si>
  <si>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</si>
  <si>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</si>
  <si>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</si>
  <si>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Graph History</t>
  </si>
  <si>
    <t>Relationship</t>
  </si>
  <si>
    <t>Relationship Date (UTC)</t>
  </si>
  <si>
    <t>Tweet</t>
  </si>
  <si>
    <t>URLs in Tweet</t>
  </si>
  <si>
    <t>Domains in Tweet</t>
  </si>
  <si>
    <t>Hashtags in Tweet</t>
  </si>
  <si>
    <t>Media in Tweet</t>
  </si>
  <si>
    <t>Tweet Image File</t>
  </si>
  <si>
    <t>Tweet Date (UTC)</t>
  </si>
  <si>
    <t>Twitter Page for Tweet</t>
  </si>
  <si>
    <t>Latitude</t>
  </si>
  <si>
    <t>Longitude</t>
  </si>
  <si>
    <t>Imported ID</t>
  </si>
  <si>
    <t>In-Reply-To Tweet ID</t>
  </si>
  <si>
    <t>Favorited</t>
  </si>
  <si>
    <t>Favorite Count</t>
  </si>
  <si>
    <t>In-Reply-To User ID</t>
  </si>
  <si>
    <t>Is Quote Status</t>
  </si>
  <si>
    <t>Language</t>
  </si>
  <si>
    <t>Possibly Sensitive</t>
  </si>
  <si>
    <t>Quoted Status ID</t>
  </si>
  <si>
    <t>Retweeted</t>
  </si>
  <si>
    <t>Retweet Count</t>
  </si>
  <si>
    <t>Retweet ID</t>
  </si>
  <si>
    <t>Source</t>
  </si>
  <si>
    <t>Truncated</t>
  </si>
  <si>
    <t>Unified Twitter ID</t>
  </si>
  <si>
    <t>Imported Tweet Type</t>
  </si>
  <si>
    <t>Added By Extended Analysis</t>
  </si>
  <si>
    <t>Corrected By Extended Analysis</t>
  </si>
  <si>
    <t>Place Bounding Box</t>
  </si>
  <si>
    <t>Place Country</t>
  </si>
  <si>
    <t>Place Country Code</t>
  </si>
  <si>
    <t>Place Full Name</t>
  </si>
  <si>
    <t>Place ID</t>
  </si>
  <si>
    <t>Place Name</t>
  </si>
  <si>
    <t>Place Type</t>
  </si>
  <si>
    <t>Place URL</t>
  </si>
  <si>
    <t>hipnaughtik</t>
  </si>
  <si>
    <t>ninjassuck</t>
  </si>
  <si>
    <t>jais_george</t>
  </si>
  <si>
    <t>mrrobot28</t>
  </si>
  <si>
    <t>indiafone</t>
  </si>
  <si>
    <t>rvp</t>
  </si>
  <si>
    <t>deepaksingh2010</t>
  </si>
  <si>
    <t>ettelecom</t>
  </si>
  <si>
    <t>maximusmin1mus</t>
  </si>
  <si>
    <t>kamalnuhiwal</t>
  </si>
  <si>
    <t>drkollipara</t>
  </si>
  <si>
    <t>l3nd1n3z</t>
  </si>
  <si>
    <t>jiocare</t>
  </si>
  <si>
    <t>reliancejio</t>
  </si>
  <si>
    <t>nitamambani</t>
  </si>
  <si>
    <t>bsnl_gj</t>
  </si>
  <si>
    <t>gvachharajani</t>
  </si>
  <si>
    <t>youtube</t>
  </si>
  <si>
    <t>Mentions</t>
  </si>
  <si>
    <t>Replies to</t>
  </si>
  <si>
    <t>@reliancejio @JioCare what is the process to port my kerala number to #jio I'm from Andhra I live In kerala . Aadhar is from Andhra</t>
  </si>
  <si>
    <t>Andhra Pradesh, Tamil Nadu emerge as top circles for Reliance Jio with highest userbase https://t.co/8Hypk7b061 https://t.co/h95wHpwZEm</t>
  </si>
  <si>
    <t>ETTelecom | Andhra Pradesh, Tamil Nadu emerge as top circles for Reliance Jio with highest userbase https://t.co/WAGa5RoOKS</t>
  </si>
  <si>
    <t>RT @ETTelecom: ETTelecom | Andhra Pradesh, Tamil Nadu emerge as top circles for Reliance Jio with highest userbase https://t.co/XLVL2dyJXp</t>
  </si>
  <si>
    <t>ETTelecom | Andhra Pradesh, Tamil Nadu emerge as top circles for Reliance Jio with highest userbase https://t.co/AN3gFbQgyH #Telecom</t>
  </si>
  <si>
    <t>RT ETTelecom "ETTelecom | Andhra Pradesh, Tamil Nadu emerge as top circles for Reliance Jio with highest userbase https://t.co/m2YIICWljd"</t>
  </si>
  <si>
    <t>ETTelecom | Andhra Pradesh, Tamil Nadu emerge as top circles for Reliance Jio with highest userbase https://t.co/XLVL2dyJXp</t>
  </si>
  <si>
    <t>Andhra Pradesh, Tamil Nadu emerge as top circles for Reliance Jio with highest userbase #ETTelecom  https://t.co/6epEZkA0b6</t>
  </si>
  <si>
    <t>Andhra Pradesh, Tamil Nadu emerge as top circles for Reliance Jio with highest userbase #ETTelecom  https://t.co/6epEZkipjy</t>
  </si>
  <si>
    <t>@GVachharajani @BSNL_GJ Ha ha bsnl is 216 kbps in entire Andhra Pradesh...jio rocks like Himalayas here..</t>
  </si>
  <si>
    <t>Me ha gustado un vídeo de @YouTube (https://t.co/ScNJyOZmKg - Reliance Jio 4G Tower Signal Coverage Map View Andhra Pradesh India).</t>
  </si>
  <si>
    <t>http://telecom.economictimes.indiatimes.com/news/andhra-pradesh-tamil-nadu-emerge-as-top-circles-for-reliance-jio-with-highest-userbase/58400199?utm_source=dlvr.it&amp;utm_medium=twitter</t>
  </si>
  <si>
    <t>http://telecom.economictimes.indiatimes.com/news/andhra-pradesh-tamil-nadu-emerge-as-top-circles-for-reliance-jio-with-highest-userbase/58400199</t>
  </si>
  <si>
    <t>http://linkis.com/indiatimes.com/M4u3a</t>
  </si>
  <si>
    <t>https://www.youtube.com/watch?v=FRn2WQaUt3w&amp;feature=youtu.be&amp;a</t>
  </si>
  <si>
    <t>indiatimes.com</t>
  </si>
  <si>
    <t>linkis.com</t>
  </si>
  <si>
    <t>youtube.com</t>
  </si>
  <si>
    <t>jio</t>
  </si>
  <si>
    <t>telecom</t>
  </si>
  <si>
    <t>https://pbs.twimg.com/media/C-a1AVTUwAE7zpj.jpg</t>
  </si>
  <si>
    <t>http://pbs.twimg.com/profile_images/852724683862618112/PDL80Ufq_normal.jpg</t>
  </si>
  <si>
    <t>http://pbs.twimg.com/profile_images/506632382485508096/FE0U62qk_normal.jpeg</t>
  </si>
  <si>
    <t>http://pbs.twimg.com/profile_images/841979593850527745/Es9ANlsW_normal.jpg</t>
  </si>
  <si>
    <t>http://pbs.twimg.com/profile_images/649590622664433664/7ewiEn_S_normal.jpg</t>
  </si>
  <si>
    <t>http://pbs.twimg.com/profile_images/49607902/ravi-vs-prasad_normal.jpg</t>
  </si>
  <si>
    <t>http://pbs.twimg.com/profile_images/842623011673030656/NQHtzn6__normal.jpg</t>
  </si>
  <si>
    <t>http://pbs.twimg.com/profile_images/734628377001402368/lxbiL56R_normal.jpg</t>
  </si>
  <si>
    <t>http://pbs.twimg.com/profile_images/844517112660070400/M_RGQzHw_normal.jpg</t>
  </si>
  <si>
    <t>http://pbs.twimg.com/profile_images/785870388765028353/658sUYFK_normal.jpg</t>
  </si>
  <si>
    <t>http://pbs.twimg.com/profile_images/840509548561592320/d99CzeVI_normal.jpg</t>
  </si>
  <si>
    <t>http://pbs.twimg.com/profile_images/585219620249939968/WV12v17V_normal.jpg</t>
  </si>
  <si>
    <t>https://twitter.com/#!/hipnaughtik/status/855416274633056256</t>
  </si>
  <si>
    <t>https://twitter.com/#!/ninjassuck/status/857571798623199233</t>
  </si>
  <si>
    <t>https://twitter.com/#!/jais_george/status/857640585049632768</t>
  </si>
  <si>
    <t>https://twitter.com/#!/mrrobot28/status/857640635289001985</t>
  </si>
  <si>
    <t>https://twitter.com/#!/indiafone/status/857640708236300288</t>
  </si>
  <si>
    <t>https://twitter.com/#!/rvp/status/857641291634675714</t>
  </si>
  <si>
    <t>https://twitter.com/#!/deepaksingh2010/status/857646403237036032</t>
  </si>
  <si>
    <t>https://twitter.com/#!/ettelecom/status/857640568582791168</t>
  </si>
  <si>
    <t>https://twitter.com/#!/maximusmin1mus/status/857701941853523969</t>
  </si>
  <si>
    <t>https://twitter.com/#!/kamalnuhiwal/status/857915142360645632</t>
  </si>
  <si>
    <t>https://twitter.com/#!/kamalnuhiwal/status/857915196609884161</t>
  </si>
  <si>
    <t>https://twitter.com/#!/drkollipara/status/858001330056638464</t>
  </si>
  <si>
    <t>https://twitter.com/#!/l3nd1n3z/status/858481399233486850</t>
  </si>
  <si>
    <t>855416274633056256</t>
  </si>
  <si>
    <t>857571798623199233</t>
  </si>
  <si>
    <t>857640585049632768</t>
  </si>
  <si>
    <t>857640635289001985</t>
  </si>
  <si>
    <t>857640708236300288</t>
  </si>
  <si>
    <t>857641291634675714</t>
  </si>
  <si>
    <t>857646403237036032</t>
  </si>
  <si>
    <t>857640568582791168</t>
  </si>
  <si>
    <t>857701941853523969</t>
  </si>
  <si>
    <t>857915142360645632</t>
  </si>
  <si>
    <t>857915196609884161</t>
  </si>
  <si>
    <t>858001330056638464</t>
  </si>
  <si>
    <t>858481399233486850</t>
  </si>
  <si>
    <t>857973817410334720</t>
  </si>
  <si>
    <t>929129743</t>
  </si>
  <si>
    <t/>
  </si>
  <si>
    <t>2839215207</t>
  </si>
  <si>
    <t>618305304</t>
  </si>
  <si>
    <t>en</t>
  </si>
  <si>
    <t>hi</t>
  </si>
  <si>
    <t>es</t>
  </si>
  <si>
    <t>Twitter for iPhone</t>
  </si>
  <si>
    <t>dlvr.it</t>
  </si>
  <si>
    <t>econ b2b post</t>
  </si>
  <si>
    <t>Twitter for Android</t>
  </si>
  <si>
    <t>IFTTT</t>
  </si>
  <si>
    <t>Linkis: turn sharing into growth</t>
  </si>
  <si>
    <t>Twitter Lite</t>
  </si>
  <si>
    <t>Google</t>
  </si>
  <si>
    <t>Name</t>
  </si>
  <si>
    <t>Followed</t>
  </si>
  <si>
    <t>Followers</t>
  </si>
  <si>
    <t>Tweets</t>
  </si>
  <si>
    <t>Favorites</t>
  </si>
  <si>
    <t>Time Zone UTC Offset (Seconds)</t>
  </si>
  <si>
    <t>Description</t>
  </si>
  <si>
    <t>Location</t>
  </si>
  <si>
    <t>Web</t>
  </si>
  <si>
    <t>Time Zone</t>
  </si>
  <si>
    <t>Joined Twitter Date (UTC)</t>
  </si>
  <si>
    <t>Profile Banner Url</t>
  </si>
  <si>
    <t>Default Profile</t>
  </si>
  <si>
    <t>Default Profile Image</t>
  </si>
  <si>
    <t>Geo Enabled</t>
  </si>
  <si>
    <t>Listed Count</t>
  </si>
  <si>
    <t>Profile Background Image Url</t>
  </si>
  <si>
    <t>Verified</t>
  </si>
  <si>
    <t>Custom Menu Item Text</t>
  </si>
  <si>
    <t>Custom Menu Item Action</t>
  </si>
  <si>
    <t>Tweeted Search Term?</t>
  </si>
  <si>
    <t>Ravi Soni 🇮🇳</t>
  </si>
  <si>
    <t>JioCare</t>
  </si>
  <si>
    <t>Reliance Jio</t>
  </si>
  <si>
    <t>Aditya Mohan</t>
  </si>
  <si>
    <t>Jais George</t>
  </si>
  <si>
    <t>.</t>
  </si>
  <si>
    <t>ETTelecom</t>
  </si>
  <si>
    <t>India Fone</t>
  </si>
  <si>
    <t>RaviVisvesvaraPrasad</t>
  </si>
  <si>
    <t>Thakur Deepak Singh</t>
  </si>
  <si>
    <t>#NTR27</t>
  </si>
  <si>
    <t>Kamal Nuhiwal</t>
  </si>
  <si>
    <t>Nita Mukesh Ambani</t>
  </si>
  <si>
    <t>Satya kollipara</t>
  </si>
  <si>
    <t>BSNL_Gujarat</t>
  </si>
  <si>
    <t>Gaurav Vachharajani</t>
  </si>
  <si>
    <t>L3ND1N3Z WTF</t>
  </si>
  <si>
    <t>YouTube</t>
  </si>
  <si>
    <t>Mostly water,Naturally &amp; Artificially flavoured. Forensic pathologist,Student of nature. Sometimes I just want to give it all up &amp; become a handsome billionaire</t>
  </si>
  <si>
    <t>Official customer support handle of @reliancejio.</t>
  </si>
  <si>
    <t>Official handle of Jio. For any kind of assistance, please contact @JioCare.</t>
  </si>
  <si>
    <t>http://t.co/M9EeZfBceZ
http://t.co/1Rj58gzPbg</t>
  </si>
  <si>
    <t>The Economic Times Telecom, The No.1 telecom portal in India - Your most trusted resource to discover all about #Telecom #TelecomIT #news</t>
  </si>
  <si>
    <t>Online Resource for #Telecom Industry | #Fixed #Mobile #VAS #Broadband #SMS #MMS #Network #Wireless #2G #3G #4G #Broadcasting | RTs are not endorsements</t>
  </si>
  <si>
    <t>https://t.co/daDxEfyjNb… 
Consultant - Software, Telecom, InfoTech, Nuclear
MSEE, MEngg MatSc Carnegie-Mellon '85, '86; IIT K '82</t>
  </si>
  <si>
    <t>Feelings r d most delicte thing in life,Nvr hurt dem wen any1 truly shows on u..._x000D_
Bcoz a grt sayin says 2day its ME 2marow its U...</t>
  </si>
  <si>
    <t>Emani cheppanu??  enthani cheppanu??</t>
  </si>
  <si>
    <t>I am a friend of friends. A poet by nature. Associated to Digital Seva.</t>
  </si>
  <si>
    <t>This is an account by her BIGGEST FAN merely to provide a source of information for other fans; I'm in no way connected with Nita Mam or her team! 😎</t>
  </si>
  <si>
    <t>wanna spend more time with nature,had huge love on mathematics,politics fascinate me,doctor by profession..</t>
  </si>
  <si>
    <t>Official Twitter Handle for Bharat Sanchar Nigam Ltd Gujarat Circle (A Govt of India Enterprise). RTs are not endorsements.</t>
  </si>
  <si>
    <t>मेरा काम ही मेरी पहेचान हे ।</t>
  </si>
  <si>
    <t>lol watch this</t>
  </si>
  <si>
    <t>hyderabad,india</t>
  </si>
  <si>
    <t>New Delhi</t>
  </si>
  <si>
    <t>New Delhi, India</t>
  </si>
  <si>
    <t>India</t>
  </si>
  <si>
    <t>Lucknow, India</t>
  </si>
  <si>
    <t>Andhra Pradesh, India</t>
  </si>
  <si>
    <t>Siliguri, West Bengal, India</t>
  </si>
  <si>
    <t>madhubani</t>
  </si>
  <si>
    <t>(Instagram: NitaMAmbani)</t>
  </si>
  <si>
    <t>Gudlavalleru</t>
  </si>
  <si>
    <t>Gujarat, India</t>
  </si>
  <si>
    <t>Ahmedabad</t>
  </si>
  <si>
    <t>San Bruno, CA</t>
  </si>
  <si>
    <t>https://t.co/sYjjfTmPbc</t>
  </si>
  <si>
    <t>https://t.co/UfUMFFV9Yp</t>
  </si>
  <si>
    <t>https://t.co/I7PgzhsiP4</t>
  </si>
  <si>
    <t>http://t.co/K9ShBP5Zuo</t>
  </si>
  <si>
    <t>https://t.co/mdmSdrxNGc</t>
  </si>
  <si>
    <t>https://t.co/i2b6r1h3yX</t>
  </si>
  <si>
    <t>https://t.co/ga3wY8S3T9</t>
  </si>
  <si>
    <t>https://t.co/EpdJq7BeCE</t>
  </si>
  <si>
    <t>https://t.co/6bzVLIBaeJ</t>
  </si>
  <si>
    <t>https://t.co/fREvRIkNTP</t>
  </si>
  <si>
    <t>https://t.co/nrSJWjIRSG</t>
  </si>
  <si>
    <t>https://t.co/F3fLcf5sH7</t>
  </si>
  <si>
    <t>Asia/Calcutta</t>
  </si>
  <si>
    <t>Mumbai</t>
  </si>
  <si>
    <t>Hawaii</t>
  </si>
  <si>
    <t>Kolkata</t>
  </si>
  <si>
    <t>Pacific Time (US &amp; Canada)</t>
  </si>
  <si>
    <t>https://pbs.twimg.com/profile_banners/141151072/1492140384</t>
  </si>
  <si>
    <t>https://pbs.twimg.com/profile_banners/1373901961/1491913679</t>
  </si>
  <si>
    <t>https://pbs.twimg.com/profile_banners/929129743/1492079403</t>
  </si>
  <si>
    <t>https://pbs.twimg.com/profile_banners/60838339/1403182121</t>
  </si>
  <si>
    <t>https://pbs.twimg.com/profile_banners/3748787240/1471199164</t>
  </si>
  <si>
    <t>https://pbs.twimg.com/profile_banners/81082366/1484220873</t>
  </si>
  <si>
    <t>https://pbs.twimg.com/profile_banners/3237183407/1443709314</t>
  </si>
  <si>
    <t>https://pbs.twimg.com/profile_banners/13584132/1366903058</t>
  </si>
  <si>
    <t>https://pbs.twimg.com/profile_banners/127873721/1398249188</t>
  </si>
  <si>
    <t>https://pbs.twimg.com/profile_banners/841652509/1433048954</t>
  </si>
  <si>
    <t>https://pbs.twimg.com/profile_banners/41569571/1476200966</t>
  </si>
  <si>
    <t>https://pbs.twimg.com/profile_banners/2839215207/1446274276</t>
  </si>
  <si>
    <t>https://pbs.twimg.com/profile_banners/756759173979860992/1471002369</t>
  </si>
  <si>
    <t>https://pbs.twimg.com/profile_banners/618305304/1439842720</t>
  </si>
  <si>
    <t>https://pbs.twimg.com/profile_banners/3142188513/1428625473</t>
  </si>
  <si>
    <t>https://pbs.twimg.com/profile_banners/10228272/1489093421</t>
  </si>
  <si>
    <t>http://abs.twimg.com/images/themes/theme18/bg.gif</t>
  </si>
  <si>
    <t>http://abs.twimg.com/images/themes/theme1/bg.png</t>
  </si>
  <si>
    <t>http://abs.twimg.com/images/themes/theme16/bg.gif</t>
  </si>
  <si>
    <t>http://pbs.twimg.com/profile_background_images/48002872/ETtwitter_bgx1024.jpg</t>
  </si>
  <si>
    <t>http://abs.twimg.com/images/themes/theme3/bg.gif</t>
  </si>
  <si>
    <t>http://pbs.twimg.com/profile_background_images/347752186/Me.jpg</t>
  </si>
  <si>
    <t>http://pbs.twimg.com/profile_background_images/139514463/pawans-komaram-puli.jpg</t>
  </si>
  <si>
    <t>http://pbs.twimg.com/profile_background_images/451389902429491200/Rrlh09IC.png</t>
  </si>
  <si>
    <t>http://pbs.twimg.com/profile_images/738739258899505152/CAgJm9BC_normal.jpg</t>
  </si>
  <si>
    <t>http://pbs.twimg.com/profile_images/778230818003034113/2CwJJaWl_normal.jpg</t>
  </si>
  <si>
    <t>http://abs.twimg.com/sticky/default_profile_images/default_profile_normal.png</t>
  </si>
  <si>
    <t>http://pbs.twimg.com/profile_images/761758779381690368/aHoiz7rh_normal.jpg</t>
  </si>
  <si>
    <t>http://pbs.twimg.com/profile_images/764065319568760832/t01vTA0q_normal.jpg</t>
  </si>
  <si>
    <t>http://pbs.twimg.com/profile_images/858369963320422400/r0piikYh_normal.jpg</t>
  </si>
  <si>
    <t>http://pbs.twimg.com/profile_images/839944837172428802/FKhayf-__normal.jpg</t>
  </si>
  <si>
    <t>Open Twitter Page for This Person</t>
  </si>
  <si>
    <t>https://twitter.com/hipnaughtik</t>
  </si>
  <si>
    <t>https://twitter.com/jiocare</t>
  </si>
  <si>
    <t>https://twitter.com/reliancejio</t>
  </si>
  <si>
    <t>https://twitter.com/ninjassuck</t>
  </si>
  <si>
    <t>https://twitter.com/jais_george</t>
  </si>
  <si>
    <t>https://twitter.com/mrrobot28</t>
  </si>
  <si>
    <t>https://twitter.com/ettelecom</t>
  </si>
  <si>
    <t>https://twitter.com/indiafone</t>
  </si>
  <si>
    <t>https://twitter.com/rvp</t>
  </si>
  <si>
    <t>https://twitter.com/deepaksingh2010</t>
  </si>
  <si>
    <t>https://twitter.com/maximusmin1mus</t>
  </si>
  <si>
    <t>https://twitter.com/kamalnuhiwal</t>
  </si>
  <si>
    <t>https://twitter.com/nitamambani</t>
  </si>
  <si>
    <t>https://twitter.com/drkollipara</t>
  </si>
  <si>
    <t>https://twitter.com/bsnl_gj</t>
  </si>
  <si>
    <t>https://twitter.com/gvachharajani</t>
  </si>
  <si>
    <t>https://twitter.com/l3nd1n3z</t>
  </si>
  <si>
    <t>https://twitter.com/youtube</t>
  </si>
  <si>
    <t>hipnaughtik
@reliancejio @JioCare what is the
process to port my kerala number
to #jio I'm from Andhra I live
In kerala . Aadhar is from Andhra</t>
  </si>
  <si>
    <t xml:space="preserve">reliancejio
</t>
  </si>
  <si>
    <t>ninjassuck
Andhra Pradesh, Tamil Nadu emerge
as top circles for Reliance Jio
with highest userbase https://t.co/8Hypk7b061
https://t.co/h95wHpwZEm</t>
  </si>
  <si>
    <t>jais_george
ETTelecom | Andhra Pradesh, Tamil
Nadu emerge as top circles for
Reliance Jio with highest userbase
https://t.co/WAGa5RoOKS</t>
  </si>
  <si>
    <t>mrrobot28
RT @ETTelecom: ETTelecom | Andhra
Pradesh, Tamil Nadu emerge as top
circles for Reliance Jio with highest
userbase https://t.co/XLVL2dyJXp</t>
  </si>
  <si>
    <t>ettelecom
ETTelecom | Andhra Pradesh, Tamil
Nadu emerge as top circles for
Reliance Jio with highest userbase
https://t.co/XLVL2dyJXp</t>
  </si>
  <si>
    <t>indiafone
ETTelecom | Andhra Pradesh, Tamil
Nadu emerge as top circles for
Reliance Jio with highest userbase
https://t.co/AN3gFbQgyH #Telecom</t>
  </si>
  <si>
    <t>rvp
RT ETTelecom "ETTelecom | Andhra
Pradesh, Tamil Nadu emerge as top
circles for Reliance Jio with highest
userbase https://t.co/m2YIICWljd"</t>
  </si>
  <si>
    <t>deepaksingh2010
RT @ETTelecom: ETTelecom | Andhra
Pradesh, Tamil Nadu emerge as top
circles for Reliance Jio with highest
userbase https://t.co/XLVL2dyJXp</t>
  </si>
  <si>
    <t>maximusmin1mus
RT @ETTelecom: ETTelecom | Andhra
Pradesh, Tamil Nadu emerge as top
circles for Reliance Jio with highest
userbase https://t.co/XLVL2dyJXp</t>
  </si>
  <si>
    <t>kamalnuhiwal
Andhra Pradesh, Tamil Nadu emerge
as top circles for Reliance Jio
with highest userbase #ETTelecom
https://t.co/6epEZkipjy</t>
  </si>
  <si>
    <t xml:space="preserve">nitamambani
</t>
  </si>
  <si>
    <t>drkollipara
@GVachharajani @BSNL_GJ Ha ha bsnl
is 216 kbps in entire Andhra Pradesh...jio
rocks like Himalayas here..</t>
  </si>
  <si>
    <t xml:space="preserve">bsnl_gj
</t>
  </si>
  <si>
    <t xml:space="preserve">gvachharajani
</t>
  </si>
  <si>
    <t xml:space="preserve">youtube
</t>
  </si>
  <si>
    <t>Directed</t>
  </si>
  <si>
    <t>States</t>
  </si>
  <si>
    <t>Andhra</t>
  </si>
  <si>
    <t>Jio</t>
  </si>
  <si>
    <t>in</t>
  </si>
  <si>
    <t>vinayaka_vamshi</t>
  </si>
  <si>
    <t>sirjadeja</t>
  </si>
  <si>
    <t>@SirJadeja its jio number from Arunachal pradesh</t>
  </si>
  <si>
    <t>http://pbs.twimg.com/profile_images/813076246607167488/CYn9iB26_normal.jpg</t>
  </si>
  <si>
    <t>https://twitter.com/#!/vinayaka_vamshi/status/856233807229337600</t>
  </si>
  <si>
    <t>856233807229337600</t>
  </si>
  <si>
    <t>856212088531845120</t>
  </si>
  <si>
    <t>1102984189</t>
  </si>
  <si>
    <t>Twitter for Windows Phone</t>
  </si>
  <si>
    <t>vinayaka</t>
  </si>
  <si>
    <t>Sir Ravindra Jadeja</t>
  </si>
  <si>
    <t>Form is temporary, I'm permanent. (Parody Account)
INSTA: https://t.co/tcYd4iIsV7</t>
  </si>
  <si>
    <t xml:space="preserve">India </t>
  </si>
  <si>
    <t>http://t.co/PuhiZo4z0t</t>
  </si>
  <si>
    <t>Chennai</t>
  </si>
  <si>
    <t>https://pbs.twimg.com/profile_banners/1102984189/1485413198</t>
  </si>
  <si>
    <t>http://pbs.twimg.com/profile_images/807968348331917317/iRrdC8Gk_normal.jpg</t>
  </si>
  <si>
    <t>https://twitter.com/vinayaka_vamshi</t>
  </si>
  <si>
    <t>https://twitter.com/sirjadeja</t>
  </si>
  <si>
    <t>vinayaka_vamshi
@SirJadeja its jio number from
Arunachal pradesh</t>
  </si>
  <si>
    <t xml:space="preserve">sirjadeja
</t>
  </si>
  <si>
    <t>Arunachal</t>
  </si>
  <si>
    <t>arnav_mahanta</t>
  </si>
  <si>
    <t>azaz__ahmed</t>
  </si>
  <si>
    <t>anvith_mb_fan</t>
  </si>
  <si>
    <t>madduradithya</t>
  </si>
  <si>
    <t>ganeshch1362</t>
  </si>
  <si>
    <t>sunil_mehta23</t>
  </si>
  <si>
    <t>maheshy46523675</t>
  </si>
  <si>
    <t>tejprakash40</t>
  </si>
  <si>
    <t>piyaanjlove044</t>
  </si>
  <si>
    <t>kirankanth3</t>
  </si>
  <si>
    <t>amitvikram108</t>
  </si>
  <si>
    <t>alexspb85</t>
  </si>
  <si>
    <t>sudipd_abpos</t>
  </si>
  <si>
    <t>shill_prosenjit</t>
  </si>
  <si>
    <t>angshuman1</t>
  </si>
  <si>
    <t>rh_abidur</t>
  </si>
  <si>
    <t>pranjitcruise</t>
  </si>
  <si>
    <t>jioxpressnews</t>
  </si>
  <si>
    <t>vodafonein</t>
  </si>
  <si>
    <t>dot_india</t>
  </si>
  <si>
    <t>manojsinhabjp</t>
  </si>
  <si>
    <t>@jiocare / @reliancejio , Sucked by your third class service at Morigaon town of Assam. People are converting to airtel from Jio.</t>
  </si>
  <si>
    <t>@JioCare Can I apply for Assam's Jio 4G SIM number in W.Bengal? I'd be in W.B. for next 45 days.</t>
  </si>
  <si>
    <t>RT @sunil_mehta23: Assam lo vunna PK fans free JIO sims vesukoni #Spyder gurinchi pichi pichi rumors spread cheyadaniki try chesthunaru. Ig…</t>
  </si>
  <si>
    <t>Assam lo vunna PK fans free JIO sims vesukoni #Spyder gurinchi pichi pichi rumors spread cheyadaniki try chesthunaru. Ignore the fools</t>
  </si>
  <si>
    <t>असम: पंचायत सर्टिफिकेट की वैधता पर SC... : https://t.co/4VBrPmUutD
Via @JioXpressNews : https://t.co/HNMnF7Ybut https://t.co/4VBrPmUutD</t>
  </si>
  <si>
    <t>@reliancejio  haa haa haa in some part of Assam retailer need extra money to recharge jio of rs 408,totally down.😂😂😂</t>
  </si>
  <si>
    <t>@JioCare  for the past 4hrs my jio speed at tezpur , Assam is very slow</t>
  </si>
  <si>
    <t>@JioCare 
network of Jio has become frustratingly slow in Kharghuli, Guwahati, Assam from the last 4 days.
Can you please improve?</t>
  </si>
  <si>
    <t>Мне понравилось видео "Reliance Jio 4G Tower Signal Coverage Map View of Assam meghalaya manipur tripura nagaland"</t>
  </si>
  <si>
    <t>@DoT_India @VodafoneIN This happens with calls from any jio number to vodafone numbers in Assam circle.</t>
  </si>
  <si>
    <t>@manojsinhabjp to DOT &amp;amp; dot fwd d complaint. So far no action taken frm Voda. I'm a Rel jio assam cust. Same thing… https://t.co/qMEf1JCV0N</t>
  </si>
  <si>
    <t>@reliancejio I m frm HAILAKANDI, (Assam). My village name is sibuttar, here jio ntwrk is so slow  please do something. Thnk u...</t>
  </si>
  <si>
    <t>@reliancejio @JioCare  Is JIO 2G? 
Very much unhappy with my area's network speed! Location: Birubari Bazar, Guwaha… https://t.co/0ZtM7MwVhZ</t>
  </si>
  <si>
    <t>@reliancejio Jio speed is sucking since 2 days...plz address the issue urgently..ST Road Badarpur Karimganj Assam.Remember we r paying me.</t>
  </si>
  <si>
    <t>@reliancejio jio is delivering poor service in morigaon district /assam since last couple of months . Speed is like 1g 10to 15kbps</t>
  </si>
  <si>
    <t>http://dailynews360.com/story/news/supreme-court-on-illegal-immigrants-in-assam-issue-panchayat-certificate-nrc-1777.html https://www.jio.com/en-in/apps/jio-xpress-news http://dailynews360.com/story/news/supreme-court-on-illegal-immigrants-in-assam-issue-panchayat-certificate-nrc-1777.html</t>
  </si>
  <si>
    <t>https://twitter.com/i/web/status/857637195078811649</t>
  </si>
  <si>
    <t>https://twitter.com/i/web/status/858608736398581760</t>
  </si>
  <si>
    <t>dailynews360.com jio.com dailynews360.com</t>
  </si>
  <si>
    <t>twitter.com</t>
  </si>
  <si>
    <t>spyder</t>
  </si>
  <si>
    <t>http://pbs.twimg.com/profile_images/665559221488893954/KdPSo2Qx_normal.jpg</t>
  </si>
  <si>
    <t>http://pbs.twimg.com/profile_images/756130305539383296/WEJMTli5_normal.jpg</t>
  </si>
  <si>
    <t>http://pbs.twimg.com/profile_images/856439028643766272/5wVNbIyf_normal.jpg</t>
  </si>
  <si>
    <t>http://pbs.twimg.com/profile_images/852204850930528260/nb-p-2NU_normal.jpg</t>
  </si>
  <si>
    <t>http://pbs.twimg.com/profile_images/856397137629896707/ob1DCJgY_normal.jpg</t>
  </si>
  <si>
    <t>http://pbs.twimg.com/profile_images/856484954896826368/oVJLrUbt_normal.jpg</t>
  </si>
  <si>
    <t>http://pbs.twimg.com/profile_images/780453168161447936/QkDbBahr_normal.jpg</t>
  </si>
  <si>
    <t>http://pbs.twimg.com/profile_images/854157447862386688/zDfc8FPO_normal.jpg</t>
  </si>
  <si>
    <t>http://pbs.twimg.com/profile_images/823746773952958464/KEm4WC0d_normal.jpg</t>
  </si>
  <si>
    <t>http://pbs.twimg.com/profile_images/843853236410994688/04NApVkQ_normal.jpg</t>
  </si>
  <si>
    <t>http://pbs.twimg.com/profile_images/714451650971353089/04Elu3wT_normal.jpg</t>
  </si>
  <si>
    <t>http://pbs.twimg.com/profile_images/843877120417914880/Iht4uaVI_normal.jpg</t>
  </si>
  <si>
    <t>http://pbs.twimg.com/profile_images/755441362502311936/rPKw2ChL_normal.jpg</t>
  </si>
  <si>
    <t>http://pbs.twimg.com/profile_images/807267232065720320/PFXPGs5c_normal.jpg</t>
  </si>
  <si>
    <t>http://pbs.twimg.com/profile_images/791144473224941568/jZfXBvyS_normal.jpg</t>
  </si>
  <si>
    <t>http://pbs.twimg.com/profile_images/544791486408060929/9LF5vqGx_normal.jpeg</t>
  </si>
  <si>
    <t>https://twitter.com/#!/arnav_mahanta/status/855464881797070849</t>
  </si>
  <si>
    <t>https://twitter.com/#!/azaz__ahmed/status/855698809367678977</t>
  </si>
  <si>
    <t>https://twitter.com/#!/anvith_mb_fan/status/856455707545051136</t>
  </si>
  <si>
    <t>https://twitter.com/#!/madduradithya/status/856467526300999680</t>
  </si>
  <si>
    <t>https://twitter.com/#!/ganeshch1362/status/856469266115198976</t>
  </si>
  <si>
    <t>https://twitter.com/#!/sunil_mehta23/status/856454933155119105</t>
  </si>
  <si>
    <t>https://twitter.com/#!/maheshy46523675/status/856469568809840641</t>
  </si>
  <si>
    <t>https://twitter.com/#!/tejprakash40/status/856840184956166144</t>
  </si>
  <si>
    <t>https://twitter.com/#!/piyaanjlove044/status/856890347565314048</t>
  </si>
  <si>
    <t>https://twitter.com/#!/kirankanth3/status/856976808994099201</t>
  </si>
  <si>
    <t>https://twitter.com/#!/amitvikram108/status/857024996232790017</t>
  </si>
  <si>
    <t>https://twitter.com/#!/alexspb85/status/857385575053176832</t>
  </si>
  <si>
    <t>https://twitter.com/#!/sudipd_abpos/status/856026483977994240</t>
  </si>
  <si>
    <t>https://twitter.com/#!/sudipd_abpos/status/857637195078811649</t>
  </si>
  <si>
    <t>https://twitter.com/#!/shill_prosenjit/status/858192865612230658</t>
  </si>
  <si>
    <t>https://twitter.com/#!/angshuman1/status/858608736398581760</t>
  </si>
  <si>
    <t>https://twitter.com/#!/rh_abidur/status/858702365129625600</t>
  </si>
  <si>
    <t>https://twitter.com/#!/pranjitcruise/status/858711538043113472</t>
  </si>
  <si>
    <t>855464881797070849</t>
  </si>
  <si>
    <t>855698809367678977</t>
  </si>
  <si>
    <t>856455707545051136</t>
  </si>
  <si>
    <t>856467526300999680</t>
  </si>
  <si>
    <t>856469266115198976</t>
  </si>
  <si>
    <t>856454933155119105</t>
  </si>
  <si>
    <t>856469568809840641</t>
  </si>
  <si>
    <t>856840184956166144</t>
  </si>
  <si>
    <t>856890347565314048</t>
  </si>
  <si>
    <t>856976808994099201</t>
  </si>
  <si>
    <t>857024996232790017</t>
  </si>
  <si>
    <t>857385575053176832</t>
  </si>
  <si>
    <t>856026483977994240</t>
  </si>
  <si>
    <t>857637195078811649</t>
  </si>
  <si>
    <t>858192865612230658</t>
  </si>
  <si>
    <t>858608736398581760</t>
  </si>
  <si>
    <t>858702365129625600</t>
  </si>
  <si>
    <t>858711538043113472</t>
  </si>
  <si>
    <t>856026239173181440</t>
  </si>
  <si>
    <t>857636627216179200</t>
  </si>
  <si>
    <t>1373901961</t>
  </si>
  <si>
    <t>122465925</t>
  </si>
  <si>
    <t>et</t>
  </si>
  <si>
    <t>cs</t>
  </si>
  <si>
    <t>Twitter Web Client</t>
  </si>
  <si>
    <t>Arnav Mahanta(Rahul)</t>
  </si>
  <si>
    <t>Azaz Ahmed</t>
  </si>
  <si>
    <t>SPYDER - ANVITH_DHFM</t>
  </si>
  <si>
    <t>Here to question</t>
  </si>
  <si>
    <t>Adithya Maddur</t>
  </si>
  <si>
    <t>Mahesh Yadav</t>
  </si>
  <si>
    <t>Tej Prakash Singh</t>
  </si>
  <si>
    <t>JioXpressNews</t>
  </si>
  <si>
    <t>pijush gowala</t>
  </si>
  <si>
    <t>KirankanthBakthanatn</t>
  </si>
  <si>
    <t>always somewhere</t>
  </si>
  <si>
    <t>stayoneday.ru</t>
  </si>
  <si>
    <t>Sudip Dhiren</t>
  </si>
  <si>
    <t>Vodafone India</t>
  </si>
  <si>
    <t>DoT India</t>
  </si>
  <si>
    <t>Manoj Sinha</t>
  </si>
  <si>
    <t>Prosenjit Shill</t>
  </si>
  <si>
    <t>Angshuman Sarma</t>
  </si>
  <si>
    <t>Abidur RH</t>
  </si>
  <si>
    <t>pranjit cruise</t>
  </si>
  <si>
    <t>Student, author, photographer and completely non political social worker.</t>
  </si>
  <si>
    <t>Sarcastic and witty. Can throw punches.</t>
  </si>
  <si>
    <t>#MB #SRK #THALA #THALAPATHY
Follow me for Superstar Updates</t>
  </si>
  <si>
    <t>Dad n Mom are my God and family is my everything, DHFM, SRH,Viratian, Programmer (Love it), A Proud IBMer, Dont trust anyone, Trying to be a better human, 24 :)</t>
  </si>
  <si>
    <t>App for Ad-free news in 10+ Indian languages. Download JioXpressNews https://t.co/rClTnezgyj</t>
  </si>
  <si>
    <t>hi m pijush i like to invent new thing so that it will help in the future.n .i like people who dont lie.</t>
  </si>
  <si>
    <t>i have an attitude and i know how to use it...</t>
  </si>
  <si>
    <t>~~धर्मो रक्षति रक्षितः~~_x000D_
~~Hardcore Hindu~~</t>
  </si>
  <si>
    <t>Путешествия, гостиницы, отели, квартиры посуточно по всему миру!</t>
  </si>
  <si>
    <t>nonconformist, agnostic, spiritualist, AB+ve. Tweets &amp; retweets are endorsements.</t>
  </si>
  <si>
    <t>Welcome to the official Twitter account of Vodafone India. Tweet us if you have queries on your Vodafone connection and we'd be happy to help.</t>
  </si>
  <si>
    <t>Official Twitter Handle of Department of Telecommunications, Govt. of India.</t>
  </si>
  <si>
    <t>Minister of State (Independent Charge) of the Ministry of Communications, Minister of State in the Ministry of Railways, MP from Ghazipur, Alumnus of IIT-BHU</t>
  </si>
  <si>
    <t>Loves music,photography, gaming &amp; sleeping!   Instagram-@sarma.angshuman</t>
  </si>
  <si>
    <t>Engineer,Dreamer, bibliophile, sports &amp; music enthusiast, travel freak ,social media-savy,wanna make an impact..</t>
  </si>
  <si>
    <t>physics student , true lover , traveler , dreamer and many more</t>
  </si>
  <si>
    <t xml:space="preserve">Morigaon / Guwahati </t>
  </si>
  <si>
    <t>Assam</t>
  </si>
  <si>
    <t>Secunderabad, Hyderabad</t>
  </si>
  <si>
    <t>Chennai, India</t>
  </si>
  <si>
    <t xml:space="preserve">Qatar </t>
  </si>
  <si>
    <t>assam,nogaon.</t>
  </si>
  <si>
    <t>vellore</t>
  </si>
  <si>
    <t>SOMEWHERE ON EARTH</t>
  </si>
  <si>
    <t>भारत</t>
  </si>
  <si>
    <t>Guwahati</t>
  </si>
  <si>
    <t>Guwahati, India</t>
  </si>
  <si>
    <t>ghy</t>
  </si>
  <si>
    <t>https://t.co/X609hTQEwG</t>
  </si>
  <si>
    <t>https://t.co/2DL0TpD1Ad</t>
  </si>
  <si>
    <t>https://t.co/M6RueFO3FV</t>
  </si>
  <si>
    <t>https://t.co/9GsoCE8mTb</t>
  </si>
  <si>
    <t>http://t.co/PM0CAqkfVj</t>
  </si>
  <si>
    <t>https://t.co/59Ir3ROzXB</t>
  </si>
  <si>
    <t>https://t.co/tSVNdDpdA4</t>
  </si>
  <si>
    <t>https://pbs.twimg.com/profile_banners/496691945/1445499197</t>
  </si>
  <si>
    <t>https://pbs.twimg.com/profile_banners/748420774998999040/1469110485</t>
  </si>
  <si>
    <t>https://pbs.twimg.com/profile_banners/824159103291453440/1491736144</t>
  </si>
  <si>
    <t>https://pbs.twimg.com/profile_banners/718343791619530752/1470730538</t>
  </si>
  <si>
    <t>https://pbs.twimg.com/profile_banners/703107759709945856/1491217350</t>
  </si>
  <si>
    <t>https://pbs.twimg.com/profile_banners/3892106800/1493034525</t>
  </si>
  <si>
    <t>https://pbs.twimg.com/profile_banners/727041749663645696/1490884547</t>
  </si>
  <si>
    <t>https://pbs.twimg.com/profile_banners/2602788680/1430704348</t>
  </si>
  <si>
    <t>https://pbs.twimg.com/profile_banners/161349176/1493045374</t>
  </si>
  <si>
    <t>https://pbs.twimg.com/profile_banners/847380678/1459173539</t>
  </si>
  <si>
    <t>https://pbs.twimg.com/profile_banners/122465925/1490066685</t>
  </si>
  <si>
    <t>https://pbs.twimg.com/profile_banners/61180382/1491986815</t>
  </si>
  <si>
    <t>https://pbs.twimg.com/profile_banners/735362544160886784/1465210655</t>
  </si>
  <si>
    <t>https://pbs.twimg.com/profile_banners/2427057066/1491826175</t>
  </si>
  <si>
    <t>https://pbs.twimg.com/profile_banners/121711021/1481302569</t>
  </si>
  <si>
    <t>https://pbs.twimg.com/profile_banners/723777236994658304/1470158856</t>
  </si>
  <si>
    <t>https://pbs.twimg.com/profile_banners/598839525/1418723469</t>
  </si>
  <si>
    <t>en-gb</t>
  </si>
  <si>
    <t>ru</t>
  </si>
  <si>
    <t>http://abs.twimg.com/images/themes/theme10/bg.gif</t>
  </si>
  <si>
    <t>http://pbs.twimg.com/profile_background_images/484936032383545345/Tyl1sg-v.jpeg</t>
  </si>
  <si>
    <t>http://pbs.twimg.com/profile_background_images/748708158/936d56a77ebd98fa4fb2f0fa1663900b.jpeg</t>
  </si>
  <si>
    <t>http://pbs.twimg.com/profile_background_images/812799931/04bd6ec35a77d36a788d477ca6d319aa.jpeg</t>
  </si>
  <si>
    <t>http://pbs.twimg.com/profile_background_images/713392578/a6045805af5e0bb76920b8830c428668.jpeg</t>
  </si>
  <si>
    <t>http://pbs.twimg.com/profile_background_images/378800000106552225/53834643af9ed9df08712827fd452a6a.png</t>
  </si>
  <si>
    <t>http://pbs.twimg.com/profile_background_images/452069836500135936/24Yi1HZi.jpeg</t>
  </si>
  <si>
    <t>http://pbs.twimg.com/profile_background_images/444022368/DSCN2742.JPG</t>
  </si>
  <si>
    <t>http://pbs.twimg.com/profile_images/771259810708762625/5JwTmgBM_normal.jpg</t>
  </si>
  <si>
    <t>http://pbs.twimg.com/profile_images/687143380258705408/RU41lmft_normal.png</t>
  </si>
  <si>
    <t>http://pbs.twimg.com/profile_images/737193771914252288/HYodQP85_normal.jpg</t>
  </si>
  <si>
    <t>http://pbs.twimg.com/profile_images/734439901962240001/1WiSkzF3_normal.jpg</t>
  </si>
  <si>
    <t>https://twitter.com/arnav_mahanta</t>
  </si>
  <si>
    <t>https://twitter.com/azaz__ahmed</t>
  </si>
  <si>
    <t>https://twitter.com/anvith_mb_fan</t>
  </si>
  <si>
    <t>https://twitter.com/sunil_mehta23</t>
  </si>
  <si>
    <t>https://twitter.com/madduradithya</t>
  </si>
  <si>
    <t>https://twitter.com/ganeshch1362</t>
  </si>
  <si>
    <t>https://twitter.com/maheshy46523675</t>
  </si>
  <si>
    <t>https://twitter.com/tejprakash40</t>
  </si>
  <si>
    <t>https://twitter.com/jioxpressnews</t>
  </si>
  <si>
    <t>https://twitter.com/piyaanjlove044</t>
  </si>
  <si>
    <t>https://twitter.com/kirankanth3</t>
  </si>
  <si>
    <t>https://twitter.com/amitvikram108</t>
  </si>
  <si>
    <t>https://twitter.com/alexspb85</t>
  </si>
  <si>
    <t>https://twitter.com/sudipd_abpos</t>
  </si>
  <si>
    <t>https://twitter.com/vodafonein</t>
  </si>
  <si>
    <t>https://twitter.com/dot_india</t>
  </si>
  <si>
    <t>https://twitter.com/manojsinhabjp</t>
  </si>
  <si>
    <t>https://twitter.com/shill_prosenjit</t>
  </si>
  <si>
    <t>https://twitter.com/angshuman1</t>
  </si>
  <si>
    <t>https://twitter.com/rh_abidur</t>
  </si>
  <si>
    <t>https://twitter.com/pranjitcruise</t>
  </si>
  <si>
    <t>arnav_mahanta
@jiocare / @reliancejio , Sucked
by your third class service at
Morigaon town of Assam. People
are converting to airtel from Jio.</t>
  </si>
  <si>
    <t>azaz__ahmed
@JioCare Can I apply for Assam's
Jio 4G SIM number in W.Bengal?
I'd be in W.B. for next 45 days.</t>
  </si>
  <si>
    <t>anvith_mb_fan
RT @sunil_mehta23: Assam lo vunna
PK fans free JIO sims vesukoni
#Spyder gurinchi pichi pichi rumors
spread cheyadaniki try chesthunaru.
Ig…</t>
  </si>
  <si>
    <t>sunil_mehta23
Assam lo vunna PK fans free JIO
sims vesukoni #Spyder gurinchi
pichi pichi rumors spread cheyadaniki
try chesthunaru. Ignore the fools</t>
  </si>
  <si>
    <t>madduradithya
RT @sunil_mehta23: Assam lo vunna
PK fans free JIO sims vesukoni
#Spyder gurinchi pichi pichi rumors
spread cheyadaniki try chesthunaru.
Ig…</t>
  </si>
  <si>
    <t>ganeshch1362
RT @sunil_mehta23: Assam lo vunna
PK fans free JIO sims vesukoni
#Spyder gurinchi pichi pichi rumors
spread cheyadaniki try chesthunaru.
Ig…</t>
  </si>
  <si>
    <t>maheshy46523675
RT @sunil_mehta23: Assam lo vunna
PK fans free JIO sims vesukoni
#Spyder gurinchi pichi pichi rumors
spread cheyadaniki try chesthunaru.
Ig…</t>
  </si>
  <si>
    <t>tejprakash40
असम: पंचायत सर्टिफिकेट की वैधता
पर SC... : https://t.co/4VBrPmUutD
Via @JioXpressNews : https://t.co/HNMnF7Ybut
https://t.co/4VBrPmUutD</t>
  </si>
  <si>
    <t xml:space="preserve">jioxpressnews
</t>
  </si>
  <si>
    <t>piyaanjlove044
@reliancejio haa haa haa in some
part of Assam retailer need extra
money to recharge jio of rs 408,totally
down.😂😂😂</t>
  </si>
  <si>
    <t>kirankanth3
@JioCare for the past 4hrs my jio
speed at tezpur , Assam is very
slow</t>
  </si>
  <si>
    <t>amitvikram108
@JioCare network of Jio has become
frustratingly slow in Kharghuli,
Guwahati, Assam from the last 4
days. Can you please improve?</t>
  </si>
  <si>
    <t xml:space="preserve">vodafonein
</t>
  </si>
  <si>
    <t xml:space="preserve">dot_india
</t>
  </si>
  <si>
    <t xml:space="preserve">manojsinhabjp
</t>
  </si>
  <si>
    <t>shill_prosenjit
@reliancejio I m frm HAILAKANDI,
(Assam). My village name is sibuttar,
here jio ntwrk is so slow please
do something. Thnk u...</t>
  </si>
  <si>
    <t>angshuman1
@reliancejio @JioCare Is JIO 2G?
Very much unhappy with my area's
network speed! Location: Birubari
Bazar, Guwaha… https://t.co/0ZtM7MwVhZ</t>
  </si>
  <si>
    <t>rh_abidur
@reliancejio Jio speed is sucking
since 2 days...plz address the
issue urgently..ST Road Badarpur
Karimganj Assam.Remember we r paying
me.</t>
  </si>
  <si>
    <t>pranjitcruise
@reliancejio jio is delivering
poor service in morigaon district
/assam since last couple of months
. Speed is like 1g 10to 15kbps</t>
  </si>
  <si>
    <t>mk9102088007</t>
  </si>
  <si>
    <t>rangbihari</t>
  </si>
  <si>
    <t>sanjayaryan1982</t>
  </si>
  <si>
    <t>classified_pro</t>
  </si>
  <si>
    <t>vivekranjan2059</t>
  </si>
  <si>
    <t>hmpatel84381862</t>
  </si>
  <si>
    <t>nnishantriku</t>
  </si>
  <si>
    <t>aashurawat8</t>
  </si>
  <si>
    <t>kunalbks</t>
  </si>
  <si>
    <t>ranajaysingh3</t>
  </si>
  <si>
    <t>vineetroy0809</t>
  </si>
  <si>
    <t>rakesh_bihar</t>
  </si>
  <si>
    <t>sunilsh32640883</t>
  </si>
  <si>
    <t>merabihar22</t>
  </si>
  <si>
    <t>rahulsi52525</t>
  </si>
  <si>
    <t>magnumopus2014</t>
  </si>
  <si>
    <t>sopindramahto</t>
  </si>
  <si>
    <t>saddaminstru</t>
  </si>
  <si>
    <t>being_roman007</t>
  </si>
  <si>
    <t>beingskhanfan</t>
  </si>
  <si>
    <t>hindibihar</t>
  </si>
  <si>
    <t>inbihardotorg</t>
  </si>
  <si>
    <t>sufiyan29717738</t>
  </si>
  <si>
    <t>sengarajay235</t>
  </si>
  <si>
    <t>jharahul_bihar</t>
  </si>
  <si>
    <t>raviran63953230</t>
  </si>
  <si>
    <t>mkmanoj1234</t>
  </si>
  <si>
    <t>uuk50</t>
  </si>
  <si>
    <t>badalkrsharma</t>
  </si>
  <si>
    <t>ck_gupta41</t>
  </si>
  <si>
    <t>pawan9570230475</t>
  </si>
  <si>
    <t>sujeet_lal</t>
  </si>
  <si>
    <t>news_bihar</t>
  </si>
  <si>
    <t>aekhae</t>
  </si>
  <si>
    <t>bringrajeev</t>
  </si>
  <si>
    <t>falanatours</t>
  </si>
  <si>
    <t>negig87</t>
  </si>
  <si>
    <t>shashi943099000</t>
  </si>
  <si>
    <t>aqibonnet</t>
  </si>
  <si>
    <t>silverlining002</t>
  </si>
  <si>
    <t>sumanlittleboy</t>
  </si>
  <si>
    <t>ryanrajan5</t>
  </si>
  <si>
    <t>anu_pri_ya</t>
  </si>
  <si>
    <t>bajpayeemanoj</t>
  </si>
  <si>
    <t>abpnewshindi</t>
  </si>
  <si>
    <t>isapnaagarwal</t>
  </si>
  <si>
    <t>rsprasad</t>
  </si>
  <si>
    <t>jiomukesh</t>
  </si>
  <si>
    <t>salman_fan007</t>
  </si>
  <si>
    <t>khanarpita</t>
  </si>
  <si>
    <t>amarbutala</t>
  </si>
  <si>
    <t>kabirkhankk</t>
  </si>
  <si>
    <t>beingsalmankhan</t>
  </si>
  <si>
    <t>tubelightkieid</t>
  </si>
  <si>
    <t>itsssr</t>
  </si>
  <si>
    <t>tajinderbagga</t>
  </si>
  <si>
    <t>incindia</t>
  </si>
  <si>
    <t>aamaadmiparty</t>
  </si>
  <si>
    <t>nitishkumar</t>
  </si>
  <si>
    <t>manojtiwarimp</t>
  </si>
  <si>
    <t>jio_rocks</t>
  </si>
  <si>
    <t>aircel</t>
  </si>
  <si>
    <t>amishdevgan</t>
  </si>
  <si>
    <t>airtelindia</t>
  </si>
  <si>
    <t>@JioCare @reliancejio sir please make available jio network available at address- Deoria Muzaffarpur Bihar Pin 843120</t>
  </si>
  <si>
    <t>@JioCare Jio No-8709836859
Al No-9931898101
Handset model -Redmi note 4 
Village+Post-Baingra, Ps- Saharghat, Madhw… https://t.co/1jsODSpy1l</t>
  </si>
  <si>
    <t>@reliancejio. The JIO network at Ara, Bhojpur Bihar is very poor. Speed is like 2G or 3G network. It doesn't look like we are using 4G netwk</t>
  </si>
  <si>
    <t>@JioCare What the pathetic speed is this will U earnestly ask your Bihar Team 2 improvise 4G QoS in terms of downlo… https://t.co/kMMWqHNCJN</t>
  </si>
  <si>
    <t>@JioCare my jio num:- 7004387446
Add:- behind st ignesious school aurangabad Bihar pin code :- 824101
Joi speed :- 0.41kb/s</t>
  </si>
  <si>
    <t>@anu_pri_ya ....Good Noon. ..my best friend. ...shukra hai Bhagvan ka....aap pehchan to hai...jio..Bihar ke ... https://t.co/OSvYbtzDoz</t>
  </si>
  <si>
    <t>@NitaMAmbani  I am from Bihar, Dist-Bhojpur,Arrah, locality-pakri
Jio speed is 32 - 100 kbps hear. Kya ye hai digital india</t>
  </si>
  <si>
    <t>Jio' ho bihar ke lala..😝</t>
  </si>
  <si>
    <t>@JioCare My jio no:- 7903679279
Alternate no:- 9007968598
Handset :- redmi note prime
Address:- kunal kumar  indrap… https://t.co/odPdtgxrcr</t>
  </si>
  <si>
    <t>@abpnewshindi @BajpayeeManoj jio re bihar ke lala... Jio re hajaar sala.tani naachi gai sabka dil bahlawa re baiyaa... Happie B'day 2 u...</t>
  </si>
  <si>
    <t>#MukeshAmbani  greetings from Bihar
Sir, network of JIO pathetic . Call pe call de dhana dhan but baat nhi ho pati hai in ***Patna **</t>
  </si>
  <si>
    <t>@JioCare Till date, I couldn't use my jio number. I can't call from this number. Can you pl look into the problem and suggest pl</t>
  </si>
  <si>
    <t>@iSapnaAgarwal Jio Ho bihar ke lala</t>
  </si>
  <si>
    <t>रिलायंस जियो का शुभारंभ बिहार और अन्य राज्यों के पक्ष में है
#bihar
#jio 
@rsprasad https://t.co/lOo34lrQJ3</t>
  </si>
  <si>
    <t>@JioCare  After 8 months of  getting live . Jio network in remote areas of Bihar is still poor. And customer care service is also worst.</t>
  </si>
  <si>
    <t>See the speed of Jio in my location. i want my money back. mob.no.7004093847. Bhagalpur, Bihar near Lajpat Park https://t.co/KNcfEL42Pz</t>
  </si>
  <si>
    <t>See the speed of Jio in my location. i want my money back. mob.no.7004093847. Bhagalpur, Bihar near Lajpat Park… https://t.co/9EhdAFQvQ7</t>
  </si>
  <si>
    <t>@JioMukesh Sir Bihar ka Aadhar card UP me nahi inrollment shopkeeper kar raha hai Jio ka sim mere ghar me rakha hai kiya karun. 9717616836</t>
  </si>
  <si>
    <t>@JioCare can i buy a jio sim in UP if my aadhar card states my permanent residence is in Bihar!</t>
  </si>
  <si>
    <t>@BeingSKhanFan @TubelightKiEid @BeingSalmanKhan @kabirkhankk @amarbutala @khanarpita Spotted @salman_fan007 
Jio mera bihar k laala</t>
  </si>
  <si>
    <t>RT @Being_Roman007: @BeingSKhanFan @TubelightKiEid @BeingSalmanKhan @kabirkhankk @amarbutala @khanarpita Spotted @salman_fan007 
Jio mera b…</t>
  </si>
  <si>
    <t>JIO से मुकाबला को BSNL लाया यह प्‍लान, जानिए कितनी होगी नेट स्‍पीड https://t.co/etleY43r82 https://t.co/cnzSstGt5H</t>
  </si>
  <si>
    <t>#Bihar #Patna News Portal JIO से मुकाबला को BSNL लाया यह प्‍लान, जानिए कितनी होगी नेट स्‍पीड https://t.co/rjSDSDHyz1</t>
  </si>
  <si>
    <t>@itsSSR Jio ho bihar ke lala good blessed you for next movie</t>
  </si>
  <si>
    <t>.@AamAadmiParty @INCIndia #JIO_ईट 
जिसे खूब ईट से ईंट बजाओ पर टूटेगी नही 😝
#आप_साफ 
@TajinderBagga https://t.co/RaudkUAR5t</t>
  </si>
  <si>
    <t>RT @sengarajay235: .@AamAadmiParty @INCIndia #JIO_ईट 
जिसे खूब ईट से ईंट बजाओ पर टूटेगी नही 😝
#आप_साफ 
@TajinderBagga https://t.co/RaudkUA…</t>
  </si>
  <si>
    <t>jio Bihar ke lala Resceptable Manoj tiwari jee https://t.co/3f6Ajp2Mq9</t>
  </si>
  <si>
    <t>Jio ho bihar ke https://t.co/jxhXz7WGMO kr dehla kejariwal ke halla...... 🙏🙏🙏😀😀😀😊😊😊 https://t.co/p3oDCG7MnD</t>
  </si>
  <si>
    <t>@NitishKumar Jio nitish sir Jo sahido ka Apman kare Uske Raj me Bihar ka kya ijat hoga tabhi to bihari Badnam hai Or aj sbut  bhi mil gya</t>
  </si>
  <si>
    <t>@JioCare Jio number l
8709697454 full address is village - kankhudia. Ps- palasi, dist- araria , pin code-854333 Bihar</t>
  </si>
  <si>
    <t>@ManojTiwariMP Jio ho Bihar ke lal</t>
  </si>
  <si>
    <t>Jio  not working my area i live district town Sitamarhi bihar no coverage indoor outdoor very poor network data speed 5 KB PS my</t>
  </si>
  <si>
    <t>Jio  not working my area  district town Sitamarhi bihar no coverage indoor outdoor very poor network data speed 5 KB PS my jio n. 7979809751</t>
  </si>
  <si>
    <t>Jio  not working my area district town Sitamarhi bihar no coverage indoor outdoor very poor network data speed 5 KB PS my jio n. 7979809751</t>
  </si>
  <si>
    <t>@jio_rocks your network is abysmally bad at nathnagar k.b.lal Rd.Bhagalpur-812006,Bihar.</t>
  </si>
  <si>
    <t>@Aircel signal bars of Jio is abysmally weak as surveyed by Jio and your site befits to sort out this.bbg 17 RTT,Bihar.</t>
  </si>
  <si>
    <t>@RelianceJioCaresir Jio network is abysmally bad at,nathnagar k.b.lal Rd,opp.bharat gas agency,Bhagalpur 812006,Bihar.😒</t>
  </si>
  <si>
    <t>@JioCare  requested pls only Jio sharing at Aircel RTT site BBG17 Bihar can resolve poor network,already has been surveyed by your team.</t>
  </si>
  <si>
    <t>अगले 2 साल तक रिलायंस जियो देता रहेगा सस्ते ऑफर: एक्सपर्ट्स 
https://t.co/XcbI3GeYMt
#Cellular #Data #Free #Jio… https://t.co/FAR3DTP7SH</t>
  </si>
  <si>
    <t>@reliancejio @JioCare  why should I wid aadhar 4m Bihar not get a jio SIM in Gurgaon? If no such restrictive policy, y outlets don't follow.</t>
  </si>
  <si>
    <t>Jio re jio Modi....
     #AapSaaf
Congratulations hamar bihar ke shaan @ManojTiwariMP 🙋 https://t.co/QwbQu7H1kS</t>
  </si>
  <si>
    <t>RT @bringrajeev: Jio re jio Modi....
     #AapSaaf
Congratulations hamar bihar ke shaan @ManojTiwariMP 🙋 https://t.co/QwbQu7H1kS</t>
  </si>
  <si>
    <t>@AMISHDEVGAN jio bihar ka lala , or is aar paar k lala ko bhi jio , 
kabhi nhi bataya ki news 18 bhi reliance ka hai 
tu to pkka nika ,</t>
  </si>
  <si>
    <t>@JioCare 8210699096 my jio num
Sasaram dist rohtas bihar
Pin 821115</t>
  </si>
  <si>
    <t>@reliancejio Jio is worst, No network coverage at Jamalpur Masjid, Bhojpur, Bihar, 802163</t>
  </si>
  <si>
    <t>@airtelindia 3g is best at Jamalpur, Bhojpur, Bihar, 802163 
@reliancejio 4g is worst at Jamalpur, Bhojpur, Bihar, 802163. 
Shame on JIO 4G.</t>
  </si>
  <si>
    <t>They were glorifying violence in #GangesOfWasseypur by this song "Jio tu Bihar Ke Lala" couldn't get the reason behind it actually?</t>
  </si>
  <si>
    <t>@JioCare area name jitwarpur nizamat local pin 848134
City samastipur,Bihar
Jio no.7004287450
Alternate no.7779972367</t>
  </si>
  <si>
    <t>RT @sumanlittleboy: @JioCare area name jitwarpur nizamat local pin 848134
City samastipur,Bihar
Jio no.7004287450
Alternate no.7779972367</t>
  </si>
  <si>
    <t>@JioCare didn't get JIO in DURGAPUR (W.B) on AADHAR of Bihar. your store mnager (TRENDS) scold like tht u hav to bring local of W.B😬😬😬</t>
  </si>
  <si>
    <t>https://twitter.com/i/web/status/855303697722597377</t>
  </si>
  <si>
    <t>https://twitter.com/i/web/status/855452260914089984</t>
  </si>
  <si>
    <t>https://twitter.com/i/web/status/855969300691144705</t>
  </si>
  <si>
    <t>https://twitter.com/i/web/status/856745685139542016</t>
  </si>
  <si>
    <t>http://www.jagran.com/bihar/patna-city-15919163.html?utm_source=dlvr.it&amp;utm_medium=twitter</t>
  </si>
  <si>
    <t>http://news.inbihar.org/jio-%E0%A4%B8%E0%A5%87-%E0%A4%AE%E0%A5%81%E0%A4%95%E0%A4%BE%E0%A4%AC%E0%A4%B2%E0%A4%BE-%E0%A4%95%E0%A5%8B-bsnl-%E0%A4%B2%E0%A4%BE%E0%A4%AF%E0%A4%BE-%E0%A4%AF%E0%A4%B9-%E0%A4%AA%E0%A5%8D%E2%80%8D/</t>
  </si>
  <si>
    <t>http://Lalla.band</t>
  </si>
  <si>
    <t>http://newsbihar.co.in/?p=1200 https://twitter.com/i/web/status/857681352312758272</t>
  </si>
  <si>
    <t>jagran.com</t>
  </si>
  <si>
    <t>inbihar.org</t>
  </si>
  <si>
    <t>lalla.band</t>
  </si>
  <si>
    <t>co.in twitter.com</t>
  </si>
  <si>
    <t>mukeshambani</t>
  </si>
  <si>
    <t>bihar jio</t>
  </si>
  <si>
    <t>bihar patna</t>
  </si>
  <si>
    <t>jio_ईट आप_साफ</t>
  </si>
  <si>
    <t>cellular data free jio</t>
  </si>
  <si>
    <t>aapsaaf</t>
  </si>
  <si>
    <t>gangesofwasseypur</t>
  </si>
  <si>
    <t>https://pbs.twimg.com/media/C-AHIDMXoAA4R8F.jpg</t>
  </si>
  <si>
    <t>https://pbs.twimg.com/media/C-KzNAbXYAARPTM.jpg</t>
  </si>
  <si>
    <t>https://pbs.twimg.com/media/C-PFNvUXUAAKnHt.jpg</t>
  </si>
  <si>
    <t>https://pbs.twimg.com/media/C-RRkg8V0AAnRA0.jpg</t>
  </si>
  <si>
    <t>https://pbs.twimg.com/media/C-TzpyeWAAATvja.jpg</t>
  </si>
  <si>
    <t>https://pbs.twimg.com/media/C-UZf1VXUAAw0Ia.jpg</t>
  </si>
  <si>
    <t>https://pbs.twimg.com/media/C-U4e99W0AA45ey.jpg</t>
  </si>
  <si>
    <t>https://pbs.twimg.com/media/C-UtuYRWAAA6OVJ.jpg</t>
  </si>
  <si>
    <t>http://pbs.twimg.com/profile_images/842029035987341313/ewMaGDbS_normal.jpg</t>
  </si>
  <si>
    <t>http://pbs.twimg.com/profile_images/806431840504401920/r79e_1PF_normal.jpg</t>
  </si>
  <si>
    <t>http://pbs.twimg.com/profile_images/853498556417798145/QMAgX5vO_normal.jpg</t>
  </si>
  <si>
    <t>http://pbs.twimg.com/profile_images/856157277681729536/Ut3t_-2R_normal.jpg</t>
  </si>
  <si>
    <t>http://pbs.twimg.com/profile_images/857129182559653891/yoQ7mel5_normal.jpg</t>
  </si>
  <si>
    <t>http://pbs.twimg.com/profile_images/733585670854189057/tlfgp8Kw_normal.jpg</t>
  </si>
  <si>
    <t>http://pbs.twimg.com/profile_images/858322986713133056/p2KeFTtb_normal.jpg</t>
  </si>
  <si>
    <t>http://pbs.twimg.com/profile_images/743126942904258560/YL-GD9ho_normal.jpg</t>
  </si>
  <si>
    <t>http://pbs.twimg.com/profile_images/821030179267112963/4xcRQGIz_normal.jpg</t>
  </si>
  <si>
    <t>http://pbs.twimg.com/profile_images/1531282067/Rakesh_Ranjan_normal.jpg</t>
  </si>
  <si>
    <t>http://pbs.twimg.com/profile_images/844158135128354816/ozxsxuuI_normal.jpg</t>
  </si>
  <si>
    <t>http://pbs.twimg.com/profile_images/856544693664063489/D-DqkFCO_normal.jpg</t>
  </si>
  <si>
    <t>http://pbs.twimg.com/profile_images/474164424689717248/IAgJ3JDO_normal.jpeg</t>
  </si>
  <si>
    <t>http://pbs.twimg.com/profile_images/736114482519277568/8Nh-6XJf_normal.jpg</t>
  </si>
  <si>
    <t>http://pbs.twimg.com/profile_images/857937301942530052/YB_d3bBq_normal.jpg</t>
  </si>
  <si>
    <t>http://pbs.twimg.com/profile_images/680835493618028544/rOjC35Bb_normal.jpg</t>
  </si>
  <si>
    <t>http://pbs.twimg.com/profile_images/569754943884513280/7CKF84qJ_normal.png</t>
  </si>
  <si>
    <t>http://pbs.twimg.com/profile_images/856929055475683328/lvLsq1SG_normal.jpg</t>
  </si>
  <si>
    <t>http://pbs.twimg.com/profile_images/845173228595167233/rMQBekH1_normal.jpg</t>
  </si>
  <si>
    <t>http://pbs.twimg.com/profile_images/857153535271723008/Xgco1IOx_normal.jpg</t>
  </si>
  <si>
    <t>http://pbs.twimg.com/profile_images/799439894464471040/9qk_ZdmX_normal.jpg</t>
  </si>
  <si>
    <t>http://pbs.twimg.com/profile_images/855398662180098048/4HQlMd86_normal.jpg</t>
  </si>
  <si>
    <t>http://pbs.twimg.com/profile_images/816592877497135104/nnnkhGRx_normal.jpg</t>
  </si>
  <si>
    <t>http://pbs.twimg.com/profile_images/618380313534685184/hty50-aR_normal.jpg</t>
  </si>
  <si>
    <t>http://pbs.twimg.com/profile_images/677638930846609408/gzANxjXe_normal.jpg</t>
  </si>
  <si>
    <t>http://pbs.twimg.com/profile_images/830834682308808704/oxzQOBsr_normal.jpg</t>
  </si>
  <si>
    <t>http://pbs.twimg.com/profile_images/787628574350143488/CRNpt7XE_normal.jpg</t>
  </si>
  <si>
    <t>http://pbs.twimg.com/profile_images/719452721577730048/mBhH7frl_normal.jpg</t>
  </si>
  <si>
    <t>http://pbs.twimg.com/profile_images/858722866698702848/_8ObPDGt_normal.jpg</t>
  </si>
  <si>
    <t>http://pbs.twimg.com/profile_images/684643007656677376/lg81rYXq_normal.jpg</t>
  </si>
  <si>
    <t>http://pbs.twimg.com/profile_images/810946559563231236/JrOcdEMD_normal.jpg</t>
  </si>
  <si>
    <t>https://twitter.com/#!/mk9102088007/status/855287385638055942</t>
  </si>
  <si>
    <t>https://twitter.com/#!/rangbihari/status/855303697722597377</t>
  </si>
  <si>
    <t>https://twitter.com/#!/sanjayaryan1982/status/855363282760347648</t>
  </si>
  <si>
    <t>https://twitter.com/#!/classified_pro/status/855452260914089984</t>
  </si>
  <si>
    <t>https://twitter.com/#!/vivekranjan2059/status/855456574655139841</t>
  </si>
  <si>
    <t>https://twitter.com/#!/hmpatel84381862/status/855691770289680384</t>
  </si>
  <si>
    <t>https://twitter.com/#!/nnishantriku/status/855745427282571265</t>
  </si>
  <si>
    <t>https://twitter.com/#!/aashurawat8/status/855837052344119297</t>
  </si>
  <si>
    <t>https://twitter.com/#!/kunalbks/status/855969300691144705</t>
  </si>
  <si>
    <t>https://twitter.com/#!/ranajaysingh3/status/856105776695451648</t>
  </si>
  <si>
    <t>https://twitter.com/#!/vineetroy0809/status/856170818824482816</t>
  </si>
  <si>
    <t>https://twitter.com/#!/rakesh_bihar/status/856403133962080256</t>
  </si>
  <si>
    <t>https://twitter.com/#!/sunilsh32640883/status/856411346505670656</t>
  </si>
  <si>
    <t>https://twitter.com/#!/merabihar22/status/856451003792723968</t>
  </si>
  <si>
    <t>https://twitter.com/#!/rahulsi52525/status/856560172654891008</t>
  </si>
  <si>
    <t>https://twitter.com/#!/magnumopus2014/status/856745233257824256</t>
  </si>
  <si>
    <t>https://twitter.com/#!/magnumopus2014/status/856745685139542016</t>
  </si>
  <si>
    <t>https://twitter.com/#!/sopindramahto/status/856756910476873728</t>
  </si>
  <si>
    <t>https://twitter.com/#!/saddaminstru/status/856833007818203136</t>
  </si>
  <si>
    <t>https://twitter.com/#!/saddaminstru/status/856833007931543552</t>
  </si>
  <si>
    <t>https://twitter.com/#!/being_roman007/status/855668833734078464</t>
  </si>
  <si>
    <t>https://twitter.com/#!/beingskhanfan/status/856880873035059202</t>
  </si>
  <si>
    <t>https://twitter.com/#!/hindibihar/status/856899520344371200</t>
  </si>
  <si>
    <t>https://twitter.com/#!/inbihardotorg/status/856908485983907840</t>
  </si>
  <si>
    <t>https://twitter.com/#!/sufiyan29717738/status/856934323731169280</t>
  </si>
  <si>
    <t>https://twitter.com/#!/sengarajay235/status/857077746765377536</t>
  </si>
  <si>
    <t>https://twitter.com/#!/jharahul_bihar/status/857098251379630081</t>
  </si>
  <si>
    <t>https://twitter.com/#!/raviran63953230/status/857119401237250048</t>
  </si>
  <si>
    <t>https://twitter.com/#!/mkmanoj1234/status/857153417525026816</t>
  </si>
  <si>
    <t>https://twitter.com/#!/uuk50/status/857154949968474112</t>
  </si>
  <si>
    <t>https://twitter.com/#!/badalkrsharma/status/857159723698855937</t>
  </si>
  <si>
    <t>https://twitter.com/#!/ck_gupta41/status/857187264425840640</t>
  </si>
  <si>
    <t>https://twitter.com/#!/pawan9570230475/status/857241812322353152</t>
  </si>
  <si>
    <t>https://twitter.com/#!/pawan9570230475/status/857243268890972161</t>
  </si>
  <si>
    <t>https://twitter.com/#!/pawan9570230475/status/857244235116023808</t>
  </si>
  <si>
    <t>https://twitter.com/#!/sujeet_lal/status/856528771913965568</t>
  </si>
  <si>
    <t>https://twitter.com/#!/sujeet_lal/status/856748782989352960</t>
  </si>
  <si>
    <t>https://twitter.com/#!/sujeet_lal/status/856527808440303616</t>
  </si>
  <si>
    <t>https://twitter.com/#!/sujeet_lal/status/857528625255432193</t>
  </si>
  <si>
    <t>https://twitter.com/#!/news_bihar/status/857681352312758272</t>
  </si>
  <si>
    <t>https://twitter.com/#!/aekhae/status/857693706865975296</t>
  </si>
  <si>
    <t>https://twitter.com/#!/bringrajeev/status/857141588761464832</t>
  </si>
  <si>
    <t>https://twitter.com/#!/falanatours/status/857929805769080833</t>
  </si>
  <si>
    <t>https://twitter.com/#!/negig87/status/857954493685784577</t>
  </si>
  <si>
    <t>https://twitter.com/#!/shashi943099000/status/858238693353684992</t>
  </si>
  <si>
    <t>https://twitter.com/#!/aqibonnet/status/858126281354903553</t>
  </si>
  <si>
    <t>https://twitter.com/#!/aqibonnet/status/858326021254283264</t>
  </si>
  <si>
    <t>https://twitter.com/#!/silverlining002/status/858358172334956544</t>
  </si>
  <si>
    <t>https://twitter.com/#!/sumanlittleboy/status/818826283970949120</t>
  </si>
  <si>
    <t>https://twitter.com/#!/sumanlittleboy/status/858377383665127424</t>
  </si>
  <si>
    <t>https://twitter.com/#!/ryanrajan5/status/858640663067459584</t>
  </si>
  <si>
    <t>855287385638055942</t>
  </si>
  <si>
    <t>855303697722597377</t>
  </si>
  <si>
    <t>855363282760347648</t>
  </si>
  <si>
    <t>855452260914089984</t>
  </si>
  <si>
    <t>855456574655139841</t>
  </si>
  <si>
    <t>855691770289680384</t>
  </si>
  <si>
    <t>855745427282571265</t>
  </si>
  <si>
    <t>855837052344119297</t>
  </si>
  <si>
    <t>855969300691144705</t>
  </si>
  <si>
    <t>856105776695451648</t>
  </si>
  <si>
    <t>856170818824482816</t>
  </si>
  <si>
    <t>856403133962080256</t>
  </si>
  <si>
    <t>856411346505670656</t>
  </si>
  <si>
    <t>856451003792723968</t>
  </si>
  <si>
    <t>856560172654891008</t>
  </si>
  <si>
    <t>856745233257824256</t>
  </si>
  <si>
    <t>856745685139542016</t>
  </si>
  <si>
    <t>856756910476873728</t>
  </si>
  <si>
    <t>856833007818203136</t>
  </si>
  <si>
    <t>856833007931543552</t>
  </si>
  <si>
    <t>855668833734078464</t>
  </si>
  <si>
    <t>856880873035059202</t>
  </si>
  <si>
    <t>856899520344371200</t>
  </si>
  <si>
    <t>856908485983907840</t>
  </si>
  <si>
    <t>856934323731169280</t>
  </si>
  <si>
    <t>857077746765377536</t>
  </si>
  <si>
    <t>857098251379630081</t>
  </si>
  <si>
    <t>857119401237250048</t>
  </si>
  <si>
    <t>857153417525026816</t>
  </si>
  <si>
    <t>857154949968474112</t>
  </si>
  <si>
    <t>857159723698855937</t>
  </si>
  <si>
    <t>857187264425840640</t>
  </si>
  <si>
    <t>857241812322353152</t>
  </si>
  <si>
    <t>857243268890972161</t>
  </si>
  <si>
    <t>857244235116023808</t>
  </si>
  <si>
    <t>856528771913965568</t>
  </si>
  <si>
    <t>856748782989352960</t>
  </si>
  <si>
    <t>856527808440303616</t>
  </si>
  <si>
    <t>857528625255432193</t>
  </si>
  <si>
    <t>857681352312758272</t>
  </si>
  <si>
    <t>857693706865975296</t>
  </si>
  <si>
    <t>857141588761464832</t>
  </si>
  <si>
    <t>857929805769080833</t>
  </si>
  <si>
    <t>857954493685784577</t>
  </si>
  <si>
    <t>858238693353684992</t>
  </si>
  <si>
    <t>858126281354903553</t>
  </si>
  <si>
    <t>858326021254283264</t>
  </si>
  <si>
    <t>858358172334956544</t>
  </si>
  <si>
    <t>818826283970949120</t>
  </si>
  <si>
    <t>858377383665127424</t>
  </si>
  <si>
    <t>858640663067459584</t>
  </si>
  <si>
    <t>847034145289195522</t>
  </si>
  <si>
    <t>855234422144217090</t>
  </si>
  <si>
    <t>855455537475051520</t>
  </si>
  <si>
    <t>855964090459713538</t>
  </si>
  <si>
    <t>856100454421417984</t>
  </si>
  <si>
    <t>805666644639023104</t>
  </si>
  <si>
    <t>856384890220281857</t>
  </si>
  <si>
    <t>855505134633267200</t>
  </si>
  <si>
    <t>856933448329474048</t>
  </si>
  <si>
    <t>857076655155806208</t>
  </si>
  <si>
    <t>857098172828717057</t>
  </si>
  <si>
    <t>856875661377642496</t>
  </si>
  <si>
    <t>856720521534353408</t>
  </si>
  <si>
    <t>856948330605273094</t>
  </si>
  <si>
    <t>857937044219338752</t>
  </si>
  <si>
    <t>858238107774332928</t>
  </si>
  <si>
    <t>858005435814600706</t>
  </si>
  <si>
    <t>781743307919597568</t>
  </si>
  <si>
    <t>333888813</t>
  </si>
  <si>
    <t>2201291034</t>
  </si>
  <si>
    <t>771240062788829184</t>
  </si>
  <si>
    <t>132578055</t>
  </si>
  <si>
    <t>2860160796</t>
  </si>
  <si>
    <t>747311991283298310</t>
  </si>
  <si>
    <t>143409075</t>
  </si>
  <si>
    <t>3314976162</t>
  </si>
  <si>
    <t>4815696287</t>
  </si>
  <si>
    <t>142221927</t>
  </si>
  <si>
    <t>163817624</t>
  </si>
  <si>
    <t>176355348</t>
  </si>
  <si>
    <t>tl</t>
  </si>
  <si>
    <t>ro</t>
  </si>
  <si>
    <t>In Bihar News Application</t>
  </si>
  <si>
    <t>News BIHAR</t>
  </si>
  <si>
    <t>Mobile Web (M2)</t>
  </si>
  <si>
    <t>Retweet</t>
  </si>
  <si>
    <t>85.479792,26.58057 
85.517783,26.58057 
85.517783,26.604148 
85.479792,26.604148</t>
  </si>
  <si>
    <t>76.707671,28.199529 
77.241711,28.199529 
77.241711,28.537521 
76.707671,28.537521</t>
  </si>
  <si>
    <t>IN</t>
  </si>
  <si>
    <t>Sitamarhi, India</t>
  </si>
  <si>
    <t>Gurgaon, India</t>
  </si>
  <si>
    <t>03aa6bebdd75aa9e</t>
  </si>
  <si>
    <t>64231a922dea526e</t>
  </si>
  <si>
    <t>Sitamarhi</t>
  </si>
  <si>
    <t>Gurgaon</t>
  </si>
  <si>
    <t>city</t>
  </si>
  <si>
    <t>https://api.twitter.com/1.1/geo/id/03aa6bebdd75aa9e.json</t>
  </si>
  <si>
    <t>https://api.twitter.com/1.1/geo/id/64231a922dea526e.json</t>
  </si>
  <si>
    <t>Munna Kumar</t>
  </si>
  <si>
    <t>Rang Bihari</t>
  </si>
  <si>
    <t>Sanjay Kumar</t>
  </si>
  <si>
    <t>Abhishek</t>
  </si>
  <si>
    <t>Vivek Ranjan (अंशु )</t>
  </si>
  <si>
    <t>H.M Patel</t>
  </si>
  <si>
    <t>anupriya</t>
  </si>
  <si>
    <t>NISHANT KUMAR</t>
  </si>
  <si>
    <t>Aashu Rawat</t>
  </si>
  <si>
    <t>Kunal Singh Rajput</t>
  </si>
  <si>
    <t>Ajoxploring</t>
  </si>
  <si>
    <t>Manoj Bajpayee</t>
  </si>
  <si>
    <t>ABP न्यूज़ हिंदी</t>
  </si>
  <si>
    <t>VINEET KUMAR</t>
  </si>
  <si>
    <t>Rakesh Ranjan</t>
  </si>
  <si>
    <t>Sunil sharma</t>
  </si>
  <si>
    <t>Sapna Agarwal</t>
  </si>
  <si>
    <t>Mera Bihar</t>
  </si>
  <si>
    <t>Ravi Shankar Prasad</t>
  </si>
  <si>
    <t>Rahul Singh</t>
  </si>
  <si>
    <t>Imagine</t>
  </si>
  <si>
    <t>Sopindra Mahto</t>
  </si>
  <si>
    <t>Mukesh Ambani</t>
  </si>
  <si>
    <t>saddam hussain</t>
  </si>
  <si>
    <t>ROMAN EMPIRE</t>
  </si>
  <si>
    <t>SAHIL</t>
  </si>
  <si>
    <t>Dr.Vivek Kumar Nayak</t>
  </si>
  <si>
    <t>Arpita Khan Sharma</t>
  </si>
  <si>
    <t>Amar Butala</t>
  </si>
  <si>
    <t>Kabir Khan</t>
  </si>
  <si>
    <t>Salman Khan</t>
  </si>
  <si>
    <t>Tubelight</t>
  </si>
  <si>
    <t>समाचार बिहार</t>
  </si>
  <si>
    <t>InBihar</t>
  </si>
  <si>
    <t>Sufiyan khan</t>
  </si>
  <si>
    <t>SHIV Sushant Rajput</t>
  </si>
  <si>
    <t>Ajay Pratap Singh</t>
  </si>
  <si>
    <t>Tajinder Pal S Bagga</t>
  </si>
  <si>
    <t>Rahul Jha</t>
  </si>
  <si>
    <t>INC India</t>
  </si>
  <si>
    <t>AAP</t>
  </si>
  <si>
    <t>Ravi Ranjan Kumar</t>
  </si>
  <si>
    <t>Manoj Soni</t>
  </si>
  <si>
    <t>Ujjawal chaubey</t>
  </si>
  <si>
    <t>Nitish Kumar</t>
  </si>
  <si>
    <t>Badal Sharma</t>
  </si>
  <si>
    <t>ck.gupta41@gmail.com</t>
  </si>
  <si>
    <t>Manoj Tiwari</t>
  </si>
  <si>
    <t>Pawan Kumar</t>
  </si>
  <si>
    <t>Sujeet Lal</t>
  </si>
  <si>
    <t>Reliance Jio News</t>
  </si>
  <si>
    <t>Aircel</t>
  </si>
  <si>
    <t>News Bihar</t>
  </si>
  <si>
    <t>amresh kumar</t>
  </si>
  <si>
    <t>Rajeev Ranjan💡</t>
  </si>
  <si>
    <t>Falana Tours(Odisha)</t>
  </si>
  <si>
    <t>NegiG</t>
  </si>
  <si>
    <t>AMISH DEVGAN</t>
  </si>
  <si>
    <t>Shashi Vishwakarma</t>
  </si>
  <si>
    <t>Aqib Murtaza</t>
  </si>
  <si>
    <t>airtel India</t>
  </si>
  <si>
    <t>Silver Linings....</t>
  </si>
  <si>
    <t>SUMAN ANAND</t>
  </si>
  <si>
    <t>Rajan Verma</t>
  </si>
  <si>
    <t>God always help you, just pray from your heart.........</t>
  </si>
  <si>
    <t>Always Happy</t>
  </si>
  <si>
    <t>A professional who is consistent in deliverying timebound results with superior productivity &amp; efficiency in domains:- Public Affairs,Regulatory Operations.</t>
  </si>
  <si>
    <t>राष्ट्र प्रेमी कट्टर हिन्दू हूं ,bjp का समर्थक और आलोचक ,आरएसएस का समर्थक</t>
  </si>
  <si>
    <t>To watch whats doing in world..Nation eye my DP..no chitting only chatting. ..my gender is male. ..dost ko dhokha nahi deta..you wel come. ..you are safe</t>
  </si>
  <si>
    <t>in winter night ...                                                            i felt a few raindrops</t>
  </si>
  <si>
    <t>🍯</t>
  </si>
  <si>
    <t>,....................................</t>
  </si>
  <si>
    <t>| Twitterholic  LLBian |</t>
  </si>
  <si>
    <t>Actor  india</t>
  </si>
  <si>
    <t>ABP News is a hindi news channel featuring news around the world on politics ,sports,business and entertainment.Follow us for latest news and updates.</t>
  </si>
  <si>
    <t>Human Resource Professional</t>
  </si>
  <si>
    <t>I am a Indian lioness !
My PM👉 @narendramodi
👇
My CM👉 @myogiadityanath
👇
100% Follow back?</t>
  </si>
  <si>
    <t>Law &amp; Justice, Information Technology Minister of India
#DigitalIndia</t>
  </si>
  <si>
    <t>CA student</t>
  </si>
  <si>
    <t>I graduate in Hindi from Bihar University Muzaffarpur.</t>
  </si>
  <si>
    <t>पैसा हाथ के मैल जैसा.. 
Follow दिल खोल के, 
Jio जी भर के।
Mukesh Ambani FAN</t>
  </si>
  <si>
    <t>my chaalu g.f says no sex meanes no sex</t>
  </si>
  <si>
    <t>waiting for #tubelight</t>
  </si>
  <si>
    <t>a true salman khan fan...being a human am his fan..according 2 me he is d perfect human being.am here on Twitter only for him.</t>
  </si>
  <si>
    <t>Chief Operating Officer Salman Khan Films Co-Producer  #BajrangiBhaijaan and #Tubelight. I love dogs and beer -also a spiritual junkie. Tweets are personal</t>
  </si>
  <si>
    <t>Film Director    Instagram: kabirkhankk</t>
  </si>
  <si>
    <t>Film actor, artist, painter, humanitarian</t>
  </si>
  <si>
    <t>Directed by Kabir Khan and starring Salman Khan. Tubelight is releasing in cinemas on 23rd June, 2017.</t>
  </si>
  <si>
    <t>पढ़िए खबरे बिहार के हर कोने की</t>
  </si>
  <si>
    <t>InBihar provides you the complete business directory listing of Bihar, no matter where they are in Bihar. Get your listing now!</t>
  </si>
  <si>
    <t>just looking for good opportunities.. insaallah ek din mujhe mere manzil mil jaege</t>
  </si>
  <si>
    <t>Somewhere between neurons &amp; narratives .</t>
  </si>
  <si>
    <t>#CA_Finalist Ideal PM @Narendramodi ji, 
Followed by @Kalrajmishra @ramkripalmp @upadhyaysbjp @VijayGoelBJP
@sadhviniranjan @vinitgoenka @prafulkpatel #Rajput👍</t>
  </si>
  <si>
    <t>#SwayamSewak | #AOLite |                      
                       Spokesperson BJP Delhi |
 M. 9818737573 |   
          Email- mail.tajinderbagga@gmail.com</t>
  </si>
  <si>
    <t>IIITian I HR Manager I Political Analyst | Strategist | Activist | @RSSorg Swayemsevak I Ex-National Executive Member @BJYM &amp; @bjpsamvad |Tweets Personal.RTs≠</t>
  </si>
  <si>
    <t>The Official Twitter Account of India's Most Vibrant Political Movement - The Indian National Congress | RT's are Not Endorsements</t>
  </si>
  <si>
    <t>भ्रष्टाचार मुक्त भारत हमारी मांग नहीं हमारी जिद्द है । जय हिन्द । https://t.co/2sbFV0HydE</t>
  </si>
  <si>
    <t>Name-Ravi Ranjan Kumar vill-Sukiyawan,Post-Narma,P/s-Hulashganj
I am join Deficence Indian Army</t>
  </si>
  <si>
    <t>Hindi Music</t>
  </si>
  <si>
    <t>Jo Ram Ka Nhi Kisi kam ka Nahi . Jai Shree Ram</t>
  </si>
  <si>
    <t>Chief Minister of Bihar, India</t>
  </si>
  <si>
    <t>Director Of Vmax Institute Of Computer Studies 
(Kankhudia Palasi Araria Bihar)</t>
  </si>
  <si>
    <t>Actor, Singer, Music Director, Television Presenter, Politician.  Member of Parliament Delhi (North-East)  &amp; Delhi President of Bharatiya Janata Party</t>
  </si>
  <si>
    <t>find good in others,there is no alternative of truth,beyond it nothing prevails.</t>
  </si>
  <si>
    <t>This is a reliance jio news twitter account which shares all latest updates. This is not a official account and we are not affiliated with jio.</t>
  </si>
  <si>
    <t>Aircel is a leading telecom service provider with pan-India operations.</t>
  </si>
  <si>
    <t>सजग रहे ...सुरक्षित रहे....बाख़बर रहे
पल पल बदलती ख़बरें जिनका असर आप की दिनचर्या पर भी पडता है।</t>
  </si>
  <si>
    <t>PGDM - IIM Kashipur
Ex-TCSer (Software Engineer) **</t>
  </si>
  <si>
    <t>If the world is against #SalmanKhan then i m against THE WORLD.</t>
  </si>
  <si>
    <t>Welcome to Puri,Odisha,India ..........:) 
Enjoy your trip by F A L A N A Tours 
With Love &amp; Regards
~$enapati
9556665268</t>
  </si>
  <si>
    <t>india against corruption</t>
  </si>
  <si>
    <t>Executive Editor #Network18 ,Anchor #AarPaar on @News18India, Former Editor @ZeeBusiness|@ZeeMedia|@HT , Tweets are personal .</t>
  </si>
  <si>
    <t>Sports Cricketers and Commentators Sports News, TV and Scores News Breaking News Government &amp; Public Utilities Politicians and Pol Parties</t>
  </si>
  <si>
    <t>Student, Learner and strongly adhere to Indian Telecom Industry. 
Pioneer of World Internet, technology,
Indian Armed forces and defence.</t>
  </si>
  <si>
    <t>India's leading telecom company airtel offers mobile, fixed line, broadband, DTH &amp; enterprise services solutions.</t>
  </si>
  <si>
    <t>Simple/Straight Forward/I do poetry/Having An Online Shopping Portal/Funny in comfort zone/I know little,learning from life/Tweets r Personal/Be Decent</t>
  </si>
  <si>
    <t>Ramdayalu Nagar,  Muzaffarpur</t>
  </si>
  <si>
    <t>Madhubani</t>
  </si>
  <si>
    <t>Kolkata, India</t>
  </si>
  <si>
    <t>Aurangabad, India</t>
  </si>
  <si>
    <t>Gudamalani, India</t>
  </si>
  <si>
    <t>Arrah, Bihar</t>
  </si>
  <si>
    <t>tumhare picche hi hoo</t>
  </si>
  <si>
    <t>Dehradun, uttarakhand, india</t>
  </si>
  <si>
    <t>Lucknow</t>
  </si>
  <si>
    <t>Friends Colony, Nagpur</t>
  </si>
  <si>
    <t>Muzaffarpur, Bihar.</t>
  </si>
  <si>
    <t xml:space="preserve">Reliance </t>
  </si>
  <si>
    <t>Cuttack orissa</t>
  </si>
  <si>
    <t>Mumbai, India</t>
  </si>
  <si>
    <t>MUMBAI</t>
  </si>
  <si>
    <t>पटना</t>
  </si>
  <si>
    <t>Ghitorni, New Delhi- 110030</t>
  </si>
  <si>
    <t>Delhi</t>
  </si>
  <si>
    <t>Vidisha, India</t>
  </si>
  <si>
    <t>Bhagalpur -Patna -Delhi</t>
  </si>
  <si>
    <t>बिहार, भारत</t>
  </si>
  <si>
    <t>Azamgarh, India</t>
  </si>
  <si>
    <t>Punjab, India</t>
  </si>
  <si>
    <t>Patna, Bihar</t>
  </si>
  <si>
    <t>Kankhudia,Palasi, India</t>
  </si>
  <si>
    <t>Delhi, India</t>
  </si>
  <si>
    <t>Bihar</t>
  </si>
  <si>
    <t>ÜT: 19.164937,72.962768</t>
  </si>
  <si>
    <t>banka, bihar</t>
  </si>
  <si>
    <t xml:space="preserve">puri,Odisha </t>
  </si>
  <si>
    <t>Koilwar, India</t>
  </si>
  <si>
    <t>samastipur,Bihar</t>
  </si>
  <si>
    <t>Durgapur, India</t>
  </si>
  <si>
    <t>https://t.co/tDsHOQq1AF</t>
  </si>
  <si>
    <t>https://t.co/0HYPAzvGFW</t>
  </si>
  <si>
    <t>http://t.co/1vfx7L0i15</t>
  </si>
  <si>
    <t>http://t.co/mkweiB8jFn</t>
  </si>
  <si>
    <t>https://t.co/uxm5nFQCHh</t>
  </si>
  <si>
    <t>https://t.co/i7NXOy8deG</t>
  </si>
  <si>
    <t>https://t.co/4PT0b5bQ4V</t>
  </si>
  <si>
    <t>https://t.co/kuvaj1mtQ8</t>
  </si>
  <si>
    <t>http://t.co/VFQ5jy4t4F</t>
  </si>
  <si>
    <t>https://t.co/FRGR3o1obv</t>
  </si>
  <si>
    <t>https://t.co/51TS85KdYI</t>
  </si>
  <si>
    <t>https://t.co/U94R382fDt</t>
  </si>
  <si>
    <t>https://t.co/uhJjQcv5er</t>
  </si>
  <si>
    <t>https://t.co/pcaTaqmcfQ</t>
  </si>
  <si>
    <t>https://t.co/axm4sLwGNt</t>
  </si>
  <si>
    <t>http://t.co/cP1PSJs9TU</t>
  </si>
  <si>
    <t>http://t.co/UiXlUs8WSb</t>
  </si>
  <si>
    <t>https://t.co/BFds0zJa3E</t>
  </si>
  <si>
    <t>https://t.co/iyLixX8XbJ</t>
  </si>
  <si>
    <t>http://t.co/zHapvz0XiF</t>
  </si>
  <si>
    <t>Midway Island</t>
  </si>
  <si>
    <t>https://pbs.twimg.com/profile_banners/777733725224259584/1489590114</t>
  </si>
  <si>
    <t>https://pbs.twimg.com/profile_banners/271425426/1443854786</t>
  </si>
  <si>
    <t>https://pbs.twimg.com/profile_banners/196458978/1454170315</t>
  </si>
  <si>
    <t>https://pbs.twimg.com/profile_banners/827447678409732096/1492360719</t>
  </si>
  <si>
    <t>https://pbs.twimg.com/profile_banners/837979731438022657/1489243453</t>
  </si>
  <si>
    <t>https://pbs.twimg.com/profile_banners/781743307919597568/1481565300</t>
  </si>
  <si>
    <t>https://pbs.twimg.com/profile_banners/113534997/1463735095</t>
  </si>
  <si>
    <t>https://pbs.twimg.com/profile_banners/799276747837571073/1491492864</t>
  </si>
  <si>
    <t>https://pbs.twimg.com/profile_banners/791137347622539264/1488164635</t>
  </si>
  <si>
    <t>https://pbs.twimg.com/profile_banners/138387944/1467695472</t>
  </si>
  <si>
    <t>https://pbs.twimg.com/profile_banners/333888813/1491307080</t>
  </si>
  <si>
    <t>https://pbs.twimg.com/profile_banners/368875246/1451373985</t>
  </si>
  <si>
    <t>https://pbs.twimg.com/profile_banners/2201291034/1489127685</t>
  </si>
  <si>
    <t>https://pbs.twimg.com/profile_banners/844936969914339328/1492183087</t>
  </si>
  <si>
    <t>https://pbs.twimg.com/profile_banners/2222673457/1483683845</t>
  </si>
  <si>
    <t>https://pbs.twimg.com/profile_banners/786821919844827136/1493051136</t>
  </si>
  <si>
    <t>https://pbs.twimg.com/profile_banners/2375080328/1440589210</t>
  </si>
  <si>
    <t>https://pbs.twimg.com/profile_banners/771240062788829184/1472713487</t>
  </si>
  <si>
    <t>https://pbs.twimg.com/profile_banners/836278428580085760/1493023529</t>
  </si>
  <si>
    <t>https://pbs.twimg.com/profile_banners/132578055/1482943537</t>
  </si>
  <si>
    <t>https://pbs.twimg.com/profile_banners/132859239/1489132088</t>
  </si>
  <si>
    <t>https://pbs.twimg.com/profile_banners/188313026/1492711178</t>
  </si>
  <si>
    <t>https://pbs.twimg.com/profile_banners/107474787/1362316001</t>
  </si>
  <si>
    <t>https://pbs.twimg.com/profile_banners/742360515926577154/1493537620</t>
  </si>
  <si>
    <t>https://pbs.twimg.com/profile_banners/3037452476/1450959492</t>
  </si>
  <si>
    <t>https://pbs.twimg.com/profile_banners/2860160796/1493224316</t>
  </si>
  <si>
    <t>https://pbs.twimg.com/profile_banners/747311991283298310/1490208944</t>
  </si>
  <si>
    <t>https://pbs.twimg.com/profile_banners/85462891/1489590200</t>
  </si>
  <si>
    <t>https://pbs.twimg.com/profile_banners/1706387138/1476766217</t>
  </si>
  <si>
    <t>https://pbs.twimg.com/profile_banners/1153045459/1492595975</t>
  </si>
  <si>
    <t>https://pbs.twimg.com/profile_banners/711694309/1491742012</t>
  </si>
  <si>
    <t>https://pbs.twimg.com/profile_banners/855023750093393922/1493190739</t>
  </si>
  <si>
    <t>https://pbs.twimg.com/profile_banners/3235724100/1493055510</t>
  </si>
  <si>
    <t>https://pbs.twimg.com/profile_banners/143409075/1445592924</t>
  </si>
  <si>
    <t>https://pbs.twimg.com/profile_banners/3314976162/1473796061</t>
  </si>
  <si>
    <t>https://pbs.twimg.com/profile_banners/2714564796/1483281221</t>
  </si>
  <si>
    <t>https://pbs.twimg.com/profile_banners/4815696287/1467131553</t>
  </si>
  <si>
    <t>https://pbs.twimg.com/profile_banners/142221927/1483952306</t>
  </si>
  <si>
    <t>https://pbs.twimg.com/profile_banners/2378315214/1435500915</t>
  </si>
  <si>
    <t>https://pbs.twimg.com/profile_banners/99998155/1450181080</t>
  </si>
  <si>
    <t>https://pbs.twimg.com/profile_banners/771981797076836353/1492679138</t>
  </si>
  <si>
    <t>https://pbs.twimg.com/profile_banners/2769990594/1475297992</t>
  </si>
  <si>
    <t>https://pbs.twimg.com/profile_banners/163817624/1415646309</t>
  </si>
  <si>
    <t>https://pbs.twimg.com/profile_banners/787620627033227264/1476620251</t>
  </si>
  <si>
    <t>https://pbs.twimg.com/profile_banners/508933005/1471533606</t>
  </si>
  <si>
    <t>https://pbs.twimg.com/profile_banners/176355348/1493449495</t>
  </si>
  <si>
    <t>https://pbs.twimg.com/profile_banners/801002204488286208/1490247566</t>
  </si>
  <si>
    <t>https://pbs.twimg.com/profile_banners/1697020218/1448613920</t>
  </si>
  <si>
    <t>https://pbs.twimg.com/profile_banners/2411350080/1482179697</t>
  </si>
  <si>
    <t>http://abs.twimg.com/images/themes/theme4/bg.gif</t>
  </si>
  <si>
    <t>http://pbs.twimg.com/profile_background_images/378800000086631710/28d22502c9f048a3fec54ce405f79469.png</t>
  </si>
  <si>
    <t>http://pbs.twimg.com/profile_background_images/497773182103728128/_q6hzE-S.jpeg</t>
  </si>
  <si>
    <t>http://abs.twimg.com/images/themes/theme17/bg.gif</t>
  </si>
  <si>
    <t>http://abs.twimg.com/images/themes/theme13/bg.gif</t>
  </si>
  <si>
    <t>http://pbs.twimg.com/profile_background_images/618058918804099072/cvwL4thC.jpg</t>
  </si>
  <si>
    <t>http://abs.twimg.com/images/themes/theme11/bg.gif</t>
  </si>
  <si>
    <t>http://pbs.twimg.com/profile_background_images/467919511933308930/uqSuk9cO.jpeg</t>
  </si>
  <si>
    <t>http://pbs.twimg.com/profile_background_images/378800000076983325/be182a3bcda4494a16812f8665809f4b.jpeg</t>
  </si>
  <si>
    <t>http://pbs.twimg.com/profile_background_images/444813089033031680/jSNy_isN.png</t>
  </si>
  <si>
    <t>http://pbs.twimg.com/profile_background_images/821770533/234538d211c3398d062d06fcbe4cd08c.jpeg</t>
  </si>
  <si>
    <t>http://abs.twimg.com/images/themes/theme15/bg.png</t>
  </si>
  <si>
    <t>http://pbs.twimg.com/profile_background_images/588637709691801602/4A2Htbrn.jpg</t>
  </si>
  <si>
    <t>http://pbs.twimg.com/profile_background_images/458933422845476864/xxAkWs-r.jpeg</t>
  </si>
  <si>
    <t>http://pbs.twimg.com/profile_images/840574089240666113/ufKUv0Ng_normal.jpg</t>
  </si>
  <si>
    <t>http://pbs.twimg.com/profile_images/822285883097255937/pZok3a2v_normal.jpg</t>
  </si>
  <si>
    <t>http://pbs.twimg.com/profile_images/790548538878926848/OA0chT1X_normal.jpg</t>
  </si>
  <si>
    <t>http://pbs.twimg.com/profile_images/821590583873564672/o1xDWjix_normal.jpg</t>
  </si>
  <si>
    <t>http://pbs.twimg.com/profile_images/839869226399764481/sfpVz4im_normal.jpg</t>
  </si>
  <si>
    <t>http://pbs.twimg.com/profile_images/852888810346225664/KXgO86VH_normal.jpg</t>
  </si>
  <si>
    <t>http://pbs.twimg.com/profile_images/727848709518675968/xebahww0_normal.jpg</t>
  </si>
  <si>
    <t>http://pbs.twimg.com/profile_images/771242386882113537/yCiJig5z_normal.jpg</t>
  </si>
  <si>
    <t>http://pbs.twimg.com/profile_images/857833389155643392/TSOP1uDt_normal.jpg</t>
  </si>
  <si>
    <t>http://pbs.twimg.com/profile_images/840106966441631744/8s9IcVz-_normal.jpg</t>
  </si>
  <si>
    <t>http://pbs.twimg.com/profile_images/722569585631879169/K_glRwuq_normal.jpg</t>
  </si>
  <si>
    <t>http://pbs.twimg.com/profile_images/2462332552/image_normal.jpg</t>
  </si>
  <si>
    <t>http://pbs.twimg.com/profile_images/838562307/IMG00882-20100416-0034_normal.jpg</t>
  </si>
  <si>
    <t>http://pbs.twimg.com/profile_images/854859251868737536/FPXnt8Zp_normal.jpg</t>
  </si>
  <si>
    <t>http://pbs.twimg.com/profile_images/625586697271508992/N-KsVBJi_normal.png</t>
  </si>
  <si>
    <t>http://pbs.twimg.com/profile_images/857794303061483521/FaQAWI3x_normal.jpg</t>
  </si>
  <si>
    <t>http://pbs.twimg.com/profile_images/844212793846980608/T2Hcj1br_normal.jpg</t>
  </si>
  <si>
    <t>http://pbs.twimg.com/profile_images/852592056040140801/FwUHZPue_normal.jpg</t>
  </si>
  <si>
    <t>http://pbs.twimg.com/profile_images/832854725129285636/kLi5-Lzo_normal.jpg</t>
  </si>
  <si>
    <t>http://pbs.twimg.com/profile_images/601997295496769536/htnZp04D_normal.jpg</t>
  </si>
  <si>
    <t>http://pbs.twimg.com/profile_images/855336148566130688/RiVEwfu7_normal.jpg</t>
  </si>
  <si>
    <t>http://pbs.twimg.com/profile_images/857227742932291586/hgvR8t23_normal.jpg</t>
  </si>
  <si>
    <t>http://pbs.twimg.com/profile_images/612886477681233920/nuJ_zAVm_normal.jpg</t>
  </si>
  <si>
    <t>http://pbs.twimg.com/profile_images/811307758767120384/mOZTIMBV_normal.jpg</t>
  </si>
  <si>
    <t>http://pbs.twimg.com/profile_images/769418968683520000/R2vdiseF_normal.jpg</t>
  </si>
  <si>
    <t>http://pbs.twimg.com/profile_images/3214974214/3ef78ac22f89d17597d3b258a79ab14a_normal.jpeg</t>
  </si>
  <si>
    <t>http://pbs.twimg.com/profile_images/854060524291727360/TD7AjcR7_normal.jpg</t>
  </si>
  <si>
    <t>http://pbs.twimg.com/profile_images/823555572255571968/x_DenVZb_normal.jpg</t>
  </si>
  <si>
    <t>http://pbs.twimg.com/profile_images/842993791179132928/KFdgXvTz_normal.jpg</t>
  </si>
  <si>
    <t>http://pbs.twimg.com/profile_images/709713764388442112/evLMdiy__normal.jpg</t>
  </si>
  <si>
    <t>https://twitter.com/mk9102088007</t>
  </si>
  <si>
    <t>https://twitter.com/rangbihari</t>
  </si>
  <si>
    <t>https://twitter.com/sanjayaryan1982</t>
  </si>
  <si>
    <t>https://twitter.com/classified_pro</t>
  </si>
  <si>
    <t>https://twitter.com/vivekranjan2059</t>
  </si>
  <si>
    <t>https://twitter.com/hmpatel84381862</t>
  </si>
  <si>
    <t>https://twitter.com/anu_pri_ya</t>
  </si>
  <si>
    <t>https://twitter.com/nnishantriku</t>
  </si>
  <si>
    <t>https://twitter.com/aashurawat8</t>
  </si>
  <si>
    <t>https://twitter.com/kunalbks</t>
  </si>
  <si>
    <t>https://twitter.com/ranajaysingh3</t>
  </si>
  <si>
    <t>https://twitter.com/bajpayeemanoj</t>
  </si>
  <si>
    <t>https://twitter.com/abpnewshindi</t>
  </si>
  <si>
    <t>https://twitter.com/vineetroy0809</t>
  </si>
  <si>
    <t>https://twitter.com/rakesh_bihar</t>
  </si>
  <si>
    <t>https://twitter.com/sunilsh32640883</t>
  </si>
  <si>
    <t>https://twitter.com/isapnaagarwal</t>
  </si>
  <si>
    <t>https://twitter.com/merabihar22</t>
  </si>
  <si>
    <t>https://twitter.com/rsprasad</t>
  </si>
  <si>
    <t>https://twitter.com/rahulsi52525</t>
  </si>
  <si>
    <t>https://twitter.com/magnumopus2014</t>
  </si>
  <si>
    <t>https://twitter.com/sopindramahto</t>
  </si>
  <si>
    <t>https://twitter.com/jiomukesh</t>
  </si>
  <si>
    <t>https://twitter.com/saddaminstru</t>
  </si>
  <si>
    <t>https://twitter.com/being_roman007</t>
  </si>
  <si>
    <t>https://twitter.com/salman_fan007</t>
  </si>
  <si>
    <t>https://twitter.com/beingskhanfan</t>
  </si>
  <si>
    <t>https://twitter.com/khanarpita</t>
  </si>
  <si>
    <t>https://twitter.com/amarbutala</t>
  </si>
  <si>
    <t>https://twitter.com/kabirkhankk</t>
  </si>
  <si>
    <t>https://twitter.com/beingsalmankhan</t>
  </si>
  <si>
    <t>https://twitter.com/tubelightkieid</t>
  </si>
  <si>
    <t>https://twitter.com/hindibihar</t>
  </si>
  <si>
    <t>https://twitter.com/inbihardotorg</t>
  </si>
  <si>
    <t>https://twitter.com/sufiyan29717738</t>
  </si>
  <si>
    <t>https://twitter.com/itsssr</t>
  </si>
  <si>
    <t>https://twitter.com/sengarajay235</t>
  </si>
  <si>
    <t>https://twitter.com/tajinderbagga</t>
  </si>
  <si>
    <t>https://twitter.com/jharahul_bihar</t>
  </si>
  <si>
    <t>https://twitter.com/incindia</t>
  </si>
  <si>
    <t>https://twitter.com/aamaadmiparty</t>
  </si>
  <si>
    <t>https://twitter.com/raviran63953230</t>
  </si>
  <si>
    <t>https://twitter.com/mkmanoj1234</t>
  </si>
  <si>
    <t>https://twitter.com/uuk50</t>
  </si>
  <si>
    <t>https://twitter.com/nitishkumar</t>
  </si>
  <si>
    <t>https://twitter.com/badalkrsharma</t>
  </si>
  <si>
    <t>https://twitter.com/ck_gupta41</t>
  </si>
  <si>
    <t>https://twitter.com/manojtiwarimp</t>
  </si>
  <si>
    <t>https://twitter.com/pawan9570230475</t>
  </si>
  <si>
    <t>https://twitter.com/sujeet_lal</t>
  </si>
  <si>
    <t>https://twitter.com/jio_rocks</t>
  </si>
  <si>
    <t>https://twitter.com/aircel</t>
  </si>
  <si>
    <t>https://twitter.com/news_bihar</t>
  </si>
  <si>
    <t>https://twitter.com/aekhae</t>
  </si>
  <si>
    <t>https://twitter.com/bringrajeev</t>
  </si>
  <si>
    <t>https://twitter.com/falanatours</t>
  </si>
  <si>
    <t>https://twitter.com/negig87</t>
  </si>
  <si>
    <t>https://twitter.com/amishdevgan</t>
  </si>
  <si>
    <t>https://twitter.com/shashi943099000</t>
  </si>
  <si>
    <t>https://twitter.com/aqibonnet</t>
  </si>
  <si>
    <t>https://twitter.com/airtelindia</t>
  </si>
  <si>
    <t>https://twitter.com/silverlining002</t>
  </si>
  <si>
    <t>https://twitter.com/sumanlittleboy</t>
  </si>
  <si>
    <t>https://twitter.com/ryanrajan5</t>
  </si>
  <si>
    <t>mk9102088007
@JioCare @reliancejio sir please
make available jio network available
at address- Deoria Muzaffarpur
Bihar Pin 843120</t>
  </si>
  <si>
    <t>rangbihari
@JioCare Jio No-8709836859 Al No-9931898101
Handset model -Redmi note 4 Village+Post-Baingra,
Ps- Saharghat, Madhw… https://t.co/1jsODSpy1l</t>
  </si>
  <si>
    <t>sanjayaryan1982
@reliancejio. The JIO network at
Ara, Bhojpur Bihar is very poor.
Speed is like 2G or 3G network.
It doesn't look like we are using
4G netwk</t>
  </si>
  <si>
    <t>classified_pro
@JioCare What the pathetic speed
is this will U earnestly ask your
Bihar Team 2 improvise 4G QoS in
terms of downlo… https://t.co/kMMWqHNCJN</t>
  </si>
  <si>
    <t>vivekranjan2059
@JioCare my jio num:- 7004387446
Add:- behind st ignesious school
aurangabad Bihar pin code :- 824101
Joi speed :- 0.41kb/s</t>
  </si>
  <si>
    <t>hmpatel84381862
@anu_pri_ya ....Good Noon. ..my
best friend. ...shukra hai Bhagvan
ka....aap pehchan to hai...jio..Bihar
ke ... https://t.co/OSvYbtzDoz</t>
  </si>
  <si>
    <t xml:space="preserve">anu_pri_ya
</t>
  </si>
  <si>
    <t>nnishantriku
@NitaMAmbani I am from Bihar, Dist-Bhojpur,Arrah,
locality-pakri Jio speed is 32
- 100 kbps hear. Kya ye hai digital
india</t>
  </si>
  <si>
    <t>aashurawat8
'Jio' ho bihar ke lala..😝</t>
  </si>
  <si>
    <t>kunalbks
@JioCare My jio no:- 7903679279
Alternate no:- 9007968598 Handset
:- redmi note prime Address:- kunal
kumar indrap… https://t.co/odPdtgxrcr</t>
  </si>
  <si>
    <t>ranajaysingh3
@abpnewshindi @BajpayeeManoj jio
re bihar ke lala... Jio re hajaar
sala.tani naachi gai sabka dil
bahlawa re baiyaa... Happie B'day
2 u...</t>
  </si>
  <si>
    <t xml:space="preserve">bajpayeemanoj
</t>
  </si>
  <si>
    <t xml:space="preserve">abpnewshindi
</t>
  </si>
  <si>
    <t>vineetroy0809
#MukeshAmbani greetings from Bihar
Sir, network of JIO pathetic .
Call pe call de dhana dhan but
baat nhi ho pati hai in ***Patna
**</t>
  </si>
  <si>
    <t>rakesh_bihar
@JioCare Till date, I couldn't
use my jio number. I can't call
from this number. Can you pl look
into the problem and suggest pl</t>
  </si>
  <si>
    <t>sunilsh32640883
@iSapnaAgarwal Jio Ho bihar ke
lala</t>
  </si>
  <si>
    <t xml:space="preserve">isapnaagarwal
</t>
  </si>
  <si>
    <t>merabihar22
रिलायंस जियो का शुभारंभ बिहार और
अन्य राज्यों के पक्ष में है #bihar
#jio @rsprasad https://t.co/lOo34lrQJ3</t>
  </si>
  <si>
    <t xml:space="preserve">rsprasad
</t>
  </si>
  <si>
    <t>rahulsi52525
@JioCare After 8 months of getting
live . Jio network in remote areas
of Bihar is still poor. And customer
care service is also worst.</t>
  </si>
  <si>
    <t>magnumopus2014
See the speed of Jio in my location.
i want my money back. mob.no.7004093847.
Bhagalpur, Bihar near Lajpat Park…
https://t.co/9EhdAFQvQ7</t>
  </si>
  <si>
    <t>sopindramahto
@JioMukesh Sir Bihar ka Aadhar
card UP me nahi inrollment shopkeeper
kar raha hai Jio ka sim mere ghar
me rakha hai kiya karun. 9717616836</t>
  </si>
  <si>
    <t xml:space="preserve">jiomukesh
</t>
  </si>
  <si>
    <t>saddaminstru
@JioCare can i buy a jio sim in
UP if my aadhar card states my
permanent residence is in Bihar!</t>
  </si>
  <si>
    <t>being_roman007
@BeingSKhanFan @TubelightKiEid
@BeingSalmanKhan @kabirkhankk @amarbutala
@khanarpita Spotted @salman_fan007
Jio mera bihar k laala</t>
  </si>
  <si>
    <t xml:space="preserve">salman_fan007
</t>
  </si>
  <si>
    <t>beingskhanfan
RT @Being_Roman007: @BeingSKhanFan
@TubelightKiEid @BeingSalmanKhan
@kabirkhankk @amarbutala @khanarpita
Spotted @salman_fan007 Jio mera
b…</t>
  </si>
  <si>
    <t xml:space="preserve">khanarpita
</t>
  </si>
  <si>
    <t xml:space="preserve">amarbutala
</t>
  </si>
  <si>
    <t xml:space="preserve">kabirkhankk
</t>
  </si>
  <si>
    <t xml:space="preserve">beingsalmankhan
</t>
  </si>
  <si>
    <t xml:space="preserve">tubelightkieid
</t>
  </si>
  <si>
    <t>hindibihar
JIO से मुकाबला को BSNL लाया यह
प्‍लान, जानिए कितनी होगी नेट स्‍पीड
https://t.co/etleY43r82 https://t.co/cnzSstGt5H</t>
  </si>
  <si>
    <t>inbihardotorg
#Bihar #Patna News Portal JIO से
मुकाबला को BSNL लाया यह प्‍लान,
जानिए कितनी होगी नेट स्‍पीड https://t.co/rjSDSDHyz1</t>
  </si>
  <si>
    <t>sufiyan29717738
@itsSSR Jio ho bihar ke lala good
blessed you for next movie</t>
  </si>
  <si>
    <t xml:space="preserve">itsssr
</t>
  </si>
  <si>
    <t>sengarajay235
.@AamAadmiParty @INCIndia #JIO_ईट
जिसे खूब ईट से ईंट बजाओ पर टूटेगी
नही 😝 #आप_साफ @TajinderBagga https://t.co/RaudkUAR5t</t>
  </si>
  <si>
    <t xml:space="preserve">tajinderbagga
</t>
  </si>
  <si>
    <t>jharahul_bihar
RT @sengarajay235: .@AamAadmiParty
@INCIndia #JIO_ईट जिसे खूब ईट से
ईंट बजाओ पर टूटेगी नही 😝 #आप_साफ
@TajinderBagga https://t.co/RaudkUA…</t>
  </si>
  <si>
    <t xml:space="preserve">incindia
</t>
  </si>
  <si>
    <t xml:space="preserve">aamaadmiparty
</t>
  </si>
  <si>
    <t>raviran63953230
jio Bihar ke lala Resceptable Manoj
tiwari jee https://t.co/3f6Ajp2Mq9</t>
  </si>
  <si>
    <t>mkmanoj1234
Jio ho bihar ke https://t.co/jxhXz7WGMO
kr dehla kejariwal ke halla......
🙏🙏🙏😀😀😀😊😊😊 https://t.co/p3oDCG7MnD</t>
  </si>
  <si>
    <t xml:space="preserve">nitishkumar
</t>
  </si>
  <si>
    <t>badalkrsharma
@JioCare Jio number l 8709697454
full address is village - kankhudia.
Ps- palasi, dist- araria , pin
code-854333 Bihar</t>
  </si>
  <si>
    <t>ck_gupta41
@ManojTiwariMP Jio ho Bihar ke
lal</t>
  </si>
  <si>
    <t xml:space="preserve">manojtiwarimp
</t>
  </si>
  <si>
    <t>pawan9570230475
Jio not working my area district
town Sitamarhi bihar no coverage
indoor outdoor very poor network
data speed 5 KB PS my jio n. 7979809751</t>
  </si>
  <si>
    <t>sujeet_lal
@JioCare requested pls only Jio
sharing at Aircel RTT site BBG17
Bihar can resolve poor network,already
has been surveyed by your team.</t>
  </si>
  <si>
    <t xml:space="preserve">jio_rocks
</t>
  </si>
  <si>
    <t xml:space="preserve">aircel
</t>
  </si>
  <si>
    <t>news_bihar
अगले 2 साल तक रिलायंस जियो देता
रहेगा सस्ते ऑफर: एक्सपर्ट्स https://t.co/XcbI3GeYMt
#Cellular #Data #Free #Jio… https://t.co/FAR3DTP7SH</t>
  </si>
  <si>
    <t>aekhae
@reliancejio @JioCare why should
I wid aadhar 4m Bihar not get a
jio SIM in Gurgaon? If no such
restrictive policy, y outlets don't
follow.</t>
  </si>
  <si>
    <t>bringrajeev
Jio re jio Modi.... #AapSaaf Congratulations
hamar bihar ke shaan @ManojTiwariMP
🙋 https://t.co/QwbQu7H1kS</t>
  </si>
  <si>
    <t>falanatours
RT @bringrajeev: Jio re jio Modi....
#AapSaaf Congratulations hamar
bihar ke shaan @ManojTiwariMP 🙋
https://t.co/QwbQu7H1kS</t>
  </si>
  <si>
    <t>negig87
@AMISHDEVGAN jio bihar ka lala
, or is aar paar k lala ko bhi
jio , kabhi nhi bataya ki news
18 bhi reliance ka hai tu to pkka
nika ,</t>
  </si>
  <si>
    <t xml:space="preserve">amishdevgan
</t>
  </si>
  <si>
    <t>shashi943099000
@JioCare 8210699096 my jio num
Sasaram dist rohtas bihar Pin 821115</t>
  </si>
  <si>
    <t>aqibonnet
@airtelindia 3g is best at Jamalpur,
Bhojpur, Bihar, 802163 @reliancejio
4g is worst at Jamalpur, Bhojpur,
Bihar, 802163. Shame on JIO 4G.</t>
  </si>
  <si>
    <t xml:space="preserve">airtelindia
</t>
  </si>
  <si>
    <t>silverlining002
They were glorifying violence in
#GangesOfWasseypur by this song
"Jio tu Bihar Ke Lala" couldn't
get the reason behind it actually?</t>
  </si>
  <si>
    <t>sumanlittleboy
RT @sumanlittleboy: @JioCare area
name jitwarpur nizamat local pin
848134 City samastipur,Bihar Jio
no.7004287450 Alternate no.7779972367</t>
  </si>
  <si>
    <t>ryanrajan5
@JioCare didn't get JIO in DURGAPUR
(W.B) on AADHAR of Bihar. your
store mnager (TRENDS) scold like
tht u hav to bring local of W.B😬😬😬</t>
  </si>
  <si>
    <t>b4usukhdev</t>
  </si>
  <si>
    <t>anandra96588325</t>
  </si>
  <si>
    <t>ayushkesarwani</t>
  </si>
  <si>
    <t>premchandbeura</t>
  </si>
  <si>
    <t>thethawait</t>
  </si>
  <si>
    <t>abhyutthaan</t>
  </si>
  <si>
    <t>rcbtweets</t>
  </si>
  <si>
    <t>thegujaratlions</t>
  </si>
  <si>
    <t>reljio4g</t>
  </si>
  <si>
    <t>Jio Free Offer...In Chhattisgarh https://t.co/Q4v7zdBTnS</t>
  </si>
  <si>
    <t>11 CRPF personnel killed in Maoist en... : https://t.co/35ZcaNHsk2
Via @JioXpressNews : https://t.co/ePAiOZpPSa https://t.co/35ZcaNHsk2</t>
  </si>
  <si>
    <t>@reliancejio @JioCare Please tell me about jio broadband. It is available in Raipur Chhattisgarh?</t>
  </si>
  <si>
    <t>For every two naxalites there was 1 h...: https://t.co/Pbmr42qx0u
Via @JioXpressNews: https://t.co/LtkZr99Mrd https://t.co/Pbmr42qx0u</t>
  </si>
  <si>
    <t>@reliancejio @TheGujaratLions @RCBTweets Sir, in Chhattisgarh jio speed is not up to mark become slow specialy in evening..</t>
  </si>
  <si>
    <t>@JioCare @reliancejio @RelJio4g Facing Pathetic speed problem at Chhattisgarh spl'ly 495001 bt no response!! Pathetic service by Jio.</t>
  </si>
  <si>
    <t>http://www.hindustantimes.com/india-news/6-crpf-men-injured-in-maoist-encounter-in-chhattisgarh/story-zhvoqjdt5djW8aLpZpMCGJ.html https://www.jio.com/en-in/apps/jio-xpress-news http://www.hindustantimes.com/india-news/6-crpf-men-injured-in-maoist-encounter-in-chhattisgarh/story-zhvoqjdt5djW8aLpZpMCGJ.html</t>
  </si>
  <si>
    <t>http://www.oneindia.com/india/for-every-two-naxalites-there-was-1-human-shield-in-chhattisgarh-attack-2416894.html https://www.jio.com/en-in/apps/jio-xpress-news http://www.oneindia.com/india/for-every-two-naxalites-there-was-1-human-shield-in-chhattisgarh-attack-2416894.html</t>
  </si>
  <si>
    <t>hindustantimes.com jio.com hindustantimes.com</t>
  </si>
  <si>
    <t>oneindia.com jio.com oneindia.com</t>
  </si>
  <si>
    <t>https://pbs.twimg.com/media/C99I_i1XsAIZD8J.jpg</t>
  </si>
  <si>
    <t>http://pbs.twimg.com/profile_images/600220874688442368/tuDOl5ko_normal.jpg</t>
  </si>
  <si>
    <t>http://pbs.twimg.com/profile_images/703393721295896577/qoetfOsk_normal.jpg</t>
  </si>
  <si>
    <t>http://pbs.twimg.com/profile_images/820577834360045568/nI4unCXx_normal.jpg</t>
  </si>
  <si>
    <t>https://twitter.com/#!/b4usukhdev/status/855482727650529284</t>
  </si>
  <si>
    <t>https://twitter.com/#!/anandra96588325/status/856483102658617344</t>
  </si>
  <si>
    <t>https://twitter.com/#!/ayushkesarwani/status/856752695637659648</t>
  </si>
  <si>
    <t>https://twitter.com/#!/premchandbeura/status/857060653340733441</t>
  </si>
  <si>
    <t>https://twitter.com/#!/thethawait/status/857495503872737280</t>
  </si>
  <si>
    <t>https://twitter.com/#!/abhyutthaan/status/857616176293326849</t>
  </si>
  <si>
    <t>855482727650529284</t>
  </si>
  <si>
    <t>856483102658617344</t>
  </si>
  <si>
    <t>856752695637659648</t>
  </si>
  <si>
    <t>857060653340733441</t>
  </si>
  <si>
    <t>857495503872737280</t>
  </si>
  <si>
    <t>857616176293326849</t>
  </si>
  <si>
    <t>857491572962713600</t>
  </si>
  <si>
    <t>de</t>
  </si>
  <si>
    <t>sukhdev singh</t>
  </si>
  <si>
    <t>Anand rao</t>
  </si>
  <si>
    <t>AYU SH KESARWANI™</t>
  </si>
  <si>
    <t>premchand beura</t>
  </si>
  <si>
    <t>Avinash Thawait</t>
  </si>
  <si>
    <t>Royal Challengers</t>
  </si>
  <si>
    <t>The Gujarat Lions</t>
  </si>
  <si>
    <t>Atul</t>
  </si>
  <si>
    <t>Civil Engineer, Appraisal</t>
  </si>
  <si>
    <t>medical officer</t>
  </si>
  <si>
    <t>The official Twitter account of VIVO IPL Team Royal Challengers Bangalore. https://t.co/XbIIO1BEz7</t>
  </si>
  <si>
    <t>Official Twitter of the #IPL franchise The Gujarat Lions. #GameMaariChhe</t>
  </si>
  <si>
    <t>Serve BHARAT, Save BHARAT..</t>
  </si>
  <si>
    <t>Reliance Jio Infocomm.  Unofficial as of now.</t>
  </si>
  <si>
    <t>Raipur, India</t>
  </si>
  <si>
    <t>Bangalore, India</t>
  </si>
  <si>
    <t>Rajkot, India</t>
  </si>
  <si>
    <t>https://t.co/QigBvoPDn4</t>
  </si>
  <si>
    <t>http://t.co/YskjHVGTiC</t>
  </si>
  <si>
    <t>https://t.co/xoAXn0LT7D</t>
  </si>
  <si>
    <t>https://pbs.twimg.com/profile_banners/111046442/1419920182</t>
  </si>
  <si>
    <t>https://pbs.twimg.com/profile_banners/70931004/1489582127</t>
  </si>
  <si>
    <t>https://pbs.twimg.com/profile_banners/4647945397/1493532378</t>
  </si>
  <si>
    <t>https://pbs.twimg.com/profile_banners/730416295603134464/1462980003</t>
  </si>
  <si>
    <t>http://pbs.twimg.com/profile_background_images/719528202935214080/bb5tF1h-.jpg</t>
  </si>
  <si>
    <t>http://pbs.twimg.com/profile_images/858046807523414017/CkoStpFv_normal.jpg</t>
  </si>
  <si>
    <t>http://pbs.twimg.com/profile_images/841992593768620033/cNUeCfz5_normal.jpg</t>
  </si>
  <si>
    <t>http://pbs.twimg.com/profile_images/851822349913657345/mfcQEjFh_normal.jpg</t>
  </si>
  <si>
    <t>http://pbs.twimg.com/profile_images/730417060698689539/ZeYarsIl_normal.jpg</t>
  </si>
  <si>
    <t>https://twitter.com/b4usukhdev</t>
  </si>
  <si>
    <t>https://twitter.com/anandra96588325</t>
  </si>
  <si>
    <t>https://twitter.com/ayushkesarwani</t>
  </si>
  <si>
    <t>https://twitter.com/premchandbeura</t>
  </si>
  <si>
    <t>https://twitter.com/thethawait</t>
  </si>
  <si>
    <t>https://twitter.com/rcbtweets</t>
  </si>
  <si>
    <t>https://twitter.com/thegujaratlions</t>
  </si>
  <si>
    <t>https://twitter.com/abhyutthaan</t>
  </si>
  <si>
    <t>https://twitter.com/reljio4g</t>
  </si>
  <si>
    <t>b4usukhdev
Jio Free Offer...In Chhattisgarh
https://t.co/Q4v7zdBTnS</t>
  </si>
  <si>
    <t>anandra96588325
11 CRPF personnel killed in Maoist
en... : https://t.co/35ZcaNHsk2
Via @JioXpressNews : https://t.co/ePAiOZpPSa
https://t.co/35ZcaNHsk2</t>
  </si>
  <si>
    <t>ayushkesarwani
@reliancejio @JioCare Please tell
me about jio broadband. It is available
in Raipur Chhattisgarh?</t>
  </si>
  <si>
    <t>premchandbeura
For every two naxalites there was
1 h...: https://t.co/Pbmr42qx0u
Via @JioXpressNews: https://t.co/LtkZr99Mrd
https://t.co/Pbmr42qx0u</t>
  </si>
  <si>
    <t>thethawait
@reliancejio @TheGujaratLions @RCBTweets
Sir, in Chhattisgarh jio speed
is not up to mark become slow specialy
in evening..</t>
  </si>
  <si>
    <t xml:space="preserve">rcbtweets
</t>
  </si>
  <si>
    <t xml:space="preserve">thegujaratlions
</t>
  </si>
  <si>
    <t>abhyutthaan
@JioCare @reliancejio @RelJio4g
Facing Pathetic speed problem at
Chhattisgarh spl'ly 495001 bt no
response!! Pathetic service by
Jio.</t>
  </si>
  <si>
    <t xml:space="preserve">reljio4g
</t>
  </si>
  <si>
    <t>Chhattisgarh</t>
  </si>
  <si>
    <t>ivanzeqsyv</t>
  </si>
  <si>
    <t>suo_motu</t>
  </si>
  <si>
    <t>mohitroy08</t>
  </si>
  <si>
    <t>magic_eye</t>
  </si>
  <si>
    <t>dsouzaaliston</t>
  </si>
  <si>
    <t>raishxd0monova</t>
  </si>
  <si>
    <t>msisodia</t>
  </si>
  <si>
    <t>RT @DsouzaAliston: @JioCare 
Jio internet speed is worst in my area.. Im from north goa code 403507... Its like 1g</t>
  </si>
  <si>
    <t>Close competition between the Vodafone Goa campaign and the Jio Dhan Dhana Dhan campaigns for the worst ads ever.</t>
  </si>
  <si>
    <t>@msisodia Wifi ka password de do sir jio band ho gya punjab goa mcd and next delhi rajauri garden ki trah jamanat j… https://t.co/rqNrErqnwn</t>
  </si>
  <si>
    <t>#Jio does not have coverage in South Goa and most of Konkan.</t>
  </si>
  <si>
    <t>@JioCare 
Jio internet speed is worst in my area.. Im from north goa code 403507... Its like 1g</t>
  </si>
  <si>
    <t>https://twitter.com/i/web/status/856561488311590912</t>
  </si>
  <si>
    <t>http://pbs.twimg.com/profile_images/751367542216634368/Z5wkiDZl_normal.jpg</t>
  </si>
  <si>
    <t>http://pbs.twimg.com/profile_images/832810562467856384/guus7c0F_normal.jpg</t>
  </si>
  <si>
    <t>http://pbs.twimg.com/profile_images/787872631101886464/--UY1vO__normal.jpg</t>
  </si>
  <si>
    <t>http://pbs.twimg.com/profile_images/791228359841685504/9C478vBQ_normal.jpg</t>
  </si>
  <si>
    <t>http://pbs.twimg.com/profile_images/840453684324622336/c7wvawTL_normal.jpg</t>
  </si>
  <si>
    <t>https://twitter.com/#!/ivanzeqsyv/status/856081832143720448</t>
  </si>
  <si>
    <t>https://twitter.com/#!/suo_motu/status/856140157501808640</t>
  </si>
  <si>
    <t>https://twitter.com/#!/mohitroy08/status/856561488311590912</t>
  </si>
  <si>
    <t>https://twitter.com/#!/magic_eye/status/856690705825095680</t>
  </si>
  <si>
    <t>https://twitter.com/#!/dsouzaaliston/status/803642548711407616</t>
  </si>
  <si>
    <t>https://twitter.com/#!/raishxd0monova/status/858557566061772801</t>
  </si>
  <si>
    <t>856081832143720448</t>
  </si>
  <si>
    <t>856140157501808640</t>
  </si>
  <si>
    <t>856561488311590912</t>
  </si>
  <si>
    <t>856690705825095680</t>
  </si>
  <si>
    <t>803642548711407616</t>
  </si>
  <si>
    <t>858557566061772801</t>
  </si>
  <si>
    <t>856299872135151616</t>
  </si>
  <si>
    <t>30417501</t>
  </si>
  <si>
    <t>Натусик Прекрасная</t>
  </si>
  <si>
    <t>Aliston Dsouza</t>
  </si>
  <si>
    <t>Suo Motu</t>
  </si>
  <si>
    <t>mohit sharma</t>
  </si>
  <si>
    <t>Manish Sisodia</t>
  </si>
  <si>
    <t>Deepak</t>
  </si>
  <si>
    <t>Anna Forsyth</t>
  </si>
  <si>
    <t>Trying to act cool.</t>
  </si>
  <si>
    <t>Hum toh puchege hamara hak hai puchna</t>
  </si>
  <si>
    <t>Not sure if I'm a politician, activist, reader, writer, journalist or.. But I'm an Indian. I like Gandhi, because he always moved ahead of his own identity</t>
  </si>
  <si>
    <t>Goa, India</t>
  </si>
  <si>
    <t>http://t.co/4JAW1UO9Y8</t>
  </si>
  <si>
    <t>http://t.co/dOjb7ZVsbT</t>
  </si>
  <si>
    <t>Eastern Time (US &amp; Canada)</t>
  </si>
  <si>
    <t>https://pbs.twimg.com/profile_banners/141787930/1492055128</t>
  </si>
  <si>
    <t>https://pbs.twimg.com/profile_banners/30417501/1365833343</t>
  </si>
  <si>
    <t>https://pbs.twimg.com/profile_banners/17988935/1490524639</t>
  </si>
  <si>
    <t>http://pbs.twimg.com/profile_images/825338345953730560/inC7N9As_normal.jpg</t>
  </si>
  <si>
    <t>https://twitter.com/ivanzeqsyv</t>
  </si>
  <si>
    <t>https://twitter.com/dsouzaaliston</t>
  </si>
  <si>
    <t>https://twitter.com/suo_motu</t>
  </si>
  <si>
    <t>https://twitter.com/mohitroy08</t>
  </si>
  <si>
    <t>https://twitter.com/msisodia</t>
  </si>
  <si>
    <t>https://twitter.com/magic_eye</t>
  </si>
  <si>
    <t>https://twitter.com/raishxd0monova</t>
  </si>
  <si>
    <t>ivanzeqsyv
RT @DsouzaAliston: @JioCare Jio
internet speed is worst in my area..
Im from north goa code 403507...
Its like 1g</t>
  </si>
  <si>
    <t>dsouzaaliston
@JioCare Jio internet speed is
worst in my area.. Im from north
goa code 403507... Its like 1g</t>
  </si>
  <si>
    <t>suo_motu
Close competition between the Vodafone
Goa campaign and the Jio Dhan Dhana
Dhan campaigns for the worst ads
ever.</t>
  </si>
  <si>
    <t xml:space="preserve">msisodia
</t>
  </si>
  <si>
    <t>magic_eye
#Jio does not have coverage in
South Goa and most of Konkan.</t>
  </si>
  <si>
    <t>raishxd0monova
RT @DsouzaAliston: @JioCare Jio
internet speed is worst in my area..
Im from north goa code 403507...
Its like 1g</t>
  </si>
  <si>
    <t>Goa</t>
  </si>
  <si>
    <t>nitinboghara</t>
  </si>
  <si>
    <t>the_dr_cool</t>
  </si>
  <si>
    <t>gajjarshirish</t>
  </si>
  <si>
    <t>kushal0879</t>
  </si>
  <si>
    <t>jateenchauhan</t>
  </si>
  <si>
    <t>wild_aju_dn_mes</t>
  </si>
  <si>
    <t>sumitrawat00752</t>
  </si>
  <si>
    <t>ijaideep_</t>
  </si>
  <si>
    <t>giveawaylacoza</t>
  </si>
  <si>
    <t>beingkrunal_</t>
  </si>
  <si>
    <t>salmanplanet</t>
  </si>
  <si>
    <t>iphoneboy_me</t>
  </si>
  <si>
    <t>clutchplay</t>
  </si>
  <si>
    <t>anandsachar29</t>
  </si>
  <si>
    <t>saralpatel007</t>
  </si>
  <si>
    <t>nskiduniya</t>
  </si>
  <si>
    <t>f_dudha</t>
  </si>
  <si>
    <t>paragpala</t>
  </si>
  <si>
    <t>azharkhanap</t>
  </si>
  <si>
    <t>mpparimal</t>
  </si>
  <si>
    <t>evarpsxty4b0vw7</t>
  </si>
  <si>
    <t>rajmenon</t>
  </si>
  <si>
    <t>guru_ghantal1</t>
  </si>
  <si>
    <t>ayushrathore67</t>
  </si>
  <si>
    <t>ishalavbjp</t>
  </si>
  <si>
    <t>devrathor85</t>
  </si>
  <si>
    <t>mkpuskarna</t>
  </si>
  <si>
    <t>sunilyashkalra</t>
  </si>
  <si>
    <t>indiansportfan</t>
  </si>
  <si>
    <t>sty002</t>
  </si>
  <si>
    <t>im__biplab</t>
  </si>
  <si>
    <t>krishna99always</t>
  </si>
  <si>
    <t>allindiatroll</t>
  </si>
  <si>
    <t>bsnlcorporate</t>
  </si>
  <si>
    <t>sonymax</t>
  </si>
  <si>
    <t>s</t>
  </si>
  <si>
    <t>dheeresh_pt</t>
  </si>
  <si>
    <t>sanjaybafna</t>
  </si>
  <si>
    <t>anujprajapati99</t>
  </si>
  <si>
    <t>vrushantvicky</t>
  </si>
  <si>
    <t>iyadavprince</t>
  </si>
  <si>
    <t>ipankajshukla</t>
  </si>
  <si>
    <t>sunil</t>
  </si>
  <si>
    <t>@NitaMAmbani A Nitaben Gujarat Ma Jio No Tower 🗼 Nathi Aavto Kaik Karone @NitaMAmbani</t>
  </si>
  <si>
    <t>this is speed of jio in rajkot,gujarat #jio
#slowji
@reliancejio https://t.co/epiutTGLe5</t>
  </si>
  <si>
    <t>Great ! Jio ! Mere  Gujarat ke Shers !</t>
  </si>
  <si>
    <t>@JioCare sir, I am using Vodafone post paid, from Gujarat. Wanna to migrate with JIO. Please help me, how to do?</t>
  </si>
  <si>
    <t>@BSNLCorporate any prepaid plan like jio/airtel in our BSNL gujarat circles?</t>
  </si>
  <si>
    <t>I liked a @YouTube video https://t.co/a0IelRk8jW Gujarat Lions v Kings XI Punjab connected by Jio Digital Life</t>
  </si>
  <si>
    <t>Kolkata Knight Riders vs Gujarat Lions Jio Digital Life IPL 2017 Song Ringtone Free Download https://t.co/dBU37qW8tk https://t.co/75nadbpBYN</t>
  </si>
  <si>
    <t>Gujarat Lions vs Kings XI Punjab Jio Digital Life IPL 2017 Song Ringtone Free Download https://t.co/BGE51lNXMo https://t.co/9wSTfq6XD0</t>
  </si>
  <si>
    <t>Jio ads might sadly be the only place we'll see Dwayne Bravo performing for the Gujarat Lions this season.
#IPL #GLVKXIP @SonyMAX</t>
  </si>
  <si>
    <t>Jio ads might sadly be the only place we'll see Dwayne Bravo performing for the Gujarat Lions this season.  #IPL #GLVKXIP SonyMAX</t>
  </si>
  <si>
    <t>RT @iJaiDeep_: Jio ads might sadly be the only place we'll see Dwayne Bravo performing for the Gujarat Lions this season.
#IPL #GLVKXIP @S…</t>
  </si>
  <si>
    <t>Dwayne bravo performing for the gujarat lions is only possible in jio ads.. #GLvKXIP</t>
  </si>
  <si>
    <t>Jio ads might sadly be the only place we'll see Dwayne Bravo performing for the Gujarat Lions this season...</t>
  </si>
  <si>
    <t>RT @clutchplay: Jio ads might sadly be the only place we'll see Dwayne Bravo performing for the Gujarat Lions this season...</t>
  </si>
  <si>
    <t>@dheeresh_pt @reliancejio @JioCare @VodafoneIN Airtel &amp;amp; Vodafone 4G sucks big time here in Gujarat :/ Jio is the 'best' option here.</t>
  </si>
  <si>
    <t>RT @SaralPatel007: @dheeresh_pt @reliancejio @JioCare @VodafoneIN Airtel &amp;amp; Vodafone 4G sucks big time here in Gujarat :/ Jio is the 'best'…</t>
  </si>
  <si>
    <t>Slowest Internet speed of #jio @ kosamba Gujarat state.. Plz improve speed😬</t>
  </si>
  <si>
    <t>@JioCare i want to port my Vodafone no in jio ,
Pls guide?
I m from jamnagar Gujarat</t>
  </si>
  <si>
    <t>@JioCare Bhachau, KUTCH, Gujarat jio network is not good there is a lot of speed issues so please solve it there is no speed in net</t>
  </si>
  <si>
    <t>#Jio’s subscriber base may touch 100 million by March 2017 end, says #FitchRatings. @reliancejio #Gujarat highest w… https://t.co/KsOau8kNTH</t>
  </si>
  <si>
    <t>RT @mpparimal: #Jio’s subscriber base may touch 100 million by March 2017 end, says #FitchRatings. @reliancejio #Gujarat highest with 5 mil…</t>
  </si>
  <si>
    <t>Gujarat Assembly polls: MCD results, Yogi visit enthuse BJP https://t.co/OgLa17cj1X https://t.co/C1tTlY0Gm7</t>
  </si>
  <si>
    <t>@sanjaybafna No network last 8 days..jio's reply to my complaint. #vapi #gujarat #Jio4G @reliancejio https://t.co/3AWEIlrZiQ</t>
  </si>
  <si>
    <t>@JioCare my jio number- 8200354436, alternate number-7405501139. My address-126/A railway colony gandhidham,gujarat. https://t.co/r7CKXqxmqR</t>
  </si>
  <si>
    <t>@devrathor85 @iPankajShukla @iyadavprince @VrushantVicky @AnujPrajapati99 Yeess definetly jio🌷 
Gujarat has CM (common man)</t>
  </si>
  <si>
    <t>RT @iShalavbjp: @devrathor85 @iPankajShukla @iyadavprince @VrushantVicky @AnujPrajapati99 Yeess definetly jio🌷 
Gujarat has CM (common man)</t>
  </si>
  <si>
    <t>@JioCare My Jio No 7984137441 add post Nenpur Taluka Mahemdabad Dist Kheda Pin 387130 Gujarat i gave you many time my info but no result ok</t>
  </si>
  <si>
    <t>RT @IndianSportFan: #MI need 154 to beat the Lions at their den! #JIO MERE SHER? Oops Gujarat ke Sher aur Mumbai ka JIO sath 😜#GLvMI
@Sunil…</t>
  </si>
  <si>
    <t>#MI need 154 to beat the Lions at their den! #JIO MERE SHER? Oops Gujarat ke Sher aur Mumbai ka JIO sath 😜#GLvMI… https://t.co/wJvcFK58jL</t>
  </si>
  <si>
    <t>@BSNLCorporate in Gujarat bsnl still charged 1400 rs for unlimited calling.... Wt k compition betwn JIO and BSNL....</t>
  </si>
  <si>
    <t>Jio Jadeja ,
What a Mch,
What a Fielding, 
Jio Gujarat Lion.</t>
  </si>
  <si>
    <t>Today's match between #GLvMI 
Albeit #Gujarat lost  #Gujarati won
#epic #IPL2017 #VivoIPL10
#Jio</t>
  </si>
  <si>
    <t>મોબાઇલ નેટ સસ્તુ થયા પછી ટોયલેટમાં પણ પાટીયા લગાવવા પડશે કે કામ સિવાય બેસવું નહીં.
#jio #gujarat</t>
  </si>
  <si>
    <t>https://www.youtube.com/watch?v=QvazfN9CR84&amp;feature=youtu.be&amp;a</t>
  </si>
  <si>
    <t>http://i2050.in/kolkata-knight-riders-vs-gujarat-lions-jio-digital-life-ipl-2017-song-ringtone-free-download/</t>
  </si>
  <si>
    <t>http://i2050.in/gujarat-lions-vs-kings-xi-punjab-jio-digital-life-ipl-2017-song-ringtone-free-download/</t>
  </si>
  <si>
    <t>https://twitter.com/i/web/status/812191368865054720</t>
  </si>
  <si>
    <t>https://www.jio.com/en-in/apps/jio-xpress-news http://www.thehindubusinessline.com/news/national/gujarat-assembly-polls-mcd-results-yogi-visit-enthuse-bjp/article9665467.ece?utm_source=RSS_Feed&amp;utm_medium=RSS&amp;utm_campaign=RSS_Syndication</t>
  </si>
  <si>
    <t>https://twitter.com/i/web/status/858354476280934404</t>
  </si>
  <si>
    <t>i2050.in</t>
  </si>
  <si>
    <t>jio.com thehindubusinessline.com</t>
  </si>
  <si>
    <t>jio slowji</t>
  </si>
  <si>
    <t>ipl glvkxip</t>
  </si>
  <si>
    <t>glvkxip</t>
  </si>
  <si>
    <t>jio fitchratings gujarat</t>
  </si>
  <si>
    <t>vapi gujarat jio4g</t>
  </si>
  <si>
    <t>mi jio glvmi</t>
  </si>
  <si>
    <t>glvmi gujarat gujarati epic ipl2017 vivoipl10 jio</t>
  </si>
  <si>
    <t>jio gujarat</t>
  </si>
  <si>
    <t>https://pbs.twimg.com/media/C98_kbfUAAAipEN.jpg</t>
  </si>
  <si>
    <t>https://pbs.twimg.com/media/C98KmEeUwAAh8iw.jpg</t>
  </si>
  <si>
    <t>https://pbs.twimg.com/media/C-Fnro8VwAAs5nN.jpg</t>
  </si>
  <si>
    <t>https://pbs.twimg.com/media/C-aAoARXUAAZpUR.jpg</t>
  </si>
  <si>
    <t>https://pbs.twimg.com/media/C-eH_sfVYAAlTv6.jpg</t>
  </si>
  <si>
    <t>http://pbs.twimg.com/profile_images/787994584693501952/9XmTZ1NV_normal.jpg</t>
  </si>
  <si>
    <t>http://pbs.twimg.com/profile_images/458214386553733120/ZGLFa3cF_normal.jpeg</t>
  </si>
  <si>
    <t>http://pbs.twimg.com/profile_images/706878686629388293/p6ngEd-F_normal.jpg</t>
  </si>
  <si>
    <t>http://pbs.twimg.com/profile_images/660024421696974848/1XyDmClJ_normal.jpg</t>
  </si>
  <si>
    <t>http://pbs.twimg.com/profile_images/857907023631060992/UFXYNjDw_normal.jpg</t>
  </si>
  <si>
    <t>http://pbs.twimg.com/profile_images/858755708283703300/oY31K2Pe_normal.jpg</t>
  </si>
  <si>
    <t>http://pbs.twimg.com/profile_images/850396255415029760/hAt1yjyD_normal.jpg</t>
  </si>
  <si>
    <t>http://pbs.twimg.com/profile_images/855635618612879361/AlGKJpbS_normal.jpg</t>
  </si>
  <si>
    <t>http://pbs.twimg.com/profile_images/854589779089993728/vekfidyw_normal.jpg</t>
  </si>
  <si>
    <t>http://pbs.twimg.com/profile_images/845896181683171328/yj49TXWO_normal.jpg</t>
  </si>
  <si>
    <t>http://pbs.twimg.com/profile_images/549356559491284993/qjHu1u7v_normal.jpeg</t>
  </si>
  <si>
    <t>http://pbs.twimg.com/profile_images/856598142594289668/w4sP7uQn_normal.jpg</t>
  </si>
  <si>
    <t>http://pbs.twimg.com/profile_images/850306611654443010/9cy-ThI6_normal.jpg</t>
  </si>
  <si>
    <t>http://pbs.twimg.com/profile_images/800008470313533442/2PVxpllV_normal.jpg</t>
  </si>
  <si>
    <t>http://pbs.twimg.com/profile_images/505756255672365056/6yu8NxYA_normal.jpeg</t>
  </si>
  <si>
    <t>http://pbs.twimg.com/profile_images/826667881203105792/FRWQni99_normal.jpg</t>
  </si>
  <si>
    <t>http://pbs.twimg.com/profile_images/850060935981092864/8Vx_79LN_normal.jpg</t>
  </si>
  <si>
    <t>http://pbs.twimg.com/profile_images/849569923969974273/9FKie8kL_normal.jpg</t>
  </si>
  <si>
    <t>http://pbs.twimg.com/profile_images/852899535374487552/X6aylKTA_normal.jpg</t>
  </si>
  <si>
    <t>http://pbs.twimg.com/profile_images/855657466087866369/DMCwaNT3_normal.jpg</t>
  </si>
  <si>
    <t>http://pbs.twimg.com/profile_images/847715545503760384/zeUSPgA7_normal.jpg</t>
  </si>
  <si>
    <t>http://pbs.twimg.com/profile_images/841291536528748548/pLGqc2J1_normal.jpg</t>
  </si>
  <si>
    <t>http://pbs.twimg.com/profile_images/378800000452204476/c96b227f433d8af94a1a184a5399e30d_normal.jpeg</t>
  </si>
  <si>
    <t>http://pbs.twimg.com/profile_images/826118990833426433/5iE0-CEq_normal.jpg</t>
  </si>
  <si>
    <t>http://pbs.twimg.com/profile_images/535792012469878784/-RPXBxPW_normal.jpeg</t>
  </si>
  <si>
    <t>http://pbs.twimg.com/profile_images/632245423529299968/xv710t0n_normal.jpg</t>
  </si>
  <si>
    <t>http://pbs.twimg.com/profile_images/3390284756/3a1c3644636a725ca5b19b81fcc457be_normal.jpeg</t>
  </si>
  <si>
    <t>http://pbs.twimg.com/profile_images/597366827245641728/6xDDOlF5_normal.jpg</t>
  </si>
  <si>
    <t>http://pbs.twimg.com/profile_images/761195766085853184/xaSjlRD2_normal.jpg</t>
  </si>
  <si>
    <t>https://twitter.com/#!/nitinboghara/status/855437021422243841</t>
  </si>
  <si>
    <t>https://twitter.com/#!/the_dr_cool/status/855472411793215488</t>
  </si>
  <si>
    <t>https://twitter.com/#!/gajjarshirish/status/855548567972446210</t>
  </si>
  <si>
    <t>https://twitter.com/#!/kushal0879/status/855804778345111552</t>
  </si>
  <si>
    <t>https://twitter.com/#!/jateenchauhan/status/856070586401005568</t>
  </si>
  <si>
    <t>https://twitter.com/#!/wild_aju_dn_mes/status/856076445596229632</t>
  </si>
  <si>
    <t>https://twitter.com/#!/sumitrawat00752/status/855414105854930949</t>
  </si>
  <si>
    <t>https://twitter.com/#!/sumitrawat00752/status/856079406212816897</t>
  </si>
  <si>
    <t>https://twitter.com/#!/ijaideep_/status/856099325679685632</t>
  </si>
  <si>
    <t>https://twitter.com/#!/giveawaylacoza/status/856099673530093568</t>
  </si>
  <si>
    <t>https://twitter.com/#!/beingkrunal_/status/856100228331692032</t>
  </si>
  <si>
    <t>https://twitter.com/#!/salmanplanet/status/856102004405542912</t>
  </si>
  <si>
    <t>https://twitter.com/#!/iphoneboy_me/status/856108766248423424</t>
  </si>
  <si>
    <t>https://twitter.com/#!/clutchplay/status/856097510665969666</t>
  </si>
  <si>
    <t>https://twitter.com/#!/anandsachar29/status/856128628068945921</t>
  </si>
  <si>
    <t>https://twitter.com/#!/saralpatel007/status/856211428348493824</t>
  </si>
  <si>
    <t>https://twitter.com/#!/nskiduniya/status/856311762349457408</t>
  </si>
  <si>
    <t>https://twitter.com/#!/f_dudha/status/856469964399812608</t>
  </si>
  <si>
    <t>https://twitter.com/#!/paragpala/status/856694929644548096</t>
  </si>
  <si>
    <t>https://twitter.com/#!/azharkhanap/status/856912864912846850</t>
  </si>
  <si>
    <t>https://twitter.com/#!/mpparimal/status/812191368865054720</t>
  </si>
  <si>
    <t>https://twitter.com/#!/evarpsxty4b0vw7/status/856980172448419840</t>
  </si>
  <si>
    <t>https://twitter.com/#!/rajmenon/status/857489593406509061</t>
  </si>
  <si>
    <t>https://twitter.com/#!/guru_ghantal1/status/857514228730691586</t>
  </si>
  <si>
    <t>https://twitter.com/#!/ayushrathore67/status/857803819173818369</t>
  </si>
  <si>
    <t>https://twitter.com/#!/ishalavbjp/status/857957582870380545</t>
  </si>
  <si>
    <t>https://twitter.com/#!/devrathor85/status/857958255569637376</t>
  </si>
  <si>
    <t>https://twitter.com/#!/mkpuskarna/status/856713085012201473</t>
  </si>
  <si>
    <t>https://twitter.com/#!/mkpuskarna/status/858256941285388288</t>
  </si>
  <si>
    <t>https://twitter.com/#!/sunilyashkalra/status/858358011063967745</t>
  </si>
  <si>
    <t>https://twitter.com/#!/indiansportfan/status/858354476280934404</t>
  </si>
  <si>
    <t>https://twitter.com/#!/sty002/status/858371502332366850</t>
  </si>
  <si>
    <t>https://twitter.com/#!/im__biplab/status/858382684489261056</t>
  </si>
  <si>
    <t>https://twitter.com/#!/krishna99always/status/858396866924367873</t>
  </si>
  <si>
    <t>https://twitter.com/#!/allindiatroll/status/858696699736449024</t>
  </si>
  <si>
    <t>855437021422243841</t>
  </si>
  <si>
    <t>855472411793215488</t>
  </si>
  <si>
    <t>855548567972446210</t>
  </si>
  <si>
    <t>855804778345111552</t>
  </si>
  <si>
    <t>856070586401005568</t>
  </si>
  <si>
    <t>856076445596229632</t>
  </si>
  <si>
    <t>855414105854930949</t>
  </si>
  <si>
    <t>856079406212816897</t>
  </si>
  <si>
    <t>856099325679685632</t>
  </si>
  <si>
    <t>856099673530093568</t>
  </si>
  <si>
    <t>856100228331692032</t>
  </si>
  <si>
    <t>856102004405542912</t>
  </si>
  <si>
    <t>856108766248423424</t>
  </si>
  <si>
    <t>856097510665969666</t>
  </si>
  <si>
    <t>856128628068945921</t>
  </si>
  <si>
    <t>856211428348493824</t>
  </si>
  <si>
    <t>856311762349457408</t>
  </si>
  <si>
    <t>856469964399812608</t>
  </si>
  <si>
    <t>856694929644548096</t>
  </si>
  <si>
    <t>856912864912846850</t>
  </si>
  <si>
    <t>812191368865054720</t>
  </si>
  <si>
    <t>856980172448419840</t>
  </si>
  <si>
    <t>857489593406509061</t>
  </si>
  <si>
    <t>857514228730691586</t>
  </si>
  <si>
    <t>857803819173818369</t>
  </si>
  <si>
    <t>857957582870380545</t>
  </si>
  <si>
    <t>857958255569637376</t>
  </si>
  <si>
    <t>856713085012201473</t>
  </si>
  <si>
    <t>858256941285388288</t>
  </si>
  <si>
    <t>858358011063967745</t>
  </si>
  <si>
    <t>858354476280934404</t>
  </si>
  <si>
    <t>858371502332366850</t>
  </si>
  <si>
    <t>858382684489261056</t>
  </si>
  <si>
    <t>858396866924367873</t>
  </si>
  <si>
    <t>858696699736449024</t>
  </si>
  <si>
    <t>855423810996228096</t>
  </si>
  <si>
    <t>856195003017605120</t>
  </si>
  <si>
    <t>857455243776446464</t>
  </si>
  <si>
    <t>857657133546000384</t>
  </si>
  <si>
    <t>857957143877701632</t>
  </si>
  <si>
    <t>856559144639373312</t>
  </si>
  <si>
    <t>2251461926</t>
  </si>
  <si>
    <t>2392145342</t>
  </si>
  <si>
    <t>67243846</t>
  </si>
  <si>
    <t>1420236037</t>
  </si>
  <si>
    <t>3223294128</t>
  </si>
  <si>
    <t>sl</t>
  </si>
  <si>
    <t>gu</t>
  </si>
  <si>
    <t>WordPress.com</t>
  </si>
  <si>
    <t>TweetDeck</t>
  </si>
  <si>
    <t>iOS</t>
  </si>
  <si>
    <t>Facebook</t>
  </si>
  <si>
    <t>Nitin Boghara</t>
  </si>
  <si>
    <t>Hiren patel</t>
  </si>
  <si>
    <t>Shirish Gajjar</t>
  </si>
  <si>
    <t>Kushal Naik</t>
  </si>
  <si>
    <t>BSNL India</t>
  </si>
  <si>
    <t>Aju</t>
  </si>
  <si>
    <t>sumitrawat02`</t>
  </si>
  <si>
    <t>Banna.</t>
  </si>
  <si>
    <t>MAX Television</t>
  </si>
  <si>
    <t>-. WIN IPHONE 7 PLUS</t>
  </si>
  <si>
    <t>Krunal Solanki</t>
  </si>
  <si>
    <t>Seriously!</t>
  </si>
  <si>
    <t>Salman Planet</t>
  </si>
  <si>
    <t>Sourabh</t>
  </si>
  <si>
    <t>Ashish Magotra</t>
  </si>
  <si>
    <t>Anand Sachar</t>
  </si>
  <si>
    <t>Saral</t>
  </si>
  <si>
    <t>Nishant  Soni</t>
  </si>
  <si>
    <t>धीरेशपति त्रिपाठी</t>
  </si>
  <si>
    <t>Faiyaz Dudha</t>
  </si>
  <si>
    <t>Azharkhan A Pathan</t>
  </si>
  <si>
    <t>Parimal Nathwani</t>
  </si>
  <si>
    <t>Amelia Poole</t>
  </si>
  <si>
    <t>krsna</t>
  </si>
  <si>
    <t>SANJAY BAFNA</t>
  </si>
  <si>
    <t>Ayush Rathore</t>
  </si>
  <si>
    <t>Shalav Majmudar</t>
  </si>
  <si>
    <t>Anuj Prajapati</t>
  </si>
  <si>
    <t>Dr dev singh rathor</t>
  </si>
  <si>
    <t>Vrushant Merchant</t>
  </si>
  <si>
    <t>Prince Yadav #BJP</t>
  </si>
  <si>
    <t>Pankaj Shukla</t>
  </si>
  <si>
    <t>Manoj Kumar Vyas</t>
  </si>
  <si>
    <t>Sunil Yash Kalra</t>
  </si>
  <si>
    <t>Sunil Malkani</t>
  </si>
  <si>
    <t>Indian Sports Fan</t>
  </si>
  <si>
    <t>Satyam Priyadarshi</t>
  </si>
  <si>
    <t>Rohan Dey</t>
  </si>
  <si>
    <t>Krishna Desai</t>
  </si>
  <si>
    <t>Gujju Guy :)</t>
  </si>
  <si>
    <t>a dreamer</t>
  </si>
  <si>
    <t>A dreamer of just,equal,free from exploitation society in which  the politics is a tool to serve the nation !</t>
  </si>
  <si>
    <t>A Teacher. (Physics)</t>
  </si>
  <si>
    <t>彡★☆★彡 जैसा  बोये   वैसा  फल 
आज  नहीं  तो  निश्चित  कल #proud to work in ultratech #GCW</t>
  </si>
  <si>
    <t>Official Twitter Handle for  Bharat Sanchar Nigam Ltd  (A Govt of India Enterprise). RTs are not endorsements.</t>
  </si>
  <si>
    <t>ι αм ωιℓ∂😈αи∂ иαυgнт😉ѕσ вєωαяє fяσм мє</t>
  </si>
  <si>
    <t>Rajput Admire ♚ | દિલ થી ગુજરાતી | Another Sehwag - Salman - Emraan Hashmi Fanatic | Cricket Freak | PhotoHolick | That Nice Dp Guy | Namo Namo |</t>
  </si>
  <si>
    <t>Deewana Bana De'</t>
  </si>
  <si>
    <t>GiveawayLacoza is giving away 2 New iPhone 7 Plus (worth $969) for 2 Winners every week! JOIN to WIN! Take 2 min to FOLLOW the step on my pinned tweet!</t>
  </si>
  <si>
    <t>Tweets In ❤</t>
  </si>
  <si>
    <t>¯\_(ツ)_/¯</t>
  </si>
  <si>
    <t>Biggest Fan club of World Biggest MegaStar Salman khan @Beingsalmankhan</t>
  </si>
  <si>
    <t>Hello stalker!!!</t>
  </si>
  <si>
    <t>Sports nut. Editor @thefield_in . Ex - Scoopwhoop, Firstpost, Mumbai Mirror, DNA, Rediff. Tech, comics, movies, general madness.</t>
  </si>
  <si>
    <t>A cricketer first, a footballer second. Ex-HT. Used to be paid to write. Now I'm paid to get you paid. My work is to get the world a job.But the writer survived</t>
  </si>
  <si>
    <t>22, ꜱᴛᴜᴅᴇɴᴛ, ɪɴᴛᴇʀᴇꜱᴛᴇᴅ ɪɴ ᴄᴜʀʀᴇɴᴛ ᴀꜰꜰᴀɪʀꜱ, ɴᴇᴡꜱ &amp; ᴩᴏʟɪᴛɪᴄꜱ. ʟɪʙᴇʀᴀʟ, ꜱᴇᴄᴜʟᴀʀ &amp; ʙᴇʟɪᴇᴠᴇʀ ᴏꜰ ᴄᴏɴꜱᴛɪᴛᴜᴛɪᴏɴ. ꜱᴀʀᴅᴀʀ, ɴᴇʜʀᴜ &amp; ᴍᴀʜᴀᴛᴍᴀ ɢᴀɴᴅʜɪ ᴀʀᴇ ᴍy ʀᴏʟᴇ ᴍᴏᴅᴇʟꜱ.</t>
  </si>
  <si>
    <t>Writer, Motivational speaker, Social activist, Entertainer and a Youtuber.</t>
  </si>
  <si>
    <t>Indian| फollowing @INCIndia | संगठन प्रभारी @Vahini_1971 | Gandhiwadi | RT not Endorsement | Tweets Personal |</t>
  </si>
  <si>
    <t>islamic study student---Engineer...</t>
  </si>
  <si>
    <t>Think thousand times before taking decision but after taking decision never turn back even if you get thousand difficulties.  .  .</t>
  </si>
  <si>
    <t>Life Is Awesome😀</t>
  </si>
  <si>
    <t>Rajya Sabha - MP; Group President - RIL; Vice President - GCA; Member - Nathdwara Temple Board (Rajasthan) (Tweets/views are personal)</t>
  </si>
  <si>
    <t>Internet Explorer</t>
  </si>
  <si>
    <t>Life Strategist. Daily mazdoor. Barefoot runner. Home Chef. Why We Earn.</t>
  </si>
  <si>
    <t>Media Junkie, India Influencer ,Young Entrepreneur, Blogger, Foodie, #Telecom, Mobile Analyst , Born on 29 February I Former Editor TelecomTalk .Info | ViewsOwn</t>
  </si>
  <si>
    <t>BJYM THALTEJ WARD Karyakarta                     
Karnavati Mahanagar.
IT Cell BJP. 
Law Student</t>
  </si>
  <si>
    <t>BJYM Convener &amp; BJP IT Cell Co-convener, Vastral Ward, Karnavati Mahanagar || Staunch @narendramodi supporter</t>
  </si>
  <si>
    <t>Nationalist, modi follower, hate fake secularism and hypocrisy, philanthropist, believes in impunity, patriotic, love my country and proud to be a Rajput.</t>
  </si>
  <si>
    <t>Proud Indian INDIA FIRST  BJYM KARNAVATI  SOCIAL WORKER
Followed by Great Leader Shri @mansukhmandviya sir.</t>
  </si>
  <si>
    <t>•Convener It &amp; Social Media Department BJP Ahmedabad City •ExABVP •Owner At👉 Prince Protection Services•</t>
  </si>
  <si>
    <t>Convener, IT &amp; #SocialMedia Department, @BJP4Gujarat, Ex. President @BJYM_Ahmedabad, Senate &amp; Syndicate Member, #Gujarat #University</t>
  </si>
  <si>
    <t>Success isn't a matter of being d best_x000D_
&amp; winning d race._x000D_
Success is a matter_x000D_
of handling d worst_x000D_
&amp; still finishing d race.</t>
  </si>
  <si>
    <t>Pro Wrestling League #CEO #PWL #WomensCricket historian.Authored 5 books@Worked 5 Leagues. Int Docudrama.1Life,Countless Memories.Tweets&amp;ATM card,own:)</t>
  </si>
  <si>
    <t>Bikes, kids, food, coffee, London summertime, jazz - that's what's usually on my mind. Though it's digital strategy &amp; online revenue I'm paid to think about</t>
  </si>
  <si>
    <t>We Love Indian Sports. Respect  sportsmen. Our reverence is reserved for Fans, who make Indian wins, worthwhile. Sare Jahan Se Accha-Sports FAN Hamara!</t>
  </si>
  <si>
    <t>I am a good &amp; Smart Boy-----_x000D_
Hello Twitter.I'm Rohan (Nik nm - Biplab) Follow me and I will follow you back.So Plz Follow me guys:----------</t>
  </si>
  <si>
    <t>POSITIVE VIBES 😇😇😇   MUSIC ❤ ❤❤ ANIME_LOVER, CRICKET_FAN...DREAMER............... GENETICIST- CAUSE GENES DON'T LIE....</t>
  </si>
  <si>
    <t>#SEO #Coffeeholic #Indian #Foodie #Engineer #FollowBack #Gujju #Amdavadi</t>
  </si>
  <si>
    <t>surat, india</t>
  </si>
  <si>
    <t>Rajula, India</t>
  </si>
  <si>
    <t>Karwar, Karnataka</t>
  </si>
  <si>
    <t xml:space="preserve">Gujarat </t>
  </si>
  <si>
    <t>Los Angeles, CA</t>
  </si>
  <si>
    <t>Gandhinagar (Gujarat)</t>
  </si>
  <si>
    <t>Salman WORLD</t>
  </si>
  <si>
    <t>Varanasi, India</t>
  </si>
  <si>
    <t>kosamba,india</t>
  </si>
  <si>
    <t xml:space="preserve">Jamnagar </t>
  </si>
  <si>
    <t>Bombay</t>
  </si>
  <si>
    <t>Mumbai | Bombay | India</t>
  </si>
  <si>
    <t>gandhidham</t>
  </si>
  <si>
    <t>Ahmadabad City, India</t>
  </si>
  <si>
    <t>ગુજરાત, हिंदुस्तान</t>
  </si>
  <si>
    <t>Karnavati, India</t>
  </si>
  <si>
    <t xml:space="preserve">Ahmadabad City,Gujarat </t>
  </si>
  <si>
    <t>Nenpur ( Gujarat}</t>
  </si>
  <si>
    <t>Delhi NCR, Sports Arena</t>
  </si>
  <si>
    <t>ÜT: 51.503571,-0.113689</t>
  </si>
  <si>
    <t>All Sport - India Plays</t>
  </si>
  <si>
    <t>surat</t>
  </si>
  <si>
    <t>http://t.co/JGcYtPrmf1</t>
  </si>
  <si>
    <t>https://t.co/2EdVXCyIEF</t>
  </si>
  <si>
    <t>https://t.co/l6BiTmVtQt</t>
  </si>
  <si>
    <t>https://t.co/xKb8VOWVBw</t>
  </si>
  <si>
    <t>http://t.co/SA4n1SmCR6</t>
  </si>
  <si>
    <t>https://t.co/D4l7qRvWho</t>
  </si>
  <si>
    <t>https://t.co/7iN1zubdR7</t>
  </si>
  <si>
    <t>https://t.co/kYRqs3mMAa</t>
  </si>
  <si>
    <t>http://t.co/90IHFqSUPq</t>
  </si>
  <si>
    <t>https://t.co/QfX6483TAI</t>
  </si>
  <si>
    <t>https://t.co/hI4N8eoIqu</t>
  </si>
  <si>
    <t>https://t.co/mRYGDfpHje</t>
  </si>
  <si>
    <t>http://t.co/u8aSeeJkPM</t>
  </si>
  <si>
    <t>https://t.co/twxHxOtlG0</t>
  </si>
  <si>
    <t>https://t.co/Q0QFMAeHFY</t>
  </si>
  <si>
    <t>https://t.co/iWvJjuMOJ4</t>
  </si>
  <si>
    <t>https://t.co/uqcYtwdm7l</t>
  </si>
  <si>
    <t>https://t.co/uXVRHHhSgH</t>
  </si>
  <si>
    <t>https://t.co/1kX6rao8fb</t>
  </si>
  <si>
    <t>http://t.co/zpI55l8wos</t>
  </si>
  <si>
    <t>https://t.co/goJJ0OmFwz</t>
  </si>
  <si>
    <t>https://t.co/hfxRAcegFx</t>
  </si>
  <si>
    <t>Central Time (US &amp; Canada)</t>
  </si>
  <si>
    <t>London</t>
  </si>
  <si>
    <t>https://pbs.twimg.com/profile_banners/771271477261963266/1478172658</t>
  </si>
  <si>
    <t>https://pbs.twimg.com/profile_banners/339781161/1468391836</t>
  </si>
  <si>
    <t>https://pbs.twimg.com/profile_banners/532369586/1396486013</t>
  </si>
  <si>
    <t>https://pbs.twimg.com/profile_banners/98624196/1457367984</t>
  </si>
  <si>
    <t>https://pbs.twimg.com/profile_banners/129839690/1422703235</t>
  </si>
  <si>
    <t>https://pbs.twimg.com/profile_banners/2251461926/1452680989</t>
  </si>
  <si>
    <t>https://pbs.twimg.com/profile_banners/790079834189918208/1493214484</t>
  </si>
  <si>
    <t>https://pbs.twimg.com/profile_banners/2721173624/1490714687</t>
  </si>
  <si>
    <t>https://pbs.twimg.com/profile_banners/114671033/1491412525</t>
  </si>
  <si>
    <t>https://pbs.twimg.com/profile_banners/850334269037727744/1491585256</t>
  </si>
  <si>
    <t>https://pbs.twimg.com/profile_banners/765197534/1490249139</t>
  </si>
  <si>
    <t>https://pbs.twimg.com/profile_banners/347002675/1450187379</t>
  </si>
  <si>
    <t>https://pbs.twimg.com/profile_banners/2198004463/1473774157</t>
  </si>
  <si>
    <t>https://pbs.twimg.com/profile_banners/787411412/1438872403</t>
  </si>
  <si>
    <t>https://pbs.twimg.com/profile_banners/57325473/1470412585</t>
  </si>
  <si>
    <t>https://pbs.twimg.com/profile_banners/57052323/1428067459</t>
  </si>
  <si>
    <t>https://pbs.twimg.com/profile_banners/1254474637/1486751763</t>
  </si>
  <si>
    <t>https://pbs.twimg.com/profile_banners/159761882/1480569810</t>
  </si>
  <si>
    <t>https://pbs.twimg.com/profile_banners/2392145342/1485117127</t>
  </si>
  <si>
    <t>https://pbs.twimg.com/profile_banners/212640995/1409416588</t>
  </si>
  <si>
    <t>https://pbs.twimg.com/profile_banners/155423859/1467454559</t>
  </si>
  <si>
    <t>https://pbs.twimg.com/profile_banners/2467109848/1491388576</t>
  </si>
  <si>
    <t>https://pbs.twimg.com/profile_banners/15156591/1492839934</t>
  </si>
  <si>
    <t>https://pbs.twimg.com/profile_banners/175964127/1473602056</t>
  </si>
  <si>
    <t>https://pbs.twimg.com/profile_banners/67243846/1397024928</t>
  </si>
  <si>
    <t>https://pbs.twimg.com/profile_banners/3183041150/1458964942</t>
  </si>
  <si>
    <t>https://pbs.twimg.com/profile_banners/797511316663635968/1491236171</t>
  </si>
  <si>
    <t>https://pbs.twimg.com/profile_banners/3223294128/1471894690</t>
  </si>
  <si>
    <t>https://pbs.twimg.com/profile_banners/1867032180/1491680724</t>
  </si>
  <si>
    <t>https://pbs.twimg.com/profile_banners/3226034670/1491419153</t>
  </si>
  <si>
    <t>https://pbs.twimg.com/profile_banners/285101065/1492430581</t>
  </si>
  <si>
    <t>https://pbs.twimg.com/profile_banners/228017221/1434026859</t>
  </si>
  <si>
    <t>https://pbs.twimg.com/profile_banners/1603031/1349281631</t>
  </si>
  <si>
    <t>https://pbs.twimg.com/profile_banners/2876092697/1454943884</t>
  </si>
  <si>
    <t>https://pbs.twimg.com/profile_banners/499872742/1398790793</t>
  </si>
  <si>
    <t>https://pbs.twimg.com/profile_banners/446323069/1486978317</t>
  </si>
  <si>
    <t>https://pbs.twimg.com/profile_banners/749550563562393600/1470315760</t>
  </si>
  <si>
    <t>http://abs.twimg.com/images/themes/theme9/bg.gif</t>
  </si>
  <si>
    <t>http://pbs.twimg.com/profile_background_images/537178406819868674/cGlueSYi.jpeg</t>
  </si>
  <si>
    <t>http://pbs.twimg.com/profile_background_images/504995844722933761/8Gfn7K14.jpeg</t>
  </si>
  <si>
    <t>http://pbs.twimg.com/profile_background_images/378800000180499749/dF6hF4H5.jpeg</t>
  </si>
  <si>
    <t>http://pbs.twimg.com/profile_background_images/666111968768495617/QcbiaBLG.jpg</t>
  </si>
  <si>
    <t>http://pbs.twimg.com/profile_background_images/452481805749215232/vkdOwfyv.jpeg</t>
  </si>
  <si>
    <t>http://pbs.twimg.com/profile_background_images/307812457/decaDE.jpg</t>
  </si>
  <si>
    <t>http://pbs.twimg.com/profile_background_images/378800000099841484/d0283aa1ad10eb1266405b37b9bb5dba.jpeg</t>
  </si>
  <si>
    <t>http://abs.twimg.com/images/themes/theme19/bg.gif</t>
  </si>
  <si>
    <t>http://pbs.twimg.com/profile_background_images/180402124/Telecom.jpg</t>
  </si>
  <si>
    <t>http://pbs.twimg.com/profile_background_images/340440261/skyline.JPG</t>
  </si>
  <si>
    <t>http://pbs.twimg.com/profile_background_images/441909333/DFSDFDGV.jpg</t>
  </si>
  <si>
    <t>http://pbs.twimg.com/profile_images/753116218467418112/5kYyyaHW_normal.jpg</t>
  </si>
  <si>
    <t>http://pbs.twimg.com/profile_images/481317873881595904/AbKPHiqT_normal.jpeg</t>
  </si>
  <si>
    <t>http://pbs.twimg.com/profile_images/739702814046363649/KCKzZYKT_normal.jpg</t>
  </si>
  <si>
    <t>http://pbs.twimg.com/profile_images/813056632250925057/t-DDGecT_normal.jpg</t>
  </si>
  <si>
    <t>http://pbs.twimg.com/profile_images/854909303727079425/68otNT1U_normal.jpg</t>
  </si>
  <si>
    <t>http://pbs.twimg.com/profile_images/835782498873446401/pugzLun9_normal.jpg</t>
  </si>
  <si>
    <t>http://pbs.twimg.com/profile_images/845216603604205571/d17aUFtM_normal.jpg</t>
  </si>
  <si>
    <t>http://pbs.twimg.com/profile_images/581349044468887552/jkAzkWc6_normal.jpg</t>
  </si>
  <si>
    <t>http://pbs.twimg.com/profile_images/847079315867127810/V8V8IV82_normal.jpg</t>
  </si>
  <si>
    <t>http://pbs.twimg.com/profile_images/850797003705659392/MjB8YnmO_normal.jpg</t>
  </si>
  <si>
    <t>http://pbs.twimg.com/profile_images/849546429035143168/v_lc3qK3_normal.jpg</t>
  </si>
  <si>
    <t>http://pbs.twimg.com/profile_images/846751038715629572/Rhg57x5x_normal.jpg</t>
  </si>
  <si>
    <t>http://pbs.twimg.com/profile_images/2677093117/b3964c429a4331a3c8169ccf5d9ca298_normal.jpeg</t>
  </si>
  <si>
    <t>https://twitter.com/nitinboghara</t>
  </si>
  <si>
    <t>https://twitter.com/the_dr_cool</t>
  </si>
  <si>
    <t>https://twitter.com/gajjarshirish</t>
  </si>
  <si>
    <t>https://twitter.com/kushal0879</t>
  </si>
  <si>
    <t>https://twitter.com/jateenchauhan</t>
  </si>
  <si>
    <t>https://twitter.com/bsnlcorporate</t>
  </si>
  <si>
    <t>https://twitter.com/wild_aju_dn_mes</t>
  </si>
  <si>
    <t>https://twitter.com/sumitrawat00752</t>
  </si>
  <si>
    <t>https://twitter.com/ijaideep_</t>
  </si>
  <si>
    <t>https://twitter.com/sonymax</t>
  </si>
  <si>
    <t>https://twitter.com/giveawaylacoza</t>
  </si>
  <si>
    <t>https://twitter.com/beingkrunal_</t>
  </si>
  <si>
    <t>https://twitter.com/s</t>
  </si>
  <si>
    <t>https://twitter.com/salmanplanet</t>
  </si>
  <si>
    <t>https://twitter.com/iphoneboy_me</t>
  </si>
  <si>
    <t>https://twitter.com/clutchplay</t>
  </si>
  <si>
    <t>https://twitter.com/anandsachar29</t>
  </si>
  <si>
    <t>https://twitter.com/saralpatel007</t>
  </si>
  <si>
    <t>https://twitter.com/nskiduniya</t>
  </si>
  <si>
    <t>https://twitter.com/dheeresh_pt</t>
  </si>
  <si>
    <t>https://twitter.com/f_dudha</t>
  </si>
  <si>
    <t>https://twitter.com/paragpala</t>
  </si>
  <si>
    <t>https://twitter.com/azharkhanap</t>
  </si>
  <si>
    <t>https://twitter.com/mpparimal</t>
  </si>
  <si>
    <t>https://twitter.com/evarpsxty4b0vw7</t>
  </si>
  <si>
    <t>https://twitter.com/rajmenon</t>
  </si>
  <si>
    <t>https://twitter.com/guru_ghantal1</t>
  </si>
  <si>
    <t>https://twitter.com/sanjaybafna</t>
  </si>
  <si>
    <t>https://twitter.com/ayushrathore67</t>
  </si>
  <si>
    <t>https://twitter.com/ishalavbjp</t>
  </si>
  <si>
    <t>https://twitter.com/anujprajapati99</t>
  </si>
  <si>
    <t>https://twitter.com/devrathor85</t>
  </si>
  <si>
    <t>https://twitter.com/vrushantvicky</t>
  </si>
  <si>
    <t>https://twitter.com/iyadavprince</t>
  </si>
  <si>
    <t>https://twitter.com/ipankajshukla</t>
  </si>
  <si>
    <t>https://twitter.com/mkpuskarna</t>
  </si>
  <si>
    <t>https://twitter.com/sunilyashkalra</t>
  </si>
  <si>
    <t>https://twitter.com/sunil</t>
  </si>
  <si>
    <t>https://twitter.com/indiansportfan</t>
  </si>
  <si>
    <t>https://twitter.com/sty002</t>
  </si>
  <si>
    <t>https://twitter.com/im__biplab</t>
  </si>
  <si>
    <t>https://twitter.com/krishna99always</t>
  </si>
  <si>
    <t>https://twitter.com/allindiatroll</t>
  </si>
  <si>
    <t>nitinboghara
@NitaMAmbani A Nitaben Gujarat
Ma Jio No Tower 🗼 Nathi Aavto
Kaik Karone @NitaMAmbani</t>
  </si>
  <si>
    <t>the_dr_cool
this is speed of jio in rajkot,gujarat
#jio #slowji @reliancejio https://t.co/epiutTGLe5</t>
  </si>
  <si>
    <t>gajjarshirish
Great ! Jio ! Mere Gujarat ke Shers
!</t>
  </si>
  <si>
    <t>kushal0879
@JioCare sir, I am using Vodafone
post paid, from Gujarat. Wanna
to migrate with JIO. Please help
me, how to do?</t>
  </si>
  <si>
    <t>jateenchauhan
@BSNLCorporate any prepaid plan
like jio/airtel in our BSNL gujarat
circles?</t>
  </si>
  <si>
    <t xml:space="preserve">bsnlcorporate
</t>
  </si>
  <si>
    <t>wild_aju_dn_mes
I liked a @YouTube video https://t.co/a0IelRk8jW
Gujarat Lions v Kings XI Punjab
connected by Jio Digital Life</t>
  </si>
  <si>
    <t>ijaideep_
Jio ads might sadly be the only
place we'll see Dwayne Bravo performing
for the Gujarat Lions this season.
#IPL #GLVKXIP @SonyMAX</t>
  </si>
  <si>
    <t xml:space="preserve">sonymax
</t>
  </si>
  <si>
    <t>giveawaylacoza
Jio ads might sadly be the only
place we'll see Dwayne Bravo performing
for the Gujarat Lions this season.
#IPL #GLVKXIP SonyMAX</t>
  </si>
  <si>
    <t>beingkrunal_
RT @iJaiDeep_: Jio ads might sadly
be the only place we'll see Dwayne
Bravo performing for the Gujarat
Lions this season. #IPL #GLVKXIP
@S…</t>
  </si>
  <si>
    <t xml:space="preserve">s
</t>
  </si>
  <si>
    <t>salmanplanet
RT @iJaiDeep_: Jio ads might sadly
be the only place we'll see Dwayne
Bravo performing for the Gujarat
Lions this season. #IPL #GLVKXIP
@S…</t>
  </si>
  <si>
    <t>iphoneboy_me
Dwayne bravo performing for the
gujarat lions is only possible
in jio ads.. #GLvKXIP</t>
  </si>
  <si>
    <t>clutchplay
Jio ads might sadly be the only
place we'll see Dwayne Bravo performing
for the Gujarat Lions this season...</t>
  </si>
  <si>
    <t>anandsachar29
RT @clutchplay: Jio ads might sadly
be the only place we'll see Dwayne
Bravo performing for the Gujarat
Lions this season...</t>
  </si>
  <si>
    <t>saralpatel007
@dheeresh_pt @reliancejio @JioCare
@VodafoneIN Airtel &amp;amp; Vodafone
4G sucks big time here in Gujarat
:/ Jio is the 'best' option here.</t>
  </si>
  <si>
    <t>nskiduniya
RT @SaralPatel007: @dheeresh_pt
@reliancejio @JioCare @VodafoneIN
Airtel &amp;amp; Vodafone 4G sucks
big time here in Gujarat :/ Jio
is the 'best'…</t>
  </si>
  <si>
    <t xml:space="preserve">dheeresh_pt
</t>
  </si>
  <si>
    <t>f_dudha
Slowest Internet speed of #jio
@ kosamba Gujarat state.. Plz improve
speed😬</t>
  </si>
  <si>
    <t>paragpala
@JioCare i want to port my Vodafone
no in jio , Pls guide? I m from
jamnagar Gujarat</t>
  </si>
  <si>
    <t>azharkhanap
@JioCare Bhachau, KUTCH, Gujarat
jio network is not good there is
a lot of speed issues so please
solve it there is no speed in net</t>
  </si>
  <si>
    <t>mpparimal
#Jio’s subscriber base may touch
100 million by March 2017 end,
says #FitchRatings. @reliancejio
#Gujarat highest w… https://t.co/KsOau8kNTH</t>
  </si>
  <si>
    <t>evarpsxty4b0vw7
RT @mpparimal: #Jio’s subscriber
base may touch 100 million by March
2017 end, says #FitchRatings. @reliancejio
#Gujarat highest with 5 mil…</t>
  </si>
  <si>
    <t>rajmenon
Gujarat Assembly polls: MCD results,
Yogi visit enthuse BJP https://t.co/OgLa17cj1X
https://t.co/C1tTlY0Gm7</t>
  </si>
  <si>
    <t>guru_ghantal1
@sanjaybafna No network last 8
days..jio's reply to my complaint.
#vapi #gujarat #Jio4G @reliancejio
https://t.co/3AWEIlrZiQ</t>
  </si>
  <si>
    <t xml:space="preserve">sanjaybafna
</t>
  </si>
  <si>
    <t>ayushrathore67
@JioCare my jio number- 8200354436,
alternate number-7405501139. My
address-126/A railway colony gandhidham,gujarat.
https://t.co/r7CKXqxmqR</t>
  </si>
  <si>
    <t>ishalavbjp
@devrathor85 @iPankajShukla @iyadavprince
@VrushantVicky @AnujPrajapati99
Yeess definetly jio🌷 Gujarat has
CM (common man)</t>
  </si>
  <si>
    <t xml:space="preserve">anujprajapati99
</t>
  </si>
  <si>
    <t>devrathor85
RT @iShalavbjp: @devrathor85 @iPankajShukla
@iyadavprince @VrushantVicky @AnujPrajapati99
Yeess definetly jio🌷 Gujarat has
CM (common man)</t>
  </si>
  <si>
    <t xml:space="preserve">vrushantvicky
</t>
  </si>
  <si>
    <t xml:space="preserve">iyadavprince
</t>
  </si>
  <si>
    <t xml:space="preserve">ipankajshukla
</t>
  </si>
  <si>
    <t>mkpuskarna
@JioCare My Jio No 7984137441 add
post Nenpur Taluka Mahemdabad Dist
Kheda Pin 387130 Gujarat i gave
you many time my info but no result
ok</t>
  </si>
  <si>
    <t>sunilyashkalra
RT @IndianSportFan: #MI need 154
to beat the Lions at their den!
#JIO MERE SHER? Oops Gujarat ke
Sher aur Mumbai ka JIO sath 😜#GLvMI
@Sunil…</t>
  </si>
  <si>
    <t xml:space="preserve">sunil
</t>
  </si>
  <si>
    <t>indiansportfan
#MI need 154 to beat the Lions
at their den! #JIO MERE SHER? Oops
Gujarat ke Sher aur Mumbai ka JIO
sath 😜#GLvMI… https://t.co/wJvcFK58jL</t>
  </si>
  <si>
    <t>sty002
@BSNLCorporate in Gujarat bsnl
still charged 1400 rs for unlimited
calling.... Wt k compition betwn
JIO and BSNL....</t>
  </si>
  <si>
    <t>im__biplab
Jio Jadeja , What a Mch, What a
Fielding, Jio Gujarat Lion.</t>
  </si>
  <si>
    <t>krishna99always
Today's match between #GLvMI Albeit
#Gujarat lost #Gujarati won #epic
#IPL2017 #VivoIPL10 #Jio</t>
  </si>
  <si>
    <t>allindiatroll
મોબાઇલ નેટ સસ્તુ થયા પછી ટોયલેટમાં
પણ પાટીયા લગાવવા પડશે કે કામ સિવાય
બેસવું નહીં. #jio #gujarat</t>
  </si>
  <si>
    <t>iamersg</t>
  </si>
  <si>
    <t>i_ajay0312</t>
  </si>
  <si>
    <t>sanyamgoyal2222</t>
  </si>
  <si>
    <t>captjanardan</t>
  </si>
  <si>
    <t>kulbirram</t>
  </si>
  <si>
    <t>technicalguruji</t>
  </si>
  <si>
    <t>jiochat</t>
  </si>
  <si>
    <t>@reliancejio we're students of JMIT a clg located in village RADAUR district YNR, HARYANA_x000D_There is no signal of jio in our college campus.</t>
  </si>
  <si>
    <t>@JioCare  we're students of JMIT a clg located in village RADAUR district YNR , HARYANA. There is no signal of jio in our college campus.</t>
  </si>
  <si>
    <t>@JioCare Hello. I am not getting the true 4g speed of jio .Speed is under 100kb/sec which is less than 2g too.I live in Hisar cantt ,Haryana</t>
  </si>
  <si>
    <t>@TechnicalGuruji thanku bhayia for your wishes jio k alwa airtel ya bsnl bhi le skte h ..... plz come bhiwani Haryana</t>
  </si>
  <si>
    <t>@JioCare my jio number 7903770987, hand set Micromax canvas P701, presently in Gurugram, Haryana.</t>
  </si>
  <si>
    <t>@reliancejio , @JioCare @JioChat 
Today jio 4g speed is down in
Haryana Ambala city 
Please chek</t>
  </si>
  <si>
    <t>http://pbs.twimg.com/profile_images/841965775275601922/xEpQM-KJ_normal.jpg</t>
  </si>
  <si>
    <t>http://pbs.twimg.com/profile_images/810203778519547904/RiMvlUyy_normal.jpg</t>
  </si>
  <si>
    <t>http://pbs.twimg.com/profile_images/1398318260/Untitled_normal.jpg</t>
  </si>
  <si>
    <t>http://pbs.twimg.com/profile_images/849238565385113600/RtJ-77HD_normal.jpg</t>
  </si>
  <si>
    <t>https://twitter.com/#!/iamersg/status/855402572101890048</t>
  </si>
  <si>
    <t>https://twitter.com/#!/iamersg/status/855403065926615040</t>
  </si>
  <si>
    <t>https://twitter.com/#!/i_ajay0312/status/856144410043707392</t>
  </si>
  <si>
    <t>https://twitter.com/#!/sanyamgoyal2222/status/856212661536780288</t>
  </si>
  <si>
    <t>https://twitter.com/#!/captjanardan/status/857871666935992320</t>
  </si>
  <si>
    <t>https://twitter.com/#!/kulbirram/status/858294678076088321</t>
  </si>
  <si>
    <t>855402572101890048</t>
  </si>
  <si>
    <t>855403065926615040</t>
  </si>
  <si>
    <t>856144410043707392</t>
  </si>
  <si>
    <t>856212661536780288</t>
  </si>
  <si>
    <t>857871666935992320</t>
  </si>
  <si>
    <t>858294678076088321</t>
  </si>
  <si>
    <t>3992637442</t>
  </si>
  <si>
    <t>Swapnil Gupta</t>
  </si>
  <si>
    <t>Ajay Mishra</t>
  </si>
  <si>
    <t>Sanyam Goyal</t>
  </si>
  <si>
    <t>TechnicalGuruji</t>
  </si>
  <si>
    <t>Dr.(capt.) J Prasad</t>
  </si>
  <si>
    <t>Kulbir Ram</t>
  </si>
  <si>
    <t>JioChat</t>
  </si>
  <si>
    <t>Engineer with a difference..</t>
  </si>
  <si>
    <t>Student who is intrested in music and want to become a singer . Fan of Sonu Nigam also intrested in Cricket .Fav player King Virat Kohli.</t>
  </si>
  <si>
    <t>Engineer by Education, Entrepreneur by Profession, Nano-Science Researcher by Interest, YouTuber by Passion... https://t.co/qxIZ2bdN3L Ur Daily Tech Dose!!</t>
  </si>
  <si>
    <t>हिंदुस्तान मेरी जान</t>
  </si>
  <si>
    <t>JioChat re-imagines the way you communicate with your friends and family. With JioChat, enhanced messaging, voice, and video calling are just one-click away.</t>
  </si>
  <si>
    <t>Dubai, United Arab Emirates</t>
  </si>
  <si>
    <t>https://t.co/qxIZ2bdN3L</t>
  </si>
  <si>
    <t>http://t.co/UpmgtypKCP</t>
  </si>
  <si>
    <t>Abu Dhabi</t>
  </si>
  <si>
    <t>https://pbs.twimg.com/profile_banners/818835547242332166/1489924543</t>
  </si>
  <si>
    <t>https://pbs.twimg.com/profile_banners/2564620097/1482002606</t>
  </si>
  <si>
    <t>https://pbs.twimg.com/profile_banners/3992637442/1486561473</t>
  </si>
  <si>
    <t>https://pbs.twimg.com/profile_banners/845262627710349312/1490361704</t>
  </si>
  <si>
    <t>https://pbs.twimg.com/profile_banners/3133013868/1487666003</t>
  </si>
  <si>
    <t>http://pbs.twimg.com/profile_images/768071480584331265/czqGoGrD_normal.jpg</t>
  </si>
  <si>
    <t>http://pbs.twimg.com/profile_images/776007028091346945/LFvy5P9n_normal.jpg</t>
  </si>
  <si>
    <t>https://twitter.com/iamersg</t>
  </si>
  <si>
    <t>https://twitter.com/i_ajay0312</t>
  </si>
  <si>
    <t>https://twitter.com/sanyamgoyal2222</t>
  </si>
  <si>
    <t>https://twitter.com/technicalguruji</t>
  </si>
  <si>
    <t>https://twitter.com/captjanardan</t>
  </si>
  <si>
    <t>https://twitter.com/kulbirram</t>
  </si>
  <si>
    <t>https://twitter.com/jiochat</t>
  </si>
  <si>
    <t>iamersg
@JioCare we're students of JMIT
a clg located in village RADAUR
district YNR , HARYANA. There is
no signal of jio in our college
campus.</t>
  </si>
  <si>
    <t>i_ajay0312
@JioCare Hello. I am not getting
the true 4g speed of jio .Speed
is under 100kb/sec which is less
than 2g too.I live in Hisar cantt
,Haryana</t>
  </si>
  <si>
    <t>sanyamgoyal2222
@TechnicalGuruji thanku bhayia
for your wishes jio k alwa airtel
ya bsnl bhi le skte h ..... plz
come bhiwani Haryana</t>
  </si>
  <si>
    <t xml:space="preserve">technicalguruji
</t>
  </si>
  <si>
    <t>captjanardan
@JioCare my jio number 7903770987,
hand set Micromax canvas P701,
presently in Gurugram, Haryana.</t>
  </si>
  <si>
    <t>kulbirram
@reliancejio , @JioCare @JioChat
Today jio 4g speed is down in Haryana
Ambala city Please chek</t>
  </si>
  <si>
    <t xml:space="preserve">jiochat
</t>
  </si>
  <si>
    <t>Haryana</t>
  </si>
  <si>
    <t>mohamma06473101</t>
  </si>
  <si>
    <t>amoghuchil</t>
  </si>
  <si>
    <t>ch600028</t>
  </si>
  <si>
    <t>harryrockerz</t>
  </si>
  <si>
    <t>am_deeksha</t>
  </si>
  <si>
    <t>swatit_</t>
  </si>
  <si>
    <t>meamit89</t>
  </si>
  <si>
    <t>skamble123</t>
  </si>
  <si>
    <t>vicky_rd</t>
  </si>
  <si>
    <t>sidduvinay</t>
  </si>
  <si>
    <t>srishti143567</t>
  </si>
  <si>
    <t>shivam88chauhan</t>
  </si>
  <si>
    <t>aditya_k168</t>
  </si>
  <si>
    <t>ahmadbilal111</t>
  </si>
  <si>
    <t>rehan_1111</t>
  </si>
  <si>
    <t>bezgum</t>
  </si>
  <si>
    <t>chandankumarsi1</t>
  </si>
  <si>
    <t>skalamz</t>
  </si>
  <si>
    <t>abidhonifan</t>
  </si>
  <si>
    <t>daneshbhope</t>
  </si>
  <si>
    <t>sam3glive</t>
  </si>
  <si>
    <t>gauravkapur</t>
  </si>
  <si>
    <t>bhogleharsha</t>
  </si>
  <si>
    <t>thehasnainraza</t>
  </si>
  <si>
    <t>vaira_ganesh</t>
  </si>
  <si>
    <t>twotontedsez</t>
  </si>
  <si>
    <t>7018982020 that's the number of RCB and I have called on that number he was            Jio customer from Himachal Pradesh</t>
  </si>
  <si>
    <t>If you type the scores of the 10 fallen RCB wickets, you get a Jio number from Himachal pradesh #KKRvRCB #IPL2017 https://t.co/MBNnjWr3bx</t>
  </si>
  <si>
    <t>@SirJadeja Haha Yea.. Its a Jio Number Himachal Pradesh</t>
  </si>
  <si>
    <t>RT @ch600028: @SirJadeja Haha Yea.. Its a Jio Number Himachal Pradesh</t>
  </si>
  <si>
    <t>RT @Aditya_k168: 7018982020 &amp;gt;&amp;gt; This Unknown User has been registered under a Jio Number from Himachal Pradesh.</t>
  </si>
  <si>
    <t>It's a reliance Jio number...Himachal Pradesh on true caller..Couldn't reach it though 😂😂😂 https://t.co/g0KBXFxNyL</t>
  </si>
  <si>
    <t>Score made by RCB batsmen is Jio no... 7018982025....😂😂 of Himachal Pradesh....  #KKRvRCB #IPL2017 #sonysix https://t.co/5zefS60lcp</t>
  </si>
  <si>
    <t>RT @vicky_rd: #RCBvsKKR  Todays #Rcb score card is Reliance Jio number of himachal pradesh  😂 #ipl  @bhogleharsha  @gauravkapur  @kartikmur…</t>
  </si>
  <si>
    <t>#RCBvsKKR  Todays #Rcb score card is Reliance Jio number of himachal pradesh  😂 #ipl  @bhogleharsha  @gauravkapur… https://t.co/UFEyEyfJH4</t>
  </si>
  <si>
    <t>#KKRvRCB Todays #Rcb score card is Reliance Jio number of himachal pradesh  😂 #ipl  @bhogleharsha  @gauravkapur… https://t.co/cYuqGsfHTv</t>
  </si>
  <si>
    <t>#KKRvRCB 7018982025 ye rellaince jio ka number from himachal pradesh.. whoever it is don't know what's the feeling right now @SirJadeja</t>
  </si>
  <si>
    <t>RT @sidduvinay: #KKRvRCB 7018982025 ye rellaince jio ka number from himachal pradesh.. whoever it is don't know what's the feeling right no…</t>
  </si>
  <si>
    <t>7018982020 &amp;gt;&amp;gt; This Unknown User has been registered under a Jio Number from Himachal Pradesh.</t>
  </si>
  <si>
    <t>@thehasnainraza this is jio number from Himachal Pradesh</t>
  </si>
  <si>
    <t>RCB score card look like reliance JIo number ( himachal Pradesh )  -7018982025😅😅
#RCBvKKR  #IPL2017</t>
  </si>
  <si>
    <t>Scorecard by RCB yesterday against KKR is a mobile no 07018982025# Is Himachal pradesh number promoting Jio at its peak&amp;gt;Lol</t>
  </si>
  <si>
    <t>@Vaira_Ganesh Jio Number
Himachal Pradesh</t>
  </si>
  <si>
    <t>@TwoTonTedSez In India that number is in himachal Pradesh with jio network! And the man's name is amir</t>
  </si>
  <si>
    <t>No 3G,No 4G of Aircel in Himachal Pradesh😦😖If Aircel will Give themselves to Jio then hope we will get good 4G,3G etc @Aircel @reliancejio</t>
  </si>
  <si>
    <t>@Aircel You should get merge in Jio ,so we will get 4G and 3G services at all areas of Himachal Pradesh</t>
  </si>
  <si>
    <t>https://twitter.com/SwatiT_/status/856208810821668864</t>
  </si>
  <si>
    <t>https://twitter.com/i/web/status/856210525126000641</t>
  </si>
  <si>
    <t>https://twitter.com/i/web/status/856211378058776577</t>
  </si>
  <si>
    <t>kkrvrcb ipl2017</t>
  </si>
  <si>
    <t>kkrvrcb ipl2017 sonysix</t>
  </si>
  <si>
    <t>rcbvskkr rcb ipl</t>
  </si>
  <si>
    <t>kkrvrcb rcb ipl</t>
  </si>
  <si>
    <t>kkrvrcb</t>
  </si>
  <si>
    <t>rcbvkkr ipl2017</t>
  </si>
  <si>
    <t>https://pbs.twimg.com/media/C-HcfJuW0Act_wC.jpg</t>
  </si>
  <si>
    <t>https://pbs.twimg.com/media/C-HfYMZXgAA0wqJ.jpg</t>
  </si>
  <si>
    <t>http://pbs.twimg.com/profile_images/829311338929328132/97j7m95X_normal.jpg</t>
  </si>
  <si>
    <t>http://pbs.twimg.com/profile_images/838432587093794818/ALAQNAAp_normal.jpg</t>
  </si>
  <si>
    <t>http://pbs.twimg.com/profile_images/833860429004812292/cxWSBp-J_normal.jpg</t>
  </si>
  <si>
    <t>http://pbs.twimg.com/profile_images/856896230839988224/zoQ23Frp_normal.jpg</t>
  </si>
  <si>
    <t>http://pbs.twimg.com/profile_images/857436822410055686/1wCBYyYy_normal.jpg</t>
  </si>
  <si>
    <t>http://pbs.twimg.com/profile_images/844974186904797184/jCpvIT8F_normal.jpg</t>
  </si>
  <si>
    <t>http://pbs.twimg.com/profile_images/857814833940627456/E0-_gAKl_normal.jpg</t>
  </si>
  <si>
    <t>http://pbs.twimg.com/profile_images/855518201513365504/V6J-AsO8_normal.jpg</t>
  </si>
  <si>
    <t>http://pbs.twimg.com/profile_images/856727882739089408/3BnIo9Qf_normal.jpg</t>
  </si>
  <si>
    <t>http://pbs.twimg.com/profile_images/856890806598119424/Ei6nFGPo_normal.jpg</t>
  </si>
  <si>
    <t>http://pbs.twimg.com/profile_images/528475332089634816/4hNMElNq_normal.jpeg</t>
  </si>
  <si>
    <t>http://pbs.twimg.com/profile_images/846623398746763264/SMBa8JY2_normal.jpg</t>
  </si>
  <si>
    <t>http://pbs.twimg.com/profile_images/1527045492/asd_normal.jpg</t>
  </si>
  <si>
    <t>http://pbs.twimg.com/profile_images/802958597244256256/kBTzi9Hc_normal.jpg</t>
  </si>
  <si>
    <t>http://pbs.twimg.com/profile_images/858321403652820992/jKa5wlDZ_normal.jpg</t>
  </si>
  <si>
    <t>http://pbs.twimg.com/profile_images/790885528073744384/o1Nen52M_normal.jpg</t>
  </si>
  <si>
    <t>http://pbs.twimg.com/profile_images/819801206453215234/tEka7Asp_normal.jpg</t>
  </si>
  <si>
    <t>https://twitter.com/#!/mohamma06473101/status/856207198292250624</t>
  </si>
  <si>
    <t>https://twitter.com/#!/amoghuchil/status/856207836866629632</t>
  </si>
  <si>
    <t>https://twitter.com/#!/ch600028/status/856207718977343488</t>
  </si>
  <si>
    <t>https://twitter.com/#!/harryrockerz/status/856207899042865152</t>
  </si>
  <si>
    <t>https://twitter.com/#!/am_deeksha/status/856208650330877952</t>
  </si>
  <si>
    <t>https://twitter.com/#!/swatit_/status/856210522194063360</t>
  </si>
  <si>
    <t>https://twitter.com/#!/meamit89/status/856211016530755584</t>
  </si>
  <si>
    <t>https://twitter.com/#!/skamble123/status/856211254779809792</t>
  </si>
  <si>
    <t>https://twitter.com/#!/vicky_rd/status/856210525126000641</t>
  </si>
  <si>
    <t>https://twitter.com/#!/vicky_rd/status/856211378058776577</t>
  </si>
  <si>
    <t>https://twitter.com/#!/sidduvinay/status/856211632594333697</t>
  </si>
  <si>
    <t>https://twitter.com/#!/srishti143567/status/856211752173920256</t>
  </si>
  <si>
    <t>https://twitter.com/#!/shivam88chauhan/status/856212047369039875</t>
  </si>
  <si>
    <t>https://twitter.com/#!/aditya_k168/status/856206708179435520</t>
  </si>
  <si>
    <t>https://twitter.com/#!/ahmadbilal111/status/856212730419625984</t>
  </si>
  <si>
    <t>https://twitter.com/#!/rehan_1111/status/856214243296849921</t>
  </si>
  <si>
    <t>https://twitter.com/#!/bezgum/status/856354035724451840</t>
  </si>
  <si>
    <t>https://twitter.com/#!/chandankumarsi1/status/856363004811554817</t>
  </si>
  <si>
    <t>https://twitter.com/#!/skalamz/status/856376660475736064</t>
  </si>
  <si>
    <t>https://twitter.com/#!/abidhonifan/status/856395002041298945</t>
  </si>
  <si>
    <t>https://twitter.com/#!/daneshbhope/status/856404766863142913</t>
  </si>
  <si>
    <t>https://twitter.com/#!/sam3glive/status/856735768617811970</t>
  </si>
  <si>
    <t>https://twitter.com/#!/sam3glive/status/856744132978626560</t>
  </si>
  <si>
    <t>856207198292250624</t>
  </si>
  <si>
    <t>856207836866629632</t>
  </si>
  <si>
    <t>856207718977343488</t>
  </si>
  <si>
    <t>856207899042865152</t>
  </si>
  <si>
    <t>856208650330877952</t>
  </si>
  <si>
    <t>856210522194063360</t>
  </si>
  <si>
    <t>856211016530755584</t>
  </si>
  <si>
    <t>856211254779809792</t>
  </si>
  <si>
    <t>856210525126000641</t>
  </si>
  <si>
    <t>856211378058776577</t>
  </si>
  <si>
    <t>856211632594333697</t>
  </si>
  <si>
    <t>856211752173920256</t>
  </si>
  <si>
    <t>856212047369039875</t>
  </si>
  <si>
    <t>856206708179435520</t>
  </si>
  <si>
    <t>856212730419625984</t>
  </si>
  <si>
    <t>856214243296849921</t>
  </si>
  <si>
    <t>856354035724451840</t>
  </si>
  <si>
    <t>856363004811554817</t>
  </si>
  <si>
    <t>856376660475736064</t>
  </si>
  <si>
    <t>856395002041298945</t>
  </si>
  <si>
    <t>856404766863142913</t>
  </si>
  <si>
    <t>856735768617811970</t>
  </si>
  <si>
    <t>856744132978626560</t>
  </si>
  <si>
    <t>856206221833011200</t>
  </si>
  <si>
    <t>856206932020838400</t>
  </si>
  <si>
    <t>856385643944988672</t>
  </si>
  <si>
    <t>856274781863374849</t>
  </si>
  <si>
    <t>856743231589056512</t>
  </si>
  <si>
    <t>3281034608</t>
  </si>
  <si>
    <t>283111686</t>
  </si>
  <si>
    <t>54534219</t>
  </si>
  <si>
    <t>856208810821668864</t>
  </si>
  <si>
    <t>Mohammad Arif Ansari</t>
  </si>
  <si>
    <t>Amogh Uchil</t>
  </si>
  <si>
    <t>Prasath Paramasivam</t>
  </si>
  <si>
    <t>Harry #HeavenPursuit</t>
  </si>
  <si>
    <t>Deeksha</t>
  </si>
  <si>
    <t>❤AAAR CEEE BEEE❤</t>
  </si>
  <si>
    <t>Swati</t>
  </si>
  <si>
    <t>Amit Singh</t>
  </si>
  <si>
    <t>Sachin Kamble</t>
  </si>
  <si>
    <t>Gaurav Kapur</t>
  </si>
  <si>
    <t>Harsha Bhogle</t>
  </si>
  <si>
    <t>BeingVic</t>
  </si>
  <si>
    <t>siddu vinay</t>
  </si>
  <si>
    <t>PROUD RCBian😭❤</t>
  </si>
  <si>
    <t>shivam chauhan</t>
  </si>
  <si>
    <t>Bilal #KKR</t>
  </si>
  <si>
    <t>Rehan™</t>
  </si>
  <si>
    <t>Professor GyaanCho™</t>
  </si>
  <si>
    <t>Sunny Bezgum</t>
  </si>
  <si>
    <t>CK  Singh</t>
  </si>
  <si>
    <t>Alam Shaikh ﷺ ®TM</t>
  </si>
  <si>
    <t>Abishek</t>
  </si>
  <si>
    <t>Kums❤கடலரசன்</t>
  </si>
  <si>
    <t>danesh bhopi</t>
  </si>
  <si>
    <t>TwoTonTed🍺</t>
  </si>
  <si>
    <t>Shubham kumar</t>
  </si>
  <si>
    <t>CSK for life ❤️</t>
  </si>
  <si>
    <t>Indulging In Relationships | Realising Potentials | Delivering Optimism</t>
  </si>
  <si>
    <t>16 year old teen..Life is all About Cricket and MusiC..@imVkohli Is My Idol 😍  Love Everything But Hate Lies..RCB or No IPL 💪#SpreadSmile ☺❤</t>
  </si>
  <si>
    <t>| Cricket Lover | SRT, Virat, Yuvi are my source of inspiration | Die hard #MI, #RCB, ICT fan forever | 50% gadget crazy | Foodie | #CricketNerds 🇮🇳</t>
  </si>
  <si>
    <t>Dreamer. Achiever . Cricket Fanatic ✌
Chartered Accountant by profession.
Big Fan of God of Cricket Sachin &amp; Virat ❤
#ABD #GG #Yuvi #RCB #MI</t>
  </si>
  <si>
    <t>Uploading</t>
  </si>
  <si>
    <t>Sports fan, media man, Peter Pan. Founder- Oaktree Creative : https://t.co/kHLJg0OCe6</t>
  </si>
  <si>
    <t>Blessed. Enjoy till it lasts.   https://t.co/AliHlEWvlX</t>
  </si>
  <si>
    <t>...True salmaniacs ...</t>
  </si>
  <si>
    <t>❤❤My luv life wrld hapnes crsh evrthng nthng only=❤#ViratKohli❤luv @AnushkaSharma❤rspct#MSD&amp;#AB❤big fan of #Modiji❤alwys wid #Ranvr#Dips❤only n only ❤❤👉#AS👈❤❤</t>
  </si>
  <si>
    <t>2 कौड़ी का इंजीनियर !!!</t>
  </si>
  <si>
    <t>Cricket.</t>
  </si>
  <si>
    <t>I basically tweet about Everything.</t>
  </si>
  <si>
    <t>Gyaan Chodne Mei Expert | Bathroom Thinker | Loves to interact | DM ur tweets to get featured on my Insta Page | Link Below | Tweets Are In Likes |</t>
  </si>
  <si>
    <t>I am Catastrophically in Love with you !</t>
  </si>
  <si>
    <t>still to make a well deserved bio !!!!!!!!!!!!!</t>
  </si>
  <si>
    <t>President
Human Rights
Mumbai
® TM
बादशाह की गली मेँ आकर बादशाह
का पता नही पूंछते.
गुलामो के जुके हुए सर खुदबखुद
रास्ता बता देते है</t>
  </si>
  <si>
    <t>Look At Me
You Can Call Me The Mass Disaster.
I’m A Monster
Never Ever Read My Chapter
I’m A Gangster
God Is My Freaking Banker MSD Vijay|Vikram|VJS|Lord Shiva</t>
  </si>
  <si>
    <t>Likes ❤ @actorvijay | MSDhoni | Raina | KajalAggarwal | In Love With Kums @Nanditasweta 💘 | @Nivethapethuraj 💖 | #CSK | @TeamSilra | பால்கோவா 💑💘</t>
  </si>
  <si>
    <t>4 Feb 1997  *wrestling* and *cricket*</t>
  </si>
  <si>
    <t>Ernie had a rival, an evil looking man.....</t>
  </si>
  <si>
    <t>I am a simple man. I believe in hard working. Give respect Take respect. I love my India.🕉🇮🇳</t>
  </si>
  <si>
    <t>Jhansi, India</t>
  </si>
  <si>
    <t>Ch28</t>
  </si>
  <si>
    <t xml:space="preserve">Pune, Maharashtra, India </t>
  </si>
  <si>
    <t>❤</t>
  </si>
  <si>
    <t>kolkata</t>
  </si>
  <si>
    <t>india</t>
  </si>
  <si>
    <t>Chitradurga, India</t>
  </si>
  <si>
    <t>in the heart ♥ of my @imVkohli</t>
  </si>
  <si>
    <t>Bellandur, Bengaluru South</t>
  </si>
  <si>
    <t>Kanpur, India</t>
  </si>
  <si>
    <t>Aukat Mei</t>
  </si>
  <si>
    <t>KPHB Colony, Rajendra Nagar</t>
  </si>
  <si>
    <t>Mettur, Tamil Nadu</t>
  </si>
  <si>
    <t>Madurai, Tamil Nadu</t>
  </si>
  <si>
    <t>Latur, India</t>
  </si>
  <si>
    <t>Vale of Glamorgan</t>
  </si>
  <si>
    <t>https://t.co/jMGduB5qtk</t>
  </si>
  <si>
    <t>https://t.co/iKTt9EaX4R</t>
  </si>
  <si>
    <t>https://t.co/dbWuTJoDBv</t>
  </si>
  <si>
    <t>https://t.co/RilUUVSFGR</t>
  </si>
  <si>
    <t>https://t.co/fKwga1eEAF</t>
  </si>
  <si>
    <t>https://t.co/urE6RQ7n8J</t>
  </si>
  <si>
    <t>https://t.co/8mRsBCRJx2</t>
  </si>
  <si>
    <t>Casablanca</t>
  </si>
  <si>
    <t>https://pbs.twimg.com/profile_banners/829307066707738630/1486558204</t>
  </si>
  <si>
    <t>https://pbs.twimg.com/profile_banners/2930019493/1455715043</t>
  </si>
  <si>
    <t>https://pbs.twimg.com/profile_banners/379587279/1471254868</t>
  </si>
  <si>
    <t>https://pbs.twimg.com/profile_banners/71181520/1488950505</t>
  </si>
  <si>
    <t>https://pbs.twimg.com/profile_banners/3172129394/1490029854</t>
  </si>
  <si>
    <t>https://pbs.twimg.com/profile_banners/2191780490/1489128077</t>
  </si>
  <si>
    <t>https://pbs.twimg.com/profile_banners/1245526501/1473446910</t>
  </si>
  <si>
    <t>https://pbs.twimg.com/profile_banners/145247097/1455638736</t>
  </si>
  <si>
    <t>https://pbs.twimg.com/profile_banners/96101258/1484927063</t>
  </si>
  <si>
    <t>https://pbs.twimg.com/profile_banners/140738220/1441655637</t>
  </si>
  <si>
    <t>https://pbs.twimg.com/profile_banners/726816335364153344/1491201490</t>
  </si>
  <si>
    <t>https://pbs.twimg.com/profile_banners/2472304766/1466938421</t>
  </si>
  <si>
    <t>https://pbs.twimg.com/profile_banners/822134336/1479727171</t>
  </si>
  <si>
    <t>https://pbs.twimg.com/profile_banners/2903807006/1490757510</t>
  </si>
  <si>
    <t>https://pbs.twimg.com/profile_banners/148028414/1480275228</t>
  </si>
  <si>
    <t>https://pbs.twimg.com/profile_banners/2261173532/1493015626</t>
  </si>
  <si>
    <t>https://pbs.twimg.com/profile_banners/283111686/1486095154</t>
  </si>
  <si>
    <t>https://pbs.twimg.com/profile_banners/2803663827/1478675979</t>
  </si>
  <si>
    <t>https://pbs.twimg.com/profile_banners/54534219/1431304855</t>
  </si>
  <si>
    <t>https://pbs.twimg.com/profile_banners/285620418/1484414206</t>
  </si>
  <si>
    <t>http://pbs.twimg.com/profile_background_images/336059687/Image_028_.jpg</t>
  </si>
  <si>
    <t>http://pbs.twimg.com/profile_background_images/557964860537831424/R1g38TkK.jpeg</t>
  </si>
  <si>
    <t>http://pbs.twimg.com/profile_background_images/644375856899485696/MtfCDRDg.jpg</t>
  </si>
  <si>
    <t>http://pbs.twimg.com/profile_background_images/551267069073715201/x_VmQglE.jpeg</t>
  </si>
  <si>
    <t>http://pbs.twimg.com/profile_background_images/143386201/4-up_on_2010-02-12_at_08.47.jpg</t>
  </si>
  <si>
    <t>http://pbs.twimg.com/profile_background_images/590591686/oj43dlte22at4assq6ly.jpeg</t>
  </si>
  <si>
    <t>http://abs.twimg.com/images/themes/theme14/bg.gif</t>
  </si>
  <si>
    <t>http://pbs.twimg.com/profile_background_images/584410291254886400/warQGng2.jpg</t>
  </si>
  <si>
    <t>http://pbs.twimg.com/profile_background_images/623444358113538048/YbHlfkAF.jpg</t>
  </si>
  <si>
    <t>http://pbs.twimg.com/profile_background_images/360656977/sewin.jpg</t>
  </si>
  <si>
    <t>http://pbs.twimg.com/profile_images/699945748616491009/PcF7Ygv7_normal.jpg</t>
  </si>
  <si>
    <t>http://pbs.twimg.com/profile_images/699625744880697344/kpoaoKDo_normal.jpg</t>
  </si>
  <si>
    <t>http://pbs.twimg.com/profile_images/513021702016483328/9Kzl-yBh_normal.jpeg</t>
  </si>
  <si>
    <t>http://pbs.twimg.com/profile_images/811816928641564672/8MnN1V_b_normal.jpg</t>
  </si>
  <si>
    <t>http://pbs.twimg.com/profile_images/857519516267327488/B8lGO7HO_normal.jpg</t>
  </si>
  <si>
    <t>http://pbs.twimg.com/profile_images/852936437313843200/1vXVrghw_normal.jpg</t>
  </si>
  <si>
    <t>http://pbs.twimg.com/profile_images/314056976/jpr_normal.jpg</t>
  </si>
  <si>
    <t>https://twitter.com/mohamma06473101</t>
  </si>
  <si>
    <t>https://twitter.com/amoghuchil</t>
  </si>
  <si>
    <t>https://twitter.com/ch600028</t>
  </si>
  <si>
    <t>https://twitter.com/harryrockerz</t>
  </si>
  <si>
    <t>https://twitter.com/am_deeksha</t>
  </si>
  <si>
    <t>https://twitter.com/aditya_k168</t>
  </si>
  <si>
    <t>https://twitter.com/swatit_</t>
  </si>
  <si>
    <t>https://twitter.com/meamit89</t>
  </si>
  <si>
    <t>https://twitter.com/skamble123</t>
  </si>
  <si>
    <t>https://twitter.com/gauravkapur</t>
  </si>
  <si>
    <t>https://twitter.com/bhogleharsha</t>
  </si>
  <si>
    <t>https://twitter.com/vicky_rd</t>
  </si>
  <si>
    <t>https://twitter.com/sidduvinay</t>
  </si>
  <si>
    <t>https://twitter.com/srishti143567</t>
  </si>
  <si>
    <t>https://twitter.com/shivam88chauhan</t>
  </si>
  <si>
    <t>https://twitter.com/ahmadbilal111</t>
  </si>
  <si>
    <t>https://twitter.com/rehan_1111</t>
  </si>
  <si>
    <t>https://twitter.com/thehasnainraza</t>
  </si>
  <si>
    <t>https://twitter.com/bezgum</t>
  </si>
  <si>
    <t>https://twitter.com/chandankumarsi1</t>
  </si>
  <si>
    <t>https://twitter.com/skalamz</t>
  </si>
  <si>
    <t>https://twitter.com/abidhonifan</t>
  </si>
  <si>
    <t>https://twitter.com/vaira_ganesh</t>
  </si>
  <si>
    <t>https://twitter.com/daneshbhope</t>
  </si>
  <si>
    <t>https://twitter.com/twotontedsez</t>
  </si>
  <si>
    <t>https://twitter.com/sam3glive</t>
  </si>
  <si>
    <t>mohamma06473101
7018982020 that's the number of
RCB and I have called on that number
he was Jio customer from Himachal
Pradesh</t>
  </si>
  <si>
    <t>amoghuchil
If you type the scores of the 10
fallen RCB wickets, you get a Jio
number from Himachal pradesh #KKRvRCB
#IPL2017 https://t.co/MBNnjWr3bx</t>
  </si>
  <si>
    <t>ch600028
@SirJadeja Haha Yea.. Its a Jio
Number Himachal Pradesh</t>
  </si>
  <si>
    <t>harryrockerz
RT @ch600028: @SirJadeja Haha Yea..
Its a Jio Number Himachal Pradesh</t>
  </si>
  <si>
    <t>am_deeksha
RT @Aditya_k168: 7018982020 &amp;gt;&amp;gt;
This Unknown User has been registered
under a Jio Number from Himachal
Pradesh.</t>
  </si>
  <si>
    <t>aditya_k168
7018982020 &amp;gt;&amp;gt; This Unknown
User has been registered under
a Jio Number from Himachal Pradesh.</t>
  </si>
  <si>
    <t>swatit_
It's a reliance Jio number...Himachal
Pradesh on true caller..Couldn't
reach it though 😂😂😂 https://t.co/g0KBXFxNyL</t>
  </si>
  <si>
    <t>meamit89
Score made by RCB batsmen is Jio
no... 7018982025....😂😂 of Himachal
Pradesh.... #KKRvRCB #IPL2017 #sonysix
https://t.co/5zefS60lcp</t>
  </si>
  <si>
    <t>skamble123
RT @vicky_rd: #RCBvsKKR Todays
#Rcb score card is Reliance Jio
number of himachal pradesh 😂 #ipl
@bhogleharsha @gauravkapur @kartikmur…</t>
  </si>
  <si>
    <t xml:space="preserve">gauravkapur
</t>
  </si>
  <si>
    <t xml:space="preserve">bhogleharsha
</t>
  </si>
  <si>
    <t>vicky_rd
#KKRvRCB Todays #Rcb score card
is Reliance Jio number of himachal
pradesh 😂 #ipl @bhogleharsha @gauravkapur…
https://t.co/cYuqGsfHTv</t>
  </si>
  <si>
    <t>sidduvinay
#KKRvRCB 7018982025 ye rellaince
jio ka number from himachal pradesh..
whoever it is don't know what's
the feeling right now @SirJadeja</t>
  </si>
  <si>
    <t>srishti143567
RT @Aditya_k168: 7018982020 &amp;gt;&amp;gt;
This Unknown User has been registered
under a Jio Number from Himachal
Pradesh.</t>
  </si>
  <si>
    <t>shivam88chauhan
RT @sidduvinay: #KKRvRCB 7018982025
ye rellaince jio ka number from
himachal pradesh.. whoever it is
don't know what's the feeling right
no…</t>
  </si>
  <si>
    <t>ahmadbilal111
RT @Aditya_k168: 7018982020 &amp;gt;&amp;gt;
This Unknown User has been registered
under a Jio Number from Himachal
Pradesh.</t>
  </si>
  <si>
    <t>rehan_1111
@thehasnainraza this is jio number
from Himachal Pradesh</t>
  </si>
  <si>
    <t xml:space="preserve">thehasnainraza
</t>
  </si>
  <si>
    <t>bezgum
RCB score card look like reliance
JIo number ( himachal Pradesh )
-7018982025😅😅 #RCBvKKR #IPL2017</t>
  </si>
  <si>
    <t>chandankumarsi1
Scorecard by RCB yesterday against
KKR is a mobile no 07018982025#
Is Himachal pradesh number promoting
Jio at its peak&amp;gt;Lol</t>
  </si>
  <si>
    <t>skalamz
RCB score card look like reliance
JIo number ( himachal Pradesh )
-7018982025😅😅 #RCBvKKR #IPL2017</t>
  </si>
  <si>
    <t>abidhonifan
@Vaira_Ganesh Jio Number Himachal
Pradesh</t>
  </si>
  <si>
    <t xml:space="preserve">vaira_ganesh
</t>
  </si>
  <si>
    <t>daneshbhope
@TwoTonTedSez In India that number
is in himachal Pradesh with jio
network! And the man's name is
amir</t>
  </si>
  <si>
    <t xml:space="preserve">twotontedsez
</t>
  </si>
  <si>
    <t>sam3glive
@Aircel You should get merge in
Jio ,so we will get 4G and 3G services
at all areas of Himachal Pradesh</t>
  </si>
  <si>
    <t>Himachal Pradesh</t>
  </si>
  <si>
    <t>tangopurrr</t>
  </si>
  <si>
    <t>@TangoPurrr  Yes, it is currently available for New Jio Postpaid connections in Jammu and Kashmir. Please visit the nearest(1/2)</t>
  </si>
  <si>
    <t>https://twitter.com/#!/jiocare/status/858252117563322368</t>
  </si>
  <si>
    <t>858252117563322368</t>
  </si>
  <si>
    <t>858224158760685572</t>
  </si>
  <si>
    <t>1681237273</t>
  </si>
  <si>
    <t>Jio3</t>
  </si>
  <si>
    <t>Tomahawk</t>
  </si>
  <si>
    <t>https://pbs.twimg.com/profile_banners/1681237273/1429675825</t>
  </si>
  <si>
    <t>http://pbs.twimg.com/profile_images/587980507733827584/_vHh3gv2_normal.jpg</t>
  </si>
  <si>
    <t>https://twitter.com/tangopurrr</t>
  </si>
  <si>
    <t xml:space="preserve">tangopurrr
</t>
  </si>
  <si>
    <t>Jammu &amp; Kashmir</t>
  </si>
  <si>
    <t>sumantnetwb</t>
  </si>
  <si>
    <t>nctps</t>
  </si>
  <si>
    <t>@JioCare Thanks for started  Jio Network in New Location,Jharkhand, Pin 832104
Now every where, cheers.
&amp;amp; also feel… https://t.co/qBmg2q6ITY</t>
  </si>
  <si>
    <t>@reliancejio unable to open my jio account by my jio no7004247538 at Chandrapura jharkhand 828403. Attaching msg wh… https://t.co/eQg4AlG0Hu</t>
  </si>
  <si>
    <t>https://twitter.com/i/web/status/855964229626716160</t>
  </si>
  <si>
    <t>https://twitter.com/i/web/status/857307297416196097</t>
  </si>
  <si>
    <t>http://pbs.twimg.com/profile_images/734006379799711744/giXpBYWD_normal.jpg</t>
  </si>
  <si>
    <t>http://pbs.twimg.com/profile_images/839349532613873665/REQzY32N_normal.jpg</t>
  </si>
  <si>
    <t>https://twitter.com/#!/sumantnetwb/status/855964229626716160</t>
  </si>
  <si>
    <t>https://twitter.com/#!/nctps/status/857307297416196097</t>
  </si>
  <si>
    <t>855964229626716160</t>
  </si>
  <si>
    <t>857307297416196097</t>
  </si>
  <si>
    <t>846959148956897280</t>
  </si>
  <si>
    <t>Sumant Kr. Bagti</t>
  </si>
  <si>
    <t>Niles Biswas</t>
  </si>
  <si>
    <t>Nothing special</t>
  </si>
  <si>
    <t>Ghatsila</t>
  </si>
  <si>
    <t>Chandrapura, India</t>
  </si>
  <si>
    <t>https://t.co/pvopkgG5i4</t>
  </si>
  <si>
    <t>https://pbs.twimg.com/profile_banners/161981237/1465064195</t>
  </si>
  <si>
    <t>https://pbs.twimg.com/profile_banners/858018980/1488951597</t>
  </si>
  <si>
    <t>https://twitter.com/sumantnetwb</t>
  </si>
  <si>
    <t>https://twitter.com/nctps</t>
  </si>
  <si>
    <t>sumantnetwb
@JioCare Thanks for started Jio
Network in New Location,Jharkhand,
Pin 832104 Now every where, cheers.
&amp;amp; also feel… https://t.co/qBmg2q6ITY</t>
  </si>
  <si>
    <t>nctps
@reliancejio unable to open my
jio account by my jio no7004247538
at Chandrapura jharkhand 828403.
Attaching msg wh… https://t.co/eQg4AlG0Hu</t>
  </si>
  <si>
    <t>Jharkhand</t>
  </si>
  <si>
    <t>vasantha191</t>
  </si>
  <si>
    <t>joy_networkz</t>
  </si>
  <si>
    <t>nanjunanjesh</t>
  </si>
  <si>
    <t>basumarkumbi</t>
  </si>
  <si>
    <t>kiranapatil19</t>
  </si>
  <si>
    <t>mdsufi9</t>
  </si>
  <si>
    <t>nileshgr</t>
  </si>
  <si>
    <t>sujitmohanty_me</t>
  </si>
  <si>
    <t>adityabatwe</t>
  </si>
  <si>
    <t>@reliancejio waiting for gio @ Allipade area in Karnataka (pin 574211). Rumour is that jio installed equipment on BSNL tower . Is it true ??</t>
  </si>
  <si>
    <t>Hello , today Jio is really slow, not even 20 kbps coming , my data limit is not crossed, Area : Siddakatte, Karnataka 574237 @reliancejio</t>
  </si>
  <si>
    <t>Iam student from Mysore school  in karnataka.h as u spreded news of jio sim,why can't u do something for education of poor children</t>
  </si>
  <si>
    <t>@JioCare there's no jio network coverage in siddapur village which is just 16 kms frm gangavathi taluk in koppal district of Karnataka state</t>
  </si>
  <si>
    <t>@JioCare, Jio no is 8217893855, 
Address rajendra nagar, haveri- karnataka 
Landmark- near guru bhavan
Pin code 581110</t>
  </si>
  <si>
    <t>Jio service is very worst in dharwad belur karnataka</t>
  </si>
  <si>
    <t>Jio coverage has significantly improved since last time in January on NH48 in Karnataka</t>
  </si>
  <si>
    <t>@JioCare How do I convert my Jio Odisha Prepaid Number to Jio Karnataka Prepaid?</t>
  </si>
  <si>
    <t>Travelled today through four states MH AP Karnataka TN....Seemless support #jio @reliancejio @NitaMAmbani .. Awesome Job... Changing India🙏🙌</t>
  </si>
  <si>
    <t>http://pbs.twimg.com/profile_images/853129801921470464/o_Wly9Fp_normal.jpg</t>
  </si>
  <si>
    <t>http://pbs.twimg.com/profile_images/635784307353587712/tDW1K5j5_normal.jpg</t>
  </si>
  <si>
    <t>http://pbs.twimg.com/profile_images/516412352288129024/KA8PqTvM_normal.jpeg</t>
  </si>
  <si>
    <t>http://pbs.twimg.com/profile_images/855605455305023488/kM01cEIF_normal.jpg</t>
  </si>
  <si>
    <t>http://pbs.twimg.com/profile_images/833031947970416640/NiVL-C-F_normal.jpg</t>
  </si>
  <si>
    <t>http://pbs.twimg.com/profile_images/686077211468640256/PeDMtsq5_normal.jpg</t>
  </si>
  <si>
    <t>https://twitter.com/#!/vasantha191/status/855298673386725382</t>
  </si>
  <si>
    <t>https://twitter.com/#!/joy_networkz/status/855960215686193153</t>
  </si>
  <si>
    <t>https://twitter.com/#!/nanjunanjesh/status/856199223523647488</t>
  </si>
  <si>
    <t>https://twitter.com/#!/basumarkumbi/status/857295339396620288</t>
  </si>
  <si>
    <t>https://twitter.com/#!/kiranapatil19/status/857820139647053824</t>
  </si>
  <si>
    <t>https://twitter.com/#!/mdsufi9/status/857894925421035520</t>
  </si>
  <si>
    <t>https://twitter.com/#!/nileshgr/status/857911040570523648</t>
  </si>
  <si>
    <t>https://twitter.com/#!/sujitmohanty_me/status/858215899320512512</t>
  </si>
  <si>
    <t>https://twitter.com/#!/adityabatwe/status/858640697083084800</t>
  </si>
  <si>
    <t>855298673386725382</t>
  </si>
  <si>
    <t>855960215686193153</t>
  </si>
  <si>
    <t>856199223523647488</t>
  </si>
  <si>
    <t>857295339396620288</t>
  </si>
  <si>
    <t>857820139647053824</t>
  </si>
  <si>
    <t>857894925421035520</t>
  </si>
  <si>
    <t>857911040570523648</t>
  </si>
  <si>
    <t>858215899320512512</t>
  </si>
  <si>
    <t>858640697083084800</t>
  </si>
  <si>
    <t>857763921930878976</t>
  </si>
  <si>
    <t>Vasanth nayak</t>
  </si>
  <si>
    <t>Joyan aranha</t>
  </si>
  <si>
    <t>Nanjesh nanju</t>
  </si>
  <si>
    <t>Basavaraj</t>
  </si>
  <si>
    <t>Kiran A Patil</t>
  </si>
  <si>
    <t>Md Sufi</t>
  </si>
  <si>
    <t>Puneri Sylvester</t>
  </si>
  <si>
    <t>Sujit Mohanty</t>
  </si>
  <si>
    <t>I will make it popular which I like.</t>
  </si>
  <si>
    <t>पुणेरी सिल्वेस्टर</t>
  </si>
  <si>
    <t>Aspiring Software Developer. A Geek &amp; Fitness Enthusiast by Passion.</t>
  </si>
  <si>
    <t>FIGHTER.....DREAMER......STORM.....</t>
  </si>
  <si>
    <t>Siddakatte, Mangalore</t>
  </si>
  <si>
    <t>Pune, India</t>
  </si>
  <si>
    <t>Bengaluru, India</t>
  </si>
  <si>
    <t>https://t.co/IWSYKbkdDw</t>
  </si>
  <si>
    <t>https://t.co/UGiwG9zotA</t>
  </si>
  <si>
    <t>https://pbs.twimg.com/profile_banners/524262420/1428329169</t>
  </si>
  <si>
    <t>https://pbs.twimg.com/profile_banners/96760234/1472785380</t>
  </si>
  <si>
    <t>https://pbs.twimg.com/profile_banners/72545789/1487445780</t>
  </si>
  <si>
    <t>https://pbs.twimg.com/profile_banners/147478618/1452408554</t>
  </si>
  <si>
    <t>https://twitter.com/vasantha191</t>
  </si>
  <si>
    <t>https://twitter.com/joy_networkz</t>
  </si>
  <si>
    <t>https://twitter.com/nanjunanjesh</t>
  </si>
  <si>
    <t>https://twitter.com/basumarkumbi</t>
  </si>
  <si>
    <t>https://twitter.com/kiranapatil19</t>
  </si>
  <si>
    <t>https://twitter.com/mdsufi9</t>
  </si>
  <si>
    <t>https://twitter.com/nileshgr</t>
  </si>
  <si>
    <t>https://twitter.com/sujitmohanty_me</t>
  </si>
  <si>
    <t>https://twitter.com/adityabatwe</t>
  </si>
  <si>
    <t>vasantha191
@reliancejio waiting for gio @
Allipade area in Karnataka (pin
574211). Rumour is that jio installed
equipment on BSNL tower . Is it
true ??</t>
  </si>
  <si>
    <t>joy_networkz
Hello , today Jio is really slow,
not even 20 kbps coming , my data
limit is not crossed, Area : Siddakatte,
Karnataka 574237 @reliancejio</t>
  </si>
  <si>
    <t>nanjunanjesh
Iam student from Mysore school
in karnataka.h as u spreded news
of jio sim,why can't u do something
for education of poor children</t>
  </si>
  <si>
    <t>basumarkumbi
@JioCare there's no jio network
coverage in siddapur village which
is just 16 kms frm gangavathi taluk
in koppal district of Karnataka
state</t>
  </si>
  <si>
    <t>kiranapatil19
@JioCare, Jio no is 8217893855,
Address rajendra nagar, haveri-
karnataka Landmark- near guru bhavan
Pin code 581110</t>
  </si>
  <si>
    <t>mdsufi9
Jio service is very worst in dharwad
belur karnataka</t>
  </si>
  <si>
    <t>nileshgr
Jio coverage has significantly
improved since last time in January
on NH48 in Karnataka</t>
  </si>
  <si>
    <t>sujitmohanty_me
@JioCare How do I convert my Jio
Odisha Prepaid Number to Jio Karnataka
Prepaid?</t>
  </si>
  <si>
    <t>adityabatwe
Travelled today through four states
MH AP Karnataka TN....Seemless
support #jio @reliancejio @NitaMAmbani
.. Awesome Job... Changing India🙏🙌</t>
  </si>
  <si>
    <t>Karnataka</t>
  </si>
  <si>
    <t>kerala_kaumudi</t>
  </si>
  <si>
    <t>pros_p33</t>
  </si>
  <si>
    <t>prasujith</t>
  </si>
  <si>
    <t>rayeshr</t>
  </si>
  <si>
    <t>russel458</t>
  </si>
  <si>
    <t>ranjithrnair24</t>
  </si>
  <si>
    <t>pythoroshan</t>
  </si>
  <si>
    <t>giveawayqannon</t>
  </si>
  <si>
    <t>visvya1</t>
  </si>
  <si>
    <t>nikkalkundhal</t>
  </si>
  <si>
    <t>m_libin</t>
  </si>
  <si>
    <t>rishi4u</t>
  </si>
  <si>
    <t>expresstechie</t>
  </si>
  <si>
    <t>Keralakaumudi #kkfb #JIO
മാർച്ചിൽ നടന്ന 4ജി ഡൗൺലോഡ് വേഗ പരിശോധനയിൽ മാർക്കറ്ര് ലീഡർമാരായ എയർടെലിനെയും ഐഡിയയെയും... https://t.co/s6JnQskRSs</t>
  </si>
  <si>
    <t>RT @visvya1: #News #India #Kerala #Malayalam #Hindi https://t.co/nOWLQrxoTx IPL 2017 || JIO Dhan Dhana Dhan ad making, very funny dances by…</t>
  </si>
  <si>
    <t>@VodafoneIN 4G coverage is very poor. Kerala even 3G coverage is poor, I escalated the issue since 2011, bt nothing. Jio has best coverage.</t>
  </si>
  <si>
    <t>@rishi4u If your qn is about Jio internet service, the answer is - it depends. However, I have noticed range in mos… https://t.co/9fLzLrkr3n</t>
  </si>
  <si>
    <t>@JioCare Why Jio 4g voice app on iphone doesn't support JioFi? I am in Kerala circle. So we can't call with JioFi. Is that fair?</t>
  </si>
  <si>
    <t>@reliancejio awesome speed in Kerala....and proud to be a prime member of Jio😘😍</t>
  </si>
  <si>
    <t>Experience with Idea 4G - kerala
Today I stood in d ot with a doc who had JIO. She went online, got article n entered FB. Mine never started</t>
  </si>
  <si>
    <t>Experience with Idea 4G - kerala Today I stood in d ot with a doc who had JIO. She went online, got article n entered FB. Mine never started</t>
  </si>
  <si>
    <t>#News #India #Kerala #Malayalam #Hindi https://t.co/nOWLQrxoTx IPL 2017 || JIO Dhan Dhana Dhan ad making, very funn… https://t.co/33XjtZzrq7</t>
  </si>
  <si>
    <t>#News #India #Kerala #Malayalam #Hindi https://t.co/nOWLQrxoTx IPL 2017 || JIO Dhan Dhana Dhan ad making, very funn… https://t.co/GUzkfFRwkl</t>
  </si>
  <si>
    <t>#News #India #Kerala #Malayalam #Hindi https://t.co/WEc2T2Ce0Y Jio Wala Sim | Full Video | Resham Singh Anmol | 13D… https://t.co/aJoTYrVyzu</t>
  </si>
  <si>
    <t>#News #India #Kerala #Malayalam #Hindi https://t.co/WEc2T2Ce0Y Jio Wala Sim | Full Video | Resham Singh Anmol | 13D… https://t.co/gSuoxrYKeG</t>
  </si>
  <si>
    <t>Reliance Jio towers regularization: Opposition in Kerala seeks vigilance probe https://t.co/1E03rmudXk https://t.co/kmHtM0IR9y</t>
  </si>
  <si>
    <t>ETTelecom | Reliance Jio towers regularization: Opposition in Kerala seeks vigilance probe https://t.co/aVw0qHj4Pl</t>
  </si>
  <si>
    <t>ETTelecom | Reliance Jio towers regularization: Opposition in Kerala seeks vigilance probe https://t.co/YXhV98bV2h</t>
  </si>
  <si>
    <t>ETTelecom | Reliance Jio towers regularization: Opposition in Kerala seeks vigilance probe https://t.co/ZKNoYRrDW0 #Telecom</t>
  </si>
  <si>
    <t>RT ETTelecom "ETTelecom | Reliance Jio towers regularization: Opposition in Kerala seeks vigilance probe https://t.co/3yGGL0f03h"</t>
  </si>
  <si>
    <t>Received Salary Credit Text followed by;
KFC 48% off Txt
Maxx 30% sale txt
Jio Recharge txt
Kerala Full body... https://t.co/RLKGYNdAnZ</t>
  </si>
  <si>
    <t>@expresstechie @reliancejio Plz Also Take Kerala state as Part of Reliance Jio Fiber Broadband &amp;amp; Save us from… https://t.co/sHPuD2OUAj</t>
  </si>
  <si>
    <t>https://fb.me/5n5jtcn0u</t>
  </si>
  <si>
    <t>http://visvya.malayalamsearch.com/?url=https://www.youtube.com/watch?v=UKJFqtJSthc</t>
  </si>
  <si>
    <t>https://twitter.com/i/web/status/856423499338043392</t>
  </si>
  <si>
    <t>http://visvya.malayalamsearch.com/?url=https://www.youtube.com/watch?v=UKJFqtJSthc https://twitter.com/i/web/status/855462852978716673</t>
  </si>
  <si>
    <t>http://visvya.malayalamsearch.com/?url=https://www.youtube.com/watch?v=UKJFqtJSthc https://twitter.com/i/web/status/856120773408428032</t>
  </si>
  <si>
    <t>http://visvya.malayalamsearch.com/?url=https://www.youtube.com/watch?v=FqDG6cWOoeA https://twitter.com/i/web/status/857050934677049344</t>
  </si>
  <si>
    <t>http://visvya.malayalamsearch.com/?url=https://www.youtube.com/watch?v=FqDG6cWOoeA https://twitter.com/i/web/status/857322803128913920</t>
  </si>
  <si>
    <t>http://telecom.economictimes.indiatimes.com/news/reliance-jio-towers-regularization-opposition-in-kerala-seeks-vigilance-probe/58391322?utm_source=dlvr.it&amp;utm_medium=twitter</t>
  </si>
  <si>
    <t>http://telecom.economictimes.indiatimes.com/news/reliance-jio-towers-regularization-opposition-in-kerala-seeks-vigilance-probe/58391322</t>
  </si>
  <si>
    <t>https://fb.me/8RwGgSIhf</t>
  </si>
  <si>
    <t>https://twitter.com/i/web/status/858155264171802626</t>
  </si>
  <si>
    <t>fb.me</t>
  </si>
  <si>
    <t>malayalamsearch.com</t>
  </si>
  <si>
    <t>malayalamsearch.com twitter.com</t>
  </si>
  <si>
    <t>kkfb jio</t>
  </si>
  <si>
    <t>news india kerala malayalam hindi</t>
  </si>
  <si>
    <t>https://pbs.twimg.com/media/C-Y65M-UwAIoSQW.jpg</t>
  </si>
  <si>
    <t>http://pbs.twimg.com/profile_images/3134313499/ac7548f93ae101808db3c017f5053944_normal.jpeg</t>
  </si>
  <si>
    <t>http://pbs.twimg.com/profile_images/500191511666237440/D0df2z6v_normal.jpeg</t>
  </si>
  <si>
    <t>http://pbs.twimg.com/profile_images/658619854337912832/maToMDhh_normal.jpg</t>
  </si>
  <si>
    <t>http://pbs.twimg.com/profile_images/851396428052275200/0kiBtsOt_normal.jpg</t>
  </si>
  <si>
    <t>http://pbs.twimg.com/profile_images/833955724225044480/FDe8wByB_normal.jpg</t>
  </si>
  <si>
    <t>http://pbs.twimg.com/profile_images/853958694782066688/_9lo2lPW_normal.jpg</t>
  </si>
  <si>
    <t>http://pbs.twimg.com/profile_images/858237748855156736/_k2apcEq_normal.jpg</t>
  </si>
  <si>
    <t>http://pbs.twimg.com/profile_images/856367800771764224/noca6ppp_normal.jpg</t>
  </si>
  <si>
    <t>http://pbs.twimg.com/profile_images/822991734254825472/lQH8QrQj_normal.jpg</t>
  </si>
  <si>
    <t>http://pbs.twimg.com/profile_images/854940945866825728/QsTlbeJ5_normal.jpg</t>
  </si>
  <si>
    <t>http://pbs.twimg.com/profile_images/834309581153112065/iyZ32Ho5_normal.jpg</t>
  </si>
  <si>
    <t>https://twitter.com/#!/kerala_kaumudi/status/855383117506412545</t>
  </si>
  <si>
    <t>https://twitter.com/#!/pros_p33/status/855463473567936515</t>
  </si>
  <si>
    <t>https://twitter.com/#!/prasujith/status/855841222115688449</t>
  </si>
  <si>
    <t>https://twitter.com/#!/rayeshr/status/856423499338043392</t>
  </si>
  <si>
    <t>https://twitter.com/#!/russel458/status/856425315853271040</t>
  </si>
  <si>
    <t>https://twitter.com/#!/ranjithrnair24/status/856466678665936896</t>
  </si>
  <si>
    <t>https://twitter.com/#!/pythoroshan/status/856806463922208768</t>
  </si>
  <si>
    <t>https://twitter.com/#!/giveawayqannon/status/856806601503780865</t>
  </si>
  <si>
    <t>https://twitter.com/#!/visvya1/status/855462852978716673</t>
  </si>
  <si>
    <t>https://twitter.com/#!/visvya1/status/856120773408428032</t>
  </si>
  <si>
    <t>https://twitter.com/#!/visvya1/status/857050934677049344</t>
  </si>
  <si>
    <t>https://twitter.com/#!/visvya1/status/857322803128913920</t>
  </si>
  <si>
    <t>https://twitter.com/#!/ninjassuck/status/857437536775360512</t>
  </si>
  <si>
    <t>https://twitter.com/#!/ettelecom/status/857534862466719744</t>
  </si>
  <si>
    <t>https://twitter.com/#!/jais_george/status/857534871236956161</t>
  </si>
  <si>
    <t>https://twitter.com/#!/indiafone/status/857535003114254338</t>
  </si>
  <si>
    <t>https://twitter.com/#!/rvp/status/857535570209366016</t>
  </si>
  <si>
    <t>https://twitter.com/#!/nikkalkundhal/status/857934330475294722</t>
  </si>
  <si>
    <t>https://twitter.com/#!/m_libin/status/858155264171802626</t>
  </si>
  <si>
    <t>855383117506412545</t>
  </si>
  <si>
    <t>855463473567936515</t>
  </si>
  <si>
    <t>855841222115688449</t>
  </si>
  <si>
    <t>856423499338043392</t>
  </si>
  <si>
    <t>856425315853271040</t>
  </si>
  <si>
    <t>856466678665936896</t>
  </si>
  <si>
    <t>856806463922208768</t>
  </si>
  <si>
    <t>856806601503780865</t>
  </si>
  <si>
    <t>855462852978716673</t>
  </si>
  <si>
    <t>856120773408428032</t>
  </si>
  <si>
    <t>857050934677049344</t>
  </si>
  <si>
    <t>857322803128913920</t>
  </si>
  <si>
    <t>857437536775360512</t>
  </si>
  <si>
    <t>857534862466719744</t>
  </si>
  <si>
    <t>857534871236956161</t>
  </si>
  <si>
    <t>857535003114254338</t>
  </si>
  <si>
    <t>857535570209366016</t>
  </si>
  <si>
    <t>857934330475294722</t>
  </si>
  <si>
    <t>858155264171802626</t>
  </si>
  <si>
    <t>856423009724268544</t>
  </si>
  <si>
    <t>856425503133114370</t>
  </si>
  <si>
    <t>858146418653048832</t>
  </si>
  <si>
    <t>61180382</t>
  </si>
  <si>
    <t>245336310</t>
  </si>
  <si>
    <t>3184725630</t>
  </si>
  <si>
    <t>ml</t>
  </si>
  <si>
    <t>Pros_P33</t>
  </si>
  <si>
    <t>Twitter for Windows</t>
  </si>
  <si>
    <t>Kerala Kaumudi</t>
  </si>
  <si>
    <t>Visvya Solutions</t>
  </si>
  <si>
    <t>Prasujith</t>
  </si>
  <si>
    <t>Vazhiyaadhaar</t>
  </si>
  <si>
    <t>Rishi</t>
  </si>
  <si>
    <t>RUSSEL</t>
  </si>
  <si>
    <t>Ranjith R Nair</t>
  </si>
  <si>
    <t>Dr Roshan R</t>
  </si>
  <si>
    <t>-.WIN IPHONE 7 PLUS!</t>
  </si>
  <si>
    <t>Adengappa..</t>
  </si>
  <si>
    <t>libinTmathews</t>
  </si>
  <si>
    <t>Express Technology</t>
  </si>
  <si>
    <t>Leading Malayalam newspaper, founded in 1911 by C. V. Kunhiraman. K. Sukumaran BA is the founder editor. http://t.co/4CmtcYoF</t>
  </si>
  <si>
    <t>Non gender bias tweet poster, #PINTEREST freak. @_defcon_ #DontFlop and #sbtvonline addict #deviant #typographer .
#advert #hype #bots</t>
  </si>
  <si>
    <t>Watch Live News Channel,Film Reviews,Film Song,Full Movies,Official Film Trailers, Comedy and Short Film Online. Visit https://t.co/xd7iw6w3dw</t>
  </si>
  <si>
    <t>Athiest, Nihilist, Skeptic Rationale, Freethinker, Humanist, Feminist, Pro - LGBTIQ, Pacifist, Environment loving, Tech junkie and Medical Student.</t>
  </si>
  <si>
    <t>We are not figuratively, but literally stardust. 
― Neil deGrasse Tyson</t>
  </si>
  <si>
    <t>If it was up to me I would abolish all the countries and declare the whole earth as one bloody nation</t>
  </si>
  <si>
    <t>Electrical Engineer, Sports Addict, Movie Lover, Keyboardist, Fitness Enthusiast.</t>
  </si>
  <si>
    <t>Winner #TOIWriteIndia S01. 'Best Creative Writing Blog in India at #Win14'. Also an anaesthesiologist with over 22 published short stories</t>
  </si>
  <si>
    <t>GiveawayQannon is giving away 2 New iPhone 7 Plus (worth $969) for 2 Winners every week! JOIN to WIN! Take 2 min to FOLLOW the step on my pinned tweet!!</t>
  </si>
  <si>
    <t>Chennai Dude, Meme Maker, Celebrities Stalker, #Hashtagger warrior and my 
Fb: Page - https://t.co/1epbDXR9Ag</t>
  </si>
  <si>
    <t>B.comm, Diploma in Computer Application</t>
  </si>
  <si>
    <t>Technology covered with the average user in the mind. Follow us for reviews, exclusives and all the tech news in India.</t>
  </si>
  <si>
    <t>Trivandrum</t>
  </si>
  <si>
    <t>Accra,Ghana</t>
  </si>
  <si>
    <t>Alappuzha</t>
  </si>
  <si>
    <t xml:space="preserve">Kannur/ Bangalore </t>
  </si>
  <si>
    <t>Kerala, India</t>
  </si>
  <si>
    <t>Shoranur, India</t>
  </si>
  <si>
    <t>Connecticut, USA</t>
  </si>
  <si>
    <t>New Delhi, Delhi</t>
  </si>
  <si>
    <t>https://t.co/jxxpYugf2B</t>
  </si>
  <si>
    <t>https://t.co/MQwcYlML3j</t>
  </si>
  <si>
    <t>https://t.co/pm6XKlNVOB</t>
  </si>
  <si>
    <t>https://t.co/HOKmBLk0o7</t>
  </si>
  <si>
    <t>https://t.co/Tgj29KC0IB</t>
  </si>
  <si>
    <t>http://t.co/5dm10u3NtL</t>
  </si>
  <si>
    <t>Alaska</t>
  </si>
  <si>
    <t>https://pbs.twimg.com/profile_banners/74687365/1408089935</t>
  </si>
  <si>
    <t>https://pbs.twimg.com/profile_banners/822990997315612673/1485051493</t>
  </si>
  <si>
    <t>https://pbs.twimg.com/profile_banners/517580849/1372935224</t>
  </si>
  <si>
    <t>https://pbs.twimg.com/profile_banners/245336310/1398323343</t>
  </si>
  <si>
    <t>https://pbs.twimg.com/profile_banners/33459103/1402554000</t>
  </si>
  <si>
    <t>https://pbs.twimg.com/profile_banners/123022226/1470213804</t>
  </si>
  <si>
    <t>https://pbs.twimg.com/profile_banners/805989409720061955/1492434677</t>
  </si>
  <si>
    <t>https://pbs.twimg.com/profile_banners/30042256/1486227865</t>
  </si>
  <si>
    <t>https://pbs.twimg.com/profile_banners/850335143063572482/1493008984</t>
  </si>
  <si>
    <t>https://pbs.twimg.com/profile_banners/1053020646/1485703769</t>
  </si>
  <si>
    <t>https://pbs.twimg.com/profile_banners/1135016444/1485600627</t>
  </si>
  <si>
    <t>https://pbs.twimg.com/profile_banners/3184725630/1430717611</t>
  </si>
  <si>
    <t>http://pbs.twimg.com/profile_background_images/653891423/870cakjums8pzywrxgad.jpeg</t>
  </si>
  <si>
    <t>http://abs.twimg.com/images/themes/theme12/bg.gif</t>
  </si>
  <si>
    <t>http://pbs.twimg.com/profile_background_images/549369475028377600/-33yV0Bx.jpeg</t>
  </si>
  <si>
    <t>http://pbs.twimg.com/profile_images/820962279151833088/fLM3AVxQ_normal.jpg</t>
  </si>
  <si>
    <t>http://pbs.twimg.com/profile_images/595083746216259584/FfOYxJfr_normal.png</t>
  </si>
  <si>
    <t>https://twitter.com/kerala_kaumudi</t>
  </si>
  <si>
    <t>https://twitter.com/pros_p33</t>
  </si>
  <si>
    <t>https://twitter.com/visvya1</t>
  </si>
  <si>
    <t>https://twitter.com/prasujith</t>
  </si>
  <si>
    <t>https://twitter.com/rayeshr</t>
  </si>
  <si>
    <t>https://twitter.com/rishi4u</t>
  </si>
  <si>
    <t>https://twitter.com/russel458</t>
  </si>
  <si>
    <t>https://twitter.com/ranjithrnair24</t>
  </si>
  <si>
    <t>https://twitter.com/pythoroshan</t>
  </si>
  <si>
    <t>https://twitter.com/giveawayqannon</t>
  </si>
  <si>
    <t>https://twitter.com/nikkalkundhal</t>
  </si>
  <si>
    <t>https://twitter.com/m_libin</t>
  </si>
  <si>
    <t>https://twitter.com/expresstechie</t>
  </si>
  <si>
    <t>kerala_kaumudi
Keralakaumudi #kkfb #JIO മാർച്ചിൽ
നടന്ന 4ജി ഡൗൺലോഡ് വേഗ പരിശോധനയിൽ
മാർക്കറ്ര് ലീഡർമാരായ എയർടെലിനെയും
ഐഡിയയെയും... https://t.co/s6JnQskRSs</t>
  </si>
  <si>
    <t>pros_p33
RT @visvya1: #News #India #Kerala
#Malayalam #Hindi https://t.co/nOWLQrxoTx
IPL 2017 || JIO Dhan Dhana Dhan
ad making, very funny dances by…</t>
  </si>
  <si>
    <t>visvya1
#News #India #Kerala #Malayalam
#Hindi https://t.co/WEc2T2Ce0Y
Jio Wala Sim | Full Video | Resham
Singh Anmol | 13D… https://t.co/gSuoxrYKeG</t>
  </si>
  <si>
    <t>prasujith
@VodafoneIN 4G coverage is very
poor. Kerala even 3G coverage is
poor, I escalated the issue since
2011, bt nothing. Jio has best
coverage.</t>
  </si>
  <si>
    <t>rayeshr
@rishi4u If your qn is about Jio
internet service, the answer is
- it depends. However, I have noticed
range in mos… https://t.co/9fLzLrkr3n</t>
  </si>
  <si>
    <t xml:space="preserve">rishi4u
</t>
  </si>
  <si>
    <t>russel458
@JioCare Why Jio 4g voice app on
iphone doesn't support JioFi? I
am in Kerala circle. So we can't
call with JioFi. Is that fair?</t>
  </si>
  <si>
    <t>ranjithrnair24
@reliancejio awesome speed in Kerala....and
proud to be a prime member of Jio😘😍</t>
  </si>
  <si>
    <t>pythoroshan
Experience with Idea 4G - kerala
Today I stood in d ot with a doc
who had JIO. She went online, got
article n entered FB. Mine never
started</t>
  </si>
  <si>
    <t>giveawayqannon
Experience with Idea 4G - kerala
Today I stood in d ot with a doc
who had JIO. She went online, got
article n entered FB. Mine never
started</t>
  </si>
  <si>
    <t>nikkalkundhal
Received Salary Credit Text followed
by; KFC 48% off Txt Maxx 30% sale
txt Jio Recharge txt Kerala Full
body... https://t.co/RLKGYNdAnZ</t>
  </si>
  <si>
    <t>m_libin
@expresstechie @reliancejio Plz
Also Take Kerala state as Part
of Reliance Jio Fiber Broadband
&amp;amp; Save us from… https://t.co/sHPuD2OUAj</t>
  </si>
  <si>
    <t xml:space="preserve">expresstechie
</t>
  </si>
  <si>
    <t>Kerala</t>
  </si>
  <si>
    <t>shinywildsharma</t>
  </si>
  <si>
    <t>f34d143f96604ca</t>
  </si>
  <si>
    <t>chetanpushkarna</t>
  </si>
  <si>
    <t>chouhanshivraj</t>
  </si>
  <si>
    <t>@reliancejio can i  expect the probable launch date of Jio Fibre services in gwalior Madhya pradesh my HT? Eagerly waiting</t>
  </si>
  <si>
    <t>@JioCare please on your tower in my village balwada pincode 450881 on khandwa in Madhya Pradesh please Jio</t>
  </si>
  <si>
    <t>सुसाइड नोटः मेरा अंतिम संस्कार सरकारी...  https://t.co/4MOctrGuBf https://t.co/hGZkfQ5JAv , this is unacceptable @ChouhanShivraj</t>
  </si>
  <si>
    <t>https://www.jio.com/en-in/apps/jio-xpress-news http://hindi.news18.com/news/madhya-pradesh/gwalior/shocking-story-of-contractor-commits-suicide-in-gwalior-977620.html?utm_source=JioXpress&amp;utm_medium=Referral&amp;utm_campaign=JioXpress</t>
  </si>
  <si>
    <t>jio.com news18.com</t>
  </si>
  <si>
    <t>http://pbs.twimg.com/profile_images/594948590063095808/UPSDizEP_normal.jpg</t>
  </si>
  <si>
    <t>http://pbs.twimg.com/profile_images/718421070726828032/MmNTKV9f_normal.jpg</t>
  </si>
  <si>
    <t>http://pbs.twimg.com/profile_images/713985693098311680/ObKgMOxe_normal.jpg</t>
  </si>
  <si>
    <t>https://twitter.com/#!/shinywildsharma/status/855724909842096128</t>
  </si>
  <si>
    <t>https://twitter.com/#!/f34d143f96604ca/status/856436712301613056</t>
  </si>
  <si>
    <t>https://twitter.com/#!/chetanpushkarna/status/857099913854930945</t>
  </si>
  <si>
    <t>855724909842096128</t>
  </si>
  <si>
    <t>856436712301613056</t>
  </si>
  <si>
    <t>857099913854930945</t>
  </si>
  <si>
    <t>mr</t>
  </si>
  <si>
    <t>Abhinav sharma</t>
  </si>
  <si>
    <t>siddhant yadav</t>
  </si>
  <si>
    <t>chetan pushkarna</t>
  </si>
  <si>
    <t>ShivrajSingh Chouhan</t>
  </si>
  <si>
    <t>Frustrated Indian.</t>
  </si>
  <si>
    <t>Student</t>
  </si>
  <si>
    <t>Chief Minister of Madhya Pradesh, India</t>
  </si>
  <si>
    <t>gwalior,madhya radesh, india</t>
  </si>
  <si>
    <t>Khandwa, India</t>
  </si>
  <si>
    <t>Madhya Pradesh</t>
  </si>
  <si>
    <t>http://t.co/PiHHntsPrZ</t>
  </si>
  <si>
    <t>https://pbs.twimg.com/profile_banners/373240108/1430681834</t>
  </si>
  <si>
    <t>https://pbs.twimg.com/profile_banners/3432306685/1489845130</t>
  </si>
  <si>
    <t>https://pbs.twimg.com/profile_banners/1251083774/1489064390</t>
  </si>
  <si>
    <t>http://pbs.twimg.com/profile_background_images/194086519/Image_983_.jpg</t>
  </si>
  <si>
    <t>http://pbs.twimg.com/profile_background_images/708658593462005760/AzqdMYco.jpg</t>
  </si>
  <si>
    <t>http://pbs.twimg.com/profile_images/767714076629708800/CfXF-ktL_normal.jpg</t>
  </si>
  <si>
    <t>https://twitter.com/shinywildsharma</t>
  </si>
  <si>
    <t>https://twitter.com/f34d143f96604ca</t>
  </si>
  <si>
    <t>https://twitter.com/chetanpushkarna</t>
  </si>
  <si>
    <t>https://twitter.com/chouhanshivraj</t>
  </si>
  <si>
    <t>shinywildsharma
@reliancejio can i expect the probable
launch date of Jio Fibre services
in gwalior Madhya pradesh my HT?
Eagerly waiting</t>
  </si>
  <si>
    <t>f34d143f96604ca
@JioCare please on your tower in
my village balwada pincode 450881
on khandwa in Madhya Pradesh please
Jio</t>
  </si>
  <si>
    <t>chetanpushkarna
सुसाइड नोटः मेरा अंतिम संस्कार
सरकारी... https://t.co/4MOctrGuBf
https://t.co/hGZkfQ5JAv , this
is unacceptable @ChouhanShivraj</t>
  </si>
  <si>
    <t xml:space="preserve">chouhanshivraj
</t>
  </si>
  <si>
    <t>alveus_dweller</t>
  </si>
  <si>
    <t>gajendra_dalvi</t>
  </si>
  <si>
    <t>shaikhlalsakal</t>
  </si>
  <si>
    <t>sanket_atmaram</t>
  </si>
  <si>
    <t>esakalupdate</t>
  </si>
  <si>
    <t>arunsabale59</t>
  </si>
  <si>
    <t>moholkarraj</t>
  </si>
  <si>
    <t>abhinav_gulati</t>
  </si>
  <si>
    <t>lalitbetala</t>
  </si>
  <si>
    <t>vineetojha20</t>
  </si>
  <si>
    <t>onlyadfan</t>
  </si>
  <si>
    <t>jadhaoakshay88</t>
  </si>
  <si>
    <t>bombayinformer</t>
  </si>
  <si>
    <t>vibhaspatil</t>
  </si>
  <si>
    <t>yskumar18</t>
  </si>
  <si>
    <t>mojorojo</t>
  </si>
  <si>
    <t>airtel_presence</t>
  </si>
  <si>
    <t>Maharashtra had experienced jio way before in the form of uninor.</t>
  </si>
  <si>
    <t>@JioCare My JIO No. 8788577004, Alternet Mo. No. 9822135007, Model No. Moto 4G, Address, At.Tq. Bhokardan Dist Jaln… https://t.co/KLXL2uRley</t>
  </si>
  <si>
    <t>जिओचा स्पीड दुप्पट https://t.co/w0YOuCcIyz</t>
  </si>
  <si>
    <t>@JioCare hello! jio i live in tondapur,jamner,jalgoan,maharashtra please improve signal quality at here area pincode 424207</t>
  </si>
  <si>
    <t>जिओ'चा स्पीड दुप्पट  https://t.co/ZWBRvJpvaU https://t.co/wzYVL4IKYP</t>
  </si>
  <si>
    <t>RT @eSakalUpdate: 'जिओ'चा स्पीड दुप्पट  https://t.co/ZWBRvJpvaU https://t.co/wzYVL4IKYP</t>
  </si>
  <si>
    <t>@reliancejio , please check is there jio  network available or not? Pin code-413203, tahasil-karamala ,solapur, maharashtra</t>
  </si>
  <si>
    <t>@mojorojo In Maharashtra, get Idea. I moved from Vodafone to idea. Never looked elsewhere. Not even with the noise around Jio.</t>
  </si>
  <si>
    <t>@JioCare 7020035552 again a jio no. 440008 nagpur Maharashtra
7020643383 jio no 440008 nagpur Maharashtra
832970865… https://t.co/ICXmlIgQUS</t>
  </si>
  <si>
    <t>@Airtel_Presence Jio is better or Airtel 4G ? what is the top speed in Maharashtra?</t>
  </si>
  <si>
    <t>@JioCare NO RANGE since JIO LAUNCH in Saswad, Jejuri and Morgaon near PUNE, MAHARASHTRA. Densely populated areas looking for help.</t>
  </si>
  <si>
    <t>Taluka place in washim dist , Maharashtra, but still not available a network of jio..please do look in this @reliancejio @JioCare @JioMukesh</t>
  </si>
  <si>
    <t>Executive Assistant / Secretary – Reliance Jio Infocomm Limited – Mumbai, Maharashtra – Bombay Jobs https://t.co/vStOcHqPnQ</t>
  </si>
  <si>
    <t>JC Digital Sales Specialist – Reliance Jio Infocomm Limited – Mumbai, Maharashtra – Bombay Jobs https://t.co/v6KWSruNLE</t>
  </si>
  <si>
    <t>Contact Centre Executive – Reliance Jio Infocomm Limited – Mumbai, Maharashtra – Bombay Jobs https://t.co/6UKfu5zx1X</t>
  </si>
  <si>
    <t>200 vacancy for reliance jio back office salary 18000 – priti recruitment – Thane, Maharashtra – Bombay Jobs https://t.co/Fc8CKqkw0m</t>
  </si>
  <si>
    <t>SAS Executive – Reliance Jio Infocomm Limited – Thane, Maharashtra – Bombay Jobs https://t.co/EJYog5Spkw</t>
  </si>
  <si>
    <t>JC Digital Sales Specialist – Reliance Jio Infocomm Limited – Mumbai, Maharashtra – Bombay Jobs https://t.co/bNx0LiqHbd</t>
  </si>
  <si>
    <t>Openings for Reliance JIO – Speed Good – Thane, Maharashtra – Bombay Jobs https://t.co/xsphOjAknt</t>
  </si>
  <si>
    <t>300 opening for reliance jio voice and back office salary 20000 – priti recruitment – Thane, Maharashtra –… https://t.co/LHr2kLwUtG</t>
  </si>
  <si>
    <t>120 required reliance jio email process salary 18000 – priti recruitment – Thane, Maharashtra – Bombay Jobs https://t.co/KFVmMdC1LG</t>
  </si>
  <si>
    <t>200 vacancy for reliance jio back office salary 20000 – priti recruitment – Thane, Maharashtra – Bombay Jobs https://t.co/45XWdljl7q</t>
  </si>
  <si>
    <t>Here in the middle of nowhere (somewhere in rural Maharashtra) and still getting killer LTE network on @reliancejio Awesome stuff #jio</t>
  </si>
  <si>
    <t>@NitaMAmbani and 100km from Pune.and also complained in Jio care.but we didn't get any solution.we r employee of Maharashtra seamless Ltd.</t>
  </si>
  <si>
    <t>https://twitter.com/i/web/status/856005195079327744</t>
  </si>
  <si>
    <t>http://beta1.esakal.com/maharashtra/jio-speed-double-41499</t>
  </si>
  <si>
    <t>https://beta1.esakal.com/maharashtra/jio-speed-double-41499</t>
  </si>
  <si>
    <t>https://twitter.com/i/web/status/857068151288320001</t>
  </si>
  <si>
    <t>https://bombayinformer.com/109312/executive-assistant-secretary-reliance-jio-infocomm-limited-mumbai-maharashtra-bombay-jobs-4/</t>
  </si>
  <si>
    <t>https://bombayinformer.com/109365/jc-digital-sales-specialist-reliance-jio-infocomm-limited-mumbai-maharashtra-bombay-jobs-14/</t>
  </si>
  <si>
    <t>https://bombayinformer.com/109415/contact-centre-executive-reliance-jio-infocomm-limited-mumbai-maharashtra-bombay-jobs-16/</t>
  </si>
  <si>
    <t>https://bombayinformer.com/109502/200-vacancy-for-reliance-jio-back-office-salary-18000-priti-recruitment-thane-maharashtra-bombay-jobs/</t>
  </si>
  <si>
    <t>https://bombayinformer.com/109508/sas-executive-reliance-jio-infocomm-limited-thane-maharashtra-bombay-jobs/</t>
  </si>
  <si>
    <t>https://bombayinformer.com/109538/jc-digital-sales-specialist-reliance-jio-infocomm-limited-mumbai-maharashtra-bombay-jobs-15/</t>
  </si>
  <si>
    <t>https://bombayinformer.com/109688/openings-for-reliance-jio-speed-good-thane-maharashtra-bombay-jobs/</t>
  </si>
  <si>
    <t>https://bombayinformer.com/109777/300-opening-for-reliance-jio-voice-and-back-office-salary-20000-priti-recruitment-thane-maharashtra-bombay-jobs/</t>
  </si>
  <si>
    <t>https://bombayinformer.com/109816/120-required-reliance-jio-email-process-salary-18000-priti-recruitment-thane-maharashtra-bombay-jobs/</t>
  </si>
  <si>
    <t>https://bombayinformer.com/109856/200-vacancy-for-reliance-jio-back-office-salary-20000-priti-recruitment-thane-maharashtra-bombay-jobs/</t>
  </si>
  <si>
    <t>esakal.com</t>
  </si>
  <si>
    <t>bombayinformer.com</t>
  </si>
  <si>
    <t>https://pbs.twimg.com/media/C-FSMvwXkAELS6G.jpg</t>
  </si>
  <si>
    <t>http://pbs.twimg.com/profile_images/849525830657220608/-5jjDb3i_normal.jpg</t>
  </si>
  <si>
    <t>http://pbs.twimg.com/profile_images/490487548158816256/VVYsf4PC_normal.jpeg</t>
  </si>
  <si>
    <t>http://pbs.twimg.com/profile_images/811229627440123904/Vnviah3U_normal.jpg</t>
  </si>
  <si>
    <t>http://pbs.twimg.com/profile_images/836555557976821760/63xCCXik_normal.jpg</t>
  </si>
  <si>
    <t>http://pbs.twimg.com/profile_images/667658430862204928/CYgvPAH1_normal.jpg</t>
  </si>
  <si>
    <t>http://pbs.twimg.com/profile_images/509679376678395904/2xMpkpSr_normal.jpeg</t>
  </si>
  <si>
    <t>http://pbs.twimg.com/profile_images/852520776192360448/ewAzwJ90_normal.jpg</t>
  </si>
  <si>
    <t>http://pbs.twimg.com/profile_images/848887835189026817/Ug7pBZJD_normal.jpg</t>
  </si>
  <si>
    <t>http://pbs.twimg.com/profile_images/662354065423110145/pzyXRjzx_normal.jpg</t>
  </si>
  <si>
    <t>http://pbs.twimg.com/profile_images/669245532/india_normal.gif</t>
  </si>
  <si>
    <t>http://pbs.twimg.com/profile_images/722347666940628993/0qgE6CtH_normal.jpg</t>
  </si>
  <si>
    <t>http://pbs.twimg.com/profile_images/838769069998362625/xAq6mYNL_normal.jpg</t>
  </si>
  <si>
    <t>https://twitter.com/#!/alveus_dweller/status/855373144026005504</t>
  </si>
  <si>
    <t>https://twitter.com/#!/gajendra_dalvi/status/856005195079327744</t>
  </si>
  <si>
    <t>https://twitter.com/#!/shaikhlalsakal/status/856031072857067520</t>
  </si>
  <si>
    <t>https://twitter.com/#!/sanket_atmaram/status/856049761178329089</t>
  </si>
  <si>
    <t>https://twitter.com/#!/esakalupdate/status/856066533931585537</t>
  </si>
  <si>
    <t>https://twitter.com/#!/arunsabale59/status/856067668142632960</t>
  </si>
  <si>
    <t>https://twitter.com/#!/moholkarraj/status/856327287775666176</t>
  </si>
  <si>
    <t>https://twitter.com/#!/abhinav_gulati/status/856853119396974592</t>
  </si>
  <si>
    <t>https://twitter.com/#!/lalitbetala/status/857068151288320001</t>
  </si>
  <si>
    <t>https://twitter.com/#!/vineetojha20/status/857587476147437569</t>
  </si>
  <si>
    <t>https://twitter.com/#!/onlyadfan/status/857937475435712512</t>
  </si>
  <si>
    <t>https://twitter.com/#!/jadhaoakshay88/status/857968147168735234</t>
  </si>
  <si>
    <t>https://twitter.com/#!/bombayinformer/status/856908647187853313</t>
  </si>
  <si>
    <t>https://twitter.com/#!/bombayinformer/status/857046388227571716</t>
  </si>
  <si>
    <t>https://twitter.com/#!/bombayinformer/status/857188212560846849</t>
  </si>
  <si>
    <t>https://twitter.com/#!/bombayinformer/status/857319110555914240</t>
  </si>
  <si>
    <t>https://twitter.com/#!/bombayinformer/status/857337845404622848</t>
  </si>
  <si>
    <t>https://twitter.com/#!/bombayinformer/status/857412567458861058</t>
  </si>
  <si>
    <t>https://twitter.com/#!/bombayinformer/status/857737746370093056</t>
  </si>
  <si>
    <t>https://twitter.com/#!/bombayinformer/status/857932637868089344</t>
  </si>
  <si>
    <t>https://twitter.com/#!/bombayinformer/status/858029995851231233</t>
  </si>
  <si>
    <t>https://twitter.com/#!/bombayinformer/status/858126530656030720</t>
  </si>
  <si>
    <t>https://twitter.com/#!/vibhaspatil/status/858484057486872577</t>
  </si>
  <si>
    <t>https://twitter.com/#!/yskumar18/status/858696207891177472</t>
  </si>
  <si>
    <t>855373144026005504</t>
  </si>
  <si>
    <t>856005195079327744</t>
  </si>
  <si>
    <t>856031072857067520</t>
  </si>
  <si>
    <t>856049761178329089</t>
  </si>
  <si>
    <t>856066533931585537</t>
  </si>
  <si>
    <t>856067668142632960</t>
  </si>
  <si>
    <t>856327287775666176</t>
  </si>
  <si>
    <t>856853119396974592</t>
  </si>
  <si>
    <t>857068151288320001</t>
  </si>
  <si>
    <t>857587476147437569</t>
  </si>
  <si>
    <t>857937475435712512</t>
  </si>
  <si>
    <t>857968147168735234</t>
  </si>
  <si>
    <t>856908647187853313</t>
  </si>
  <si>
    <t>857046388227571716</t>
  </si>
  <si>
    <t>857188212560846849</t>
  </si>
  <si>
    <t>857319110555914240</t>
  </si>
  <si>
    <t>857337845404622848</t>
  </si>
  <si>
    <t>857412567458861058</t>
  </si>
  <si>
    <t>857737746370093056</t>
  </si>
  <si>
    <t>857932637868089344</t>
  </si>
  <si>
    <t>858029995851231233</t>
  </si>
  <si>
    <t>858126530656030720</t>
  </si>
  <si>
    <t>858484057486872577</t>
  </si>
  <si>
    <t>858696207891177472</t>
  </si>
  <si>
    <t>855968145781260288</t>
  </si>
  <si>
    <t>856770702799720448</t>
  </si>
  <si>
    <t>857031827500011520</t>
  </si>
  <si>
    <t>18872373</t>
  </si>
  <si>
    <t>103323813</t>
  </si>
  <si>
    <t>pt</t>
  </si>
  <si>
    <t>ρσкє нєя</t>
  </si>
  <si>
    <t>Gajanan Dalvi</t>
  </si>
  <si>
    <t>Shaikhlal Shaikh</t>
  </si>
  <si>
    <t>sanket atmaram patil</t>
  </si>
  <si>
    <t>eSakal.com</t>
  </si>
  <si>
    <t>Arun Sabale</t>
  </si>
  <si>
    <t>RAJENDRA MOHOLKAR</t>
  </si>
  <si>
    <t>abhinav gulati</t>
  </si>
  <si>
    <t>Rohan</t>
  </si>
  <si>
    <t>Lalit Betala</t>
  </si>
  <si>
    <t>vineet ojha</t>
  </si>
  <si>
    <t>Bharti Airtel India</t>
  </si>
  <si>
    <t>Little Finger</t>
  </si>
  <si>
    <t>Akshay Jadhao</t>
  </si>
  <si>
    <t>Bombay Informer</t>
  </si>
  <si>
    <t>Vibhas Patil</t>
  </si>
  <si>
    <t>♥*NIKA SAMPATH*♥</t>
  </si>
  <si>
    <t>This is 10% luck, 20% skill, 15% concentrated power of will.  5% pleasure,  50% pain and a 100%  reason  to  remember the name !!!
Tweets in Likes #TeamBogus</t>
  </si>
  <si>
    <t>All tweets are personal opinions, Past-IBN Lokmat, Senior Reporter daily SAKAL, Aurangabad, Maharashtra</t>
  </si>
  <si>
    <t>Sakal Media Group is one of the fastest growing and one of the largest regional media houses in India, operating from Maharashtra</t>
  </si>
  <si>
    <t>Live cool, calm &amp; be clever</t>
  </si>
  <si>
    <t>Traveller, thinker, reader and a banker.</t>
  </si>
  <si>
    <t>Comedian, writer, Bombayite, Bakchod. As Famous Dead Person once said, Inspirational quote about attitude to life. Snapchat: rohanjoshi22</t>
  </si>
  <si>
    <t>i am all in one scorpio  ☺</t>
  </si>
  <si>
    <t>The official customer support page for Airtel India.</t>
  </si>
  <si>
    <t>@ajaydevgn FAN.</t>
  </si>
  <si>
    <t>huge huge fan of @beingsalmankhan ,prateik babbar &amp; Amy Jackson as a couple&amp; #hitman in cricket</t>
  </si>
  <si>
    <t>Bombay News and India Updates from A- Z, that's what you get from us.</t>
  </si>
  <si>
    <t>Trying to learn loads of new things</t>
  </si>
  <si>
    <t>आल त्याला घर, गेल त्याला दार!</t>
  </si>
  <si>
    <t>Aurangabad, Maharashtra, India</t>
  </si>
  <si>
    <t>Pune</t>
  </si>
  <si>
    <t>Shrirampur, India</t>
  </si>
  <si>
    <t>karmala ,dist.-solapur</t>
  </si>
  <si>
    <t>Nagpur</t>
  </si>
  <si>
    <t>INDIA</t>
  </si>
  <si>
    <t>Amravati, India</t>
  </si>
  <si>
    <t>Kakinada</t>
  </si>
  <si>
    <t>https://t.co/AE2SxdkqAr</t>
  </si>
  <si>
    <t>http://t.co/Rpaaxas3os</t>
  </si>
  <si>
    <t>https://t.co/GrpChIm16e</t>
  </si>
  <si>
    <t>http://t.co/ATGqCTVzPN</t>
  </si>
  <si>
    <t>http://t.co/NBAPMilrWy</t>
  </si>
  <si>
    <t>https://pbs.twimg.com/profile_banners/921372840/1487683944</t>
  </si>
  <si>
    <t>https://pbs.twimg.com/profile_banners/510315687/1493219366</t>
  </si>
  <si>
    <t>https://pbs.twimg.com/profile_banners/85306437/1492676937</t>
  </si>
  <si>
    <t>https://pbs.twimg.com/profile_banners/564295931/1488285360</t>
  </si>
  <si>
    <t>https://pbs.twimg.com/profile_banners/354380287/1448017147</t>
  </si>
  <si>
    <t>https://pbs.twimg.com/profile_banners/147485187/1410351877</t>
  </si>
  <si>
    <t>https://pbs.twimg.com/profile_banners/103323813/1487957009</t>
  </si>
  <si>
    <t>https://pbs.twimg.com/profile_banners/1724729167/1481109047</t>
  </si>
  <si>
    <t>https://pbs.twimg.com/profile_banners/2192226164/1462173649</t>
  </si>
  <si>
    <t>https://pbs.twimg.com/profile_banners/71712742/1477912933</t>
  </si>
  <si>
    <t>https://pbs.twimg.com/profile_banners/333409764/1461056138</t>
  </si>
  <si>
    <t>https://pbs.twimg.com/profile_banners/411448617/1408870114</t>
  </si>
  <si>
    <t>http://pbs.twimg.com/profile_background_images/656703293104631808/x8Ysk9gV.jpg</t>
  </si>
  <si>
    <t>http://pbs.twimg.com/profile_background_images/448377291379187712/NLO8F-9C.jpeg</t>
  </si>
  <si>
    <t>http://pbs.twimg.com/profile_background_images/104576120/LOST_wall.jpg</t>
  </si>
  <si>
    <t>http://pbs.twimg.com/profile_background_images/172851118/airtel-twitterpage-new-logo-2.jpg</t>
  </si>
  <si>
    <t>http://pbs.twimg.com/profile_images/801753573315014656/A--brEVZ_normal.jpg</t>
  </si>
  <si>
    <t>http://pbs.twimg.com/profile_images/857986158743228416/8MD6Wv37_normal.jpg</t>
  </si>
  <si>
    <t>http://pbs.twimg.com/profile_images/520404154624131075/7Uv4dfh8_normal.jpeg</t>
  </si>
  <si>
    <t>http://pbs.twimg.com/profile_images/644805995705692160/hByAwFLY_normal.png</t>
  </si>
  <si>
    <t>https://twitter.com/alveus_dweller</t>
  </si>
  <si>
    <t>https://twitter.com/gajendra_dalvi</t>
  </si>
  <si>
    <t>https://twitter.com/shaikhlalsakal</t>
  </si>
  <si>
    <t>https://twitter.com/sanket_atmaram</t>
  </si>
  <si>
    <t>https://twitter.com/esakalupdate</t>
  </si>
  <si>
    <t>https://twitter.com/arunsabale59</t>
  </si>
  <si>
    <t>https://twitter.com/moholkarraj</t>
  </si>
  <si>
    <t>https://twitter.com/abhinav_gulati</t>
  </si>
  <si>
    <t>https://twitter.com/mojorojo</t>
  </si>
  <si>
    <t>https://twitter.com/lalitbetala</t>
  </si>
  <si>
    <t>https://twitter.com/vineetojha20</t>
  </si>
  <si>
    <t>https://twitter.com/airtel_presence</t>
  </si>
  <si>
    <t>https://twitter.com/onlyadfan</t>
  </si>
  <si>
    <t>https://twitter.com/jadhaoakshay88</t>
  </si>
  <si>
    <t>https://twitter.com/bombayinformer</t>
  </si>
  <si>
    <t>https://twitter.com/vibhaspatil</t>
  </si>
  <si>
    <t>https://twitter.com/yskumar18</t>
  </si>
  <si>
    <t>alveus_dweller
Maharashtra had experienced jio
way before in the form of uninor.</t>
  </si>
  <si>
    <t>gajendra_dalvi
@JioCare My JIO No. 8788577004,
Alternet Mo. No. 9822135007, Model
No. Moto 4G, Address, At.Tq. Bhokardan
Dist Jaln… https://t.co/KLXL2uRley</t>
  </si>
  <si>
    <t>shaikhlalsakal
जिओचा स्पीड दुप्पट https://t.co/w0YOuCcIyz</t>
  </si>
  <si>
    <t>sanket_atmaram
@JioCare hello! jio i live in tondapur,jamner,jalgoan,maharashtra
please improve signal quality at
here area pincode 424207</t>
  </si>
  <si>
    <t>esakalupdate
'जिओ'चा स्पीड दुप्पट https://t.co/ZWBRvJpvaU
https://t.co/wzYVL4IKYP</t>
  </si>
  <si>
    <t>arunsabale59
RT @eSakalUpdate: 'जिओ'चा स्पीड
दुप्पट https://t.co/ZWBRvJpvaU
https://t.co/wzYVL4IKYP</t>
  </si>
  <si>
    <t>moholkarraj
@reliancejio , please check is
there jio network available or
not? Pin code-413203, tahasil-karamala
,solapur, maharashtra</t>
  </si>
  <si>
    <t>abhinav_gulati
@mojorojo In Maharashtra, get Idea.
I moved from Vodafone to idea.
Never looked elsewhere. Not even
with the noise around Jio.</t>
  </si>
  <si>
    <t xml:space="preserve">mojorojo
</t>
  </si>
  <si>
    <t>lalitbetala
@JioCare 7020035552 again a jio
no. 440008 nagpur Maharashtra 7020643383
jio no 440008 nagpur Maharashtra
832970865… https://t.co/ICXmlIgQUS</t>
  </si>
  <si>
    <t>vineetojha20
@Airtel_Presence Jio is better
or Airtel 4G ? what is the top
speed in Maharashtra?</t>
  </si>
  <si>
    <t xml:space="preserve">airtel_presence
</t>
  </si>
  <si>
    <t>onlyadfan
@JioCare NO RANGE since JIO LAUNCH
in Saswad, Jejuri and Morgaon near
PUNE, MAHARASHTRA. Densely populated
areas looking for help.</t>
  </si>
  <si>
    <t>jadhaoakshay88
Taluka place in washim dist , Maharashtra,
but still not available a network
of jio..please do look in this
@reliancejio @JioCare @JioMukesh</t>
  </si>
  <si>
    <t>bombayinformer
200 vacancy for reliance jio back
office salary 20000 – priti recruitment
– Thane, Maharashtra – Bombay Jobs
https://t.co/45XWdljl7q</t>
  </si>
  <si>
    <t>vibhaspatil
Here in the middle of nowhere (somewhere
in rural Maharashtra) and still
getting killer LTE network on @reliancejio
Awesome stuff #jio</t>
  </si>
  <si>
    <t>yskumar18
@NitaMAmbani and 100km from Pune.and
also complained in Jio care.but
we didn't get any solution.we r
employee of Maharashtra seamless
Ltd.</t>
  </si>
  <si>
    <t>Maharashtra</t>
  </si>
  <si>
    <t>ziikhomartyn</t>
  </si>
  <si>
    <t>nawazmughal</t>
  </si>
  <si>
    <t>imshubh143</t>
  </si>
  <si>
    <t>Jio network is too poor in Manipur, can't even browse. We seek your improvement of network in our area. Thanks</t>
  </si>
  <si>
    <t>@JioCare  jio in Bishnupur, Manipur is not working, from 24 April 2017, unable make calls And internet speed is too slow like 2g speed</t>
  </si>
  <si>
    <t>@JioCare My Jio number - 7985796463
H.N- 158
Village - Amau Jasarpur
Post - Manipur
Pin-228125
Dist- Sultanpur
UP
G… https://t.co/qfAn6dNb37</t>
  </si>
  <si>
    <t>https://twitter.com/i/web/status/857592241589813248</t>
  </si>
  <si>
    <t>http://pbs.twimg.com/profile_images/846025596866039808/d779EHVA_normal.jpg</t>
  </si>
  <si>
    <t>http://pbs.twimg.com/profile_images/809743484940910592/Llo6HMOp_normal.jpg</t>
  </si>
  <si>
    <t>https://twitter.com/#!/ziikhomartyn/status/857316463115423745</t>
  </si>
  <si>
    <t>https://twitter.com/#!/nawazmughal/status/857482810348777472</t>
  </si>
  <si>
    <t>https://twitter.com/#!/imshubh143/status/857592241589813248</t>
  </si>
  <si>
    <t>857316463115423745</t>
  </si>
  <si>
    <t>857482810348777472</t>
  </si>
  <si>
    <t>857592241589813248</t>
  </si>
  <si>
    <t>857586803418771456</t>
  </si>
  <si>
    <t>93.723047,24.521091 
93.892547,24.521091 
93.892547,24.737171 
93.723047,24.737171</t>
  </si>
  <si>
    <t>Bishnupur, India</t>
  </si>
  <si>
    <t>5cb809e0dc2d3eaa</t>
  </si>
  <si>
    <t>Bishnupur</t>
  </si>
  <si>
    <t>https://api.twitter.com/1.1/geo/id/5cb809e0dc2d3eaa.json</t>
  </si>
  <si>
    <t>Ziikho Martyn</t>
  </si>
  <si>
    <t>ShahNawazkhan</t>
  </si>
  <si>
    <t>Shubham Mishra</t>
  </si>
  <si>
    <t>Secretary</t>
  </si>
  <si>
    <t>Aspire To Inspire Before You Get Expire...💐👍</t>
  </si>
  <si>
    <t>Manipur, India</t>
  </si>
  <si>
    <t>Sultanpur Uttar Pradesh</t>
  </si>
  <si>
    <t>https://t.co/7IDoW8Ah9W</t>
  </si>
  <si>
    <t>https://t.co/MPav2QP7Th</t>
  </si>
  <si>
    <t>https://pbs.twimg.com/profile_banners/272837528/1490543196</t>
  </si>
  <si>
    <t>https://pbs.twimg.com/profile_banners/458368948/1477389140</t>
  </si>
  <si>
    <t>https://twitter.com/ziikhomartyn</t>
  </si>
  <si>
    <t>https://twitter.com/nawazmughal</t>
  </si>
  <si>
    <t>https://twitter.com/imshubh143</t>
  </si>
  <si>
    <t>ziikhomartyn
Jio network is too poor in Manipur,
can't even browse. We seek your
improvement of network in our area.
Thanks</t>
  </si>
  <si>
    <t>nawazmughal
@JioCare jio in Bishnupur, Manipur
is not working, from 24 April 2017,
unable make calls And internet
speed is too slow like 2g speed</t>
  </si>
  <si>
    <t>imshubh143
@JioCare My Jio number - 7985796463
H.N- 158 Village - Amau Jasarpur
Post - Manipur Pin-228125 Dist-
Sultanpur UP G… https://t.co/qfAn6dNb37</t>
  </si>
  <si>
    <t>Manipur</t>
  </si>
  <si>
    <t>lpynchialang</t>
  </si>
  <si>
    <t>_6164522541911</t>
  </si>
  <si>
    <t>ideacellular</t>
  </si>
  <si>
    <t>ibtimes_india</t>
  </si>
  <si>
    <t>@ibtimes_india @reliancejio @airtelindia @ideacellular Jio in my place Meghalaya</t>
  </si>
  <si>
    <t>@JioCare I enjoyed Jio...but feeling dejected while going out of town..not enough coverage in rural areas@ Meghalaya</t>
  </si>
  <si>
    <t>http://pbs.twimg.com/profile_images/848464302281551873/3gBVIejX_normal.jpg</t>
  </si>
  <si>
    <t>http://pbs.twimg.com/profile_images/809025150834319360/jh11cpPG_normal.jpg</t>
  </si>
  <si>
    <t>https://twitter.com/#!/lpynchialang/status/855413723720282112</t>
  </si>
  <si>
    <t>https://twitter.com/#!/_6164522541911/status/856908108567805953</t>
  </si>
  <si>
    <t>855413723720282112</t>
  </si>
  <si>
    <t>856908108567805953</t>
  </si>
  <si>
    <t>855413316394639360</t>
  </si>
  <si>
    <t>403670899</t>
  </si>
  <si>
    <t>Pynchialang L Suchia</t>
  </si>
  <si>
    <t>Idea Cellular</t>
  </si>
  <si>
    <t>IBTimes India</t>
  </si>
  <si>
    <t>pynshai</t>
  </si>
  <si>
    <t>I wish to become successful in Life</t>
  </si>
  <si>
    <t>Connect. Create. Inspire. Experience our super-fast network with Idea 4G because an Idea can change your life!  For any kind of assistance, tweet to @idea_cares</t>
  </si>
  <si>
    <t>International Business Times (India Edition). Indian News for the global news consumer - Follow us on Facebook: https://t.co/HTGgtZMwCH</t>
  </si>
  <si>
    <t>Ordinary person</t>
  </si>
  <si>
    <t>Mangalore, India</t>
  </si>
  <si>
    <t>shillong</t>
  </si>
  <si>
    <t>http://t.co/Y8qLH0kluB</t>
  </si>
  <si>
    <t>https://t.co/JsejDiYPYr</t>
  </si>
  <si>
    <t>https://pbs.twimg.com/profile_banners/812508995093168128/1493035253</t>
  </si>
  <si>
    <t>https://pbs.twimg.com/profile_banners/51661882/1492678941</t>
  </si>
  <si>
    <t>https://pbs.twimg.com/profile_banners/403670899/1490367360</t>
  </si>
  <si>
    <t>http://pbs.twimg.com/profile_background_images/445853532516675584/SiBr7w1k.jpeg</t>
  </si>
  <si>
    <t>http://pbs.twimg.com/profile_background_images/367692629/bg_twitteribt_india_v2.gif</t>
  </si>
  <si>
    <t>http://pbs.twimg.com/profile_images/722698518029340673/nU5GdCbM_normal.jpg</t>
  </si>
  <si>
    <t>http://pbs.twimg.com/profile_images/705285891959336960/lT4LKQyH_normal.jpg</t>
  </si>
  <si>
    <t>https://twitter.com/lpynchialang</t>
  </si>
  <si>
    <t>https://twitter.com/ideacellular</t>
  </si>
  <si>
    <t>https://twitter.com/ibtimes_india</t>
  </si>
  <si>
    <t>https://twitter.com/_6164522541911</t>
  </si>
  <si>
    <t>lpynchialang
@ibtimes_india @reliancejio @airtelindia
@ideacellular Jio in my place Meghalaya</t>
  </si>
  <si>
    <t xml:space="preserve">ideacellular
</t>
  </si>
  <si>
    <t xml:space="preserve">ibtimes_india
</t>
  </si>
  <si>
    <t>_6164522541911
@JioCare I enjoyed Jio...but feeling
dejected while going out of town..not
enough coverage in rural areas@
Meghalaya</t>
  </si>
  <si>
    <t>Meghalaya</t>
  </si>
  <si>
    <t>freddyking237</t>
  </si>
  <si>
    <t>@JioCare The network coverage of Jio in Aizawl Mizoram is quite pathetic. Previous months it was fast but now it's way too slow.</t>
  </si>
  <si>
    <t>http://pbs.twimg.com/profile_images/828281309021798401/rJmvgJin_normal.jpg</t>
  </si>
  <si>
    <t>https://twitter.com/#!/freddyking237/status/857586579178749953</t>
  </si>
  <si>
    <t>857586579178749953</t>
  </si>
  <si>
    <t>91.867643,23.316809 
93.04392,23.316809 
93.04392,26.160815 
91.867643,26.160815</t>
  </si>
  <si>
    <t>Aizawl, India</t>
  </si>
  <si>
    <t>340cfdc0cb863f5c</t>
  </si>
  <si>
    <t>Aizawl</t>
  </si>
  <si>
    <t>https://api.twitter.com/1.1/geo/id/340cfdc0cb863f5c.json</t>
  </si>
  <si>
    <t>Freddy Teilang</t>
  </si>
  <si>
    <t>Music- Piano| Seventh day Adventist| Pharmacy | Check out my videos on youtube@ https://t.co/HHzyTWDsWx…</t>
  </si>
  <si>
    <t>Shillong,Meghalaya,India.</t>
  </si>
  <si>
    <t>https://t.co/siLjCpr10C</t>
  </si>
  <si>
    <t>https://pbs.twimg.com/profile_banners/299681510/1491243947</t>
  </si>
  <si>
    <t>https://twitter.com/freddyking237</t>
  </si>
  <si>
    <t>freddyking237
@JioCare The network coverage of
Jio in Aizawl Mizoram is quite
pathetic. Previous months it was
fast but now it's way too slow.</t>
  </si>
  <si>
    <t xml:space="preserve">Mizoram </t>
  </si>
  <si>
    <t>Nagaland</t>
  </si>
  <si>
    <t>amansahoo20</t>
  </si>
  <si>
    <t>khabaraodisha</t>
  </si>
  <si>
    <t>siddharth_luv</t>
  </si>
  <si>
    <t>sarojdash777</t>
  </si>
  <si>
    <t>imonkar2016</t>
  </si>
  <si>
    <t>pekalaanil</t>
  </si>
  <si>
    <t>santiswarupmsra</t>
  </si>
  <si>
    <t>mycscsafa</t>
  </si>
  <si>
    <t>iamsitaram</t>
  </si>
  <si>
    <t>kumariika</t>
  </si>
  <si>
    <t>amitswain1</t>
  </si>
  <si>
    <t>chunchun8008</t>
  </si>
  <si>
    <t>pjrr009</t>
  </si>
  <si>
    <t>mailranjitswain</t>
  </si>
  <si>
    <t>tatadocomo</t>
  </si>
  <si>
    <t>likanpatra</t>
  </si>
  <si>
    <t>reliancemobile</t>
  </si>
  <si>
    <t>telecomtalk</t>
  </si>
  <si>
    <t>headless_corpse</t>
  </si>
  <si>
    <t>firozalam28</t>
  </si>
  <si>
    <t>@JioMukesh  
Sir, ham odisha me rehene bale niali, cuttack village ke log he. Abhi tak yahn Jio ki koi subidha upalabdh Nehi hai. Plz help..</t>
  </si>
  <si>
    <t>ଜିଓ ପ୍ରଭାବ: ବିଏସଏନଏଲର ନୂତନ ଅଫର, ୩୩୩ ଟଙ୍କାରେ ୨୭୦ ଜିବି ୩ଜି ଡାଟା https://t.co/ExfJ01Y7gJ https://t.co/iCx9KDpMbm</t>
  </si>
  <si>
    <t>@JioCare jio is getting slower day by day, even after paid services​ started. Here in odisha, Cuttack, tangi download speed 1mbps. Help ya.</t>
  </si>
  <si>
    <t>@reliancejio Sir please provide the JIO service at Laikera -jharsuguda -odisha state as soon as possible because we badly need your service.</t>
  </si>
  <si>
    <t>Мне понравилось видео "Reliance Jio 4G Tower Signal Coverage Map View of Odisha (Orissa) India"</t>
  </si>
  <si>
    <t>@DoT_India @JioCare Facing serious netwrk issues in Kendrapara, Odisha since January.No action taken by Jio.Please give full coverage</t>
  </si>
  <si>
    <t>@airtelindia @Airtel_Presence that's mind blowing #speed of #jio by #speedtest  in #Gunupur #Odisha that's #4g… https://t.co/S7v3Vkkl9U</t>
  </si>
  <si>
    <t>@JioCare @reliancejio  that's mind blowing #speed of #jio by #speedtest  in #Gunupur #Odisha that's #4g… https://t.co/9Dl5RFZakL</t>
  </si>
  <si>
    <t>@likanpatra @tatadocomo 
Jou desa jiba setha fala khaiba
Odisha re no. portability option achi ... go 4 jio</t>
  </si>
  <si>
    <t>@JioCare NetVelocity Test Result at location: SAFA, Tangi, Cuttack, Odisha 754022. Very poor Jio network. Kindly lo… https://t.co/IvIAMVAxbu</t>
  </si>
  <si>
    <t>@kumariika @YouTube @airtelindia @reliancejio You tube only pushed AD's but according to your location... may be ur… https://t.co/vkupWywRXP</t>
  </si>
  <si>
    <t>@iamsitaram @YouTube @airtelindia @reliancejio Both Airtel and Jio Sim are from #Odisha.</t>
  </si>
  <si>
    <t>@JioCare most of the time net speed not l8ke as we expected from jio 4G.. pun cide 756135 randia bhadrak odisha</t>
  </si>
  <si>
    <t>@JioCare Already Pincode Given (768016)
It's Hirakud(768016) odisha
Regards
Swayam Prakash Das
7008638008(Jio)
9861238008(BSNL)</t>
  </si>
  <si>
    <t>@JioCare My jio number - 7008199681
Gents Hostel-2, VSS Medical College, Burla, Sambalpur, Odisha, Pin-768017</t>
  </si>
  <si>
    <t>@firozalam28 @headless_corpse @TelecomTalk @RelianceMobile Till now 4G not launched in Odisha as they don't hv courage to face compt. fr Jio</t>
  </si>
  <si>
    <t>http://khabarodisha.com/Khabar-Odisha-Special-and-Odisha-News-Detail/Jio-impact-BSNL-launched-new-plan-11428</t>
  </si>
  <si>
    <t>https://twitter.com/i/web/status/857653528122114048</t>
  </si>
  <si>
    <t>https://twitter.com/i/web/status/857652281235329024</t>
  </si>
  <si>
    <t>https://twitter.com/i/web/status/857955579373006849</t>
  </si>
  <si>
    <t>https://twitter.com/i/web/status/858167852074807296</t>
  </si>
  <si>
    <t>khabarodisha.com</t>
  </si>
  <si>
    <t>speed jio speedtest gunupur odisha 4g</t>
  </si>
  <si>
    <t>odisha</t>
  </si>
  <si>
    <t>https://pbs.twimg.com/media/C-AdTBgWAAA2HEM.jpg</t>
  </si>
  <si>
    <t>http://pbs.twimg.com/profile_images/855001696262475776/L0Lg7LEa_normal.jpg</t>
  </si>
  <si>
    <t>http://pbs.twimg.com/profile_images/740810347540582400/eWSJETpp_normal.jpg</t>
  </si>
  <si>
    <t>http://pbs.twimg.com/profile_images/834811370004738049/xirX7qoK_normal.jpg</t>
  </si>
  <si>
    <t>http://pbs.twimg.com/profile_images/847867474963906560/cMLwPO4__normal.jpg</t>
  </si>
  <si>
    <t>http://pbs.twimg.com/profile_images/857876754886742016/a_Qqj1eO_normal.jpg</t>
  </si>
  <si>
    <t>http://pbs.twimg.com/profile_images/776277953969659904/gPmf8vqW_normal.jpg</t>
  </si>
  <si>
    <t>http://pbs.twimg.com/profile_images/848207583638831105/2J_DCn2q_normal.jpg</t>
  </si>
  <si>
    <t>http://pbs.twimg.com/profile_images/857826158099943424/5zipFm36_normal.jpg</t>
  </si>
  <si>
    <t>http://pbs.twimg.com/profile_images/851844842556723200/kqwk4xS4_normal.jpg</t>
  </si>
  <si>
    <t>http://pbs.twimg.com/profile_images/714747460455940096/-tIG35yk_normal.jpg</t>
  </si>
  <si>
    <t>http://pbs.twimg.com/profile_images/626806401042518016/RSQ3nli6_normal.jpg</t>
  </si>
  <si>
    <t>http://pbs.twimg.com/profile_images/2245691877/img001_normal.JPG</t>
  </si>
  <si>
    <t>https://twitter.com/#!/amansahoo20/status/855419555614609408</t>
  </si>
  <si>
    <t>https://twitter.com/#!/khabaraodisha/status/855716150617026560</t>
  </si>
  <si>
    <t>https://twitter.com/#!/siddharth_luv/status/856033555599822848</t>
  </si>
  <si>
    <t>https://twitter.com/#!/sarojdash777/status/856438164856029184</t>
  </si>
  <si>
    <t>https://twitter.com/#!/alexspb85/status/857386033704570880</t>
  </si>
  <si>
    <t>https://twitter.com/#!/imonkar2016/status/857643849702940673</t>
  </si>
  <si>
    <t>https://twitter.com/#!/pekalaanil/status/857653528122114048</t>
  </si>
  <si>
    <t>https://twitter.com/#!/pekalaanil/status/857652281235329024</t>
  </si>
  <si>
    <t>https://twitter.com/#!/santiswarupmsra/status/857802312412258304</t>
  </si>
  <si>
    <t>https://twitter.com/#!/mycscsafa/status/857955579373006849</t>
  </si>
  <si>
    <t>https://twitter.com/#!/iamsitaram/status/858167852074807296</t>
  </si>
  <si>
    <t>https://twitter.com/#!/kumariika/status/858173733462212609</t>
  </si>
  <si>
    <t>https://twitter.com/#!/amitswain1/status/858225045063307264</t>
  </si>
  <si>
    <t>https://twitter.com/#!/chunchun8008/status/858523072793649152</t>
  </si>
  <si>
    <t>https://twitter.com/#!/pjrr009/status/858530400553099264</t>
  </si>
  <si>
    <t>https://twitter.com/#!/mailranjitswain/status/858714808098672640</t>
  </si>
  <si>
    <t>855419555614609408</t>
  </si>
  <si>
    <t>855716150617026560</t>
  </si>
  <si>
    <t>856033555599822848</t>
  </si>
  <si>
    <t>856438164856029184</t>
  </si>
  <si>
    <t>857386033704570880</t>
  </si>
  <si>
    <t>857643849702940673</t>
  </si>
  <si>
    <t>857653528122114048</t>
  </si>
  <si>
    <t>857652281235329024</t>
  </si>
  <si>
    <t>857802312412258304</t>
  </si>
  <si>
    <t>857955579373006849</t>
  </si>
  <si>
    <t>858167852074807296</t>
  </si>
  <si>
    <t>858173733462212609</t>
  </si>
  <si>
    <t>858225045063307264</t>
  </si>
  <si>
    <t>858523072793649152</t>
  </si>
  <si>
    <t>858530400553099264</t>
  </si>
  <si>
    <t>858714808098672640</t>
  </si>
  <si>
    <t>857565687459524608</t>
  </si>
  <si>
    <t>858166559541526528</t>
  </si>
  <si>
    <t>858224658029703170</t>
  </si>
  <si>
    <t>858522060661940224</t>
  </si>
  <si>
    <t>858501170846945280</t>
  </si>
  <si>
    <t>858689669344702464</t>
  </si>
  <si>
    <t>735362544160886784</t>
  </si>
  <si>
    <t>179935330</t>
  </si>
  <si>
    <t>70084695</t>
  </si>
  <si>
    <t>63424281</t>
  </si>
  <si>
    <t>354823930</t>
  </si>
  <si>
    <t>151307600</t>
  </si>
  <si>
    <t>or</t>
  </si>
  <si>
    <t>ht</t>
  </si>
  <si>
    <t>81.391502,17.810452 
87.490202,17.810452 
87.490202,22.566854 
81.391502,22.566854</t>
  </si>
  <si>
    <t>83.804231,19.075027 
83.812728,19.075027 
83.812728,19.08382 
83.804231,19.08382</t>
  </si>
  <si>
    <t>Orissa, India</t>
  </si>
  <si>
    <t>Gunupur, India</t>
  </si>
  <si>
    <t>2369b36d6676c667</t>
  </si>
  <si>
    <t>74d3837c2c255b91</t>
  </si>
  <si>
    <t>Orissa</t>
  </si>
  <si>
    <t>Gunupur</t>
  </si>
  <si>
    <t>admin</t>
  </si>
  <si>
    <t>https://api.twitter.com/1.1/geo/id/2369b36d6676c667.json</t>
  </si>
  <si>
    <t>https://api.twitter.com/1.1/geo/id/74d3837c2c255b91.json</t>
  </si>
  <si>
    <t>Aman Sahoo</t>
  </si>
  <si>
    <t>Khabar Odisha</t>
  </si>
  <si>
    <t>Siddharth jena</t>
  </si>
  <si>
    <t>SAROJ KUMAR DASH</t>
  </si>
  <si>
    <t>Onkar Mahapatra</t>
  </si>
  <si>
    <t>Anil Pekala</t>
  </si>
  <si>
    <t>Nein Gag</t>
  </si>
  <si>
    <t>Tata Docomo</t>
  </si>
  <si>
    <t>Likan Patra</t>
  </si>
  <si>
    <t>CSC-SAFA</t>
  </si>
  <si>
    <t>India Matters</t>
  </si>
  <si>
    <t>Kumarika</t>
  </si>
  <si>
    <t>Amit swain</t>
  </si>
  <si>
    <t>Swayam Prakash Das</t>
  </si>
  <si>
    <t>Prayagjit Routray</t>
  </si>
  <si>
    <t>Ranjit Swain</t>
  </si>
  <si>
    <t>Reliance Mobile</t>
  </si>
  <si>
    <t>Telecom TALK</t>
  </si>
  <si>
    <t>Punit Jani</t>
  </si>
  <si>
    <t>FIROZ ALAM</t>
  </si>
  <si>
    <t>A avid cricket lover, a story teller And Unemployed Engineer.</t>
  </si>
  <si>
    <t>imonkar2016@facebook.com
_im_onkar@instagram</t>
  </si>
  <si>
    <t>@/\/!L</t>
  </si>
  <si>
    <t>Grumpy Faggot, Dark soul, Sadistic, Psychopath, Hate India &amp; Indians,Wil-kill-4-coffee&amp;Good Bourbon, RCC, Steel Erection, Planning &amp; RA Bills,Reconciliation,MIS</t>
  </si>
  <si>
    <t>Disruptive innovator, Loves music, internet, 3G, gaming and connecting friends ...ah well even foes!! #OpenUp it’s a wonderful feeling.</t>
  </si>
  <si>
    <t>Prop. at ARTyaCRAFT, COO at KPMP Electcronics , Editor at RIGHTyaLEFT</t>
  </si>
  <si>
    <t>Official twitter account of CSC (aka Jana Seba Kendra) in Sapha village (Odisha). CSC ID - OR134800235. Dream to have a model village.</t>
  </si>
  <si>
    <t>Indian,Odia, Engineer, Trainer, Entrepreneur, Ex U19 Cricketer, Foodie, Traveler, Proud Father of Two daughters</t>
  </si>
  <si>
    <t>It is simply human that you &amp; I have different way of seeing things. So chill :)</t>
  </si>
  <si>
    <t>Never doubt that a small group of thoughtful, committed citizens can change the world</t>
  </si>
  <si>
    <t>Jay Jawan Jay Kishaan 
My religion: Humanity
My Native :India,Earth</t>
  </si>
  <si>
    <t>Don't Follow blankly with the hope to get followed back😀 Follow with strong conviction</t>
  </si>
  <si>
    <t>Reliance Communications, is India's largest private sector information and communications company, with over 140 million subscribers.</t>
  </si>
  <si>
    <t>Tracking developments in Telecom, Mobile and DTH Industry https://t.co/3jLkmyqnAP  l Team https://t.co/6h3s09xj0t  l</t>
  </si>
  <si>
    <t>Hmm let's see what can be added here!!!!! well nothing for the moment though ..............</t>
  </si>
  <si>
    <t>i m simple cool bindass boy.</t>
  </si>
  <si>
    <t>Niali,cuttack, Orissa</t>
  </si>
  <si>
    <t>Bhubaneshwar, India</t>
  </si>
  <si>
    <t>BBSR</t>
  </si>
  <si>
    <t>Odisha, India</t>
  </si>
  <si>
    <t>Tekkali</t>
  </si>
  <si>
    <t>Bhubaneswar</t>
  </si>
  <si>
    <t>bhadrak odisha</t>
  </si>
  <si>
    <t>Cuttack, India</t>
  </si>
  <si>
    <t>India, Mumbai</t>
  </si>
  <si>
    <t>facebook---</t>
  </si>
  <si>
    <t>https://t.co/0lw9IXXlA4</t>
  </si>
  <si>
    <t>https://t.co/i9NdYIz5mt</t>
  </si>
  <si>
    <t>https://t.co/gMxy9Ejizp</t>
  </si>
  <si>
    <t>https://t.co/hsinHJe3Dd</t>
  </si>
  <si>
    <t>http://t.co/GtjhIw6g0f</t>
  </si>
  <si>
    <t>https://t.co/vU2qbqk1Mb</t>
  </si>
  <si>
    <t>http://t.co/DQb7m0MEPh</t>
  </si>
  <si>
    <t>http://t.co/g3AgwmcxRC</t>
  </si>
  <si>
    <t>https://t.co/B620ZgyXJc</t>
  </si>
  <si>
    <t>http://t.co/Yztqcyyhci</t>
  </si>
  <si>
    <t>Asia/Kolkata</t>
  </si>
  <si>
    <t>Indiana (East)</t>
  </si>
  <si>
    <t>https://pbs.twimg.com/profile_banners/774543353308409856/1487161388</t>
  </si>
  <si>
    <t>https://pbs.twimg.com/profile_banners/184693223/1405437772</t>
  </si>
  <si>
    <t>https://pbs.twimg.com/profile_banners/805989976655691778/1481031220</t>
  </si>
  <si>
    <t>https://pbs.twimg.com/profile_banners/154008369/1461500216</t>
  </si>
  <si>
    <t>https://pbs.twimg.com/profile_banners/35028422/1491381867</t>
  </si>
  <si>
    <t>https://pbs.twimg.com/profile_banners/179935330/1439546823</t>
  </si>
  <si>
    <t>https://pbs.twimg.com/profile_banners/776274358733934592/1473914306</t>
  </si>
  <si>
    <t>https://pbs.twimg.com/profile_banners/63424281/1418125284</t>
  </si>
  <si>
    <t>https://pbs.twimg.com/profile_banners/70084695/1490630121</t>
  </si>
  <si>
    <t>https://pbs.twimg.com/profile_banners/354823930/1486795373</t>
  </si>
  <si>
    <t>https://pbs.twimg.com/profile_banners/588936971/1461129972</t>
  </si>
  <si>
    <t>https://pbs.twimg.com/profile_banners/113599496/1475042495</t>
  </si>
  <si>
    <t>https://pbs.twimg.com/profile_banners/21483793/1419283276</t>
  </si>
  <si>
    <t>https://pbs.twimg.com/profile_banners/151307600/1421128412</t>
  </si>
  <si>
    <t>http://pbs.twimg.com/profile_background_images/378800000118495986/b48b97c8ce39b1c91f8c283e36f1d2d5.jpeg</t>
  </si>
  <si>
    <t>http://pbs.twimg.com/profile_background_images/534626204439965696/q2YGv4Lz.png</t>
  </si>
  <si>
    <t>http://pbs.twimg.com/profile_background_images/548305408/Smoke-21.jpg</t>
  </si>
  <si>
    <t>http://pbs.twimg.com/profile_background_images/439065888390512640/Zba2IePY.jpeg</t>
  </si>
  <si>
    <t>http://abs.twimg.com/images/themes/theme5/bg.gif</t>
  </si>
  <si>
    <t>http://pbs.twimg.com/profile_background_images/548910450763513856/snO4KrAF.jpeg</t>
  </si>
  <si>
    <t>http://pbs.twimg.com/profile_background_images/148938101/twitter_background.jpg</t>
  </si>
  <si>
    <t>http://pbs.twimg.com/profile_images/774544562198949888/-lkKzBj3_normal.jpg</t>
  </si>
  <si>
    <t>http://pbs.twimg.com/profile_images/768389590638026752/NJny9Dov_normal.jpg</t>
  </si>
  <si>
    <t>http://pbs.twimg.com/profile_images/780429599629012996/jbMC1qpp_normal.jpg</t>
  </si>
  <si>
    <t>http://pbs.twimg.com/profile_images/660088512239132673/98V3oMCN_normal.jpg</t>
  </si>
  <si>
    <t>http://pbs.twimg.com/profile_images/547138164754616320/xVaFy3po_normal.jpeg</t>
  </si>
  <si>
    <t>http://pbs.twimg.com/profile_images/829304623416614912/hbZuEmyV_normal.jpg</t>
  </si>
  <si>
    <t>https://twitter.com/amansahoo20</t>
  </si>
  <si>
    <t>https://twitter.com/khabaraodisha</t>
  </si>
  <si>
    <t>https://twitter.com/siddharth_luv</t>
  </si>
  <si>
    <t>https://twitter.com/sarojdash777</t>
  </si>
  <si>
    <t>https://twitter.com/imonkar2016</t>
  </si>
  <si>
    <t>https://twitter.com/pekalaanil</t>
  </si>
  <si>
    <t>https://twitter.com/santiswarupmsra</t>
  </si>
  <si>
    <t>https://twitter.com/tatadocomo</t>
  </si>
  <si>
    <t>https://twitter.com/likanpatra</t>
  </si>
  <si>
    <t>https://twitter.com/mycscsafa</t>
  </si>
  <si>
    <t>https://twitter.com/iamsitaram</t>
  </si>
  <si>
    <t>https://twitter.com/kumariika</t>
  </si>
  <si>
    <t>https://twitter.com/amitswain1</t>
  </si>
  <si>
    <t>https://twitter.com/chunchun8008</t>
  </si>
  <si>
    <t>https://twitter.com/pjrr009</t>
  </si>
  <si>
    <t>https://twitter.com/mailranjitswain</t>
  </si>
  <si>
    <t>https://twitter.com/reliancemobile</t>
  </si>
  <si>
    <t>https://twitter.com/telecomtalk</t>
  </si>
  <si>
    <t>https://twitter.com/headless_corpse</t>
  </si>
  <si>
    <t>https://twitter.com/firozalam28</t>
  </si>
  <si>
    <t>amansahoo20
@JioMukesh Sir, ham odisha me rehene
bale niali, cuttack village ke
log he. Abhi tak yahn Jio ki koi
subidha upalabdh Nehi hai. Plz
help..</t>
  </si>
  <si>
    <t>khabaraodisha
ଜିଓ ପ୍ରଭାବ: ବିଏସଏନଏଲର ନୂତନ ଅଫର,
୩୩୩ ଟଙ୍କାରେ ୨୭୦ ଜିବି ୩ଜି ଡାଟା https://t.co/ExfJ01Y7gJ
https://t.co/iCx9KDpMbm</t>
  </si>
  <si>
    <t>siddharth_luv
@JioCare jio is getting slower
day by day, even after paid services​
started. Here in odisha, Cuttack,
tangi download speed 1mbps. Help
ya.</t>
  </si>
  <si>
    <t>sarojdash777
@reliancejio Sir please provide
the JIO service at Laikera -jharsuguda
-odisha state as soon as possible
because we badly need your service.</t>
  </si>
  <si>
    <t>imonkar2016
@DoT_India @JioCare Facing serious
netwrk issues in Kendrapara, Odisha
since January.No action taken by
Jio.Please give full coverage</t>
  </si>
  <si>
    <t>pekalaanil
@airtelindia @Airtel_Presence that's
mind blowing #speed of #jio by
#speedtest in #Gunupur #Odisha
that's #4g… https://t.co/S7v3Vkkl9U</t>
  </si>
  <si>
    <t>santiswarupmsra
@likanpatra @tatadocomo Jou desa
jiba setha fala khaiba Odisha re
no. portability option achi ...
go 4 jio</t>
  </si>
  <si>
    <t xml:space="preserve">tatadocomo
</t>
  </si>
  <si>
    <t xml:space="preserve">likanpatra
</t>
  </si>
  <si>
    <t>mycscsafa
@JioCare NetVelocity Test Result
at location: SAFA, Tangi, Cuttack,
Odisha 754022. Very poor Jio network.
Kindly lo… https://t.co/IvIAMVAxbu</t>
  </si>
  <si>
    <t>iamsitaram
@kumariika @YouTube @airtelindia
@reliancejio You tube only pushed
AD's but according to your location...
may be ur… https://t.co/vkupWywRXP</t>
  </si>
  <si>
    <t>kumariika
@iamsitaram @YouTube @airtelindia
@reliancejio Both Airtel and Jio
Sim are from #Odisha.</t>
  </si>
  <si>
    <t>amitswain1
@JioCare most of the time net speed
not l8ke as we expected from jio
4G.. pun cide 756135 randia bhadrak
odisha</t>
  </si>
  <si>
    <t>chunchun8008
@JioCare Already Pincode Given
(768016) It's Hirakud(768016) odisha
Regards Swayam Prakash Das 7008638008(Jio)
9861238008(BSNL)</t>
  </si>
  <si>
    <t>pjrr009
@JioCare My jio number - 7008199681
Gents Hostel-2, VSS Medical College,
Burla, Sambalpur, Odisha, Pin-768017</t>
  </si>
  <si>
    <t>mailranjitswain
@firozalam28 @headless_corpse @TelecomTalk
@RelianceMobile Till now 4G not
launched in Odisha as they don't
hv courage to face compt. fr Jio</t>
  </si>
  <si>
    <t xml:space="preserve">reliancemobile
</t>
  </si>
  <si>
    <t xml:space="preserve">telecomtalk
</t>
  </si>
  <si>
    <t xml:space="preserve">headless_corpse
</t>
  </si>
  <si>
    <t xml:space="preserve">firozalam28
</t>
  </si>
  <si>
    <t xml:space="preserve">Odisha </t>
  </si>
  <si>
    <t>bobyjat</t>
  </si>
  <si>
    <t>sujitmi80695755</t>
  </si>
  <si>
    <t>upendra35669145</t>
  </si>
  <si>
    <t>jio_dev</t>
  </si>
  <si>
    <t>khan_atic</t>
  </si>
  <si>
    <t>harman1611</t>
  </si>
  <si>
    <t>shara56raghu</t>
  </si>
  <si>
    <t>vchaudhry32</t>
  </si>
  <si>
    <t>viralgaliyan</t>
  </si>
  <si>
    <t>basundhara_das</t>
  </si>
  <si>
    <t>raghusharma22</t>
  </si>
  <si>
    <t>maanmarjana786</t>
  </si>
  <si>
    <t>imgouravchettri</t>
  </si>
  <si>
    <t>dreammer2016</t>
  </si>
  <si>
    <t>virendra_sehwg</t>
  </si>
  <si>
    <t>rj_nilam</t>
  </si>
  <si>
    <t>rjpraveenredfm</t>
  </si>
  <si>
    <t>imro45</t>
  </si>
  <si>
    <t>trai</t>
  </si>
  <si>
    <t>@virendra_sehwg 11 Punjab is also out of coverage area like jio....</t>
  </si>
  <si>
    <t>@ImRo45 @rjpraveenredfm @rj_nilam JIO beats idea by eight wickets...#mi vs kings xi punjab😂</t>
  </si>
  <si>
    <t>@reliancejio I studied at SLIET Longowal Punjab. In the entire campus u will find only one to two dots of jio network in your phone....</t>
  </si>
  <si>
    <t>@reliancejio I studied at sliet Longowal Punjab and here in the entire campus u will only find one to two dots of jio network and the call..</t>
  </si>
  <si>
    <t>The @TheGujaratLions are ready to roar as they host Kings XI Punjab in a superb match. Stay connected with… https://t.co/NJZYV6dKhO</t>
  </si>
  <si>
    <t>RT @reliancejio: The @TheGujaratLions are ready to roar as they host Kings XI Punjab in a superb match. Stay connected with #JioDigitalLife…</t>
  </si>
  <si>
    <t>How a man was duped of Rs 10 lakh by ... : https://t.co/rFBEI06lIR
Via @JioXpressNews : https://t.co/TWCglV94Mc https://t.co/rFBEI06lIR</t>
  </si>
  <si>
    <t>On November 20 last year, when Captain Amarinder Singh as the Punjab Congress chief announced 50 lakh 4G-enabled... https://t.co/B35hQyFmVw</t>
  </si>
  <si>
    <t>@TRAI  jio speed punjab https://t.co/MXx7YwkSQh</t>
  </si>
  <si>
    <t>@JioCare Since long reporting problem but no response. Unable to see jio tv etc at Bhoa Pathankot.Punjab.</t>
  </si>
  <si>
    <t>Punjabi filmfare award. 2017 in Punjab
Powered by jio digital life: https://t.co/Vj8j1WSzS4 via @YouTube</t>
  </si>
  <si>
    <t>I added a video to a @YouTube playlist https://t.co/Vj8j1WSzS4 Punjabi filmfare award. 2017 in Punjab
Powered by jio digital life</t>
  </si>
  <si>
    <t>Arjun Bajwa Punjabi filmfare award. 2017 in Punjab Powered by jio digital life: https://t.co/i88UJ8DVY6 via @YouTube</t>
  </si>
  <si>
    <t>Listen to Da Da Dasse from Udta Punjab  on #JioMusic
https://t.co/3ffEimNvwO</t>
  </si>
  <si>
    <t>@manojsinhabjp speed very slow down in my Area village methabpur disit hoshiarpur teshil mukerian Punjab jio number… https://t.co/l9ZiPczipF</t>
  </si>
  <si>
    <t>#TwitterSeva jio speed very slow down in my area village methabpur disit hoshiarpur teshil mukerian Punjab pin code… https://t.co/tHj4FxLPIX</t>
  </si>
  <si>
    <t>#exclusive   #video of Gurdas Maan in Jio Filmfare Awards Punjab 2017 ... #gurdasmaan https://t.co/EckBXLq8YQ</t>
  </si>
  <si>
    <t>Listen to Ikk Kudi - Reprised Version from Udta Punjab  on #JioMusic
https://t.co/VGGETIKISF</t>
  </si>
  <si>
    <t>RT @imgouravchettri: Listen to Ikk Kudi - Reprised Version from Udta Punjab  on #JioMusic
https://t.co/VGGETIKISF</t>
  </si>
  <si>
    <t>https://twitter.com/i/web/status/856034216404033536</t>
  </si>
  <si>
    <t>http://www.hindustantimes.com/punjab/trying-to-help-facebook-friend-chandigarh-man-duped-of-10-7-lakh/story-Y9pNrMofCgo7vNhWqiYSfK.html https://www.jio.com/en-in/apps/jio-xpress-news http://www.hindustantimes.com/punjab/trying-to-help-facebook-friend-chandigarh-man-duped-of-10-7-lakh/story-Y9pNrMofCgo7vNhWqiYSfK.html</t>
  </si>
  <si>
    <t>https://fb.me/1a0kLSevC</t>
  </si>
  <si>
    <t>https://www.youtube.com/watch?v=trrI6HqyJeU&amp;feature=youtu.be&amp;a</t>
  </si>
  <si>
    <t>https://www.youtube.com/watch?v=W4jyiqM-tqQ&amp;feature=youtu.be&amp;a</t>
  </si>
  <si>
    <t>http://share.media.jio.com/Mjg5XzI4ODMxOF84XnNvbmc=</t>
  </si>
  <si>
    <t>https://twitter.com/i/web/status/857186112267223040</t>
  </si>
  <si>
    <t>https://twitter.com/i/web/status/857832108252962816</t>
  </si>
  <si>
    <t>https://fb.me/2sRnVWy4d</t>
  </si>
  <si>
    <t>http://share.media.jio.com/Mjg5XzI4ODMxOF81XnNvbmc=</t>
  </si>
  <si>
    <t>jio.com</t>
  </si>
  <si>
    <t>mi</t>
  </si>
  <si>
    <t>jiodigitallife</t>
  </si>
  <si>
    <t>jiomusic</t>
  </si>
  <si>
    <t>twitterseva</t>
  </si>
  <si>
    <t>exclusive video gurdasmaan</t>
  </si>
  <si>
    <t>https://pbs.twimg.com/media/C-MpbIkUQAIUxzi.jpg</t>
  </si>
  <si>
    <t>http://pbs.twimg.com/profile_images/844063462066143232/DaQgUooN_normal.jpg</t>
  </si>
  <si>
    <t>http://pbs.twimg.com/profile_images/813378179423272960/GIzha6J8_normal.jpg</t>
  </si>
  <si>
    <t>http://pbs.twimg.com/profile_images/851152150319079424/RhgZOM8__normal.jpg</t>
  </si>
  <si>
    <t>http://pbs.twimg.com/profile_images/850085088029061121/5VJjznJy_normal.jpg</t>
  </si>
  <si>
    <t>http://pbs.twimg.com/profile_images/578073205274857472/pIOk-T26_normal.jpeg</t>
  </si>
  <si>
    <t>http://pbs.twimg.com/profile_images/839382411045543936/kGhdC6rV_normal.jpg</t>
  </si>
  <si>
    <t>http://pbs.twimg.com/profile_images/816598209674022912/mzxJvx___normal.jpg</t>
  </si>
  <si>
    <t>http://pbs.twimg.com/profile_images/840915513983213568/ZGg8HZgV_normal.jpg</t>
  </si>
  <si>
    <t>http://pbs.twimg.com/profile_images/845275406362198017/OIQmSoN3_normal.jpg</t>
  </si>
  <si>
    <t>http://pbs.twimg.com/profile_images/858678156613619712/PbQmufs__normal.jpg</t>
  </si>
  <si>
    <t>http://pbs.twimg.com/profile_images/858557175160946689/696v8SUC_normal.jpg</t>
  </si>
  <si>
    <t>https://twitter.com/#!/bobyjat/status/855278555592237056</t>
  </si>
  <si>
    <t>https://twitter.com/#!/sujitmi80695755/status/855301486896480257</t>
  </si>
  <si>
    <t>https://twitter.com/#!/upendra35669145/status/856012594007556096</t>
  </si>
  <si>
    <t>https://twitter.com/#!/upendra35669145/status/856013888923385856</t>
  </si>
  <si>
    <t>https://twitter.com/#!/reliancejio/status/856034216404033536</t>
  </si>
  <si>
    <t>https://twitter.com/#!/jio_dev/status/856040705986150401</t>
  </si>
  <si>
    <t>https://twitter.com/#!/khan_atic/status/856048383269756929</t>
  </si>
  <si>
    <t>https://twitter.com/#!/harman1611/status/856461010294587392</t>
  </si>
  <si>
    <t>https://twitter.com/#!/shara56raghu/status/856573958665064448</t>
  </si>
  <si>
    <t>https://twitter.com/#!/vchaudhry32/status/856844651126550529</t>
  </si>
  <si>
    <t>https://twitter.com/#!/viralgaliyan/status/857116053264052225</t>
  </si>
  <si>
    <t>https://twitter.com/#!/viralgaliyan/status/857116290292604929</t>
  </si>
  <si>
    <t>https://twitter.com/#!/viralgaliyan/status/857124485220249600</t>
  </si>
  <si>
    <t>https://twitter.com/#!/basundhara_das/status/857610500812701697</t>
  </si>
  <si>
    <t>https://twitter.com/#!/raghusharma22/status/857186112267223040</t>
  </si>
  <si>
    <t>https://twitter.com/#!/raghusharma22/status/857832108252962816</t>
  </si>
  <si>
    <t>https://twitter.com/#!/maanmarjana786/status/857893008817127424</t>
  </si>
  <si>
    <t>https://twitter.com/#!/imgouravchettri/status/852058576420052992</t>
  </si>
  <si>
    <t>https://twitter.com/#!/dreammer2016/status/855681863389597696</t>
  </si>
  <si>
    <t>https://twitter.com/#!/dreammer2016/status/857935419853332481</t>
  </si>
  <si>
    <t>855278555592237056</t>
  </si>
  <si>
    <t>855301486896480257</t>
  </si>
  <si>
    <t>856012594007556096</t>
  </si>
  <si>
    <t>856013888923385856</t>
  </si>
  <si>
    <t>856034216404033536</t>
  </si>
  <si>
    <t>856040705986150401</t>
  </si>
  <si>
    <t>856048383269756929</t>
  </si>
  <si>
    <t>856461010294587392</t>
  </si>
  <si>
    <t>856573958665064448</t>
  </si>
  <si>
    <t>856844651126550529</t>
  </si>
  <si>
    <t>857116053264052225</t>
  </si>
  <si>
    <t>857116290292604929</t>
  </si>
  <si>
    <t>857124485220249600</t>
  </si>
  <si>
    <t>857610500812701697</t>
  </si>
  <si>
    <t>857186112267223040</t>
  </si>
  <si>
    <t>857832108252962816</t>
  </si>
  <si>
    <t>857893008817127424</t>
  </si>
  <si>
    <t>852058576420052992</t>
  </si>
  <si>
    <t>855681863389597696</t>
  </si>
  <si>
    <t>857935419853332481</t>
  </si>
  <si>
    <t>855249176640311297</t>
  </si>
  <si>
    <t>794047804788408320</t>
  </si>
  <si>
    <t>121046433</t>
  </si>
  <si>
    <t>3321203251</t>
  </si>
  <si>
    <t>2427057066</t>
  </si>
  <si>
    <t>da</t>
  </si>
  <si>
    <t>Twitter for iPad</t>
  </si>
  <si>
    <t>75.3272458,32.0814395 
75.9504593,32.0814395 
75.9504593,32.5763957 
75.3272458,32.5763957</t>
  </si>
  <si>
    <t>Pathankot, India</t>
  </si>
  <si>
    <t>7e26f455fe5338c5</t>
  </si>
  <si>
    <t>Pathankot</t>
  </si>
  <si>
    <t>https://api.twitter.com/1.1/geo/id/7e26f455fe5338c5.json</t>
  </si>
  <si>
    <t>Boby Sirohi</t>
  </si>
  <si>
    <t>Virendra sehwag</t>
  </si>
  <si>
    <t>sujit mishra</t>
  </si>
  <si>
    <t>Nilam</t>
  </si>
  <si>
    <t>Rj Praveen</t>
  </si>
  <si>
    <t>Rohit Sharma</t>
  </si>
  <si>
    <t>Upendra nath</t>
  </si>
  <si>
    <t>Jio prime IPL</t>
  </si>
  <si>
    <t>Atic shafik khan</t>
  </si>
  <si>
    <t>Harmanjot Singh</t>
  </si>
  <si>
    <t>Raghu sharma</t>
  </si>
  <si>
    <t>TRAI</t>
  </si>
  <si>
    <t>vipul chaudhry</t>
  </si>
  <si>
    <t>viral galiyan</t>
  </si>
  <si>
    <t>Basundhara Das</t>
  </si>
  <si>
    <t>raghu sharma</t>
  </si>
  <si>
    <t>Maan Marjana</t>
  </si>
  <si>
    <t>ROY</t>
  </si>
  <si>
    <t>♍️ ιмρєяfє¢т gιяℓ 📳</t>
  </si>
  <si>
    <t>Follow me and get 100% folllowback, 
SARCASM unlimited, parody account...</t>
  </si>
  <si>
    <t>sonam gupta bewafa hai...</t>
  </si>
  <si>
    <t>Not a bhakt</t>
  </si>
  <si>
    <t>This is the official Twitter handle of the Telecom Regulatory Authority of India , TRAI
TRAI does not handle individual consumer complaints</t>
  </si>
  <si>
    <t>I am a #DigitalMarketing Specialist, #SEO &amp; #SociwalMedia activist. Living for #Travel , #Food and #Entertainment.</t>
  </si>
  <si>
    <t>Hustle, Loyalty, Respect_x000D_
    @Imgouravchetri</t>
  </si>
  <si>
    <t>This account Just for 👉🏻 Fav 💟 RT 💟Like TWEETS of @ImperfectGirl07. @myawesomelife13 I love all ur Tweets 📝you tweets from Heart &amp; I'll save in my HEART 💞</t>
  </si>
  <si>
    <t>कोलकाता, भारत</t>
  </si>
  <si>
    <t>Chandigarh</t>
  </si>
  <si>
    <t>Mukerian, India</t>
  </si>
  <si>
    <t>नई दिल्ली, भारत</t>
  </si>
  <si>
    <t>Bengaluru South, India</t>
  </si>
  <si>
    <t>Chandigarh, India</t>
  </si>
  <si>
    <t>Siliguri</t>
  </si>
  <si>
    <t>Always in My HEART.</t>
  </si>
  <si>
    <t>https://t.co/gGs8N07Pyx</t>
  </si>
  <si>
    <t>https://t.co/l1Vrp5oZqK</t>
  </si>
  <si>
    <t>http://t.co/NDnOFkhNKQ</t>
  </si>
  <si>
    <t>https://t.co/e6PNM96FRc</t>
  </si>
  <si>
    <t>https://t.co/ixMki0KqVq</t>
  </si>
  <si>
    <t>https://t.co/pooJ8XCwIa</t>
  </si>
  <si>
    <t>https://pbs.twimg.com/profile_banners/794047804788408320/1478159124</t>
  </si>
  <si>
    <t>https://pbs.twimg.com/profile_banners/3535363095/1474288029</t>
  </si>
  <si>
    <t>https://pbs.twimg.com/profile_banners/93011426/1477464370</t>
  </si>
  <si>
    <t>https://pbs.twimg.com/profile_banners/121046433/1465506904</t>
  </si>
  <si>
    <t>https://pbs.twimg.com/profile_banners/463691549/1426658536</t>
  </si>
  <si>
    <t>https://pbs.twimg.com/profile_banners/3321203251/1441886260</t>
  </si>
  <si>
    <t>https://pbs.twimg.com/profile_banners/809371116548472833/1490004291</t>
  </si>
  <si>
    <t>https://pbs.twimg.com/profile_banners/64743579/1483527365</t>
  </si>
  <si>
    <t>https://pbs.twimg.com/profile_banners/485308373/1489324887</t>
  </si>
  <si>
    <t>https://pbs.twimg.com/profile_banners/805762190573637632/1491024433</t>
  </si>
  <si>
    <t>https://pbs.twimg.com/profile_banners/510118476/1493350049</t>
  </si>
  <si>
    <t>https://pbs.twimg.com/profile_banners/779943224576139264/1482245335</t>
  </si>
  <si>
    <t>http://pbs.twimg.com/profile_background_images/265079383/rotheman3twtbk.jpg</t>
  </si>
  <si>
    <t>http://pbs.twimg.com/profile_images/826772784625942529/ZDoVR8HQ_normal.jpg</t>
  </si>
  <si>
    <t>http://pbs.twimg.com/profile_images/611048073045737472/r3cSl3NN_normal.jpg</t>
  </si>
  <si>
    <t>http://pbs.twimg.com/profile_images/627512152723566592/uObdLK6M_normal.jpg</t>
  </si>
  <si>
    <t>http://pbs.twimg.com/profile_images/767862037921738752/79mqV-6l_normal.jpg</t>
  </si>
  <si>
    <t>http://pbs.twimg.com/profile_images/838307729160601602/xi0z9suT_normal.jpg</t>
  </si>
  <si>
    <t>http://pbs.twimg.com/profile_images/634606906296799237/zQ2_8k33_normal.jpg</t>
  </si>
  <si>
    <t>https://twitter.com/bobyjat</t>
  </si>
  <si>
    <t>https://twitter.com/virendra_sehwg</t>
  </si>
  <si>
    <t>https://twitter.com/sujitmi80695755</t>
  </si>
  <si>
    <t>https://twitter.com/rj_nilam</t>
  </si>
  <si>
    <t>https://twitter.com/rjpraveenredfm</t>
  </si>
  <si>
    <t>https://twitter.com/imro45</t>
  </si>
  <si>
    <t>https://twitter.com/upendra35669145</t>
  </si>
  <si>
    <t>https://twitter.com/jio_dev</t>
  </si>
  <si>
    <t>https://twitter.com/khan_atic</t>
  </si>
  <si>
    <t>https://twitter.com/harman1611</t>
  </si>
  <si>
    <t>https://twitter.com/shara56raghu</t>
  </si>
  <si>
    <t>https://twitter.com/trai</t>
  </si>
  <si>
    <t>https://twitter.com/vchaudhry32</t>
  </si>
  <si>
    <t>https://twitter.com/viralgaliyan</t>
  </si>
  <si>
    <t>https://twitter.com/basundhara_das</t>
  </si>
  <si>
    <t>https://twitter.com/raghusharma22</t>
  </si>
  <si>
    <t>https://twitter.com/maanmarjana786</t>
  </si>
  <si>
    <t>https://twitter.com/imgouravchettri</t>
  </si>
  <si>
    <t>https://twitter.com/dreammer2016</t>
  </si>
  <si>
    <t>bobyjat
@virendra_sehwg 11 Punjab is also
out of coverage area like jio....</t>
  </si>
  <si>
    <t xml:space="preserve">virendra_sehwg
</t>
  </si>
  <si>
    <t>sujitmi80695755
@ImRo45 @rjpraveenredfm @rj_nilam
JIO beats idea by eight wickets...#mi
vs kings xi punjab😂</t>
  </si>
  <si>
    <t xml:space="preserve">rj_nilam
</t>
  </si>
  <si>
    <t xml:space="preserve">rjpraveenredfm
</t>
  </si>
  <si>
    <t xml:space="preserve">imro45
</t>
  </si>
  <si>
    <t>upendra35669145
@reliancejio I studied at sliet
Longowal Punjab and here in the
entire campus u will only find
one to two dots of jio network
and the call..</t>
  </si>
  <si>
    <t>jio_dev
RT @reliancejio: The @TheGujaratLions
are ready to roar as they host
Kings XI Punjab in a superb match.
Stay connected with #JioDigitalLife…</t>
  </si>
  <si>
    <t>khan_atic
How a man was duped of Rs 10 lakh
by ... : https://t.co/rFBEI06lIR
Via @JioXpressNews : https://t.co/TWCglV94Mc
https://t.co/rFBEI06lIR</t>
  </si>
  <si>
    <t>harman1611
On November 20 last year, when
Captain Amarinder Singh as the
Punjab Congress chief announced
50 lakh 4G-enabled... https://t.co/B35hQyFmVw</t>
  </si>
  <si>
    <t>shara56raghu
@TRAI jio speed punjab https://t.co/MXx7YwkSQh</t>
  </si>
  <si>
    <t xml:space="preserve">trai
</t>
  </si>
  <si>
    <t>vchaudhry32
@JioCare Since long reporting problem
but no response. Unable to see
jio tv etc at Bhoa Pathankot.Punjab.</t>
  </si>
  <si>
    <t>viralgaliyan
Arjun Bajwa Punjabi filmfare award.
2017 in Punjab Powered by jio digital
life: https://t.co/i88UJ8DVY6 via
@YouTube</t>
  </si>
  <si>
    <t>basundhara_das
Listen to Da Da Dasse from Udta
Punjab on #JioMusic https://t.co/3ffEimNvwO</t>
  </si>
  <si>
    <t>raghusharma22
#TwitterSeva jio speed very slow
down in my area village methabpur
disit hoshiarpur teshil mukerian
Punjab pin code… https://t.co/tHj4FxLPIX</t>
  </si>
  <si>
    <t>maanmarjana786
#exclusive #video of Gurdas Maan
in Jio Filmfare Awards Punjab 2017
... #gurdasmaan https://t.co/EckBXLq8YQ</t>
  </si>
  <si>
    <t>imgouravchettri
Listen to Ikk Kudi - Reprised Version
from Udta Punjab on #JioMusic https://t.co/VGGETIKISF</t>
  </si>
  <si>
    <t>dreammer2016
RT @imgouravchettri: Listen to
Ikk Kudi - Reprised Version from
Udta Punjab on #JioMusic https://t.co/VGGETIKISF</t>
  </si>
  <si>
    <t>Punjab</t>
  </si>
  <si>
    <t>jakharpravin</t>
  </si>
  <si>
    <t>bhagwan79167778</t>
  </si>
  <si>
    <t>kamlesh04508484</t>
  </si>
  <si>
    <t>e_rajasthan</t>
  </si>
  <si>
    <t>kdeep39</t>
  </si>
  <si>
    <t>shankarjangir</t>
  </si>
  <si>
    <t>shubham2302</t>
  </si>
  <si>
    <t>shivde1952</t>
  </si>
  <si>
    <t>sanju2luv95</t>
  </si>
  <si>
    <t>iamlalitjangid</t>
  </si>
  <si>
    <t>prithvisolank</t>
  </si>
  <si>
    <t>tafrimandir</t>
  </si>
  <si>
    <t>dchiragj</t>
  </si>
  <si>
    <t>theishaambani</t>
  </si>
  <si>
    <t>aakash_ambani</t>
  </si>
  <si>
    <t>vasundharabjp</t>
  </si>
  <si>
    <t>@NitaMAmbani @JioCare Should i hope for a tower in my village panditji ki dhani, tehsil osian Jodhpur rajasthan?
Ca… https://t.co/kEzlMa04HX</t>
  </si>
  <si>
    <t>@TheIshaAmbani Should i hope for a tower in my village panditji ki dhani, tehsil osian Jodhpur rajasthan?
Can i ever imagine to mnp in jio?</t>
  </si>
  <si>
    <t>@aakash_ambani Should i hope for a tower in my village panditji ki dhani, tehsil osian Jodhpur rajasthan?
Can i ever imagine to mnp in jio?</t>
  </si>
  <si>
    <t>JioTV user Shanti Devi Saini recommends to watch
Aapno Rajasthan
https://t.co/KM9bi3EJlg https://t.co/CBVIfhJQwa</t>
  </si>
  <si>
    <t>😘😘😘Happy b day didi 😜😜😜 app
Jio
1000
Sal
Sal
😋😋😋😋😋😋😋😋😋😋😋😋 @ Kelwa, Rajasthan, India https://t.co/x8O3ibcqxH</t>
  </si>
  <si>
    <t>How to Generate the Jio Preview Code https://t.co/xTf7QVScc7</t>
  </si>
  <si>
    <t>RT @e_rajasthan: How to Generate the Jio Preview Code https://t.co/xTf7QVScc7</t>
  </si>
  <si>
    <t>@JioCare 
Location &amp;amp; Address 
Mohan lal jangir 
vpo khandwa , dist. &amp;amp; tahsil - churu
Rajasthan pin code- 331001
jio mobile no. -8209849758</t>
  </si>
  <si>
    <t>@VodafoneIN very bad network in rajasthan area. Specially nearby udaipur district. Even there is docomo and jio's network better than you</t>
  </si>
  <si>
    <t>There is wrost network connection of @VodafoneIN. Mainly in rajasthan district nearby udaipur. Even jio' network is batter than @VodafoneIN</t>
  </si>
  <si>
    <t>There is wrost network connection of @VodafoneIN. Mainly in rajasthan udaipur district nearby. Even jio's network is better than @VodafoneIN</t>
  </si>
  <si>
    <t>@VasundharaBJP Rajasthan govt ,at present is not seems to be on driving seat for future assessment.As we love BJP g… https://t.co/h1FXxlv0s1</t>
  </si>
  <si>
    <t>@JioCare @reliancejio JIO tower range is very low in pin code 343025 in SANTHU RAJASTHAN pls take immediate action upon this complaint</t>
  </si>
  <si>
    <t>True 4G Speed By Jio, Airtel 4G not good in Rajasthan #Airtel4gGirl 👊👊 #oklaspeedtest #okla #jio4g #Airtel4G https://t.co/1WB2seje1J</t>
  </si>
  <si>
    <t>अब न jio चलेगा, न fog चलेगा.
अब चलेगी... लू
और वो भी  ताती ताती ..😂😂
#RAJASTHAN</t>
  </si>
  <si>
    <t>RT @prithvisolank: अब न jio चलेगा, न fog चलेगा.
अब चलेगी... लू
और वो भी  ताती ताती ..😂😂
#RAJASTHAN</t>
  </si>
  <si>
    <t>@reliancejio i am from Rajasthan, Live in Pune so how i get a Jio Sim connection here without MH document.</t>
  </si>
  <si>
    <t>https://twitter.com/i/web/status/855848056683716609</t>
  </si>
  <si>
    <t>http://mumsite.cdnsrv.jio.com/jioplay.data.cdn.jio.com/guide/v5/catalog/infotel/r4g/5.0/live/program/1023_184020156.html</t>
  </si>
  <si>
    <t>https://www.instagram.com/p/BTSsf7YDbff/</t>
  </si>
  <si>
    <t>http://www.e-rajasthan.com/how-to-generate-the-jio-preview-code/?utm_source=ReviveOldPost&amp;utm_medium=social&amp;utm_campaign=ReviveOldPost</t>
  </si>
  <si>
    <t>https://twitter.com/i/web/status/858211066513412096</t>
  </si>
  <si>
    <t>instagram.com</t>
  </si>
  <si>
    <t>e-rajasthan.com</t>
  </si>
  <si>
    <t>airtel4ggirl oklaspeedtest okla jio4g airtel4g</t>
  </si>
  <si>
    <t>rajasthan</t>
  </si>
  <si>
    <t>https://pbs.twimg.com/media/C-Kh3bUWAAID3lY.jpg</t>
  </si>
  <si>
    <t>https://pbs.twimg.com/media/C-n1upkXgAAgn0P.jpg</t>
  </si>
  <si>
    <t>http://pbs.twimg.com/profile_images/782146032230686720/TGjQ7NeM_normal.jpg</t>
  </si>
  <si>
    <t>http://pbs.twimg.com/profile_images/839946057035444224/dTGwnWqG_normal.jpg</t>
  </si>
  <si>
    <t>http://pbs.twimg.com/profile_images/779887760782004224/g9nfh6qm_normal.jpg</t>
  </si>
  <si>
    <t>http://pbs.twimg.com/profile_images/833998882141044736/loCLHHN1_normal.jpg</t>
  </si>
  <si>
    <t>http://pbs.twimg.com/profile_images/844118163277201408/XmSffiEr_normal.jpg</t>
  </si>
  <si>
    <t>http://pbs.twimg.com/profile_images/823053969303932929/fCRgDMJF_normal.jpg</t>
  </si>
  <si>
    <t>http://pbs.twimg.com/profile_images/836783954803875840/eYbc-8PV_normal.jpg</t>
  </si>
  <si>
    <t>http://pbs.twimg.com/profile_images/858501590843568128/KdlnNYMM_normal.jpg</t>
  </si>
  <si>
    <t>http://pbs.twimg.com/profile_images/817086676354920448/l6pqJrvY_normal.jpg</t>
  </si>
  <si>
    <t>https://twitter.com/#!/jakharpravin/status/855848056683716609</t>
  </si>
  <si>
    <t>https://twitter.com/#!/jakharpravin/status/855848306336989186</t>
  </si>
  <si>
    <t>https://twitter.com/#!/jakharpravin/status/855848430639427584</t>
  </si>
  <si>
    <t>https://twitter.com/#!/bhagwan79167778/status/856424857789190144</t>
  </si>
  <si>
    <t>https://twitter.com/#!/kamlesh04508484/status/856701279523008512</t>
  </si>
  <si>
    <t>https://twitter.com/#!/e_rajasthan/status/857215439146856448</t>
  </si>
  <si>
    <t>https://twitter.com/#!/kdeep39/status/857425192230031360</t>
  </si>
  <si>
    <t>https://twitter.com/#!/shankarjangir/status/858180602994020352</t>
  </si>
  <si>
    <t>https://twitter.com/#!/shubham2302/status/858203393910767616</t>
  </si>
  <si>
    <t>https://twitter.com/#!/shubham2302/status/858203394481287168</t>
  </si>
  <si>
    <t>https://twitter.com/#!/shubham2302/status/858203395211087872</t>
  </si>
  <si>
    <t>https://twitter.com/#!/shivde1952/status/858211066513412096</t>
  </si>
  <si>
    <t>https://twitter.com/#!/sanju2luv95/status/858350265996627969</t>
  </si>
  <si>
    <t>https://twitter.com/#!/iamlalitjangid/status/858487411315265538</t>
  </si>
  <si>
    <t>https://twitter.com/#!/prithvisolank/status/848058738854420480</t>
  </si>
  <si>
    <t>https://twitter.com/#!/tafrimandir/status/858147366452445185</t>
  </si>
  <si>
    <t>https://twitter.com/#!/tafrimandir/status/858503832212516865</t>
  </si>
  <si>
    <t>https://twitter.com/#!/dchiragj/status/858571743518011392</t>
  </si>
  <si>
    <t>855848056683716609</t>
  </si>
  <si>
    <t>855848306336989186</t>
  </si>
  <si>
    <t>855848430639427584</t>
  </si>
  <si>
    <t>856424857789190144</t>
  </si>
  <si>
    <t>856701279523008512</t>
  </si>
  <si>
    <t>857215439146856448</t>
  </si>
  <si>
    <t>857425192230031360</t>
  </si>
  <si>
    <t>858180602994020352</t>
  </si>
  <si>
    <t>858203393910767616</t>
  </si>
  <si>
    <t>858203394481287168</t>
  </si>
  <si>
    <t>858203395211087872</t>
  </si>
  <si>
    <t>858211066513412096</t>
  </si>
  <si>
    <t>858350265996627969</t>
  </si>
  <si>
    <t>858487411315265538</t>
  </si>
  <si>
    <t>848058738854420480</t>
  </si>
  <si>
    <t>858147366452445185</t>
  </si>
  <si>
    <t>858503832212516865</t>
  </si>
  <si>
    <t>858571743518011392</t>
  </si>
  <si>
    <t>855846190616895488</t>
  </si>
  <si>
    <t>857848684855296001</t>
  </si>
  <si>
    <t>858003889492119552</t>
  </si>
  <si>
    <t>2787182163</t>
  </si>
  <si>
    <t>1426106858</t>
  </si>
  <si>
    <t>1288175774</t>
  </si>
  <si>
    <t>Instagram</t>
  </si>
  <si>
    <t>Tweet Old Post</t>
  </si>
  <si>
    <t>69.484366,23.060464 
78.270755,23.060464 
78.270755,30.196367 
69.484366,30.196367</t>
  </si>
  <si>
    <t>Rajasthan, India</t>
  </si>
  <si>
    <t>5920782e29e11cac</t>
  </si>
  <si>
    <t>Rajasthan</t>
  </si>
  <si>
    <t>https://api.twitter.com/1.1/geo/id/5920782e29e11cac.json</t>
  </si>
  <si>
    <t>Pravin Jakhar</t>
  </si>
  <si>
    <t>Isha Ambani</t>
  </si>
  <si>
    <t>Akash</t>
  </si>
  <si>
    <t>Bhagwan Saini</t>
  </si>
  <si>
    <t>Kamlesh khatik</t>
  </si>
  <si>
    <t>E-Rajasthan</t>
  </si>
  <si>
    <t>Kuldeep S Dhillon</t>
  </si>
  <si>
    <t>Shankarkhandwa</t>
  </si>
  <si>
    <t>Shubham</t>
  </si>
  <si>
    <t>Shivlal Shivde</t>
  </si>
  <si>
    <t>Vasundhara Raje</t>
  </si>
  <si>
    <t>SANJAY KUMAR</t>
  </si>
  <si>
    <t>Lalit Jangid</t>
  </si>
  <si>
    <t>Pअर्थV 100लंकी</t>
  </si>
  <si>
    <t>RT &amp; Follow Back🔱</t>
  </si>
  <si>
    <t>Chirag jain Modified</t>
  </si>
  <si>
    <t>computer science engineer.</t>
  </si>
  <si>
    <t>Business Person</t>
  </si>
  <si>
    <t>FC @mipaltan</t>
  </si>
  <si>
    <t>https://t.co/DIUJ84fkP6  to promote the culture, business and tourism in Rajasthan.%100 #FOLLOWBACK FB: https://t.co/bXsXm1qgxu… IG :https://t.co/0JjAFzOJVB</t>
  </si>
  <si>
    <t>Digital marketing Expert &amp; Consultant. I tweet about #marketing, #SEO, #PPC &amp; #mobileapps . I Love Travel and Technology. #followback 100%</t>
  </si>
  <si>
    <t>An official Account of Shankar jangir  (Social Activist, Analysts &amp; Founder of Angeera Arts )</t>
  </si>
  <si>
    <t>Official Twitter account of Vasundhara Raje, Chief Minister of Rajasthan, India.</t>
  </si>
  <si>
    <t>STRAIGHT FORWARD #</t>
  </si>
  <si>
    <t>Crazy MI Fan, Member Of Techie Team on Mi Community and Mi Fc Ahmedabad</t>
  </si>
  <si>
    <t>#‎जीत_हासिल करनी है तो #‎काबिलियत बढाओ....
.
.
.
.
.
वरना...#‎किस्मत की रोटी तो #‎कुत्ते को भी #‎नसीब होती है....</t>
  </si>
  <si>
    <t>लिखना और पढ़ना ✒➡➡ नहीं आता             
DM  दिल खोल के</t>
  </si>
  <si>
    <t>में भक्त ही हु, तुम्हारी तरह #दलाल और #चमचा नहीं बन सकता हु! फॉलोबैक के लिए फॉलो ना करे,पसंद आये तो फॉलोबैक!  #Blogger, 
My Tweets in ❤️, RT ≠ Endorsement</t>
  </si>
  <si>
    <t>Jodhpur, India</t>
  </si>
  <si>
    <t>Mumbai, Maharashtra</t>
  </si>
  <si>
    <t>Churu, India</t>
  </si>
  <si>
    <t>ahmedabad</t>
  </si>
  <si>
    <t>अनुपगढ, राजस्थान, हिन्दुस्तान</t>
  </si>
  <si>
    <t>धरती पर</t>
  </si>
  <si>
    <t>Pune, Maharashtra</t>
  </si>
  <si>
    <t>https://t.co/60GYNCAJBB</t>
  </si>
  <si>
    <t>https://t.co/gPNXPdarTQ</t>
  </si>
  <si>
    <t>https://t.co/roOUPTeW0Q</t>
  </si>
  <si>
    <t>https://t.co/bW3HajL3G1</t>
  </si>
  <si>
    <t>http://t.co/pxz1pWvKDp</t>
  </si>
  <si>
    <t>https://t.co/tVHR9GrSYe</t>
  </si>
  <si>
    <t>https://t.co/WUbe066nz6</t>
  </si>
  <si>
    <t>https://t.co/xIP1NbmbOj</t>
  </si>
  <si>
    <t>https://pbs.twimg.com/profile_banners/1425276841/1475312491</t>
  </si>
  <si>
    <t>https://pbs.twimg.com/profile_banners/2787182163/1476814480</t>
  </si>
  <si>
    <t>https://pbs.twimg.com/profile_banners/1426106858/1473227407</t>
  </si>
  <si>
    <t>https://pbs.twimg.com/profile_banners/3351705736/1489093571</t>
  </si>
  <si>
    <t>https://pbs.twimg.com/profile_banners/585573270/1486914669</t>
  </si>
  <si>
    <t>https://pbs.twimg.com/profile_banners/375001336/1487675687</t>
  </si>
  <si>
    <t>https://pbs.twimg.com/profile_banners/1675683228/1456132107</t>
  </si>
  <si>
    <t>https://pbs.twimg.com/profile_banners/1288175774/1481633814</t>
  </si>
  <si>
    <t>https://pbs.twimg.com/profile_banners/288268978/1485066244</t>
  </si>
  <si>
    <t>https://pbs.twimg.com/profile_banners/1218355088/1488809859</t>
  </si>
  <si>
    <t>https://pbs.twimg.com/profile_banners/555090228/1427783949</t>
  </si>
  <si>
    <t>https://pbs.twimg.com/profile_banners/713949116355768321/1493482442</t>
  </si>
  <si>
    <t>http://pbs.twimg.com/profile_background_images/516110096867131392/LLsjN5k9.jpeg</t>
  </si>
  <si>
    <t>http://pbs.twimg.com/profile_background_images/539298227963432960/tWyVcKyL.png</t>
  </si>
  <si>
    <t>http://pbs.twimg.com/profile_background_images/378800000072662351/6e80b14a4b64b43246a80f0f390270f5.jpeg</t>
  </si>
  <si>
    <t>http://pbs.twimg.com/profile_images/842967247157104640/ssQmBtjB_normal.jpg</t>
  </si>
  <si>
    <t>http://pbs.twimg.com/profile_images/668491483436085252/69ZYgl9f_normal.jpg</t>
  </si>
  <si>
    <t>http://pbs.twimg.com/profile_images/808657111789883393/b3MA8p32_normal.jpg</t>
  </si>
  <si>
    <t>http://pbs.twimg.com/profile_images/838755453462958080/DbLLoaVe_normal.jpg</t>
  </si>
  <si>
    <t>https://twitter.com/jakharpravin</t>
  </si>
  <si>
    <t>https://twitter.com/theishaambani</t>
  </si>
  <si>
    <t>https://twitter.com/aakash_ambani</t>
  </si>
  <si>
    <t>https://twitter.com/bhagwan79167778</t>
  </si>
  <si>
    <t>https://twitter.com/kamlesh04508484</t>
  </si>
  <si>
    <t>https://twitter.com/e_rajasthan</t>
  </si>
  <si>
    <t>https://twitter.com/kdeep39</t>
  </si>
  <si>
    <t>https://twitter.com/shankarjangir</t>
  </si>
  <si>
    <t>https://twitter.com/shubham2302</t>
  </si>
  <si>
    <t>https://twitter.com/shivde1952</t>
  </si>
  <si>
    <t>https://twitter.com/vasundharabjp</t>
  </si>
  <si>
    <t>https://twitter.com/sanju2luv95</t>
  </si>
  <si>
    <t>https://twitter.com/iamlalitjangid</t>
  </si>
  <si>
    <t>https://twitter.com/prithvisolank</t>
  </si>
  <si>
    <t>https://twitter.com/tafrimandir</t>
  </si>
  <si>
    <t>https://twitter.com/dchiragj</t>
  </si>
  <si>
    <t>jakharpravin
@aakash_ambani Should i hope for
a tower in my village panditji
ki dhani, tehsil osian Jodhpur
rajasthan? Can i ever imagine to
mnp in jio?</t>
  </si>
  <si>
    <t xml:space="preserve">theishaambani
</t>
  </si>
  <si>
    <t xml:space="preserve">aakash_ambani
</t>
  </si>
  <si>
    <t>bhagwan79167778
JioTV user Shanti Devi Saini recommends
to watch Aapno Rajasthan https://t.co/KM9bi3EJlg
https://t.co/CBVIfhJQwa</t>
  </si>
  <si>
    <t>kamlesh04508484
😘😘😘Happy b day didi 😜😜😜 app
Jio 1000 Sal Sal 😋😋😋😋😋😋😋😋😋😋😋😋
@ Kelwa, Rajasthan, India https://t.co/x8O3ibcqxH</t>
  </si>
  <si>
    <t>e_rajasthan
How to Generate the Jio Preview
Code https://t.co/xTf7QVScc7</t>
  </si>
  <si>
    <t>kdeep39
RT @e_rajasthan: How to Generate
the Jio Preview Code https://t.co/xTf7QVScc7</t>
  </si>
  <si>
    <t>shankarjangir
@JioCare Location &amp;amp; Address
Mohan lal jangir vpo khandwa ,
dist. &amp;amp; tahsil - churu Rajasthan
pin code- 331001 jio mobile no.
-8209849758</t>
  </si>
  <si>
    <t>shubham2302
There is wrost network connection
of @VodafoneIN. Mainly in rajasthan
udaipur district nearby. Even jio's
network is better than @VodafoneIN</t>
  </si>
  <si>
    <t>shivde1952
@VasundharaBJP Rajasthan govt ,at
present is not seems to be on driving
seat for future assessment.As we
love BJP g… https://t.co/h1FXxlv0s1</t>
  </si>
  <si>
    <t xml:space="preserve">vasundharabjp
</t>
  </si>
  <si>
    <t>sanju2luv95
@JioCare @reliancejio JIO tower
range is very low in pin code 343025
in SANTHU RAJASTHAN pls take immediate
action upon this complaint</t>
  </si>
  <si>
    <t>iamlalitjangid
True 4G Speed By Jio, Airtel 4G
not good in Rajasthan #Airtel4gGirl
👊👊 #oklaspeedtest #okla #jio4g
#Airtel4G https://t.co/1WB2seje1J</t>
  </si>
  <si>
    <t>prithvisolank
अब न jio चलेगा, न fog चलेगा. अब
चलेगी... लू और वो भी ताती ताती
..😂😂 #RAJASTHAN</t>
  </si>
  <si>
    <t>tafrimandir
RT @prithvisolank: अब न jio चलेगा,
न fog चलेगा. अब चलेगी... लू और
वो भी ताती ताती ..😂😂 #RAJASTHAN</t>
  </si>
  <si>
    <t>dchiragj
@reliancejio i am from Rajasthan,
Live in Pune so how i get a Jio
Sim connection here without MH
document.</t>
  </si>
  <si>
    <t>tingku_das</t>
  </si>
  <si>
    <t>Jio Speed Test in Sikkim
 https://t.co/XjIXvE6q1M via @YouTube</t>
  </si>
  <si>
    <t>I added a video to a @YouTube playlist https://t.co/BckyDlEeKX Jio Speed Test in Sikkim</t>
  </si>
  <si>
    <t>https://www.youtube.com/watch?v=uKhpK0rP9qk&amp;feature=youtu.be</t>
  </si>
  <si>
    <t>https://www.youtube.com/watch?v=uKhpK0rP9qk&amp;feature=youtu.be&amp;a</t>
  </si>
  <si>
    <t>http://pbs.twimg.com/profile_images/856556312964079616/FjhtmwOi_normal.jpg</t>
  </si>
  <si>
    <t>https://twitter.com/#!/tingku_das/status/856554332958765057</t>
  </si>
  <si>
    <t>https://twitter.com/#!/tingku_das/status/856862549316444167</t>
  </si>
  <si>
    <t>856554332958765057</t>
  </si>
  <si>
    <t>856862549316444167</t>
  </si>
  <si>
    <t>Tingku Das</t>
  </si>
  <si>
    <t>Singtam, India</t>
  </si>
  <si>
    <t>https://twitter.com/tingku_das</t>
  </si>
  <si>
    <t>tingku_das
I added a video to a @YouTube playlist
https://t.co/BckyDlEeKX Jio Speed
Test in Sikkim</t>
  </si>
  <si>
    <t xml:space="preserve">Sikkim </t>
  </si>
  <si>
    <t>prabuactor</t>
  </si>
  <si>
    <t>haja_hameed</t>
  </si>
  <si>
    <t>tochandrasekar</t>
  </si>
  <si>
    <t>goutham_samu</t>
  </si>
  <si>
    <t>mukeshambanl</t>
  </si>
  <si>
    <t>loveavasthi</t>
  </si>
  <si>
    <t>@JioMukesh wish u lanch Jio cements by erecting new cement plant in neyveli or Ariyalur dist Tamil nadu, India</t>
  </si>
  <si>
    <t>@JioMukesh wish u to lanch Jio cements, in neyveli  &amp;amp; Ariyalur dist of Tamil Nadu by erecting new cement factories https://t.co/7ti12fRCxa</t>
  </si>
  <si>
    <t>@aakash_ambani wish mukesh &amp;amp; akash to lanch Jio cements by erecting new cement plants in neyveli,&amp;amp; ariyalur dist of… https://t.co/yYUh5DcSwL</t>
  </si>
  <si>
    <t>@MUKESHAMBANl I wish mukesh ambani to lanch Jio cements plants in neyveli &amp;amp; Ariyalur dist of Tamil nadu https://t.co/nbOYyl1wfJ</t>
  </si>
  <si>
    <t>@loveavasthi @reliancejio For this jio number 8667542522 for sim replacement, Rs. 100 has been received by your jio… https://t.co/bDPBAHemuH</t>
  </si>
  <si>
    <t>@JioCare Would Jio Broadband rollout cover Thanjavur, Tamil Nadu??</t>
  </si>
  <si>
    <t>@JioCare can i port my airtel number in tamil nadu to jio sim of telangana</t>
  </si>
  <si>
    <t>https://twitter.com/i/web/status/855506033674006528</t>
  </si>
  <si>
    <t>https://twitter.com/i/web/status/856422845013831680</t>
  </si>
  <si>
    <t>https://pbs.twimg.com/media/C99dHfqXYAIsA3_.jpg</t>
  </si>
  <si>
    <t>https://pbs.twimg.com/media/C99fnpUXYAQcqh4.jpg</t>
  </si>
  <si>
    <t>http://pbs.twimg.com/profile_images/836517000419635200/krEQ5gXV_normal.jpg</t>
  </si>
  <si>
    <t>http://pbs.twimg.com/profile_images/524940830130188288/-N3tVz6T_normal.jpeg</t>
  </si>
  <si>
    <t>http://pbs.twimg.com/profile_images/2432353459/4077oduiymkxeoqomk1y_normal.png</t>
  </si>
  <si>
    <t>http://pbs.twimg.com/profile_images/652081558615003136/FQrXxu_b_normal.jpg</t>
  </si>
  <si>
    <t>https://twitter.com/#!/prabuactor/status/855503847149764610</t>
  </si>
  <si>
    <t>https://twitter.com/#!/prabuactor/status/855504847197659136</t>
  </si>
  <si>
    <t>https://twitter.com/#!/prabuactor/status/855506033674006528</t>
  </si>
  <si>
    <t>https://twitter.com/#!/prabuactor/status/855507601009905665</t>
  </si>
  <si>
    <t>https://twitter.com/#!/haja_hameed/status/856422845013831680</t>
  </si>
  <si>
    <t>https://twitter.com/#!/tochandrasekar/status/858540682469793795</t>
  </si>
  <si>
    <t>https://twitter.com/#!/goutham_samu/status/858664671015878656</t>
  </si>
  <si>
    <t>855503847149764610</t>
  </si>
  <si>
    <t>855504847197659136</t>
  </si>
  <si>
    <t>855506033674006528</t>
  </si>
  <si>
    <t>855507601009905665</t>
  </si>
  <si>
    <t>856422845013831680</t>
  </si>
  <si>
    <t>858540682469793795</t>
  </si>
  <si>
    <t>858664671015878656</t>
  </si>
  <si>
    <t>856152750538752001</t>
  </si>
  <si>
    <t>2418548930</t>
  </si>
  <si>
    <t>400186369</t>
  </si>
  <si>
    <t>Fenix for Android</t>
  </si>
  <si>
    <t>Haja Hameed Nano</t>
  </si>
  <si>
    <t>Hitesh°</t>
  </si>
  <si>
    <t>Chandrasekar R</t>
  </si>
  <si>
    <t>Goutham Samudrala</t>
  </si>
  <si>
    <t>U.G graduate, B.E ,EEE</t>
  </si>
  <si>
    <t>*Parody account*</t>
  </si>
  <si>
    <t>Physics Professor,  Crystal Grower &amp; Nanomaterial' Scientist at Jamal Mohamed College, The College with Potential for Excellence.</t>
  </si>
  <si>
    <t>| Quaint Character | Writer | 90's Kid | Humour Smile Doner | Tech &amp; Music Geek | Founder : @TheTeamAFC #TEDTalks #SRK • Archive : @loveavasthi_</t>
  </si>
  <si>
    <t>958,9thcross shanmuganagar,TRZ</t>
  </si>
  <si>
    <t>Antila</t>
  </si>
  <si>
    <t>Jaipur, India</t>
  </si>
  <si>
    <t>Singapore</t>
  </si>
  <si>
    <t>Tiruchirapalli, Tamil Nadu</t>
  </si>
  <si>
    <t>https://t.co/pGGTSFVXJH</t>
  </si>
  <si>
    <t>https://pbs.twimg.com/profile_banners/814715560541859840/1483079569</t>
  </si>
  <si>
    <t>https://pbs.twimg.com/profile_banners/400186369/1488050001</t>
  </si>
  <si>
    <t>https://pbs.twimg.com/profile_banners/1103090635/1444303166</t>
  </si>
  <si>
    <t>http://pbs.twimg.com/profile_background_images/502389019926212608/qW-9aNyB.jpeg</t>
  </si>
  <si>
    <t>http://pbs.twimg.com/profile_images/450151170292461568/4kpUN3jG_normal.jpeg</t>
  </si>
  <si>
    <t>http://pbs.twimg.com/profile_images/848076050848526336/F7EoPtJd_normal.jpg</t>
  </si>
  <si>
    <t>https://twitter.com/prabuactor</t>
  </si>
  <si>
    <t>https://twitter.com/mukeshambanl</t>
  </si>
  <si>
    <t>https://twitter.com/haja_hameed</t>
  </si>
  <si>
    <t>https://twitter.com/loveavasthi</t>
  </si>
  <si>
    <t>https://twitter.com/tochandrasekar</t>
  </si>
  <si>
    <t>https://twitter.com/goutham_samu</t>
  </si>
  <si>
    <t>prabuactor
@MUKESHAMBANl I wish mukesh ambani
to lanch Jio cements plants in
neyveli &amp;amp; Ariyalur dist of
Tamil nadu https://t.co/nbOYyl1wfJ</t>
  </si>
  <si>
    <t xml:space="preserve">mukeshambanl
</t>
  </si>
  <si>
    <t>haja_hameed
@loveavasthi @reliancejio For this
jio number 8667542522 for sim replacement,
Rs. 100 has been received by your
jio… https://t.co/bDPBAHemuH</t>
  </si>
  <si>
    <t xml:space="preserve">loveavasthi
</t>
  </si>
  <si>
    <t>tochandrasekar
@JioCare Would Jio Broadband rollout
cover Thanjavur, Tamil Nadu??</t>
  </si>
  <si>
    <t>goutham_samu
@JioCare can i port my airtel number
in tamil nadu to jio sim of telangana</t>
  </si>
  <si>
    <t>Tamil Nadu</t>
  </si>
  <si>
    <t>chinnigpk</t>
  </si>
  <si>
    <t>nine_posters</t>
  </si>
  <si>
    <t>sumitgts</t>
  </si>
  <si>
    <t>iravi511</t>
  </si>
  <si>
    <t>pridhvig</t>
  </si>
  <si>
    <t>justchocolates</t>
  </si>
  <si>
    <t>telanganapost1</t>
  </si>
  <si>
    <t>jio_money</t>
  </si>
  <si>
    <t>@JioCare phone no. 8074019207, registered in Hyderabad, Telangana State, Ramnagar Area.  now my brother stopped usi… https://t.co/zTnAnfHCnv</t>
  </si>
  <si>
    <t>జియో క్రొత్త ప్లాన్స్ ఎమిటో తెలుసా | Jio Sim New Plans | Eagle Telangana:</t>
  </si>
  <si>
    <t>@jio_money Reliance fresh at location "5/6, 2-48/5/6, Old Mumbai Hwy, Telecom Nagar Extension, Gachibowli, Hyderabad, Telangana 500081"..1/2</t>
  </si>
  <si>
    <t>@reliancejio jio is very very poor in bhiknoor, telangana...hope u react....</t>
  </si>
  <si>
    <t>@JioCare Hey I want to port from idea to jio.but I don't have local address proof.I have telangana aadhar number but I am staying in Mumbai</t>
  </si>
  <si>
    <t>Watch V6 special program Teenmaar news with Savitri, Bithiri Sathi &amp;amp; Mangli in a Telangana slang. V6 IOS App ▻... https://t.co/LwzqUnGz6G</t>
  </si>
  <si>
    <t>RT @JustChocolates: Watch V6 special program Teenmaar news with Savitri, Bithiri Sathi &amp;amp; Mangli in a Telangana slang. V6 IOS App ▻... https…</t>
  </si>
  <si>
    <t>https://twitter.com/i/web/status/855637274863718400</t>
  </si>
  <si>
    <t>https://fb.me/8NkdJNvgt</t>
  </si>
  <si>
    <t>http://pbs.twimg.com/profile_images/779604044599865344/t0KYh2hN_normal.jpg</t>
  </si>
  <si>
    <t>http://pbs.twimg.com/profile_images/797895189994098691/FOHH2Vqu_normal.jpg</t>
  </si>
  <si>
    <t>http://pbs.twimg.com/profile_images/858581298918576128/KUBCY2JF_normal.jpg</t>
  </si>
  <si>
    <t>http://pbs.twimg.com/profile_images/858387419120504834/AWKZUlq1_normal.jpg</t>
  </si>
  <si>
    <t>http://pbs.twimg.com/profile_images/771038240329588736/HhJlV76r_normal.jpg</t>
  </si>
  <si>
    <t>https://twitter.com/#!/chinnigpk/status/855637274863718400</t>
  </si>
  <si>
    <t>https://twitter.com/#!/nine_posters/status/857190001234366464</t>
  </si>
  <si>
    <t>https://twitter.com/#!/sumitgts/status/857636313968910336</t>
  </si>
  <si>
    <t>https://twitter.com/#!/iravi511/status/858157272232415232</t>
  </si>
  <si>
    <t>https://twitter.com/#!/pridhvig/status/858597259834925056</t>
  </si>
  <si>
    <t>https://twitter.com/#!/justchocolates/status/858767487764221953</t>
  </si>
  <si>
    <t>https://twitter.com/#!/telanganapost1/status/858767994134167552</t>
  </si>
  <si>
    <t>855637274863718400</t>
  </si>
  <si>
    <t>857190001234366464</t>
  </si>
  <si>
    <t>857636313968910336</t>
  </si>
  <si>
    <t>858157272232415232</t>
  </si>
  <si>
    <t>858597259834925056</t>
  </si>
  <si>
    <t>858767487764221953</t>
  </si>
  <si>
    <t>858767994134167552</t>
  </si>
  <si>
    <t>855315588868055040</t>
  </si>
  <si>
    <t>3314225382</t>
  </si>
  <si>
    <t>und</t>
  </si>
  <si>
    <t>Telangana Rt Bot</t>
  </si>
  <si>
    <t>gpkgpk</t>
  </si>
  <si>
    <t>Eagle Media Works</t>
  </si>
  <si>
    <t>Sumit</t>
  </si>
  <si>
    <t>JioMoney</t>
  </si>
  <si>
    <t>Ravikiran</t>
  </si>
  <si>
    <t>Pridhvi Raj GAJAVALL</t>
  </si>
  <si>
    <t>Chocolates™</t>
  </si>
  <si>
    <t>TelanganaPost.com</t>
  </si>
  <si>
    <t>Welcome to the Official JioMoney Twitter account.Follow us for latest news on the product &amp; offers from brands.For customer service use @jiomoneycare</t>
  </si>
  <si>
    <t>It's about: #Chocolates #chocolate #Chocolatedesserts #Chocolatecake #chocolaterecipes</t>
  </si>
  <si>
    <t>Breaking news alerts from Telangana. We follow back.#MY2KOM #TFBJP #MGWV #BigDad #my2al_star #TeamAIKAMU #CAORU #MAYAR #TM1DN  #TeamFollowBack</t>
  </si>
  <si>
    <t>Hyderabad</t>
  </si>
  <si>
    <t>Hyderabad, India</t>
  </si>
  <si>
    <t>Telangana, India</t>
  </si>
  <si>
    <t>https://t.co/38xdiiM1JT</t>
  </si>
  <si>
    <t>http://t.co/KbsCesTecD</t>
  </si>
  <si>
    <t>https://t.co/Yjl7qLHe0p</t>
  </si>
  <si>
    <t>International Date Line West</t>
  </si>
  <si>
    <t>https://pbs.twimg.com/profile_banners/747374018194374657/1474720006</t>
  </si>
  <si>
    <t>https://pbs.twimg.com/profile_banners/3314225382/1479107680</t>
  </si>
  <si>
    <t>https://pbs.twimg.com/profile_banners/1547006534/1493490466</t>
  </si>
  <si>
    <t>https://pbs.twimg.com/profile_banners/2754649861/1472667117</t>
  </si>
  <si>
    <t>http://pbs.twimg.com/profile_background_images/378800000007957291/367064968fe9d906bf638a7a69246857.jpeg</t>
  </si>
  <si>
    <t>http://pbs.twimg.com/profile_images/834033140704407552/q-bbYgu__normal.jpg</t>
  </si>
  <si>
    <t>https://twitter.com/chinnigpk</t>
  </si>
  <si>
    <t>https://twitter.com/nine_posters</t>
  </si>
  <si>
    <t>https://twitter.com/sumitgts</t>
  </si>
  <si>
    <t>https://twitter.com/jio_money</t>
  </si>
  <si>
    <t>https://twitter.com/iravi511</t>
  </si>
  <si>
    <t>https://twitter.com/pridhvig</t>
  </si>
  <si>
    <t>https://twitter.com/justchocolates</t>
  </si>
  <si>
    <t>https://twitter.com/telanganapost1</t>
  </si>
  <si>
    <t>chinnigpk
@JioCare phone no. 8074019207,
registered in Hyderabad, Telangana
State, Ramnagar Area. now my brother
stopped usi… https://t.co/zTnAnfHCnv</t>
  </si>
  <si>
    <t>nine_posters
జియో క్రొత్త ప్లాన్స్ ఎమిటో తెలుసా
| Jio Sim New Plans | Eagle Telangana:</t>
  </si>
  <si>
    <t>sumitgts
@jio_money Reliance fresh at location
"5/6, 2-48/5/6, Old Mumbai Hwy,
Telecom Nagar Extension, Gachibowli,
Hyderabad, Telangana 500081"..1/2</t>
  </si>
  <si>
    <t xml:space="preserve">jio_money
</t>
  </si>
  <si>
    <t>iravi511
@reliancejio jio is very very poor
in bhiknoor, telangana...hope u
react....</t>
  </si>
  <si>
    <t>pridhvig
@JioCare Hey I want to port from
idea to jio.but I don't have local
address proof.I have telangana
aadhar number but I am staying
in Mumbai</t>
  </si>
  <si>
    <t>justchocolates
Watch V6 special program Teenmaar
news with Savitri, Bithiri Sathi
&amp;amp; Mangli in a Telangana slang.
V6 IOS App ▻... https://t.co/LwzqUnGz6G</t>
  </si>
  <si>
    <t>telanganapost1
RT @JustChocolates: Watch V6 special
program Teenmaar news with Savitri,
Bithiri Sathi &amp;amp; Mangli in a
Telangana slang. V6 IOS App ▻...
https…</t>
  </si>
  <si>
    <t>Telangana</t>
  </si>
  <si>
    <t>ashimm9</t>
  </si>
  <si>
    <t>chakam_uday</t>
  </si>
  <si>
    <t>agnibeshwrites</t>
  </si>
  <si>
    <t>@reliancejio I am sending my CV for suitable position at Jio in TRIPURA. Kindly consider me for suitable post. https://t.co/bmJsKvFnqy</t>
  </si>
  <si>
    <t>@JioCare very bad network coverage#Dhanichera#unakoti#tripura#need Jio tower#land available#8575537341#</t>
  </si>
  <si>
    <t>@JioCare What's the point in being a Jio customer if u dont spread ur networks to South Tripura?Why this discrimination to a whole district?</t>
  </si>
  <si>
    <t>https://pbs.twimg.com/media/C97kEE7XkAEVj-N.jpg</t>
  </si>
  <si>
    <t>http://pbs.twimg.com/profile_images/794134330721247232/ee6jrGeP_normal.jpg</t>
  </si>
  <si>
    <t>http://pbs.twimg.com/profile_images/849906931607187457/oiQkbr8D_normal.jpg</t>
  </si>
  <si>
    <t>https://twitter.com/#!/ashimm9/status/855371766969102340</t>
  </si>
  <si>
    <t>https://twitter.com/#!/chakam_uday/status/856011517497675776</t>
  </si>
  <si>
    <t>https://twitter.com/#!/agnibeshwrites/status/857442888761966596</t>
  </si>
  <si>
    <t>855371766969102340</t>
  </si>
  <si>
    <t>856011517497675776</t>
  </si>
  <si>
    <t>857442888761966596</t>
  </si>
  <si>
    <t>851764667949228032</t>
  </si>
  <si>
    <t>91.152509,22.944181 
92.336558,22.944181 
92.336558,24.527498 
91.152509,24.527498</t>
  </si>
  <si>
    <t>Tripura, India</t>
  </si>
  <si>
    <t>4aa92814191c51c2</t>
  </si>
  <si>
    <t>Tripura</t>
  </si>
  <si>
    <t>https://api.twitter.com/1.1/geo/id/4aa92814191c51c2.json</t>
  </si>
  <si>
    <t>Ashim Majumder</t>
  </si>
  <si>
    <t>uday Chakam</t>
  </si>
  <si>
    <t>Agnibesh Chakrabarti</t>
  </si>
  <si>
    <t>A nationalist by heart, a literature lover by birth</t>
  </si>
  <si>
    <t>Agartala, India</t>
  </si>
  <si>
    <t>Agartala</t>
  </si>
  <si>
    <t>https://t.co/II0p6pJfPc</t>
  </si>
  <si>
    <t>https://pbs.twimg.com/profile_banners/2477931548/1461484350</t>
  </si>
  <si>
    <t>http://pbs.twimg.com/profile_images/767192528290390016/M6DhHKuG_normal.jpg</t>
  </si>
  <si>
    <t>https://twitter.com/ashimm9</t>
  </si>
  <si>
    <t>https://twitter.com/chakam_uday</t>
  </si>
  <si>
    <t>https://twitter.com/agnibeshwrites</t>
  </si>
  <si>
    <t>ashimm9
@reliancejio I am sending my CV
for suitable position at Jio in
TRIPURA. Kindly consider me for
suitable post. https://t.co/bmJsKvFnqy</t>
  </si>
  <si>
    <t>chakam_uday
@JioCare very bad network coverage#Dhanichera#unakoti#tripura#need
Jio tower#land available#8575537341#</t>
  </si>
  <si>
    <t>agnibeshwrites
@JioCare What's the point in being
a Jio customer if u dont spread
ur networks to South Tripura?Why
this discrimination to a whole
district?</t>
  </si>
  <si>
    <t xml:space="preserve">Tripura </t>
  </si>
  <si>
    <t>Uttarakhand</t>
  </si>
  <si>
    <t>khurramshamsi07</t>
  </si>
  <si>
    <t>urbanrockr</t>
  </si>
  <si>
    <t>gulshantyagi</t>
  </si>
  <si>
    <t>sameer8092</t>
  </si>
  <si>
    <t>JioTV user Shabnoor Sana recommends to watch
Apna Pradesh Uttarakhand
https://t.co/iVxHC2FHPa https://t.co/QbEudtRp0r</t>
  </si>
  <si>
    <t>@JioCare JIO: 7906695998
@ IIT Roorkee, Roorkee Uttarakhand Pin: 247667
Landmark: Rajiv Bhawan, Multi Activity Cent… https://t.co/SgzOZPvAjy</t>
  </si>
  <si>
    <t>@sameer8092 @jio_money Uttarakhand</t>
  </si>
  <si>
    <t>http://mumsite.cdnsrv.jio.com/jioplay.data.cdn.jio.com/guide/v5/catalog/infotel/r4g/5.0/live/program/1024_55218896.html</t>
  </si>
  <si>
    <t>https://twitter.com/i/web/status/856525483399200770</t>
  </si>
  <si>
    <t>https://pbs.twimg.com/media/C-HV9KEXoAElGoQ.jpg</t>
  </si>
  <si>
    <t>http://pbs.twimg.com/profile_images/619801847734276096/DVulzqwn_normal.jpg</t>
  </si>
  <si>
    <t>http://pbs.twimg.com/profile_images/843310007374483456/dNKBarXj_normal.jpg</t>
  </si>
  <si>
    <t>https://twitter.com/#!/khurramshamsi07/status/856200662065061889</t>
  </si>
  <si>
    <t>https://twitter.com/#!/urbanrockr/status/856525483399200770</t>
  </si>
  <si>
    <t>https://twitter.com/#!/gulshantyagi/status/857934288578383872</t>
  </si>
  <si>
    <t>856200662065061889</t>
  </si>
  <si>
    <t>856525483399200770</t>
  </si>
  <si>
    <t>857934288578383872</t>
  </si>
  <si>
    <t>856504954063912963</t>
  </si>
  <si>
    <t>857933441387700226</t>
  </si>
  <si>
    <t>2695827330</t>
  </si>
  <si>
    <t>khurram shamsi</t>
  </si>
  <si>
    <t>Bijon Guha</t>
  </si>
  <si>
    <t>Gulshan Tyagi</t>
  </si>
  <si>
    <t>sameer</t>
  </si>
  <si>
    <t>journalist network 18 etv</t>
  </si>
  <si>
    <t>EX-Alumnus IIT Roorkee</t>
  </si>
  <si>
    <t>I m Indian nothing matter in which state belongs me..😁👌👃</t>
  </si>
  <si>
    <t>Dehradun, India</t>
  </si>
  <si>
    <t>Roorkee, Uttaranchal</t>
  </si>
  <si>
    <t>Roorkee</t>
  </si>
  <si>
    <t>https://pbs.twimg.com/profile_banners/772304227116863488/1476166668</t>
  </si>
  <si>
    <t>http://pbs.twimg.com/profile_images/772311243457560576/IaQ702Xg_normal.jpg</t>
  </si>
  <si>
    <t>http://pbs.twimg.com/profile_images/850525723739779072/hITShu1T_normal.jpg</t>
  </si>
  <si>
    <t>https://twitter.com/khurramshamsi07</t>
  </si>
  <si>
    <t>https://twitter.com/urbanrockr</t>
  </si>
  <si>
    <t>https://twitter.com/gulshantyagi</t>
  </si>
  <si>
    <t>https://twitter.com/sameer8092</t>
  </si>
  <si>
    <t>khurramshamsi07
JioTV user Shabnoor Sana recommends
to watch Apna Pradesh Uttarakhand
https://t.co/iVxHC2FHPa https://t.co/QbEudtRp0r</t>
  </si>
  <si>
    <t>urbanrockr
@JioCare JIO: 7906695998 @ IIT
Roorkee, Roorkee Uttarakhand Pin:
247667 Landmark: Rajiv Bhawan,
Multi Activity Cent… https://t.co/SgzOZPvAjy</t>
  </si>
  <si>
    <t>gulshantyagi
@sameer8092 @jio_money Uttarakhand</t>
  </si>
  <si>
    <t xml:space="preserve">sameer8092
</t>
  </si>
  <si>
    <t>fafaq78</t>
  </si>
  <si>
    <t>divyans19768763</t>
  </si>
  <si>
    <t>dr_rajeshkrmisr</t>
  </si>
  <si>
    <t>rajeshk35461211</t>
  </si>
  <si>
    <t>badshahjitendra</t>
  </si>
  <si>
    <t>shivama70595351</t>
  </si>
  <si>
    <t>anandgu91036327</t>
  </si>
  <si>
    <t>arvindt63742371</t>
  </si>
  <si>
    <t>kumar_technical</t>
  </si>
  <si>
    <t>arpanshandilya</t>
  </si>
  <si>
    <t>cmofficeup</t>
  </si>
  <si>
    <t>@JioCare Jio no. 7011406443
Handset model: samsung j7
Add: new ashok nagar, near gokul pura agra uttar pradesh. 282002
Issue time 6 months.</t>
  </si>
  <si>
    <t>@reliancejio there is no signal strength in the  dibiyapur auraiya uttar Pradesh.@JioCare @jio</t>
  </si>
  <si>
    <t>डरे नहीं आजम खान, ये सपा की नहीं बीजे... : https://t.co/2jnoBqXaU6
Via @JioXpressNews : https://t.co/SPX6CanFj7 https://t.co/2jnoBqXaU6</t>
  </si>
  <si>
    <t>विदेशी युवती से लूट, मदद करने की जगह ...: https://t.co/0ZvfRPeLDF
Via @JioXpressNews: https://t.co/a8mwM2x2NS https://t.co/0ZvfRPeLDF</t>
  </si>
  <si>
    <t>@CMOfficeUP Jio Yogi ji tumahare jaisa koi nahi ....now this is beginning we are you will change Uttar Pradesh to Uttam Pradesh Mera support</t>
  </si>
  <si>
    <t>#Tum Jio  #हजारों #साल साल के #दिन हो ...#50000 @ Uttar Pradesh https://t.co/1hg1H8WBoU</t>
  </si>
  <si>
    <t>Sir ambari azamgarh pin 223222 uttar Pradesh me Jio ka network hai</t>
  </si>
  <si>
    <t>योगी सरकार का पेट्रोल पंपों पर छापा, ... : https://t.co/aRWHuq77NG
Via @JioXpressNews : https://t.co/D1jIwLUboB https://t.co/aRWHuq77NG</t>
  </si>
  <si>
    <t>@JioCare I was going to the jalalabad, Uttar pradesh in 13th of april to 27th april. Jio network could not connect,… https://t.co/5orToV1Zvy</t>
  </si>
  <si>
    <t>Me ha gustado un vídeo de @YouTube (https://t.co/s5WdoFkwp5 - Reliance Jio 4G Tower Signal Coverage Map View of Uttar Pradesh India).</t>
  </si>
  <si>
    <t>@JioCare Q no. 3 ,SPGGIC Campus,Sadar bazar ,Jhansi,Uttar Pradesh,284001 .
Jio Number-7905971440</t>
  </si>
  <si>
    <t>http://hindi.news18.com/news/uttar-pradesh/lucknow/azam-khan-does-not-need-to-fear-about-his-life-bjp-976555.html?utm_source=JioXpress&amp;utm_medium=Referral&amp;utm_campaign=JioXpress https://www.jio.com/en-in/apps/jio-xpress-news http://hindi.news18.com/news/uttar-pradesh/lucknow/azam-khan-does-not-need-to-fear-about-his-life-bjp-976555.html?utm_source=JioXpress&amp;utm_medium=Referral&amp;utm_campaign=JioXpress</t>
  </si>
  <si>
    <t>http://hindi.oneindia.com/news/uttar-pradesh/policeman-busying-taking-selfie-with-foreign-girl-instead-helping-her-405395.html https://www.jio.com/en-in/apps/jio-xpress-news http://hindi.oneindia.com/news/uttar-pradesh/policeman-busying-taking-selfie-with-foreign-girl-instead-helping-her-405395.html</t>
  </si>
  <si>
    <t>https://www.instagram.com/p/BTTNDFEg9VU/</t>
  </si>
  <si>
    <t>http://hindi.news18.com/news/uttar-pradesh/lucknow/stf-team-raid-on-lucknow-petrol-pump-oil-theft-from-remote-caught-978849.html?utm_source=JioXpress&amp;utm_medium=Referral&amp;utm_campaign=JioXpress https://www.jio.com/en-in/apps/jio-xpress-news http://hindi.news18.com/news/uttar-pradesh/lucknow/stf-team-raid-on-lucknow-petrol-pump-oil-theft-from-remote-caught-978849.html?utm_source=JioXpress&amp;utm_medium=Referral&amp;utm_campaign=JioXpress</t>
  </si>
  <si>
    <t>https://twitter.com/i/web/status/858290606749122560</t>
  </si>
  <si>
    <t>https://www.youtube.com/watch?v=zv1GQHhLeK8&amp;feature=youtu.be&amp;a</t>
  </si>
  <si>
    <t>news18.com jio.com news18.com</t>
  </si>
  <si>
    <t>tum हजारों साल दिन</t>
  </si>
  <si>
    <t>http://pbs.twimg.com/profile_images/796747774356312064/kvGMlRsA_normal.jpg</t>
  </si>
  <si>
    <t>http://pbs.twimg.com/profile_images/844487001026056193/B1NrxVtV_normal.jpg</t>
  </si>
  <si>
    <t>http://pbs.twimg.com/profile_images/858514797901434880/x3l7kLUU_normal.jpg</t>
  </si>
  <si>
    <t>http://pbs.twimg.com/profile_images/806043923902853121/PtSm6s-w_normal.jpg</t>
  </si>
  <si>
    <t>http://pbs.twimg.com/profile_images/841591736711446528/EJKg3F9G_normal.jpg</t>
  </si>
  <si>
    <t>http://pbs.twimg.com/profile_images/858660629845950465/ywBGrE_B_normal.jpg</t>
  </si>
  <si>
    <t>https://twitter.com/#!/fafaq78/status/855424449675313154</t>
  </si>
  <si>
    <t>https://twitter.com/#!/divyans19768763/status/855752924240257024</t>
  </si>
  <si>
    <t>https://twitter.com/#!/dr_rajeshkrmisr/status/856448370835152900</t>
  </si>
  <si>
    <t>https://twitter.com/#!/rajeshk35461211/status/856518881732694019</t>
  </si>
  <si>
    <t>https://twitter.com/#!/badshahjitendra/status/856672249083973632</t>
  </si>
  <si>
    <t>https://twitter.com/#!/shivama70595351/status/856772859213074432</t>
  </si>
  <si>
    <t>https://twitter.com/#!/anandgu91036327/status/857452477049839616</t>
  </si>
  <si>
    <t>https://twitter.com/#!/arvindt63742371/status/857788093532917760</t>
  </si>
  <si>
    <t>https://twitter.com/#!/kumar_technical/status/858290606749122560</t>
  </si>
  <si>
    <t>https://twitter.com/#!/l3nd1n3z/status/858481098954866688</t>
  </si>
  <si>
    <t>https://twitter.com/#!/arpanshandilya/status/858652892076449794</t>
  </si>
  <si>
    <t>855424449675313154</t>
  </si>
  <si>
    <t>855752924240257024</t>
  </si>
  <si>
    <t>856448370835152900</t>
  </si>
  <si>
    <t>856518881732694019</t>
  </si>
  <si>
    <t>856672249083973632</t>
  </si>
  <si>
    <t>856772859213074432</t>
  </si>
  <si>
    <t>857452477049839616</t>
  </si>
  <si>
    <t>857788093532917760</t>
  </si>
  <si>
    <t>858290606749122560</t>
  </si>
  <si>
    <t>858481098954866688</t>
  </si>
  <si>
    <t>858652892076449794</t>
  </si>
  <si>
    <t>855393240035590144</t>
  </si>
  <si>
    <t>856165813069459456</t>
  </si>
  <si>
    <t>858272355784830980</t>
  </si>
  <si>
    <t>858535698516901888</t>
  </si>
  <si>
    <t>2587240482</t>
  </si>
  <si>
    <t>80.658613,26.642291 
81.110202,26.642291 
81.110202,27.008048 
80.658613,27.008048</t>
  </si>
  <si>
    <t>74effb34539b2d64</t>
  </si>
  <si>
    <t>https://api.twitter.com/1.1/geo/id/74effb34539b2d64.json</t>
  </si>
  <si>
    <t>farheen afaq</t>
  </si>
  <si>
    <t>divyanshu tiwari</t>
  </si>
  <si>
    <t>Dr Rajesh Kr Mishra</t>
  </si>
  <si>
    <t>Rajesh Kashyap</t>
  </si>
  <si>
    <t>Jitendra Chauhan</t>
  </si>
  <si>
    <t>CM Office, GoUP</t>
  </si>
  <si>
    <t>shivam agrahari</t>
  </si>
  <si>
    <t>anand gupta</t>
  </si>
  <si>
    <t>arvind tripathi</t>
  </si>
  <si>
    <t>Sourav Kumar</t>
  </si>
  <si>
    <t>Arpan Shandilya</t>
  </si>
  <si>
    <t>Ex Indian Air Force , 
Lecturer in Inter Collage</t>
  </si>
  <si>
    <t>B.J.P Member &amp; RSS Activist  since 1992</t>
  </si>
  <si>
    <t>Official Twitter handle of Office of Hon. Chief Minister, Uttar Pradesh.           माननीय मुख्यमंत्री कार्यालय, उत्तर प्रदेश का आधिकारिक ट्विटर अकाउंट</t>
  </si>
  <si>
    <t>🇮🇳🇮🇳 PROUD TO BE A INDIAN 🇮🇳🇮🇳</t>
  </si>
  <si>
    <t>teacher in a primary school of u.p.</t>
  </si>
  <si>
    <t>Technology is my Life
ft. Sourav Kumar</t>
  </si>
  <si>
    <t>new delhi</t>
  </si>
  <si>
    <t>Kanpur UP</t>
  </si>
  <si>
    <t>gorakhpur</t>
  </si>
  <si>
    <t>https://t.co/sr2e29ZXHi</t>
  </si>
  <si>
    <t>https://t.co/z470KjMijL</t>
  </si>
  <si>
    <t>https://pbs.twimg.com/profile_banners/712899339799015428/1492585506</t>
  </si>
  <si>
    <t>https://pbs.twimg.com/profile_banners/2587240482/1489911669</t>
  </si>
  <si>
    <t>https://pbs.twimg.com/profile_banners/2988389310/1480058512</t>
  </si>
  <si>
    <t>https://pbs.twimg.com/profile_banners/831198927668072448/1487009062</t>
  </si>
  <si>
    <t>https://pbs.twimg.com/profile_banners/2462813652/1471168525</t>
  </si>
  <si>
    <t>http://pbs.twimg.com/profile_images/843394834945794048/8l9rt7nw_normal.jpg</t>
  </si>
  <si>
    <t>https://twitter.com/fafaq78</t>
  </si>
  <si>
    <t>https://twitter.com/divyans19768763</t>
  </si>
  <si>
    <t>https://twitter.com/dr_rajeshkrmisr</t>
  </si>
  <si>
    <t>https://twitter.com/rajeshk35461211</t>
  </si>
  <si>
    <t>https://twitter.com/badshahjitendra</t>
  </si>
  <si>
    <t>https://twitter.com/cmofficeup</t>
  </si>
  <si>
    <t>https://twitter.com/shivama70595351</t>
  </si>
  <si>
    <t>https://twitter.com/anandgu91036327</t>
  </si>
  <si>
    <t>https://twitter.com/arvindt63742371</t>
  </si>
  <si>
    <t>https://twitter.com/kumar_technical</t>
  </si>
  <si>
    <t>https://twitter.com/arpanshandilya</t>
  </si>
  <si>
    <t>l3nd1n3z
Me ha gustado un vídeo de @YouTube
(https://t.co/s5WdoFkwp5 - Reliance
Jio 4G Tower Signal Coverage Map
View of Uttar Pradesh India).</t>
  </si>
  <si>
    <t>fafaq78
@JioCare Jio no. 7011406443 Handset
model: samsung j7 Add: new ashok
nagar, near gokul pura agra uttar
pradesh. 282002 Issue time 6 months.</t>
  </si>
  <si>
    <t>divyans19768763
@reliancejio there is no signal
strength in the dibiyapur auraiya
uttar Pradesh.@JioCare @jio</t>
  </si>
  <si>
    <t>dr_rajeshkrmisr
डरे नहीं आजम खान, ये सपा की नहीं
बीजे... : https://t.co/2jnoBqXaU6
Via @JioXpressNews : https://t.co/SPX6CanFj7
https://t.co/2jnoBqXaU6</t>
  </si>
  <si>
    <t>rajeshk35461211
विदेशी युवती से लूट, मदद करने की
जगह ...: https://t.co/0ZvfRPeLDF
Via @JioXpressNews: https://t.co/a8mwM2x2NS
https://t.co/0ZvfRPeLDF</t>
  </si>
  <si>
    <t>badshahjitendra
@CMOfficeUP Jio Yogi ji tumahare
jaisa koi nahi ....now this is
beginning we are you will change
Uttar Pradesh to Uttam Pradesh
Mera support</t>
  </si>
  <si>
    <t xml:space="preserve">cmofficeup
</t>
  </si>
  <si>
    <t>shivama70595351
#Tum Jio  #हजारों #साल साल के #दिन
हो ...#50000 @ Uttar Pradesh https://t.co/1hg1H8WBoU</t>
  </si>
  <si>
    <t>anandgu91036327
Sir ambari azamgarh pin 223222
uttar Pradesh me Jio ka network
hai</t>
  </si>
  <si>
    <t>arvindt63742371
योगी सरकार का पेट्रोल पंपों पर
छापा, ... : https://t.co/aRWHuq77NG
Via @JioXpressNews : https://t.co/D1jIwLUboB
https://t.co/aRWHuq77NG</t>
  </si>
  <si>
    <t>kumar_technical
@JioCare I was going to the jalalabad,
Uttar pradesh in 13th of april
to 27th april. Jio network could
not connect,… https://t.co/5orToV1Zvy</t>
  </si>
  <si>
    <t>arpanshandilya
@JioCare Q no. 3 ,SPGGIC Campus,Sadar
bazar ,Jhansi,Uttar Pradesh,284001
. Jio Number-7905971440</t>
  </si>
  <si>
    <t xml:space="preserve">Uttar Pradesh </t>
  </si>
  <si>
    <t>anupamd03574098</t>
  </si>
  <si>
    <t>mir9932787250</t>
  </si>
  <si>
    <t>ashish_sukul</t>
  </si>
  <si>
    <t>aspire2edu</t>
  </si>
  <si>
    <t>saikatde15</t>
  </si>
  <si>
    <t>sougatkar</t>
  </si>
  <si>
    <t>tanmoy4uall</t>
  </si>
  <si>
    <t>anindya_aani</t>
  </si>
  <si>
    <t>samb8339_sam</t>
  </si>
  <si>
    <t>me_locket</t>
  </si>
  <si>
    <t>@JioMukesh 
Sir,I am Anupam Das from West Bengal.For reason about Reliance JIO i want to talk withyou directly..</t>
  </si>
  <si>
    <t>@JioCare My jio no 7001314872.
Address Mir Mohammad Ali
vill -Guripara P.O-Lalgola Dist- murshidabad West Bengal Pin 742148</t>
  </si>
  <si>
    <t>Disgusting tower of jio in santragachi area howrah west bengal
Plźz do something</t>
  </si>
  <si>
    <t>West Bengal (outside of Kolkata) may miss Jio Gigafiber Broadband initial launch.So sad dear friends.</t>
  </si>
  <si>
    <t>@me_locket jio mere didi...Ekdin suraj niklega...West Bengal main jarur kaml khilega...Jai shree Ram</t>
  </si>
  <si>
    <t>Jio sim not working at kharagpur ,puraton bazar ,west bengal., pin 721301.  Repeatedly told customer care but no result. Worst service.</t>
  </si>
  <si>
    <t>@JioCare Dear Team,
Could you please tell us when Jio network coverage will be available at pin location 712122 West Bengal.</t>
  </si>
  <si>
    <t>@JioCare @reliancejio
 Dear Team,
Could you please tell us when Jio network coverage will be available at pin location 712122 West Bengal.</t>
  </si>
  <si>
    <t>Мне понравилось видео "Reliance Jio 4G Tower Signal Coverage map view west Bengal Kolkata india"</t>
  </si>
  <si>
    <t>@reliancejio jio is not working properly in our location from starting period. Rampurhat, chaldhonipara, west Bengal. Plz check</t>
  </si>
  <si>
    <t>@JioCare My jio number 9804698567, location Kanaipur colony konnogar Hooghly West Bengal pin-712234.</t>
  </si>
  <si>
    <t>http://pbs.twimg.com/profile_images/734807776132792320/ds-2mXSt_normal.jpg</t>
  </si>
  <si>
    <t>http://pbs.twimg.com/profile_images/836672715184558080/lvJPMTg3_normal.jpg</t>
  </si>
  <si>
    <t>http://pbs.twimg.com/profile_images/854885568190218240/HmsKPsd6_normal.jpg</t>
  </si>
  <si>
    <t>http://pbs.twimg.com/profile_images/811173519954427904/zeKm9Tl5_normal.jpg</t>
  </si>
  <si>
    <t>http://pbs.twimg.com/profile_images/855495182271303684/Xa_jPWor_normal.jpg</t>
  </si>
  <si>
    <t>http://pbs.twimg.com/profile_images/842990448524251137/4OvGhhmX_normal.jpg</t>
  </si>
  <si>
    <t>http://pbs.twimg.com/profile_images/741119833404768256/0VSjvLD4_normal.jpg</t>
  </si>
  <si>
    <t>https://twitter.com/#!/anupamd03574098/status/855339247309651968</t>
  </si>
  <si>
    <t>https://twitter.com/#!/mir9932787250/status/855407975569149956</t>
  </si>
  <si>
    <t>https://twitter.com/#!/ashish_sukul/status/855435327426744320</t>
  </si>
  <si>
    <t>https://twitter.com/#!/aspire2edu/status/855675536508690434</t>
  </si>
  <si>
    <t>https://twitter.com/#!/saikatde15/status/856096441076301824</t>
  </si>
  <si>
    <t>https://twitter.com/#!/sougatkar/status/856373275349442560</t>
  </si>
  <si>
    <t>https://twitter.com/#!/tanmoy4uall/status/857326784219500544</t>
  </si>
  <si>
    <t>https://twitter.com/#!/tanmoy4uall/status/857331060434010112</t>
  </si>
  <si>
    <t>https://twitter.com/#!/alexspb85/status/857385905216159746</t>
  </si>
  <si>
    <t>https://twitter.com/#!/anindya_aani/status/857481499121033216</t>
  </si>
  <si>
    <t>https://twitter.com/#!/samb8339_sam/status/858624353868578816</t>
  </si>
  <si>
    <t>855339247309651968</t>
  </si>
  <si>
    <t>855407975569149956</t>
  </si>
  <si>
    <t>855435327426744320</t>
  </si>
  <si>
    <t>855675536508690434</t>
  </si>
  <si>
    <t>856096441076301824</t>
  </si>
  <si>
    <t>856373275349442560</t>
  </si>
  <si>
    <t>857326784219500544</t>
  </si>
  <si>
    <t>857331060434010112</t>
  </si>
  <si>
    <t>857385905216159746</t>
  </si>
  <si>
    <t>857481499121033216</t>
  </si>
  <si>
    <t>858624353868578816</t>
  </si>
  <si>
    <t>855391347628527616</t>
  </si>
  <si>
    <t>856065220044886016</t>
  </si>
  <si>
    <t>857310735445176320</t>
  </si>
  <si>
    <t>858623321889439749</t>
  </si>
  <si>
    <t>706925473</t>
  </si>
  <si>
    <t>88.390681,22.492584 
88.614477,22.492584 
88.614477,22.634152 
88.390681,22.634152</t>
  </si>
  <si>
    <t>87.766851,24.162043 
87.797618,24.162043 
87.797618,24.19664 
87.766851,24.19664</t>
  </si>
  <si>
    <t>Bidhan Nagar, India</t>
  </si>
  <si>
    <t>Rampur Hat, India</t>
  </si>
  <si>
    <t>6a432d7e9a987731</t>
  </si>
  <si>
    <t>3ff818cc4ac0ffa7</t>
  </si>
  <si>
    <t>Bidhan Nagar</t>
  </si>
  <si>
    <t>Rampur Hat</t>
  </si>
  <si>
    <t>https://api.twitter.com/1.1/geo/id/6a432d7e9a987731.json</t>
  </si>
  <si>
    <t>https://api.twitter.com/1.1/geo/id/3ff818cc4ac0ffa7.json</t>
  </si>
  <si>
    <t>Anupam Das</t>
  </si>
  <si>
    <t>MIR MOHAMMAD ALI</t>
  </si>
  <si>
    <t>Ashish sukul</t>
  </si>
  <si>
    <t>SUKANTA KARMAKAR</t>
  </si>
  <si>
    <t>Saikat  De</t>
  </si>
  <si>
    <t>Locket Chatterjee</t>
  </si>
  <si>
    <t>Sougat Kar</t>
  </si>
  <si>
    <t>Tanmoy Ghosh</t>
  </si>
  <si>
    <t>ANINDYA MUKHERJEE</t>
  </si>
  <si>
    <t>Shanatic Sam</t>
  </si>
  <si>
    <t>mirmohammad8@gmail.com</t>
  </si>
  <si>
    <t>Hii</t>
  </si>
  <si>
    <t>I m special for you...</t>
  </si>
  <si>
    <t>State Secretary, BJP West Bengal</t>
  </si>
  <si>
    <t>Citizen</t>
  </si>
  <si>
    <t>Power Broker of Share Khan Ltd</t>
  </si>
  <si>
    <t>Work in Reliance Jio</t>
  </si>
  <si>
    <t>Lalgola Murshidabad</t>
  </si>
  <si>
    <t>Surat, India</t>
  </si>
  <si>
    <t>Rampurhat, Birbhum, WB</t>
  </si>
  <si>
    <t>Kolkata, West Bengal</t>
  </si>
  <si>
    <t>https://t.co/9VqSa00LS5</t>
  </si>
  <si>
    <t>https://pbs.twimg.com/profile_banners/281971295/1457598597</t>
  </si>
  <si>
    <t>https://pbs.twimg.com/profile_banners/706925473/1491137163</t>
  </si>
  <si>
    <t>https://pbs.twimg.com/profile_banners/2195430030/1489819655</t>
  </si>
  <si>
    <t>https://pbs.twimg.com/profile_banners/1358576298/1450093418</t>
  </si>
  <si>
    <t>http://pbs.twimg.com/profile_images/695939945014251521/QYp4GOvM_normal.jpg</t>
  </si>
  <si>
    <t>https://twitter.com/anupamd03574098</t>
  </si>
  <si>
    <t>https://twitter.com/mir9932787250</t>
  </si>
  <si>
    <t>https://twitter.com/ashish_sukul</t>
  </si>
  <si>
    <t>https://twitter.com/aspire2edu</t>
  </si>
  <si>
    <t>https://twitter.com/saikatde15</t>
  </si>
  <si>
    <t>https://twitter.com/me_locket</t>
  </si>
  <si>
    <t>https://twitter.com/sougatkar</t>
  </si>
  <si>
    <t>https://twitter.com/tanmoy4uall</t>
  </si>
  <si>
    <t>https://twitter.com/anindya_aani</t>
  </si>
  <si>
    <t>https://twitter.com/samb8339_sam</t>
  </si>
  <si>
    <t>alexspb85
Мне понравилось видео "Reliance
Jio 4G Tower Signal Coverage map
view west Bengal Kolkata india"</t>
  </si>
  <si>
    <t>anupamd03574098
@JioMukesh Sir,I am Anupam Das
from West Bengal.For reason about
Reliance JIO i want to talk withyou
directly..</t>
  </si>
  <si>
    <t>mir9932787250
@JioCare My jio no 7001314872.
Address Mir Mohammad Ali vill -Guripara
P.O-Lalgola Dist- murshidabad West
Bengal Pin 742148</t>
  </si>
  <si>
    <t>ashish_sukul
Disgusting tower of jio in santragachi
area howrah west bengal Plźz do
something</t>
  </si>
  <si>
    <t>aspire2edu
West Bengal (outside of Kolkata)
may miss Jio Gigafiber Broadband
initial launch.So sad dear friends.</t>
  </si>
  <si>
    <t>saikatde15
@me_locket jio mere didi...Ekdin
suraj niklega...West Bengal main
jarur kaml khilega...Jai shree
Ram</t>
  </si>
  <si>
    <t xml:space="preserve">me_locket
</t>
  </si>
  <si>
    <t>sougatkar
Jio sim not working at kharagpur
,puraton bazar ,west bengal., pin
721301. Repeatedly told customer
care but no result. Worst service.</t>
  </si>
  <si>
    <t>tanmoy4uall
@JioCare @reliancejio Dear Team,
Could you please tell us when Jio
network coverage will be available
at pin location 712122 West Bengal.</t>
  </si>
  <si>
    <t>anindya_aani
@reliancejio jio is not working
properly in our location from starting
period. Rampurhat, chaldhonipara,
west Bengal. Plz check</t>
  </si>
  <si>
    <t>samb8339_sam
@JioCare My jio number 9804698567,
location Kanaipur colony konnogar
Hooghly West Bengal pin-712234.</t>
  </si>
  <si>
    <t>West Bengal</t>
  </si>
  <si>
    <t>onkar1701</t>
  </si>
  <si>
    <t>decentjob</t>
  </si>
  <si>
    <t>amit219</t>
  </si>
  <si>
    <t>vijaymanig</t>
  </si>
  <si>
    <t>@reliancejio yesterday i was at chandigarh railway station at 10:30 p.m and my jio sim was not even delivering 2g speed</t>
  </si>
  <si>
    <t>(JC Backhaul Engineer A) -- https://t.co/XT1Ks1hoda -- Reliance Jio Infocomm Limited
 Location : Chandigarh CH IN
J… https://t.co/z93pEsVq4o</t>
  </si>
  <si>
    <t>@sanjaybafna Well still a struggle here in #Chandigarh #jio https://t.co/GRJOgF9FVB</t>
  </si>
  <si>
    <t>@JioCare This is Speed of Jio in Indira Colony, Manimajra, 160101, Chandigarh still no any site installed in our ar… https://t.co/h81ifKy4I5</t>
  </si>
  <si>
    <t>http://decentjobs.in/2017/04/jc-backhaul-engineer-a-2/ https://twitter.com/i/web/status/857481304383905793</t>
  </si>
  <si>
    <t>https://twitter.com/i/web/status/857637222345879552</t>
  </si>
  <si>
    <t>decentjobs.in twitter.com</t>
  </si>
  <si>
    <t>chandigarh jio</t>
  </si>
  <si>
    <t>https://pbs.twimg.com/media/C-bYgZcXsAAQcVA.jpg</t>
  </si>
  <si>
    <t>http://pbs.twimg.com/profile_images/780740834585116672/a1I5rIMz_normal.jpg</t>
  </si>
  <si>
    <t>http://pbs.twimg.com/profile_images/422281154788474880/uuCZtPno_normal.jpeg</t>
  </si>
  <si>
    <t>http://pbs.twimg.com/profile_images/846062083619897346/GQj6hcZT_normal.jpg</t>
  </si>
  <si>
    <t>https://twitter.com/#!/onkar1701/status/857469017883332608</t>
  </si>
  <si>
    <t>https://twitter.com/#!/decentjob/status/857481304383905793</t>
  </si>
  <si>
    <t>https://twitter.com/#!/amit219/status/857610883517886464</t>
  </si>
  <si>
    <t>https://twitter.com/#!/vijaymanig/status/857637222345879552</t>
  </si>
  <si>
    <t>857469017883332608</t>
  </si>
  <si>
    <t>857481304383905793</t>
  </si>
  <si>
    <t>857610883517886464</t>
  </si>
  <si>
    <t>857637222345879552</t>
  </si>
  <si>
    <t>857452041173696512</t>
  </si>
  <si>
    <t>Decent Jobs</t>
  </si>
  <si>
    <t>76.632689,30.627523 
76.743779,30.627523 
76.743779,30.740998 
76.632689,30.740998</t>
  </si>
  <si>
    <t>76.7038129,30.665455 
76.8492359,30.665455 
76.8492359,30.795316 
76.7038129,30.795316</t>
  </si>
  <si>
    <t>Greater Mohali, India</t>
  </si>
  <si>
    <t>0cd8520095da20e2</t>
  </si>
  <si>
    <t>22aecab5acddee3b</t>
  </si>
  <si>
    <t>Greater Mohali</t>
  </si>
  <si>
    <t>https://api.twitter.com/1.1/geo/id/0cd8520095da20e2.json</t>
  </si>
  <si>
    <t>https://api.twitter.com/1.1/geo/id/22aecab5acddee3b.json</t>
  </si>
  <si>
    <t>Onkar Bhasin</t>
  </si>
  <si>
    <t>Decentjobs</t>
  </si>
  <si>
    <t>Amit Sharma</t>
  </si>
  <si>
    <t>Vijay Mani</t>
  </si>
  <si>
    <t>Entertainment Comedy and Humour Sports News, TV and Scores Sports Sports Music Punjabi Music Women</t>
  </si>
  <si>
    <t>Job Search Engine for Indians from more than 50 job sites.</t>
  </si>
  <si>
    <t>Engineer || GEEK || Counter Strike NOOB now :p || Foursquare JUMPER , NOT :) || started blogging ;P || nd a MBA :)</t>
  </si>
  <si>
    <t>Chandigarh, Chandigarh India</t>
  </si>
  <si>
    <t>http://t.co/3mtUoeUrGN</t>
  </si>
  <si>
    <t>https://t.co/19eRdq2NoT</t>
  </si>
  <si>
    <t>https://pbs.twimg.com/profile_banners/775673198541242368/1475001708</t>
  </si>
  <si>
    <t>https://pbs.twimg.com/profile_banners/92319381/1411107387</t>
  </si>
  <si>
    <t>http://pbs.twimg.com/profile_images/487122548165853184/KwWCQGZ5_normal.jpeg</t>
  </si>
  <si>
    <t>https://twitter.com/onkar1701</t>
  </si>
  <si>
    <t>https://twitter.com/decentjob</t>
  </si>
  <si>
    <t>https://twitter.com/amit219</t>
  </si>
  <si>
    <t>https://twitter.com/vijaymanig</t>
  </si>
  <si>
    <t>onkar1701
@reliancejio yesterday i was at
chandigarh railway station at 10:30
p.m and my jio sim was not even
delivering 2g speed</t>
  </si>
  <si>
    <t>decentjob
(JC Backhaul Engineer A) -- https://t.co/XT1Ks1hoda
-- Reliance Jio Infocomm Limited
Location : Chandigarh CH IN J…
https://t.co/z93pEsVq4o</t>
  </si>
  <si>
    <t>amit219
@sanjaybafna Well still a struggle
here in #Chandigarh #jio https://t.co/GRJOgF9FVB</t>
  </si>
  <si>
    <t>vijaymanig
@JioCare This is Speed of Jio in
Indira Colony, Manimajra, 160101,
Chandigarh still no any site installed
in our ar… https://t.co/h81ifKy4I5</t>
  </si>
  <si>
    <t>tvindialiveorg</t>
  </si>
  <si>
    <t>jpgoswami_delhi</t>
  </si>
  <si>
    <t>arvindpahadia</t>
  </si>
  <si>
    <t>tilkolkatalive</t>
  </si>
  <si>
    <t>tilbangalore</t>
  </si>
  <si>
    <t>tilbhopallive</t>
  </si>
  <si>
    <t>tiljandklive</t>
  </si>
  <si>
    <t>tilmumbailive</t>
  </si>
  <si>
    <t>tilupnewsmail</t>
  </si>
  <si>
    <t>tillucknowexp</t>
  </si>
  <si>
    <t>tildelhincrnews</t>
  </si>
  <si>
    <t>nktopdocqnycf65</t>
  </si>
  <si>
    <t>imvinayak21</t>
  </si>
  <si>
    <t>celbs2025</t>
  </si>
  <si>
    <t>smartdeal4you</t>
  </si>
  <si>
    <t>aapsurendrahain</t>
  </si>
  <si>
    <t>kumardharmindia</t>
  </si>
  <si>
    <t>achinmaheshvri</t>
  </si>
  <si>
    <t>techkysanjeev</t>
  </si>
  <si>
    <t>dailyhetaishi</t>
  </si>
  <si>
    <t>1mranalam</t>
  </si>
  <si>
    <t>mr_saggs</t>
  </si>
  <si>
    <t>karansanju</t>
  </si>
  <si>
    <t>dollymoga</t>
  </si>
  <si>
    <t>abhineshkumarsh</t>
  </si>
  <si>
    <t>delhiindiarr</t>
  </si>
  <si>
    <t>ankurjain2001</t>
  </si>
  <si>
    <t>archanav16</t>
  </si>
  <si>
    <t>elvisfletcher2</t>
  </si>
  <si>
    <t>abhilashamagic</t>
  </si>
  <si>
    <t>anushasodavara</t>
  </si>
  <si>
    <t>heatherlum1</t>
  </si>
  <si>
    <t>aratrikade1</t>
  </si>
  <si>
    <t>kalra_ankusha</t>
  </si>
  <si>
    <t>anujaplazid</t>
  </si>
  <si>
    <t>jennychan91</t>
  </si>
  <si>
    <t>telw_anuja</t>
  </si>
  <si>
    <t>sen_abha</t>
  </si>
  <si>
    <t>anushakota2</t>
  </si>
  <si>
    <t>garfieldjulia</t>
  </si>
  <si>
    <t>idaleng</t>
  </si>
  <si>
    <t>john_cop78</t>
  </si>
  <si>
    <t>akanksha_shah98</t>
  </si>
  <si>
    <t>neha_yogi8</t>
  </si>
  <si>
    <t>edna_zoeng</t>
  </si>
  <si>
    <t>4suchetnabsu</t>
  </si>
  <si>
    <t>ceciliadyson</t>
  </si>
  <si>
    <t>gibbs82gibbs</t>
  </si>
  <si>
    <t>anusris2</t>
  </si>
  <si>
    <t>guardian_angl99</t>
  </si>
  <si>
    <t>5_anuradha</t>
  </si>
  <si>
    <t>archanam20</t>
  </si>
  <si>
    <t>archanakurapat</t>
  </si>
  <si>
    <t>aparnap08536260</t>
  </si>
  <si>
    <t>dhotrekaranu</t>
  </si>
  <si>
    <t>anupriyajain12</t>
  </si>
  <si>
    <t>13_narayana</t>
  </si>
  <si>
    <t>anubharaaii</t>
  </si>
  <si>
    <t>aparnakumar9</t>
  </si>
  <si>
    <t>diana_lau87</t>
  </si>
  <si>
    <t>mellisha_ma</t>
  </si>
  <si>
    <t>aparnavardhan2</t>
  </si>
  <si>
    <t>rashmishankar4</t>
  </si>
  <si>
    <t>frankd1982</t>
  </si>
  <si>
    <t>suchetnabsu2</t>
  </si>
  <si>
    <t>raptormehra</t>
  </si>
  <si>
    <t>sidojha16</t>
  </si>
  <si>
    <t>bondhu_bongo</t>
  </si>
  <si>
    <t>jollygall91</t>
  </si>
  <si>
    <t>cool_bul_pandey</t>
  </si>
  <si>
    <t>kehke_lenge</t>
  </si>
  <si>
    <t>imsawankumar</t>
  </si>
  <si>
    <t>piratesardar</t>
  </si>
  <si>
    <t>me_kunalmahajan</t>
  </si>
  <si>
    <t>chaitrasalian</t>
  </si>
  <si>
    <t>paragmahale</t>
  </si>
  <si>
    <t>akmengg07</t>
  </si>
  <si>
    <t>tawaif_chandni</t>
  </si>
  <si>
    <t>charleschris23</t>
  </si>
  <si>
    <t>balidigalee</t>
  </si>
  <si>
    <t>cutesexyamy</t>
  </si>
  <si>
    <t>chinalnaagin</t>
  </si>
  <si>
    <t>choubeyji55</t>
  </si>
  <si>
    <t>dindakadildoo</t>
  </si>
  <si>
    <t>damonmatt35</t>
  </si>
  <si>
    <t>fogg333444</t>
  </si>
  <si>
    <t>harami_bacccha</t>
  </si>
  <si>
    <t>genghiskhan65</t>
  </si>
  <si>
    <t>haji_thekasai</t>
  </si>
  <si>
    <t>gambhirsamasya</t>
  </si>
  <si>
    <t>hornybalika</t>
  </si>
  <si>
    <t>iamhijra</t>
  </si>
  <si>
    <t>hawasihashmi</t>
  </si>
  <si>
    <t>hotsexynetu</t>
  </si>
  <si>
    <t>itchybitchygal</t>
  </si>
  <si>
    <t>kalataklukambli</t>
  </si>
  <si>
    <t>gabbywilliams81</t>
  </si>
  <si>
    <t>kyla_matt</t>
  </si>
  <si>
    <t>kallu_murali</t>
  </si>
  <si>
    <t>kuttekaminemc</t>
  </si>
  <si>
    <t>kallu1970</t>
  </si>
  <si>
    <t>kaalusanath</t>
  </si>
  <si>
    <t>himeshhariyaa</t>
  </si>
  <si>
    <t>indiangaga</t>
  </si>
  <si>
    <t>leonemataa</t>
  </si>
  <si>
    <t>mahanchanakya</t>
  </si>
  <si>
    <t>main_balmaaaa</t>
  </si>
  <si>
    <t>savitabhabhi7</t>
  </si>
  <si>
    <t>rajnibuora</t>
  </si>
  <si>
    <t>mary_williams87</t>
  </si>
  <si>
    <t>phunsiparekh</t>
  </si>
  <si>
    <t>tapodikhiladi</t>
  </si>
  <si>
    <t>ten222888</t>
  </si>
  <si>
    <t>ten333333</t>
  </si>
  <si>
    <t>ten333000</t>
  </si>
  <si>
    <t>ten333555</t>
  </si>
  <si>
    <t>ten333777</t>
  </si>
  <si>
    <t>transformer6789</t>
  </si>
  <si>
    <t>uglybitchygal</t>
  </si>
  <si>
    <t>ten333666</t>
  </si>
  <si>
    <t>ten222999</t>
  </si>
  <si>
    <t>nangarajan</t>
  </si>
  <si>
    <t>ten333222</t>
  </si>
  <si>
    <t>pornaddict92</t>
  </si>
  <si>
    <t>ten333111</t>
  </si>
  <si>
    <t>hrishi_thakur</t>
  </si>
  <si>
    <t>tweetskohli</t>
  </si>
  <si>
    <t>imkkumar13</t>
  </si>
  <si>
    <t>naeemhoosain</t>
  </si>
  <si>
    <t>thesehwagfc</t>
  </si>
  <si>
    <t>viratkohli_king</t>
  </si>
  <si>
    <t>viratkohlifc20</t>
  </si>
  <si>
    <t>imvijaysingh84</t>
  </si>
  <si>
    <t>ravijari05</t>
  </si>
  <si>
    <t>niksharan</t>
  </si>
  <si>
    <t>deepanshumahaj2</t>
  </si>
  <si>
    <t>muralipiyer</t>
  </si>
  <si>
    <t>aldrin10029</t>
  </si>
  <si>
    <t>mahesh8541</t>
  </si>
  <si>
    <t>deveshdubey8874</t>
  </si>
  <si>
    <t>vishal4105_</t>
  </si>
  <si>
    <t>akaushal96</t>
  </si>
  <si>
    <t>shubhthhakur</t>
  </si>
  <si>
    <t>prasoondwivedi_</t>
  </si>
  <si>
    <t>imvarun_n</t>
  </si>
  <si>
    <t>kumarmailrajesh</t>
  </si>
  <si>
    <t>todypuja96</t>
  </si>
  <si>
    <t>_naman_rastogi</t>
  </si>
  <si>
    <t>rajkumargolchha</t>
  </si>
  <si>
    <t>karthikkotas</t>
  </si>
  <si>
    <t>ferrosahammed</t>
  </si>
  <si>
    <t>aakashnilay23</t>
  </si>
  <si>
    <t>awaraboi</t>
  </si>
  <si>
    <t>anasmagnificent</t>
  </si>
  <si>
    <t>mk7786</t>
  </si>
  <si>
    <t>imrahulsuthar</t>
  </si>
  <si>
    <t>mipaltanforever</t>
  </si>
  <si>
    <t>rowdy_lover</t>
  </si>
  <si>
    <t>npatidar001</t>
  </si>
  <si>
    <t>smita_mishra01</t>
  </si>
  <si>
    <t>chilswar</t>
  </si>
  <si>
    <t>shinde_sush</t>
  </si>
  <si>
    <t>geekyranjit</t>
  </si>
  <si>
    <t>vikixlr8</t>
  </si>
  <si>
    <t>iindianmittal</t>
  </si>
  <si>
    <t>techmanzara</t>
  </si>
  <si>
    <t>manishkr81</t>
  </si>
  <si>
    <t>mhatresayali</t>
  </si>
  <si>
    <t>deepen_shah</t>
  </si>
  <si>
    <t>balaji_blaster4</t>
  </si>
  <si>
    <t>rahulshah7248</t>
  </si>
  <si>
    <t>sujeetk82283582</t>
  </si>
  <si>
    <t>bhosadchod</t>
  </si>
  <si>
    <t>akshaylaxman</t>
  </si>
  <si>
    <t>anubhavpatil</t>
  </si>
  <si>
    <t>thiruyees</t>
  </si>
  <si>
    <t>rohankehimkar</t>
  </si>
  <si>
    <t>vinayc_19</t>
  </si>
  <si>
    <t>rajkumardharam</t>
  </si>
  <si>
    <t>lovablekrishna</t>
  </si>
  <si>
    <t>nilspatel_</t>
  </si>
  <si>
    <t>bpsankhala</t>
  </si>
  <si>
    <t>anantbeel</t>
  </si>
  <si>
    <t>prashant7925</t>
  </si>
  <si>
    <t>ajgaonkarmiking</t>
  </si>
  <si>
    <t>sagarjjoshi87</t>
  </si>
  <si>
    <t>capankajk</t>
  </si>
  <si>
    <t>ks_roopesh</t>
  </si>
  <si>
    <t>vaibhavbavaska6</t>
  </si>
  <si>
    <t>sublime_dawn</t>
  </si>
  <si>
    <t>uttam_anubhav</t>
  </si>
  <si>
    <t>yogeshp989840</t>
  </si>
  <si>
    <t>jsuryavirat</t>
  </si>
  <si>
    <t>ganesh818483</t>
  </si>
  <si>
    <t>sumit05_</t>
  </si>
  <si>
    <t>ajinikya007</t>
  </si>
  <si>
    <t>akbar1delhi</t>
  </si>
  <si>
    <t>sharmasmsit</t>
  </si>
  <si>
    <t>vignesh56411744</t>
  </si>
  <si>
    <t>tekriwalsandeep</t>
  </si>
  <si>
    <t>movi_stf_review</t>
  </si>
  <si>
    <t>i_chetu</t>
  </si>
  <si>
    <t>shahrahul25</t>
  </si>
  <si>
    <t>marsvijay</t>
  </si>
  <si>
    <t>parhiyuhaan</t>
  </si>
  <si>
    <t>ashvinkannawar</t>
  </si>
  <si>
    <t>udaymishra42</t>
  </si>
  <si>
    <t>ronak8002</t>
  </si>
  <si>
    <t>ajmaljarpal</t>
  </si>
  <si>
    <t>jayanshudeep</t>
  </si>
  <si>
    <t>shubhm_rj</t>
  </si>
  <si>
    <t>shivamg9044</t>
  </si>
  <si>
    <t>sureshjainit</t>
  </si>
  <si>
    <t>postjobfree</t>
  </si>
  <si>
    <t>vpnaranga</t>
  </si>
  <si>
    <t>2017hellboy</t>
  </si>
  <si>
    <t>shoebuddin783</t>
  </si>
  <si>
    <t>sonal_rabadia</t>
  </si>
  <si>
    <t>mussadaq6</t>
  </si>
  <si>
    <t>rekha_verma93</t>
  </si>
  <si>
    <t>bipinmparekh</t>
  </si>
  <si>
    <t>chintus76596006</t>
  </si>
  <si>
    <t>rawat_manbir</t>
  </si>
  <si>
    <t>old_delhi</t>
  </si>
  <si>
    <t>4g_boy</t>
  </si>
  <si>
    <t>kumarupens</t>
  </si>
  <si>
    <t>scrapdealerdel</t>
  </si>
  <si>
    <t>ibleed_sarcasm</t>
  </si>
  <si>
    <t>matherzhim</t>
  </si>
  <si>
    <t>akshays28488772</t>
  </si>
  <si>
    <t>matin_la77</t>
  </si>
  <si>
    <t>hashish0077</t>
  </si>
  <si>
    <t>sambillings</t>
  </si>
  <si>
    <t>vivoipl20</t>
  </si>
  <si>
    <t>sportracksa</t>
  </si>
  <si>
    <t>gautampai7</t>
  </si>
  <si>
    <t>daredevi13delhi</t>
  </si>
  <si>
    <t>afthabaftha</t>
  </si>
  <si>
    <t>tunishyadav</t>
  </si>
  <si>
    <t>abhilesh_jane</t>
  </si>
  <si>
    <t>akhilanoop30</t>
  </si>
  <si>
    <t>khadeapoorv</t>
  </si>
  <si>
    <t>hafeezmohammed0</t>
  </si>
  <si>
    <t>mahetesam</t>
  </si>
  <si>
    <t>itstanujmehra</t>
  </si>
  <si>
    <t>dutt_sankar</t>
  </si>
  <si>
    <t>banojapanda</t>
  </si>
  <si>
    <t>garvitdubey2</t>
  </si>
  <si>
    <t>shakti_fan</t>
  </si>
  <si>
    <t>ps_peepspays</t>
  </si>
  <si>
    <t>rishab_pant</t>
  </si>
  <si>
    <t>soumibanerjee27</t>
  </si>
  <si>
    <t>selenag45537263</t>
  </si>
  <si>
    <t>vsehrawatdp</t>
  </si>
  <si>
    <t>nashritanash316</t>
  </si>
  <si>
    <t>parmarrahuls</t>
  </si>
  <si>
    <t>eranuragpandey</t>
  </si>
  <si>
    <t>rahulso85612626</t>
  </si>
  <si>
    <t>ravitejaalava</t>
  </si>
  <si>
    <t>umaid_anjum</t>
  </si>
  <si>
    <t>iamhm10</t>
  </si>
  <si>
    <t>humourthoughts</t>
  </si>
  <si>
    <t>pranaya1710</t>
  </si>
  <si>
    <t>kil_wish</t>
  </si>
  <si>
    <t>rgspeak</t>
  </si>
  <si>
    <t>ramshinde5556</t>
  </si>
  <si>
    <t>aapoverseass</t>
  </si>
  <si>
    <t>ouragra</t>
  </si>
  <si>
    <t>aryavart_bhumi</t>
  </si>
  <si>
    <t>alpachauhan87</t>
  </si>
  <si>
    <t>lord_returns</t>
  </si>
  <si>
    <t>myakbarpur</t>
  </si>
  <si>
    <t>pramodk73898085</t>
  </si>
  <si>
    <t>moapj</t>
  </si>
  <si>
    <t>adeshraparia</t>
  </si>
  <si>
    <t>witnesssme</t>
  </si>
  <si>
    <t>_kajukatli</t>
  </si>
  <si>
    <t>ank631</t>
  </si>
  <si>
    <t>free_rider</t>
  </si>
  <si>
    <t>ramod19885</t>
  </si>
  <si>
    <t>kumar_doval</t>
  </si>
  <si>
    <t>atalsingh</t>
  </si>
  <si>
    <t>4045bp</t>
  </si>
  <si>
    <t>kashyapnandan_</t>
  </si>
  <si>
    <t>virendersehweg</t>
  </si>
  <si>
    <t>drrakeshchahar</t>
  </si>
  <si>
    <t>sanukumar7</t>
  </si>
  <si>
    <t>narendramodi</t>
  </si>
  <si>
    <t>mohit_jio</t>
  </si>
  <si>
    <t>karanrockhardy</t>
  </si>
  <si>
    <t>rohitshakti</t>
  </si>
  <si>
    <t>delhi_street</t>
  </si>
  <si>
    <t>tush_arora</t>
  </si>
  <si>
    <t>nhrv</t>
  </si>
  <si>
    <t>amitver29831727</t>
  </si>
  <si>
    <t>vasusandy</t>
  </si>
  <si>
    <t>hitenderazad</t>
  </si>
  <si>
    <t>imranbond007</t>
  </si>
  <si>
    <t>dekarupjyoti11</t>
  </si>
  <si>
    <t>liberal_history</t>
  </si>
  <si>
    <t>meena7099</t>
  </si>
  <si>
    <t>pankajbbhasin</t>
  </si>
  <si>
    <t>freekyindian</t>
  </si>
  <si>
    <t>shivam956075</t>
  </si>
  <si>
    <t>nivesh_chauhan</t>
  </si>
  <si>
    <t>gshrivastava4</t>
  </si>
  <si>
    <t>amit48467775</t>
  </si>
  <si>
    <t>jokermorgun</t>
  </si>
  <si>
    <t>jyotismiles4u</t>
  </si>
  <si>
    <t>thegeekyninja</t>
  </si>
  <si>
    <t>delhidaredevils</t>
  </si>
  <si>
    <t>nasirkh36454215</t>
  </si>
  <si>
    <t>himanshushivnan</t>
  </si>
  <si>
    <t>theehtn</t>
  </si>
  <si>
    <t>uj8apkc5cduzhek</t>
  </si>
  <si>
    <t>niteshjhalani</t>
  </si>
  <si>
    <t>craviraman</t>
  </si>
  <si>
    <t>thisiskrishan</t>
  </si>
  <si>
    <t>avaneet</t>
  </si>
  <si>
    <t>invisibleamit</t>
  </si>
  <si>
    <t>irfan_iruz</t>
  </si>
  <si>
    <t>priyans16736070</t>
  </si>
  <si>
    <t>arjungulyani</t>
  </si>
  <si>
    <t>me_pradeeep</t>
  </si>
  <si>
    <t>pkpandats</t>
  </si>
  <si>
    <t>indianexpress</t>
  </si>
  <si>
    <t>renukajain6</t>
  </si>
  <si>
    <t>arvindkejriwal</t>
  </si>
  <si>
    <t>delhi_airport</t>
  </si>
  <si>
    <t>mipaltan</t>
  </si>
  <si>
    <t>ipl</t>
  </si>
  <si>
    <t>niraj_dp1</t>
  </si>
  <si>
    <t>minashikkar</t>
  </si>
  <si>
    <t>nupursharmabjp</t>
  </si>
  <si>
    <t>sharmajitech</t>
  </si>
  <si>
    <t>shakkrpara</t>
  </si>
  <si>
    <t>sudhiraap</t>
  </si>
  <si>
    <t>sharmawrites</t>
  </si>
  <si>
    <t>satyendarjain</t>
  </si>
  <si>
    <t>sanjayazadsln</t>
  </si>
  <si>
    <t>vipinrathaur</t>
  </si>
  <si>
    <t>amitkumar13557</t>
  </si>
  <si>
    <t>pardeep9sidhu</t>
  </si>
  <si>
    <t>drkumarvishwas</t>
  </si>
  <si>
    <t>yrdeshmukh</t>
  </si>
  <si>
    <t>mtnlofficial</t>
  </si>
  <si>
    <t>onetiponehand_</t>
  </si>
  <si>
    <t>bhak_sala</t>
  </si>
  <si>
    <t>bdutt</t>
  </si>
  <si>
    <t>janakiramanjohn</t>
  </si>
  <si>
    <t>rasheed14741988</t>
  </si>
  <si>
    <t>uber_delhi</t>
  </si>
  <si>
    <t>technicalgurujl</t>
  </si>
  <si>
    <t>withcongguj</t>
  </si>
  <si>
    <t>sadhavi</t>
  </si>
  <si>
    <t>bjp4delhi</t>
  </si>
  <si>
    <t>jiomoneycare</t>
  </si>
  <si>
    <t>anubhavsinha</t>
  </si>
  <si>
    <t>sharmagki_londi</t>
  </si>
  <si>
    <t>tha_janardan</t>
  </si>
  <si>
    <t>bookmyshow</t>
  </si>
  <si>
    <t>exsecular</t>
  </si>
  <si>
    <t>yessirtns</t>
  </si>
  <si>
    <t>reliancedigital</t>
  </si>
  <si>
    <t>TIL Desk/Business/New Delhi/New telecom operator Reliance Jio's average download speed at 16.48 mbps was almost... https://t.co/EIhRPfpuj0</t>
  </si>
  <si>
    <t>Reliance Jio tops chart in 4G download speed in March, shows TRAI report https://t.co/pjAcwz3iN2 via @IndianExpress</t>
  </si>
  <si>
    <t>travelling from Delhi to Dibrugarh...excellent Jio network everywhere.... everyone enjoying net with #Jio #JioJiBharKe</t>
  </si>
  <si>
    <t>TIL Desk/Business/New Delhi/New telecom operator Reliance Jio's average download speed at 16.48 mbps was almost... https://t.co/tnPBbzLvIk</t>
  </si>
  <si>
    <t>TIL Desk/Business/New Delhi/New telecom operator Reliance Jio's average download speed at 16.48 mbps was almost... https://t.co/shHTA72JKq</t>
  </si>
  <si>
    <t>TIL Desk/Business/New Delhi/New telecom operator Reliance Jio's average download speed at 16.48 mbps was almost... https://t.co/Yfimvqj0jF</t>
  </si>
  <si>
    <t>TIL Desk/Business/New Delhi/New telecom operator Reliance Jio's average download speed at 16.48 mbps was almost... https://t.co/dcXOlWmdWO</t>
  </si>
  <si>
    <t>TIL Desk/Business/New Delhi/New telecom operator Reliance Jio's average download speed at 16.48 mbps was almost... https://t.co/5YdID4z6Eu</t>
  </si>
  <si>
    <t>TIL Desk/Business/New Delhi/New telecom operator Reliance Jio's average download speed at 16.48 mbps was almost... https://t.co/1uTlpU3lR1</t>
  </si>
  <si>
    <t>TIL Desk/Business/New Delhi/New telecom operator Reliance Jio's average download speed at 16.48 mbps was almost... https://t.co/G1hv6PYPgp</t>
  </si>
  <si>
    <t>TIL Desk/Business/New Delhi/New telecom operator Reliance Jio's average download speed at 16.48 mbps was almost... https://t.co/ClWyG0jdqw</t>
  </si>
  <si>
    <t>RT @theehtn: Day 3 of no 'net (West Delhi) and surviving on Jio. Thanks, @airtelindia . #Pathetic</t>
  </si>
  <si>
    <t>RT @geekyranjit: Back in Hyderabad have to say Reliance Jio speeds are lot better in Hyderabad compared to Delhi</t>
  </si>
  <si>
    <t>🌈BUY TV Table in Rs2⃣3⃣9⃣9⃣📢
MRP6⃣6⃣4⃣0⃣❌    
https://t.co/VDi2RJk8kj 
Delhi HC Kashmiris #IkVaariAa #Sathyaraj #ipl jio</t>
  </si>
  <si>
    <t>RT @celbs2025: 🌈BUY TV Table in Rs2⃣3⃣9⃣9⃣📢
MRP6⃣6⃣4⃣0⃣❌    
https://t.co/VDi2RJk8kj 
Delhi HC Kashmiris #IkVaariAa #Sa…</t>
  </si>
  <si>
    <t>@JioCare hi! I want to get a Jio sim online on my UP's Aadhar in Delhi. Is it possible? By how, I sud order for that Sim??</t>
  </si>
  <si>
    <t>Delhi me bjp lao aur khushal jindgi jio</t>
  </si>
  <si>
    <t>@RenukaJain6 @ArvindKejriwal Why blame him solely ? Didn't Delhi ppl voted for him with full support ? JIO  learnt… https://t.co/9VbYnHGOEv</t>
  </si>
  <si>
    <t>Jio Vs WI-FI 20mbps || Internet Speed Test At Delhi || Jio Win SPEED Test: https://t.co/wSveSS5YSW via @YouTube</t>
  </si>
  <si>
    <t>Airtel Becomes India's Fastest 3G, 4G Network Provider Beats Jio, Vodafone, Idea: Report https://t.co/dqxIWpwmhT https://t.co/PGuwHHNND9</t>
  </si>
  <si>
    <t>@reliancejio @JioCare 
Jio has a worst network inside Delhi Metro &amp;amp; at basement too.
Not able to call lots of toll free no.
#JioSucks</t>
  </si>
  <si>
    <t>@ArvindKejriwal Ab to kejri sir Ji Ye bhi kahenge Maine sirf Delhi Walo ke liye Wifi Free bola tha par Ambani se ba… https://t.co/q3ZXfw4KTD</t>
  </si>
  <si>
    <t>@dollymoga @Delhi_Airport @VodafoneIN @tatadocomo Dont worry soon Jio will be started</t>
  </si>
  <si>
    <t>RT @karansanju: @dollymoga @Delhi_Airport @VodafoneIN @tatadocomo Dont worry soon Jio will be started</t>
  </si>
  <si>
    <t>@mipaltan One frnd ask me you are from Delhi 
I am said yes .
So why r u supporting mumbai Indians .
My answer is JIO 
Namak mere phone m hi</t>
  </si>
  <si>
    <t>Mumbai Indians vs Delhi Daredevils Jio Digital Life IPL 2017 Song Ringtone Free Download https://t.co/u8NcaT7O4H https://t.co/LI34Abalbv</t>
  </si>
  <si>
    <t>Airtel beats Reliance Jio by a huge margin in 4G speed: OpenSignal report https://t.co/QYDSKzqmhM https://t.co/k2eUTYXxNB</t>
  </si>
  <si>
    <t>Reliance owns Mumbai Indians. They are playing against Delhi Daredevils. Delhi Daredevils is sponsored by Jio... https://t.co/5cgHESmUkl</t>
  </si>
  <si>
    <t>RT @Rekha_Verma93: Delhi wickets falling as rapidly as Airtel and Vodafone data prices fell post Reliance Jio. #MIvDD</t>
  </si>
  <si>
    <t>What Jio have done to airtel  the same team is doing against Delhi ..😔😔😔
#MIvDD</t>
  </si>
  <si>
    <t>The biggest irony - Delhi supporters are tweeting abt mumbai defeat by using the JIO sim provided by mumbai owner ambani😒😏 #MIvDD</t>
  </si>
  <si>
    <t>#MIvDD अम्बानी जी ने jio देकर delhi को खरीद लिया</t>
  </si>
  <si>
    <t>Delhi Daredevils ki innings hai ya #Jio ke commercial breaks hai kuch samaz Nahi aa raha... #JioDhanDhanaDhan #MIvDD</t>
  </si>
  <si>
    <t>Mumbai Indian distributing free jio sim with free internet and calling to Delhi that's why all player r going to take new sim #jioPower 😂😂😂</t>
  </si>
  <si>
    <t>RT @TweetsKohli: Mumbai Indian distributing free jio sim with free internet and calling to Delhi that's why all player r going to take new…</t>
  </si>
  <si>
    <t>RT @VirenderSehweg: Delhi wickets falling as rapidly as Airtel and Vodafone_x000D_data prices fell post Reliance Jio. #MIvDD #RPSvSRH</t>
  </si>
  <si>
    <t>Nita ambani to delhi batsmen- get out before 8 and #samsungs8 with free jio for 8 months will be urs
Delhi batsmen-… https://t.co/iEfHlRMmjl</t>
  </si>
  <si>
    <t>Ambani Mafia robbed Delhi by offering them 1 year free Jio services + the sponsorship.. Well played Mukesh sir.. Gujju's business mind 👏🏻👏🏻</t>
  </si>
  <si>
    <t>Delhi wickets falling as rapidly as Airtel and Vodafone data prices fell post Reliance Jio. #MIvDD #RPSvSRH 🏏 
Rohit Sharma #IPL</t>
  </si>
  <si>
    <t>RT @imrahulsuthar: Delhi wickets falling as rapidly as Airtel and Vodafone data prices fell post Reliance Jio. #MIvDD #RPSvSRH 🏏 
Rohit Sha…</t>
  </si>
  <si>
    <t>The mobile network speeds for uploads are so slow in Delhi it's not going over 2 Mbps tried both Reliance Jio and Airtel 4G same results</t>
  </si>
  <si>
    <t>Back in Hyderabad have to say Reliance Jio speeds are lot better in Hyderabad compared to Delhi</t>
  </si>
  <si>
    <t>RT @geekyranjit: The mobile network speeds for uploads are so slow in Delhi it's not going over 2 Mbps tried both Reliance Jio and Airtel 4…</t>
  </si>
  <si>
    <t>Tech News #18- Samsung s8+ offer, jio broadband, facebook silent communications, delhi metro, https://t.co/CVVNvd1kyB</t>
  </si>
  <si>
    <t>After todays win against DD Ambani to announce free JIO 4G net for next 1 year to Delhi Team #MIvsDD #IPL10 @IPL</t>
  </si>
  <si>
    <t>Aacha khele #Delhi vale ...#Jio ke toh
network he uth gy the delhi sr ..
.
#IPL10 #DDvMI</t>
  </si>
  <si>
    <t>Delhi wickets falling as rapidly as Airtel and Vodafone data prices fell post Reliance Jio. # @minashikkar @Niraj_dp1</t>
  </si>
  <si>
    <t>@JioCare Myself a retailer of JIO from Mehrauli, New Delhi. Now dealer demanding money for new sim cards. kindly look into the matter.</t>
  </si>
  <si>
    <t>@JioCare 7013922547(need urgent help my daughter travel now she os in T3 delhi.no single network jio pls pls help jio.urgent</t>
  </si>
  <si>
    <t>@JioCare 7013922547(urgent help now in roaming phone is in delhi T3.no signal cimplain on tollfree they all is fine then where is issue jio?</t>
  </si>
  <si>
    <t>Wish you Happy Birthday next CM of Delhi @NupurSharmaBJP ji. Aapki jio hazaaro saal.. Saal ke din ho hazaar</t>
  </si>
  <si>
    <t>75 Reliance Jio Urgent Hiring For E-Commerce Process Fresher 10 2 Pass in New Delhi, DL, 110055, India:  https://t.co/yMnJRZWB1R</t>
  </si>
  <si>
    <t>75 Reliance Jio hiring 10th &amp;amp; 12th Pass for all E-commerce process in New Delhi, DL, 110055, India:  https://t.co/Y4HlOw81rY</t>
  </si>
  <si>
    <t>@sharmajitech sir mera delhi me jio ka 50kbps ka hi speed q deta h jagatpuri</t>
  </si>
  <si>
    <t>@JioCare how can i apply for jio tower 4 my roof . There r zero signals here . Im frm delhi paschim puri 110063</t>
  </si>
  <si>
    <t>Delhi wickets falling as rapidly as Airtel and Vodafone data prices fell post Reliance Jio. #MIvDD</t>
  </si>
  <si>
    <t>@DelhiDaredevils Jio Delhi daredevils</t>
  </si>
  <si>
    <t>जब से #JIO आया है
तब से Watsapp पर रोज मैसेज की बाढ आने लगी हा 😂 https://t.co/eGmDjRUYkm</t>
  </si>
  <si>
    <t>RT @rawat_manbir: जब से #JIO आया है
तब से Watsapp पर रोज मैसेज की बाढ आने लगी हा 😂 https://t.co/eGmDjRUYkm</t>
  </si>
  <si>
    <t>jio का नया ऑफर “#Jio #summer #surprise ” जुलाई तक सब कुछ फ्री💯
✴️📲🎸🍹🍾⚡️☄️🌾
https://t.co/OBiYaY9lvP👈
🌻🌹🍁🌷🌼🌸🍄… https://t.co/EMTeX9oUxc</t>
  </si>
  <si>
    <t>RT @4G_BOY: jio का नया ऑफर “#Jio #summer #surprise ” जुलाई तक सब कुछ फ्री💯
✴️📲🎸🍹🍾⚡️☄️🌾
https://t.co/OBiYaY9lvP👈
🌻🌹🍁🌷🌼🌸🍄
#Jio4G #jionewo…</t>
  </si>
  <si>
    <t>@VipinRathaur @SanjayAzadSln @AamAadmiParty @msisodia @SatyendarJain @SharmaWrites @SudhirAAP @ShakkrPara… https://t.co/1iRvwtdWZP</t>
  </si>
  <si>
    <t>Scrap Dealer Delhi https://t.co/DPwL3DyZzV 270 GB Data At Rs. 333: BSNL's Response To Jio's Dhan Dhana Dhan Plan -…… https://t.co/aTwvXcomyS</t>
  </si>
  <si>
    <t>Scrap Dealer Delhi https://t.co/7r2CzBjeNT BSNL Plans Take on Jio, Samsung Galaxy S8 India Launch, Xiaomi Mi 6…… https://t.co/KYlsFCAEkq</t>
  </si>
  <si>
    <t>Scrap Dealer Delhi https://t.co/gkPi7oZLlx From Update On Jio To Refining Margins: 5 Things To Watch In RIL's Q4 -…… https://t.co/qDY54eDBsw</t>
  </si>
  <si>
    <t>Scrap Dealer Delhi https://t.co/PSKUMJGXtF Reliance Jio's net loss widens to Rs 22.50 crore in Oct-March - Economic… https://t.co/EjfdOLUA44</t>
  </si>
  <si>
    <t>Scrap Dealer Delhi https://t.co/OeQjN5EI1h 4G Data Prices Fall 60% Since Jio Launch: Crisil - NDTV: NDTV 4G Data…… https://t.co/OPzlUccfkz</t>
  </si>
  <si>
    <t>@Pardeep9Sidhu @amitkumar13557 @ArvindKejriwal @thehasnainraza 2 out of 3 videos were not doctored, tum  research k… https://t.co/RGM63mog15</t>
  </si>
  <si>
    <t>Very poor speed of Jio even at 12AM @JioCare Delhi-110001 Connaught Place.</t>
  </si>
  <si>
    <t>@DrKumarVishwas Es baar kaha se haaroge amethi raibarelie ya varanasi?Maharaj ab delhi free se nhi ptegi free toh j… https://t.co/KpSrB6sASb</t>
  </si>
  <si>
    <t>@YRDeshmukh @narendramodi Support! Oh yes cow vigilante gaurakhshak RSS vahini Romeo squad CBI Election Com Delhi U… https://t.co/qcFsvhpboL</t>
  </si>
  <si>
    <t>RT @matin_la77: @YRDeshmukh @narendramodi Support! Oh yes cow vigilante gaurakhshak RSS vahini Romeo squad CBI Election Com Delhi Universit…</t>
  </si>
  <si>
    <t>Support! Oh yes cow vigilante gaurakhshak RSS vahini Romeo squad CBI Election Com Delhi University PayTm Jio Adnani… https://t.co/WXiYIA5w1B</t>
  </si>
  <si>
    <t>@airtelindia your 4g unable to stream song on your own music app wink,jio is running better than you n this is about delhi#makingpeoplefool</t>
  </si>
  <si>
    <t>RT @DelhiDaredevils: Smiles all around at the Delhi Daredevils &amp;amp; Jio meet &amp;amp; greet. #DilDilliHai https://t.co/WMAp5qku9B</t>
  </si>
  <si>
    <t>DelhiDaredevils: Smiles all around at the Delhi Daredevils &amp;amp; Jio meet &amp;amp; greet. #DilDilliHai https://t.co/gNUyuyUTC9</t>
  </si>
  <si>
    <t>RT Smiles all around at the Delhi Daredevils &amp;amp; Jio meet &amp;amp; greet. #DilDilliHai https://t.co/jztOEhoA5O #daredevils #sportstar</t>
  </si>
  <si>
    <t>@JioCare आपके jio tv में delhi aaj tak चैनल की sound खरॉब हो गयी है , ठीक करदो</t>
  </si>
  <si>
    <t>IIT Delhi website hacked by Pakistani_x000D_Me thinking-Pakistan me Jio kab launch hua</t>
  </si>
  <si>
    <t>IIT Delhi website hacked by Pakistani 
Me thinking → #Pakistan me #Jio kab launch hua. :D :D</t>
  </si>
  <si>
    <t>IIT Delhi website hacked by Pakistani Me thinking-Pakistan me Jio kab launch hua????</t>
  </si>
  <si>
    <t>@MTNLOfficial Why I do not get good connectivity in just two cities Mumbai and Delhi serviced by YOU. should I use Airtel/Jio?</t>
  </si>
  <si>
    <t>Pakistan mein bhi jio aata hai kya? Warna Net ke paise kisne diye? Website of IIT Delhi hacked. @bhak_sala @OneTipOneHand_</t>
  </si>
  <si>
    <t>@BDUTT Vivo (ToI), Jio are founding partners in Republic per hoardings in Delhi. Conflict of interest - Times Now,… https://t.co/DSazWmfCt4</t>
  </si>
  <si>
    <t>Modi influenced delhi voters by giving free 4G through jio. Everything is scam  #MCDElectionResults</t>
  </si>
  <si>
    <t>Modi influenced delhi voters by giving free 4G internet through Jio. #MCDElectionResults</t>
  </si>
  <si>
    <t>Modi influenced delhi voters by giving free 4G to people via JIO. We will file complaint to EC #MCDresults</t>
  </si>
  <si>
    <t>अब भारत में 5G लाएगा एरिक्सन, 4G का डब्बा होगा गुल! https://t.co/qrt8v2wrod https://t.co/sMKPpMGvY5</t>
  </si>
  <si>
    <t>RT @Liberal_History: Mukesh Ambani's poster promising free JIO Wi-Fi for Delhi citizens.
2015 , India https://t.co/lVOEvWtvi2</t>
  </si>
  <si>
    <t>अब भारत में 5G लाएगा एरिक्सन, 4G का डब्बा होगा गुल! https://t.co/UeIIpPuccG | https://t.co/9DEijlNRWW https://t.co/eK15Zt5CDO</t>
  </si>
  <si>
    <t>@janakiramanjohn Jio sher.par is se kaam nai chalega.Ab agli taiyari Kar lo Delhi ka.Delhi chalo.Andhe aur behro ko… https://t.co/ajpItATENq</t>
  </si>
  <si>
    <t>@VodafoneIN 9953174978 Delhi/NCR baten 31 much 1aprl chek deduct nd roaming incoming frm Jio fone.</t>
  </si>
  <si>
    <t>@_KajuKatli @Rasheed14741988 is mulla ko main janta hu.. Ye delhi ka hai.. jama masjid ke pas rehta hai aur Jio sim… https://t.co/qC3da13eQh</t>
  </si>
  <si>
    <t>RT @Witness_Mee: @_KajuKatli @Rasheed14741988 is mulla ko main janta hu.. Ye delhi ka hai.. jama masjid ke pas rehta hai aur Jio sim use ka…</t>
  </si>
  <si>
    <t>This is why @JioCare sucks. Unable to book an @Uber_Delhi for over 5 min in the terminal and right next to it. Jio tayen tayen phish</t>
  </si>
  <si>
    <t>.@JioCare @Uber_Delhi Seriously. If I hadn't ported in my number, I would've burned the damn Jio sim this very inst… https://t.co/t9xdlN1XKU</t>
  </si>
  <si>
    <t>@TechnicalGurujl sir ji JIO ka Delhi me aapka experience kaisa raha aapka.....????</t>
  </si>
  <si>
    <t>@JioCare @JioMukesh JIO JIO JIO..... Today I realized that why had I recharged my jio number...
Poor service in Most of the DELHI'S area....</t>
  </si>
  <si>
    <t>@JioCare I would like to inform all Delhi's jio user..
Leave jio if you're facing trouble and choose excitel broadband service. I will quit</t>
  </si>
  <si>
    <t>@sadhavi @WithCongGuj So, unemployment members using Jio sim to spreading anticong slogans, just like Delhi pple suffering from dengue</t>
  </si>
  <si>
    <t>RT @4045Bp: @sadhavi @WithCongGuj So, unemployment members using Jio sim to spreading anticong slogans, just like Delhi pple suffering from…</t>
  </si>
  <si>
    <t>Delhi wickets falling as rapidly as Airtel and Vodafone_x000D_data prices fell post Reliance Jio. #MIvDD #RPSvSRH</t>
  </si>
  <si>
    <t>@JioCare speed comes later, my area in new Delhi has continued issues. Google home cannot connect to internet on Jio. Complained many times.</t>
  </si>
  <si>
    <t>Grateful to the people of Delhi for the faith in BJP. I laud the hardwork of team @BJP4Delhi which made the resounding MCD win possible.</t>
  </si>
  <si>
    <t>RT @narendramodi: Grateful to the people of Delhi for the faith in BJP. I laud the hardwork of team @BJP4Delhi which made the resounding MC…</t>
  </si>
  <si>
    <t>@sanjaybafna #Jio speed in #Delhi But most of the time it fluctuates between 5-12Mbps https://t.co/eoQniF9nBy</t>
  </si>
  <si>
    <t>@JioCare @reliancejio @jiomoneycare @jio_money Did multiple complaints for NO CASHBACK FROM JIO MONEY, but no respo… https://t.co/cur7xwMN4k</t>
  </si>
  <si>
    <t>RIP Vinod Khana https://t.co/qvIxBsE6D1</t>
  </si>
  <si>
    <t>@JioCare 
Zero cooperation by the distributor's of jio in South Delhi
No claims being provided</t>
  </si>
  <si>
    <t>@JioCare I am neither able 2 make calls, receive calls or use internet on my jio no. 7011825896 in New Delhi. Not receiving the network now.</t>
  </si>
  <si>
    <t>@tha_janardan @SharmaGki_Londi @ArvindKejriwal @anubhavsinha BJP Bhartiyo Jio with Paytm, ACB, CBI, RBI, ECI, Delhi Police ..??</t>
  </si>
  <si>
    <t>#jio internet fails in delhi</t>
  </si>
  <si>
    <t>@JioCare see the speed of jio 4g in Delhi 110090.... after this speed u will loose all of ur customers... https://t.co/RSO92uWPha</t>
  </si>
  <si>
    <t>@JioCare Jio number 8076714629
Delhi 
Syed Imran Hussain 
Alternate number 9953899843</t>
  </si>
  <si>
    <t>The internet in jio hardly work in east Delhi. Then what is the use of getting 84 GB which can not be used. @reliancejio</t>
  </si>
  <si>
    <t>Mukesh Ambani's poster promising free JIO Wi-Fi for Delhi citizens.
2015 , India https://t.co/lVOEvWtvi2</t>
  </si>
  <si>
    <t>@JioCare very poor customer care. Vikaspuri Delhi people don't have aticates to talk to the customer. Porting in jio is a pain. Poor quality</t>
  </si>
  <si>
    <t>@JioCare mam when jio will fix it.first iwas in delhi there jio was below worst now i come to home ..whst u want me to throw sim</t>
  </si>
  <si>
    <t>@JioCare Jio no -8076138570
241, 
Kuan moholla,
Tughlakabad village,
South Delhi,
New Delhi - 110044
But increasing… https://t.co/LI9GEY39GU</t>
  </si>
  <si>
    <t>@JioCare My Jio Number 8178043854, Add -Delhi 110082,</t>
  </si>
  <si>
    <t>@jiomoneycare @bookmyshow Everyone this is a warning please don't use @jio_money if you don't want to lose your money 
#india #mumbai #delhi</t>
  </si>
  <si>
    <t>@yessirtns @ExSecular @JokerMorGun @ArvindKejriwal Kejri shd thank Ambani's Jio free Internet. Delhi public wud hve… https://t.co/2H7aFLZhZZ</t>
  </si>
  <si>
    <t>RT @Amit48467775: @yessirtns @ExSecular @JokerMorGun @ArvindKejriwal Kejri shd thank Ambani's Jio free Internet. Delhi public wud hve crib…</t>
  </si>
  <si>
    <t>@JioCare Pls call me on my jio number 8920336100. Deepakpuri, Shalimar Bagh, Delhi -110088.</t>
  </si>
  <si>
    <t>At Delhi cantt today and Jio is still crap. loltel still doing better.</t>
  </si>
  <si>
    <t>Smiles all around at the Delhi Daredevils &amp;amp; Jio meet &amp;amp; greet. #DilDilliHai https://t.co/WMAp5qku9B</t>
  </si>
  <si>
    <t>@JioCare @reliancejio  very low speed in Jio. Is this is summer plan offered by @RelianceDigital . Disappointing. M… https://t.co/PB36MlEJzu</t>
  </si>
  <si>
    <t>@JioCare @reliancejio   low speed on Jio. Please do something. Moti Nagar, new Delhi area. My number is 7011309034 https://t.co/fOEEn0ncHz</t>
  </si>
  <si>
    <t>@JioCare @reliancejio poor speed in Moti nagar, new Delhi since long time. JIO team not even responding or calling… https://t.co/wkSXCm4SQW</t>
  </si>
  <si>
    <t>Day 3 of no 'net (West Delhi) and surviving on Jio. Thanks, @airtelindia . #Pathetic</t>
  </si>
  <si>
    <t>@reliancejio sacchhai of jio in New Delhi https://t.co/P82wUWVIc0</t>
  </si>
  <si>
    <t>RT @niteshjhalani: @reliancejio sacchhai of jio in New Delhi https://t.co/P82wUWVIc0</t>
  </si>
  <si>
    <t>@JioCare #jioiszero NCR means around Delhi... And Jio does provide proper coverage around Delhi so I can understand… https://t.co/XecAfZ3iFs</t>
  </si>
  <si>
    <t>@reliancejio Any updates on jio fiber broadband service in Delhi?</t>
  </si>
  <si>
    <t>#आम_आदमी_पार्टी_एक_सोच if jio launched in delhi before election dis party never make goverment in delhi Youth cast their vote for free WiFi.</t>
  </si>
  <si>
    <t>getting 20-40KBps speed on reliance #jio here in NCT delhi. #summersurprise #No4gspeed</t>
  </si>
  <si>
    <t>@JioCare this is disguisting.i work in Delhi Ncr.and all my frnds have jio nos working properly.Y only my no is not working.</t>
  </si>
  <si>
    <t>@JioCare Ur reply seems illogical.what about other jio connections in delhi ncr.R dy not working.Y only my no have systm prblm.</t>
  </si>
  <si>
    <t>Plz jio delhi kanpur root mai apna Ntwrk acha kre basically  railway station  k ander to Bilkil bhi Ntwrk nhi aata .</t>
  </si>
  <si>
    <t>So plz reliance jio Ntwrk prblm ko dur kre ye prblm aj maine delhi howrah route mai face ki etwah to agra tak jio k Ntwrk hi nji mila</t>
  </si>
  <si>
    <t>So plz reliance jio Ntwrk prblm ko dur kre ye prblm aj maine delhi howrah route mai face ki etwah to agra tak jio k Ntwrk hi nhi mila 150 km</t>
  </si>
  <si>
    <t>Delhi Daredevils have been as clueless this season as their moves in the Jio Ad 😁😀 #KXIPvDD</t>
  </si>
  <si>
    <t>Whats the jio number of Delhi 🤣🤣 
Dravid tho ipl lo digite ilage untadi ✌️
 #KXIPvDD</t>
  </si>
  <si>
    <t>@JioCare 
Jio net services goes down in k block gngotri vihar west ghonda Delhi 110053 
0plz look into matter. https://t.co/6nIpLWEcmO</t>
  </si>
  <si>
    <t>https://fb.me/8yqKZCRo6</t>
  </si>
  <si>
    <t>http://indianexpress.com/article/technology/tech-news-technology/reliance-jio-tops-chart-in-4g-download-speed-in-march-shows-trai-report-4621935/</t>
  </si>
  <si>
    <t>https://fb.me/3eQ6hjr4j</t>
  </si>
  <si>
    <t>https://fb.me/1e1KMO8Et</t>
  </si>
  <si>
    <t>https://fb.me/1TZiJ0MUQ</t>
  </si>
  <si>
    <t>https://fb.me/18HfP3an7</t>
  </si>
  <si>
    <t>https://fb.me/8rKm94FPj</t>
  </si>
  <si>
    <t>https://fb.me/SNyP93eh</t>
  </si>
  <si>
    <t>https://fb.me/38ZSJhgcu</t>
  </si>
  <si>
    <t>https://fb.me/X6yeYCBd</t>
  </si>
  <si>
    <t>https://www.amazon.in/gp/product/B01ELJQSS8?ie=UTF8&amp;camp=3770&amp;creative=25570&amp;creativeASIN=B01ELJQSS8&amp;linkCode=shr&amp;tag=smartdealofin-21&amp;qid=1492772784&amp;sr=8-1&amp;keywords=forzza</t>
  </si>
  <si>
    <t>https://twitter.com/i/web/status/855490606168129536</t>
  </si>
  <si>
    <t>https://www.youtube.com/watch?v=FtHJq2ANvAk&amp;feature=youtu.be&amp;a</t>
  </si>
  <si>
    <t>http://www.dailyhetaishi.com/delhi/airtel-becomes-india-s-fastest-3g-4g-network-provider-beats-jio-vodafone-idea-report/dh-175696</t>
  </si>
  <si>
    <t>https://twitter.com/i/web/status/855747867327287297</t>
  </si>
  <si>
    <t>http://i2050.in/mumbai-indians-vs-delhi-daredevils-jio-digital-life-ipl-2017-song-ringtone-free-download/</t>
  </si>
  <si>
    <t>http://www.rightrelevance.com/search/articles/hero?article=c47ab8d561cfd42c7f93d2c7ea2e8f57a18bdd8d&amp;query=Delhi%20India&amp;taccount=delhiindiarr</t>
  </si>
  <si>
    <t>https://fb.me/3Axff4OTv</t>
  </si>
  <si>
    <t>https://twitter.com/i/web/status/855834909444784128</t>
  </si>
  <si>
    <t>https://www.youtube.com/watch?v=Bn8AuUjXfow&amp;feature=youtu.be&amp;a</t>
  </si>
  <si>
    <t>https://www.postjobfree.com/job/b311lh</t>
  </si>
  <si>
    <t>https://www.postjobfree.com/job/b311uo</t>
  </si>
  <si>
    <t>http://www.computerkijankari.com/jio-ka-new-offer-jio-summer-surprise/ https://twitter.com/i/web/status/847869281035485187</t>
  </si>
  <si>
    <t>http://www.computerkijankari.com/jio-ka-new-offer-jio-summer-surprise/</t>
  </si>
  <si>
    <t>https://twitter.com/i/web/status/856457220363603968</t>
  </si>
  <si>
    <t>http://scrapdealerdelhi.vikral.com/ https://twitter.com/i/web/status/855869705680076800</t>
  </si>
  <si>
    <t>http://scrapdealerdelhi.vikral.com.ln.is/tJQnW https://twitter.com/i/web/status/856304727793037312</t>
  </si>
  <si>
    <t>http://linkis.com/N8HIV https://twitter.com/i/web/status/856425806482071552</t>
  </si>
  <si>
    <t>http://scrapdealerdelhi.vikral.com.ln.is/Wz9C8 http://linkis.com/2OQux</t>
  </si>
  <si>
    <t>http://scrapdealerdelhi.vikral.com.ln.is/9UwXE https://twitter.com/i/web/status/856474716822962176</t>
  </si>
  <si>
    <t>https://twitter.com/i/web/status/856548783638925317</t>
  </si>
  <si>
    <t>https://twitter.com/i/web/status/856566629832032257</t>
  </si>
  <si>
    <t>https://twitter.com/i/web/status/856715384497381377</t>
  </si>
  <si>
    <t>https://twitter.com/i/web/status/856715531931353088</t>
  </si>
  <si>
    <t>https://twitter.com/i/web/status/856945708590665729</t>
  </si>
  <si>
    <t>http://www.uttarpradesh.org/technology/ericsson-5g-agreement-india-and-iit-delhi-challenging-jio-21312/?utm_source=dlvr.it&amp;utm_medium=twitter</t>
  </si>
  <si>
    <t>http://www.uttarpradesh.org/technology/ericsson-5g-agreement-india-and-iit-delhi-challenging-jio-21312/ https://home.twibble.io</t>
  </si>
  <si>
    <t>https://twitter.com/i/web/status/857240359725711360</t>
  </si>
  <si>
    <t>https://twitter.com/i/web/status/857293525095927808</t>
  </si>
  <si>
    <t>https://twitter.com/i/web/status/857335082993844224</t>
  </si>
  <si>
    <t>https://twitter.com/i/web/status/857515823337881601</t>
  </si>
  <si>
    <t>https://fb.me/WwPir3t7</t>
  </si>
  <si>
    <t>https://twitter.com/i/web/status/857892025609400320</t>
  </si>
  <si>
    <t>https://twitter.com/i/web/status/857937573536079872</t>
  </si>
  <si>
    <t>https://twitter.com/i/web/status/855785248562573314</t>
  </si>
  <si>
    <t>https://twitter.com/i/web/status/858176846067838976</t>
  </si>
  <si>
    <t>https://twitter.com/i/web/status/858324029412786176</t>
  </si>
  <si>
    <t>indianexpress.com</t>
  </si>
  <si>
    <t>amazon.in</t>
  </si>
  <si>
    <t>dailyhetaishi.com</t>
  </si>
  <si>
    <t>rightrelevance.com</t>
  </si>
  <si>
    <t>postjobfree.com</t>
  </si>
  <si>
    <t>computerkijankari.com twitter.com</t>
  </si>
  <si>
    <t>computerkijankari.com</t>
  </si>
  <si>
    <t>vikral.com twitter.com</t>
  </si>
  <si>
    <t>ln.is twitter.com</t>
  </si>
  <si>
    <t>linkis.com twitter.com</t>
  </si>
  <si>
    <t>ln.is linkis.com</t>
  </si>
  <si>
    <t>uttarpradesh.org</t>
  </si>
  <si>
    <t>uttarpradesh.org twibble.io</t>
  </si>
  <si>
    <t>jio jiojibharke</t>
  </si>
  <si>
    <t>pathetic</t>
  </si>
  <si>
    <t>ikvaariaa sathyaraj ipl</t>
  </si>
  <si>
    <t>ikvaariaa</t>
  </si>
  <si>
    <t>jiosucks</t>
  </si>
  <si>
    <t>mivdd</t>
  </si>
  <si>
    <t>jio jiodhandhanadhan mivdd</t>
  </si>
  <si>
    <t>jiopower</t>
  </si>
  <si>
    <t>mivdd rpsvsrh</t>
  </si>
  <si>
    <t>samsungs8</t>
  </si>
  <si>
    <t>mivdd rpsvsrh ipl</t>
  </si>
  <si>
    <t>mivsdd ipl10</t>
  </si>
  <si>
    <t>delhi jio ipl10 ddvmi</t>
  </si>
  <si>
    <t>jio summer surprise</t>
  </si>
  <si>
    <t>jio summer surprise jio4g</t>
  </si>
  <si>
    <t>dildillihai</t>
  </si>
  <si>
    <t>dildillihai daredevils sportstar</t>
  </si>
  <si>
    <t>pakistan jio</t>
  </si>
  <si>
    <t>mcdelectionresults</t>
  </si>
  <si>
    <t>mcdresults</t>
  </si>
  <si>
    <t>jio delhi</t>
  </si>
  <si>
    <t>india mumbai delhi</t>
  </si>
  <si>
    <t>jioiszero</t>
  </si>
  <si>
    <t>आम_आदमी_पार्टी_एक_सोच</t>
  </si>
  <si>
    <t>jio summersurprise no4gspeed</t>
  </si>
  <si>
    <t>kxipvdd</t>
  </si>
  <si>
    <t>https://pbs.twimg.com/media/C9_3J58UMAA_D7n.jpg</t>
  </si>
  <si>
    <t>https://pbs.twimg.com/media/C-BqVdhV0AAbJvl.jpg</t>
  </si>
  <si>
    <t>https://pbs.twimg.com/media/C-CDFxcV0AAZCHd.jpg</t>
  </si>
  <si>
    <t>https://pbs.twimg.com/media/C97AZa8UQAAWLHJ.jpg</t>
  </si>
  <si>
    <t>https://pbs.twimg.com/media/C-Pc8dcXcAANzKr.jpg</t>
  </si>
  <si>
    <t>https://pbs.twimg.com/media/C-VL3BFUwAAi_T1.jpg</t>
  </si>
  <si>
    <t>https://pbs.twimg.com/media/C6d4vQlXMAAeEqK.jpg</t>
  </si>
  <si>
    <t>https://pbs.twimg.com/media/C-WGTz9V0AAslML.jpg</t>
  </si>
  <si>
    <t>https://pbs.twimg.com/media/C-ZetPEXgAA1sWo.jpg</t>
  </si>
  <si>
    <t>https://pbs.twimg.com/media/C-cG6dEXUAE5SQu.jpg</t>
  </si>
  <si>
    <t>https://pbs.twimg.com/media/C-AG1iSW0AMYAzt.jpg</t>
  </si>
  <si>
    <t>https://pbs.twimg.com/media/C-eOLktXoAAHWFG.jpg</t>
  </si>
  <si>
    <t>https://pbs.twimg.com/media/C-qPLW7XUAEYjbV.jpg</t>
  </si>
  <si>
    <t>http://pbs.twimg.com/profile_images/570900784246566912/xWsJuMPW_normal.png</t>
  </si>
  <si>
    <t>http://pbs.twimg.com/profile_images/849143871242092544/rsZ0znMa_normal.jpg</t>
  </si>
  <si>
    <t>http://pbs.twimg.com/profile_images/804759415148646400/akKidl1p_normal.jpg</t>
  </si>
  <si>
    <t>http://pbs.twimg.com/profile_images/455679594754867200/eIrpHByk_normal.png</t>
  </si>
  <si>
    <t>http://pbs.twimg.com/profile_images/456019614023942145/qdjLRmOn_normal.png</t>
  </si>
  <si>
    <t>http://pbs.twimg.com/profile_images/560036924211990528/5y35kPsq_normal.png</t>
  </si>
  <si>
    <t>http://pbs.twimg.com/profile_images/560343322435149825/3N7IHbUO_normal.png</t>
  </si>
  <si>
    <t>http://pbs.twimg.com/profile_images/428209242718208000/Abj19S7C_normal.png</t>
  </si>
  <si>
    <t>http://pbs.twimg.com/profile_images/560348133066940416/4LIvDxIH_normal.png</t>
  </si>
  <si>
    <t>http://pbs.twimg.com/profile_images/378800000796447154/7fe3d4576a2a2dbf1a83f7545cd7a615_normal.jpeg</t>
  </si>
  <si>
    <t>http://pbs.twimg.com/profile_images/455620150683648000/Y9Z6ISHO_normal.png</t>
  </si>
  <si>
    <t>http://pbs.twimg.com/profile_images/835467343975317504/O9LdT2TT_normal.jpg</t>
  </si>
  <si>
    <t>http://pbs.twimg.com/profile_images/735084374417416192/72FGsYEG_normal.jpg</t>
  </si>
  <si>
    <t>http://pbs.twimg.com/profile_images/701819830958161920/7GT-3ws2_normal.jpg</t>
  </si>
  <si>
    <t>http://pbs.twimg.com/profile_images/836938531499016194/gZVtqcSS_normal.jpg</t>
  </si>
  <si>
    <t>http://pbs.twimg.com/profile_images/826144552658542592/MLuxSOIc_normal.jpg</t>
  </si>
  <si>
    <t>http://pbs.twimg.com/profile_images/854291176555388928/H7SZCe3g_normal.jpg</t>
  </si>
  <si>
    <t>http://pbs.twimg.com/profile_images/845558444799283200/eWc88tNn_normal.png</t>
  </si>
  <si>
    <t>http://pbs.twimg.com/profile_images/792293794825637888/1YeddwO1_normal.jpg</t>
  </si>
  <si>
    <t>http://pbs.twimg.com/profile_images/583661421633769474/Dm9begZP_normal.jpg</t>
  </si>
  <si>
    <t>http://pbs.twimg.com/profile_images/778321037968670721/PNi8g153_normal.jpg</t>
  </si>
  <si>
    <t>http://pbs.twimg.com/profile_images/672796841293955072/gJ5LYaRJ_normal.jpg</t>
  </si>
  <si>
    <t>http://pbs.twimg.com/profile_images/704049562718081024/A3SWSj0k_normal.jpg</t>
  </si>
  <si>
    <t>http://pbs.twimg.com/profile_images/3416862532/51053b8b04ed80ae3b206ed8e7745df3_normal.jpeg</t>
  </si>
  <si>
    <t>http://pbs.twimg.com/profile_images/803175067563626496/9cb0Ae5Q_normal.jpg</t>
  </si>
  <si>
    <t>http://pbs.twimg.com/profile_images/479643230376443904/vpjpUo4k_normal.jpeg</t>
  </si>
  <si>
    <t>http://pbs.twimg.com/profile_images/780804474604433409/y9GVaEHQ_normal.jpg</t>
  </si>
  <si>
    <t>http://pbs.twimg.com/profile_images/802937912434118656/T7IR5pKC_normal.jpg</t>
  </si>
  <si>
    <t>http://pbs.twimg.com/profile_images/478628149496803328/5GFii64W_normal.jpeg</t>
  </si>
  <si>
    <t>http://pbs.twimg.com/profile_images/803155461784543233/yuZ-Ples_normal.jpg</t>
  </si>
  <si>
    <t>http://pbs.twimg.com/profile_images/802593314390167553/NI1wpnpj_normal.jpg</t>
  </si>
  <si>
    <t>http://pbs.twimg.com/profile_images/802816389228609537/Y8kH6bMk_normal.jpg</t>
  </si>
  <si>
    <t>http://pbs.twimg.com/profile_images/478637087814455297/aFPPTOOd_normal.jpeg</t>
  </si>
  <si>
    <t>http://pbs.twimg.com/profile_images/802823085170692096/J94ohbEa_normal.jpg</t>
  </si>
  <si>
    <t>http://pbs.twimg.com/profile_images/780803886219010048/p2QxqmrM_normal.jpg</t>
  </si>
  <si>
    <t>http://pbs.twimg.com/profile_images/802841780404137984/qxJjnAEf_normal.jpg</t>
  </si>
  <si>
    <t>http://pbs.twimg.com/profile_images/477126776842231808/xs_135MI_normal.png</t>
  </si>
  <si>
    <t>http://pbs.twimg.com/profile_images/478634667638157312/jHPwL_up_normal.jpeg</t>
  </si>
  <si>
    <t>http://pbs.twimg.com/profile_images/479640115342348288/mJcvEyA2_normal.jpeg</t>
  </si>
  <si>
    <t>http://pbs.twimg.com/profile_images/780806117836230656/eMuC1vnD_normal.jpg</t>
  </si>
  <si>
    <t>http://pbs.twimg.com/profile_images/779737995817517056/nhj1O2UO_normal.jpg</t>
  </si>
  <si>
    <t>http://pbs.twimg.com/profile_images/478601249076432896/IrEZQCI5_normal.jpeg</t>
  </si>
  <si>
    <t>http://pbs.twimg.com/profile_images/802779108044251136/CNTiBuIa_normal.jpg</t>
  </si>
  <si>
    <t>http://pbs.twimg.com/profile_images/477098957915447299/YJCzbzG7_normal.jpeg</t>
  </si>
  <si>
    <t>http://pbs.twimg.com/profile_images/477128991006916608/Ij9Y7Jo2_normal.jpeg</t>
  </si>
  <si>
    <t>http://pbs.twimg.com/profile_images/802955733738209280/Vu4rfolP_normal.jpg</t>
  </si>
  <si>
    <t>http://pbs.twimg.com/profile_images/472802973987241985/dWrdP4t6_normal.jpeg</t>
  </si>
  <si>
    <t>http://pbs.twimg.com/profile_images/802801183756664832/6g8wUvzu_normal.jpg</t>
  </si>
  <si>
    <t>http://pbs.twimg.com/profile_images/803156086958104576/W6T6-KmK_normal.jpg</t>
  </si>
  <si>
    <t>http://pbs.twimg.com/profile_images/803171766038212608/KlKiOaKM_normal.jpg</t>
  </si>
  <si>
    <t>http://pbs.twimg.com/profile_images/802956116720119808/QHRQTpuW_normal.jpg</t>
  </si>
  <si>
    <t>http://pbs.twimg.com/profile_images/802777767402082304/h2CrpgII_normal.jpg</t>
  </si>
  <si>
    <t>http://pbs.twimg.com/profile_images/802824154139373568/k_Sbo6sV_normal.jpg</t>
  </si>
  <si>
    <t>http://pbs.twimg.com/profile_images/802952999207243776/RotoAEgw_normal.jpg</t>
  </si>
  <si>
    <t>http://pbs.twimg.com/profile_images/802811425978609664/1zK-KNsw_normal.jpg</t>
  </si>
  <si>
    <t>http://pbs.twimg.com/profile_images/803137682717061121/daeIjo0U_normal.jpg</t>
  </si>
  <si>
    <t>http://pbs.twimg.com/profile_images/478610080233824256/CPOLkcJk_normal.jpeg</t>
  </si>
  <si>
    <t>http://pbs.twimg.com/profile_images/802593932576047104/0ZEs5gri_normal.jpg</t>
  </si>
  <si>
    <t>http://pbs.twimg.com/profile_images/803136559293689856/dNyQLPrV_normal.jpg</t>
  </si>
  <si>
    <t>http://pbs.twimg.com/profile_images/802938484696547328/DGdLtM1q_normal.jpg</t>
  </si>
  <si>
    <t>http://pbs.twimg.com/profile_images/479638431903928323/TPPk4g6q_normal.jpeg</t>
  </si>
  <si>
    <t>http://pbs.twimg.com/profile_images/802608062360010752/wf0cS82f_normal.jpg</t>
  </si>
  <si>
    <t>http://pbs.twimg.com/profile_images/779737140330573824/0JKuWVEZ_normal.jpg</t>
  </si>
  <si>
    <t>http://pbs.twimg.com/profile_images/858169705504407552/24HzaS6-_normal.jpg</t>
  </si>
  <si>
    <t>http://pbs.twimg.com/profile_images/829937917749452800/Sx-m8WR2_normal.jpg</t>
  </si>
  <si>
    <t>http://pbs.twimg.com/profile_images/824299157418426372/SI8NvKT2_normal.jpg</t>
  </si>
  <si>
    <t>http://pbs.twimg.com/profile_images/793178710362861568/3if2eo5p_normal.jpg</t>
  </si>
  <si>
    <t>http://pbs.twimg.com/profile_images/378800000016636876/7ca94130eeef5e80aed2a69d0fdc4889_normal.jpeg</t>
  </si>
  <si>
    <t>http://pbs.twimg.com/profile_images/800797812560515072/-l56Lr_d_normal.jpg</t>
  </si>
  <si>
    <t>http://pbs.twimg.com/profile_images/632037863371075584/KviXrh96_normal.jpg</t>
  </si>
  <si>
    <t>http://pbs.twimg.com/profile_images/848452176221483008/dgODtCaJ_normal.jpg</t>
  </si>
  <si>
    <t>http://pbs.twimg.com/profile_images/853583703188099072/g74eyUcp_normal.jpg</t>
  </si>
  <si>
    <t>http://pbs.twimg.com/profile_images/853132988514795520/eOKX0h7e_normal.jpg</t>
  </si>
  <si>
    <t>http://pbs.twimg.com/profile_images/854249492136292353/ToXpwcCc_normal.jpg</t>
  </si>
  <si>
    <t>http://pbs.twimg.com/profile_images/459364088187846656/AEZ_rl-u_normal.jpeg</t>
  </si>
  <si>
    <t>http://pbs.twimg.com/profile_images/462625073329758209/wH-rL81S_normal.jpeg</t>
  </si>
  <si>
    <t>http://pbs.twimg.com/profile_images/463301969226895360/nxf5aq3T_normal.jpeg</t>
  </si>
  <si>
    <t>http://pbs.twimg.com/profile_images/461803662033973248/6yAGUFiJ_normal.jpeg</t>
  </si>
  <si>
    <t>http://pbs.twimg.com/profile_images/461124197830250497/8-q8ODwM_normal.jpeg</t>
  </si>
  <si>
    <t>http://pbs.twimg.com/profile_images/459050990969167872/kYuUK2Rs_normal.jpeg</t>
  </si>
  <si>
    <t>http://pbs.twimg.com/profile_images/462634392586702849/JeAXfb_V_normal.jpeg</t>
  </si>
  <si>
    <t>http://pbs.twimg.com/profile_images/461798542701371392/Zuf4I-Qi_normal.jpeg</t>
  </si>
  <si>
    <t>http://pbs.twimg.com/profile_images/478959131882033153/ROkZb1rY_normal.jpeg</t>
  </si>
  <si>
    <t>http://pbs.twimg.com/profile_images/458273103676583936/xPPJB8KF_normal.jpeg</t>
  </si>
  <si>
    <t>http://pbs.twimg.com/profile_images/461795507447148544/qYV8r-KT_normal.jpeg</t>
  </si>
  <si>
    <t>http://pbs.twimg.com/profile_images/458199971116748800/1WXLB4c-_normal.jpeg</t>
  </si>
  <si>
    <t>http://pbs.twimg.com/profile_images/461104083068149762/HLkujDJF_normal.jpeg</t>
  </si>
  <si>
    <t>http://pbs.twimg.com/profile_images/460756031736266754/ppAOtVg3_normal.jpeg</t>
  </si>
  <si>
    <t>http://pbs.twimg.com/profile_images/460801848325046272/MaYc9GR5_normal.jpeg</t>
  </si>
  <si>
    <t>http://pbs.twimg.com/profile_images/461115933285548032/Pvh-68xp_normal.jpeg</t>
  </si>
  <si>
    <t>http://pbs.twimg.com/profile_images/462622788876898304/yVo6j6E5_normal.jpeg</t>
  </si>
  <si>
    <t>http://pbs.twimg.com/profile_images/460087927708450816/Q04WmJ5O_normal.jpeg</t>
  </si>
  <si>
    <t>http://pbs.twimg.com/profile_images/463292233584627713/n72m-WSS_normal.jpeg</t>
  </si>
  <si>
    <t>http://pbs.twimg.com/profile_images/459058347719655425/9RsyPBmy_normal.png</t>
  </si>
  <si>
    <t>http://pbs.twimg.com/profile_images/459353362752733187/30FIuL1N_normal.jpeg</t>
  </si>
  <si>
    <t>http://pbs.twimg.com/profile_images/460742589302312960/vQ4nMDjf_normal.jpeg</t>
  </si>
  <si>
    <t>http://pbs.twimg.com/profile_images/458621691552202753/GPSo-Fky_normal.jpeg</t>
  </si>
  <si>
    <t>http://pbs.twimg.com/profile_images/459707890069037057/YA8ZAlek_normal.jpeg</t>
  </si>
  <si>
    <t>http://pbs.twimg.com/profile_images/463296276486819840/d2GCv1T7_normal.jpeg</t>
  </si>
  <si>
    <t>http://pbs.twimg.com/profile_images/463297986915610624/viV0x-Ve_normal.jpeg</t>
  </si>
  <si>
    <t>http://pbs.twimg.com/profile_images/459713827089547264/BErRgLBw_normal.jpeg</t>
  </si>
  <si>
    <t>http://pbs.twimg.com/profile_images/462639379714830336/WhfbmYRb_normal.jpeg</t>
  </si>
  <si>
    <t>http://pbs.twimg.com/profile_images/461805995228798976/FoYlO2cd_normal.png</t>
  </si>
  <si>
    <t>http://pbs.twimg.com/profile_images/459426872296607744/pT4vY9kK_normal.jpeg</t>
  </si>
  <si>
    <t>http://pbs.twimg.com/profile_images/458548784906006529/8DRVI8Lc_normal.jpeg</t>
  </si>
  <si>
    <t>http://pbs.twimg.com/profile_images/463294337225224193/Pad32Hu7_normal.jpeg</t>
  </si>
  <si>
    <t>http://pbs.twimg.com/profile_images/458523676095152128/hw5zwK3__normal.jpeg</t>
  </si>
  <si>
    <t>http://pbs.twimg.com/profile_images/460810800181944321/3UdfMdvr_normal.jpeg</t>
  </si>
  <si>
    <t>http://pbs.twimg.com/profile_images/461807464799694849/JTMZe4dj_normal.jpeg</t>
  </si>
  <si>
    <t>http://pbs.twimg.com/profile_images/478944192865898496/0WybnQbe_normal.jpeg</t>
  </si>
  <si>
    <t>http://pbs.twimg.com/profile_images/478961564607713280/escOT1G4_normal.jpeg</t>
  </si>
  <si>
    <t>http://pbs.twimg.com/profile_images/478946133557800961/nwpMBX6J_normal.jpeg</t>
  </si>
  <si>
    <t>http://pbs.twimg.com/profile_images/478958034379481088/tjym6M0m_normal.jpeg</t>
  </si>
  <si>
    <t>http://pbs.twimg.com/profile_images/478952099594530816/K8w-7cQF_normal.jpeg</t>
  </si>
  <si>
    <t>http://pbs.twimg.com/profile_images/459618771385085952/t8cHWObT_normal.jpeg</t>
  </si>
  <si>
    <t>http://pbs.twimg.com/profile_images/459616123961364480/3nmJAmnU_normal.jpeg</t>
  </si>
  <si>
    <t>http://pbs.twimg.com/profile_images/478956826520584193/xXFCRRf9_normal.jpeg</t>
  </si>
  <si>
    <t>http://pbs.twimg.com/profile_images/478945044624191488/R0paOthq_normal.jpeg</t>
  </si>
  <si>
    <t>http://pbs.twimg.com/profile_images/458206762202439680/v-vqh8xk_normal.jpeg</t>
  </si>
  <si>
    <t>http://pbs.twimg.com/profile_images/478947731260461057/qcTIbjRM_normal.jpeg</t>
  </si>
  <si>
    <t>http://pbs.twimg.com/profile_images/462630126581063680/WSRjJC4y_normal.jpeg</t>
  </si>
  <si>
    <t>http://pbs.twimg.com/profile_images/478946781879730177/UJpHa8UI_normal.jpeg</t>
  </si>
  <si>
    <t>http://pbs.twimg.com/profile_images/796206604521762816/QtyzTLbk_normal.jpg</t>
  </si>
  <si>
    <t>http://pbs.twimg.com/profile_images/788600175631695872/A6DNVTLc_normal.jpg</t>
  </si>
  <si>
    <t>http://pbs.twimg.com/profile_images/854241641212903424/SIOwnmLC_normal.jpg</t>
  </si>
  <si>
    <t>http://pbs.twimg.com/profile_images/857499713297362944/_yGkmh8Q_normal.jpg</t>
  </si>
  <si>
    <t>http://pbs.twimg.com/profile_images/809039125617770496/_oJHmJ-W_normal.jpg</t>
  </si>
  <si>
    <t>http://pbs.twimg.com/profile_images/849192630739128320/EgLzM0fS_normal.jpg</t>
  </si>
  <si>
    <t>http://pbs.twimg.com/profile_images/833269865578311682/UY-2Bw-X_normal.jpg</t>
  </si>
  <si>
    <t>http://pbs.twimg.com/profile_images/858249025476329476/AaBFF-h7_normal.jpg</t>
  </si>
  <si>
    <t>http://pbs.twimg.com/profile_images/829550658969812992/bp2Uf8DX_normal.jpg</t>
  </si>
  <si>
    <t>http://pbs.twimg.com/profile_images/378800000118182802/9f03bb58c94eef83bf2afe249009e87c_normal.jpeg</t>
  </si>
  <si>
    <t>http://pbs.twimg.com/profile_images/637209067753074688/BbC7Xmix_normal.png</t>
  </si>
  <si>
    <t>http://pbs.twimg.com/profile_images/715209490673582082/_pMRwx6j_normal.jpg</t>
  </si>
  <si>
    <t>http://pbs.twimg.com/profile_images/828839147443982336/Fcwp52HQ_normal.jpg</t>
  </si>
  <si>
    <t>http://pbs.twimg.com/profile_images/853254233629614080/py7qaZUN_normal.jpg</t>
  </si>
  <si>
    <t>http://pbs.twimg.com/profile_images/845611693011075072/lm3H6YqK_normal.jpg</t>
  </si>
  <si>
    <t>http://pbs.twimg.com/profile_images/850575560166088704/Ar2FM1oZ_normal.jpg</t>
  </si>
  <si>
    <t>http://pbs.twimg.com/profile_images/851134719496531969/WF3U9Wcf_normal.jpg</t>
  </si>
  <si>
    <t>http://pbs.twimg.com/profile_images/834239961666842625/aRODmfzz_normal.jpg</t>
  </si>
  <si>
    <t>http://pbs.twimg.com/profile_images/856415913884516352/dqoglUWT_normal.jpg</t>
  </si>
  <si>
    <t>http://pbs.twimg.com/profile_images/837557750691332097/AoICJkTj_normal.jpg</t>
  </si>
  <si>
    <t>http://pbs.twimg.com/profile_images/777848485953597440/6Ckr-soy_normal.jpg</t>
  </si>
  <si>
    <t>http://pbs.twimg.com/profile_images/846360777799991296/htY01A01_normal.jpg</t>
  </si>
  <si>
    <t>http://pbs.twimg.com/profile_images/797901206282641409/x6GCPK-E_normal.jpg</t>
  </si>
  <si>
    <t>http://pbs.twimg.com/profile_images/837716028499046400/8Quqkzbe_normal.jpg</t>
  </si>
  <si>
    <t>http://pbs.twimg.com/profile_images/848072441410748416/Vf74sown_normal.jpg</t>
  </si>
  <si>
    <t>http://pbs.twimg.com/profile_images/691812347015516166/6bc0Mo6d_normal.jpg</t>
  </si>
  <si>
    <t>http://pbs.twimg.com/profile_images/850232331830870016/kbhbfXSO_normal.jpg</t>
  </si>
  <si>
    <t>http://pbs.twimg.com/profile_images/858190244000145408/09SBWSa1_normal.jpg</t>
  </si>
  <si>
    <t>http://pbs.twimg.com/profile_images/858436936632983552/qMRchaw__normal.jpg</t>
  </si>
  <si>
    <t>http://pbs.twimg.com/profile_images/843802207376031747/LvpIvqEe_normal.jpg</t>
  </si>
  <si>
    <t>http://pbs.twimg.com/profile_images/857691812605067264/NhPY4_jH_normal.jpg</t>
  </si>
  <si>
    <t>http://pbs.twimg.com/profile_images/839549708330807296/EXq09ie1_normal.jpg</t>
  </si>
  <si>
    <t>http://pbs.twimg.com/profile_images/844390126348374020/2pOpDMj__normal.jpg</t>
  </si>
  <si>
    <t>http://pbs.twimg.com/profile_images/847373822814633990/FY9SphWi_normal.jpg</t>
  </si>
  <si>
    <t>http://pbs.twimg.com/profile_images/856865136388255744/jRCGwGdg_normal.jpg</t>
  </si>
  <si>
    <t>http://pbs.twimg.com/profile_images/818109350304681984/fbx1H2hx_normal.jpg</t>
  </si>
  <si>
    <t>http://pbs.twimg.com/profile_images/855837787005890564/wINI0jx7_normal.jpg</t>
  </si>
  <si>
    <t>http://pbs.twimg.com/profile_images/829690967733178372/GRixf41__normal.jpg</t>
  </si>
  <si>
    <t>http://pbs.twimg.com/profile_images/858696956742447108/GsbvSPVO_normal.jpg</t>
  </si>
  <si>
    <t>http://pbs.twimg.com/profile_images/582262890394193920/e5QZWYIS_normal.jpg</t>
  </si>
  <si>
    <t>http://pbs.twimg.com/profile_images/789153482464907264/hRh1leq__normal.jpg</t>
  </si>
  <si>
    <t>http://pbs.twimg.com/profile_images/378800000465039333/f51d0ce0e7f54a12e9c9e9eab9759277_normal.jpeg</t>
  </si>
  <si>
    <t>http://pbs.twimg.com/profile_images/816252922405130240/OmMtJV6N_normal.jpg</t>
  </si>
  <si>
    <t>http://pbs.twimg.com/profile_images/820938872905461760/vRQZSz_1_normal.jpg</t>
  </si>
  <si>
    <t>http://pbs.twimg.com/profile_images/857974729314934784/ssNEfIEI_normal.jpg</t>
  </si>
  <si>
    <t>http://pbs.twimg.com/profile_images/844754969802649600/TKIQN3JX_normal.jpg</t>
  </si>
  <si>
    <t>http://pbs.twimg.com/profile_images/856723965837844480/a5jGkFjb_normal.jpg</t>
  </si>
  <si>
    <t>http://pbs.twimg.com/profile_images/845317642005221376/5-XIZF7S_normal.jpg</t>
  </si>
  <si>
    <t>http://pbs.twimg.com/profile_images/856057626035191808/ZIQ_cTi6_normal.jpg</t>
  </si>
  <si>
    <t>http://pbs.twimg.com/profile_images/476337278826975232/Aslg2hA2_normal.jpeg</t>
  </si>
  <si>
    <t>http://pbs.twimg.com/profile_images/843857453288710146/fr8TJglr_normal.jpg</t>
  </si>
  <si>
    <t>http://pbs.twimg.com/profile_images/477772271285596160/QCdLnURv_normal.jpeg</t>
  </si>
  <si>
    <t>http://pbs.twimg.com/profile_images/590751075726163968/FjKu2rNl_normal.jpg</t>
  </si>
  <si>
    <t>http://pbs.twimg.com/profile_images/802943811097948160/B2azEhVx_normal.jpg</t>
  </si>
  <si>
    <t>http://pbs.twimg.com/profile_images/837888954925903872/ti9WVmos_normal.jpg</t>
  </si>
  <si>
    <t>http://pbs.twimg.com/profile_images/823541748286758914/vQbAH0Sz_normal.jpg</t>
  </si>
  <si>
    <t>http://pbs.twimg.com/profile_images/678829451224870912/Imx93dex_normal.jpg</t>
  </si>
  <si>
    <t>http://pbs.twimg.com/profile_images/512028668357398528/716iITNh_normal.jpeg</t>
  </si>
  <si>
    <t>http://pbs.twimg.com/profile_images/637487472499425280/Tgk7y7i1_normal.jpg</t>
  </si>
  <si>
    <t>http://pbs.twimg.com/profile_images/853176988541927425/xmF6_Wsw_normal.jpg</t>
  </si>
  <si>
    <t>http://pbs.twimg.com/profile_images/726993170819477504/-mmJYdlR_normal.jpg</t>
  </si>
  <si>
    <t>http://pbs.twimg.com/profile_images/745881320077791232/vOSqr7ct_normal.jpg</t>
  </si>
  <si>
    <t>http://pbs.twimg.com/profile_images/833642365726232577/XW1n8QXX_normal.jpg</t>
  </si>
  <si>
    <t>http://pbs.twimg.com/profile_images/853630126944276480/jLawHXGL_normal.jpg</t>
  </si>
  <si>
    <t>http://pbs.twimg.com/profile_images/854937655578177537/Nzn4LI7O_normal.jpg</t>
  </si>
  <si>
    <t>http://pbs.twimg.com/profile_images/843147483530301441/v15-Rgy9_normal.jpg</t>
  </si>
  <si>
    <t>http://pbs.twimg.com/profile_images/790447233002897408/l6PZllot_normal.jpg</t>
  </si>
  <si>
    <t>http://pbs.twimg.com/profile_images/849521125436645377/omDz_9nI_normal.jpg</t>
  </si>
  <si>
    <t>http://pbs.twimg.com/profile_images/855351192544661504/9MmDqczx_normal.jpg</t>
  </si>
  <si>
    <t>http://pbs.twimg.com/profile_images/853668696178479105/8LBeR7KL_normal.jpg</t>
  </si>
  <si>
    <t>http://pbs.twimg.com/profile_images/849291364277698560/t4USZQEU_normal.jpg</t>
  </si>
  <si>
    <t>http://pbs.twimg.com/profile_images/582834320613621760/W1YRMFlY_normal.jpg</t>
  </si>
  <si>
    <t>http://pbs.twimg.com/profile_images/731000471100346368/rizAjX8V_normal.jpg</t>
  </si>
  <si>
    <t>http://pbs.twimg.com/profile_images/798095188296024064/Hc4Tf7V2_normal.jpg</t>
  </si>
  <si>
    <t>http://pbs.twimg.com/profile_images/846310022082691073/7kuO06F8_normal.jpg</t>
  </si>
  <si>
    <t>http://pbs.twimg.com/profile_images/1133186956/DP_normal.jpg</t>
  </si>
  <si>
    <t>http://pbs.twimg.com/profile_images/858208729224929280/5wEquh5r_normal.jpg</t>
  </si>
  <si>
    <t>http://pbs.twimg.com/profile_images/852398749146066945/bGzCivxX_normal.jpg</t>
  </si>
  <si>
    <t>http://pbs.twimg.com/profile_images/853509790206709760/n4wvbr3T_normal.jpg</t>
  </si>
  <si>
    <t>http://pbs.twimg.com/profile_images/852667664904237056/Gtk8Whs8_normal.jpg</t>
  </si>
  <si>
    <t>http://pbs.twimg.com/profile_images/855660202376515584/Y5hkyBj0_normal.jpg</t>
  </si>
  <si>
    <t>http://pbs.twimg.com/profile_images/853982238656131079/olso5Fyw_normal.jpg</t>
  </si>
  <si>
    <t>http://pbs.twimg.com/profile_images/849171779268595713/lw9B_4Te_normal.jpg</t>
  </si>
  <si>
    <t>http://pbs.twimg.com/profile_images/840784421607358464/VhvpIUq-_normal.jpg</t>
  </si>
  <si>
    <t>http://pbs.twimg.com/profile_images/596280818/sure_normal.jpg</t>
  </si>
  <si>
    <t>http://pbs.twimg.com/profile_images/1133692153/pjf_small_logo_normal.png</t>
  </si>
  <si>
    <t>http://pbs.twimg.com/profile_images/856168344134832129/G8ugTRB3_normal.jpg</t>
  </si>
  <si>
    <t>http://pbs.twimg.com/profile_images/854006985662091272/Pxu0H0H8_normal.jpg</t>
  </si>
  <si>
    <t>http://pbs.twimg.com/profile_images/801917888038891524/FOU5hSj2_normal.jpg</t>
  </si>
  <si>
    <t>http://pbs.twimg.com/profile_images/856020748154155009/EZmQVR7X_normal.jpg</t>
  </si>
  <si>
    <t>http://pbs.twimg.com/profile_images/854200561431859200/JBKt_B4X_normal.jpg</t>
  </si>
  <si>
    <t>http://pbs.twimg.com/profile_images/748046589718061056/TsYBxNfa_normal.jpg</t>
  </si>
  <si>
    <t>http://pbs.twimg.com/profile_images/833549559771054080/Y0EM0PLV_normal.jpg</t>
  </si>
  <si>
    <t>http://pbs.twimg.com/profile_images/857804173777219584/nyY7-mPC_normal.jpg</t>
  </si>
  <si>
    <t>http://pbs.twimg.com/profile_images/857701255497617408/Dlu7YdKQ_normal.jpg</t>
  </si>
  <si>
    <t>http://pbs.twimg.com/profile_images/857995986450489344/eXnr_9ux_normal.jpg</t>
  </si>
  <si>
    <t>http://pbs.twimg.com/profile_images/746614051749363712/WAu8_LsQ_normal.jpg</t>
  </si>
  <si>
    <t>http://pbs.twimg.com/profile_images/854292223432806403/b5lb_T3x_normal.jpg</t>
  </si>
  <si>
    <t>http://pbs.twimg.com/profile_images/840303070932226048/QGYVtO47_normal.jpg</t>
  </si>
  <si>
    <t>http://pbs.twimg.com/profile_images/797284651530326016/yf9QiEv6_normal.jpg</t>
  </si>
  <si>
    <t>http://pbs.twimg.com/profile_images/843269534337327104/cSRCaP60_normal.jpg</t>
  </si>
  <si>
    <t>http://pbs.twimg.com/profile_images/825695497407062016/-HmNvAen_normal.jpg</t>
  </si>
  <si>
    <t>http://pbs.twimg.com/profile_images/738953220853223427/H_Em0OuK_normal.jpg</t>
  </si>
  <si>
    <t>http://pbs.twimg.com/profile_images/852388935103852544/n2pZeHb__normal.jpg</t>
  </si>
  <si>
    <t>http://pbs.twimg.com/profile_images/824241020388995072/ob30IcNy_normal.jpg</t>
  </si>
  <si>
    <t>http://pbs.twimg.com/profile_images/733320984971739136/I8PJ5ROv_normal.jpg</t>
  </si>
  <si>
    <t>http://pbs.twimg.com/profile_images/848129299345547264/2Nkqd7vz_normal.jpg</t>
  </si>
  <si>
    <t>http://pbs.twimg.com/profile_images/547389392453505024/doMDXOc0_normal.jpeg</t>
  </si>
  <si>
    <t>http://pbs.twimg.com/profile_images/853947837507416066/KMUISpuD_normal.jpg</t>
  </si>
  <si>
    <t>http://pbs.twimg.com/profile_images/825410666781691905/tXRgEWwh_normal.jpg</t>
  </si>
  <si>
    <t>http://pbs.twimg.com/profile_images/849164983334309888/J9ijY2UP_normal.jpg</t>
  </si>
  <si>
    <t>http://pbs.twimg.com/profile_images/856162749537071104/aM2-3t6F_normal.jpg</t>
  </si>
  <si>
    <t>http://pbs.twimg.com/profile_images/771022140480946177/zrzVytej_normal.jpg</t>
  </si>
  <si>
    <t>http://pbs.twimg.com/profile_images/858384347790835712/DGBUeJJ2_normal.jpg</t>
  </si>
  <si>
    <t>http://pbs.twimg.com/profile_images/854689223290478597/krXSymdD_normal.jpg</t>
  </si>
  <si>
    <t>http://pbs.twimg.com/profile_images/857655828995690496/bH0QWrm4_normal.jpg</t>
  </si>
  <si>
    <t>http://pbs.twimg.com/profile_images/835539427577364480/y3-_N-Pc_normal.jpg</t>
  </si>
  <si>
    <t>http://pbs.twimg.com/profile_images/856193008198311936/Gh14c9-1_normal.jpg</t>
  </si>
  <si>
    <t>http://pbs.twimg.com/profile_images/561620515387752449/s0sdzrXt_normal.jpeg</t>
  </si>
  <si>
    <t>http://pbs.twimg.com/profile_images/760156896774922240/NmIvFZUV_normal.jpg</t>
  </si>
  <si>
    <t>http://pbs.twimg.com/profile_images/849193515976245249/j9EKRWdC_normal.jpg</t>
  </si>
  <si>
    <t>http://pbs.twimg.com/profile_images/708948010588184576/yc9H5ggY_normal.jpg</t>
  </si>
  <si>
    <t>http://pbs.twimg.com/profile_images/718314968102367232/ypY1GPCQ_normal.jpg</t>
  </si>
  <si>
    <t>http://pbs.twimg.com/profile_images/852683044410601472/0iacu2Zg_normal.jpg</t>
  </si>
  <si>
    <t>http://pbs.twimg.com/profile_images/853478907332395008/WlBraRJ-_normal.jpg</t>
  </si>
  <si>
    <t>http://pbs.twimg.com/profile_images/802806469980786688/pv4GKrSE_normal.jpg</t>
  </si>
  <si>
    <t>http://pbs.twimg.com/profile_images/670492250023944193/6D6jSrMw_normal.jpg</t>
  </si>
  <si>
    <t>http://pbs.twimg.com/profile_images/1935292308/DSC_5379_normal.JPG</t>
  </si>
  <si>
    <t>http://pbs.twimg.com/profile_images/657624047472111616/7zarOuPh_normal.jpg</t>
  </si>
  <si>
    <t>http://pbs.twimg.com/profile_images/857830214398857217/5iZguaBz_normal.jpg</t>
  </si>
  <si>
    <t>http://pbs.twimg.com/profile_images/683673398237528064/1IzqvhuZ_normal.jpg</t>
  </si>
  <si>
    <t>http://pbs.twimg.com/profile_images/852138153179852801/nxLqSIrj_normal.jpg</t>
  </si>
  <si>
    <t>http://pbs.twimg.com/profile_images/853552131508490241/Nd6j1b2F_normal.jpg</t>
  </si>
  <si>
    <t>http://pbs.twimg.com/profile_images/855447618226450432/YbSKN9ku_normal.jpg</t>
  </si>
  <si>
    <t>http://pbs.twimg.com/profile_images/557406441619722240/37uxQj6i_normal.jpeg</t>
  </si>
  <si>
    <t>http://pbs.twimg.com/profile_images/668884298359934976/9IY_Xtqn_normal.jpg</t>
  </si>
  <si>
    <t>http://pbs.twimg.com/profile_images/855028608162832385/rZFZiplz_normal.jpg</t>
  </si>
  <si>
    <t>http://pbs.twimg.com/profile_images/857810714064330752/JQrp3xYv_normal.jpg</t>
  </si>
  <si>
    <t>http://pbs.twimg.com/profile_images/533281100026503170/gQW5fC80_normal.jpeg</t>
  </si>
  <si>
    <t>http://pbs.twimg.com/profile_images/699636317802491904/ZQqskPce_normal.jpg</t>
  </si>
  <si>
    <t>http://pbs.twimg.com/profile_images/710305280001593344/5PoLWCRR_normal.jpg</t>
  </si>
  <si>
    <t>http://pbs.twimg.com/profile_images/834312110003859456/svc971gT_normal.jpg</t>
  </si>
  <si>
    <t>http://pbs.twimg.com/profile_images/843492261480546305/QIzYQGPe_normal.jpg</t>
  </si>
  <si>
    <t>http://pbs.twimg.com/profile_images/730725326213484545/lb0wkazG_normal.jpg</t>
  </si>
  <si>
    <t>http://pbs.twimg.com/profile_images/858002158205059072/uPV5inHA_normal.jpg</t>
  </si>
  <si>
    <t>http://pbs.twimg.com/profile_images/853206054825582593/N0oPJchm_normal.jpg</t>
  </si>
  <si>
    <t>http://pbs.twimg.com/profile_images/827405400219607041/HEtetO2f_normal.jpg</t>
  </si>
  <si>
    <t>http://pbs.twimg.com/profile_images/844239761233629184/WYMhodoW_normal.jpg</t>
  </si>
  <si>
    <t>http://pbs.twimg.com/profile_images/856189756442636289/swwt0_K8_normal.jpg</t>
  </si>
  <si>
    <t>https://twitter.com/#!/tvindialiveorg/status/855293156681580549</t>
  </si>
  <si>
    <t>https://twitter.com/#!/jpgoswami_delhi/status/855294328935038976</t>
  </si>
  <si>
    <t>https://twitter.com/#!/arvindpahadia/status/855296018342043648</t>
  </si>
  <si>
    <t>https://twitter.com/#!/tilkolkatalive/status/855298515177660416</t>
  </si>
  <si>
    <t>https://twitter.com/#!/tilbangalore/status/855299198945697792</t>
  </si>
  <si>
    <t>https://twitter.com/#!/tilbhopallive/status/855303091737968640</t>
  </si>
  <si>
    <t>https://twitter.com/#!/tiljandklive/status/855304183846547456</t>
  </si>
  <si>
    <t>https://twitter.com/#!/tilmumbailive/status/855304569848332288</t>
  </si>
  <si>
    <t>https://twitter.com/#!/tilupnewsmail/status/855305018114621442</t>
  </si>
  <si>
    <t>https://twitter.com/#!/tillucknowexp/status/855305379655307264</t>
  </si>
  <si>
    <t>https://twitter.com/#!/tildelhincrnews/status/855305723693080577</t>
  </si>
  <si>
    <t>https://twitter.com/#!/nktopdocqnycf65/status/855319110254645248</t>
  </si>
  <si>
    <t>https://twitter.com/#!/imvinayak21/status/855324632513077249</t>
  </si>
  <si>
    <t>https://twitter.com/#!/celbs2025/status/855380889429299201</t>
  </si>
  <si>
    <t>https://twitter.com/#!/celbs2025/status/855382265265885184</t>
  </si>
  <si>
    <t>https://twitter.com/#!/smartdeal4you/status/855419112876539905</t>
  </si>
  <si>
    <t>https://twitter.com/#!/aapsurendrahain/status/855428893200846849</t>
  </si>
  <si>
    <t>https://twitter.com/#!/kumardharmindia/status/855462428254937088</t>
  </si>
  <si>
    <t>https://twitter.com/#!/achinmaheshvri/status/855490606168129536</t>
  </si>
  <si>
    <t>https://twitter.com/#!/techkysanjeev/status/855611197487448064</t>
  </si>
  <si>
    <t>https://twitter.com/#!/dailyhetaishi/status/855674218184286208</t>
  </si>
  <si>
    <t>https://twitter.com/#!/1mranalam/status/855684506082258944</t>
  </si>
  <si>
    <t>https://twitter.com/#!/mr_saggs/status/855715206038601728</t>
  </si>
  <si>
    <t>https://twitter.com/#!/uuk50/status/855747867327287297</t>
  </si>
  <si>
    <t>https://twitter.com/#!/karansanju/status/855768935383400450</t>
  </si>
  <si>
    <t>https://twitter.com/#!/dollymoga/status/855790671982100480</t>
  </si>
  <si>
    <t>https://twitter.com/#!/abhineshkumarsh/status/855794608999149570</t>
  </si>
  <si>
    <t>https://twitter.com/#!/sumitrawat00752/status/855800848697499650</t>
  </si>
  <si>
    <t>https://twitter.com/#!/delhiindiarr/status/855828067905925120</t>
  </si>
  <si>
    <t>https://twitter.com/#!/ankurjain2001/status/855830265402277888</t>
  </si>
  <si>
    <t>https://twitter.com/#!/archanav16/status/855830454150193152</t>
  </si>
  <si>
    <t>https://twitter.com/#!/elvisfletcher2/status/855830454242377729</t>
  </si>
  <si>
    <t>https://twitter.com/#!/abhilashamagic/status/855830454334705664</t>
  </si>
  <si>
    <t>https://twitter.com/#!/anushasodavara/status/855830454544486401</t>
  </si>
  <si>
    <t>https://twitter.com/#!/heatherlum1/status/855830454615777280</t>
  </si>
  <si>
    <t>https://twitter.com/#!/aratrikade1/status/855830454619983872</t>
  </si>
  <si>
    <t>https://twitter.com/#!/kalra_ankusha/status/855830454670434304</t>
  </si>
  <si>
    <t>https://twitter.com/#!/anujaplazid/status/855830454682886144</t>
  </si>
  <si>
    <t>https://twitter.com/#!/jennychan91/status/855830454699671552</t>
  </si>
  <si>
    <t>https://twitter.com/#!/telw_anuja/status/855830455202885632</t>
  </si>
  <si>
    <t>https://twitter.com/#!/sen_abha/status/855830455211315200</t>
  </si>
  <si>
    <t>https://twitter.com/#!/anushakota2/status/855830455244922881</t>
  </si>
  <si>
    <t>https://twitter.com/#!/garfieldjulia/status/855830455471362048</t>
  </si>
  <si>
    <t>https://twitter.com/#!/idaleng/status/855830455475617793</t>
  </si>
  <si>
    <t>https://twitter.com/#!/john_cop78/status/855830455660052480</t>
  </si>
  <si>
    <t>https://twitter.com/#!/akanksha_shah98/status/855830455681142784</t>
  </si>
  <si>
    <t>https://twitter.com/#!/neha_yogi8/status/855830455685332993</t>
  </si>
  <si>
    <t>https://twitter.com/#!/edna_zoeng/status/855830455878262785</t>
  </si>
  <si>
    <t>https://twitter.com/#!/4suchetnabsu/status/855830455911829504</t>
  </si>
  <si>
    <t>https://twitter.com/#!/ceciliadyson/status/855830455924342784</t>
  </si>
  <si>
    <t>https://twitter.com/#!/gibbs82gibbs/status/855830456012382208</t>
  </si>
  <si>
    <t>https://twitter.com/#!/anusris2/status/855830456150802432</t>
  </si>
  <si>
    <t>https://twitter.com/#!/guardian_angl99/status/855830456729714689</t>
  </si>
  <si>
    <t>https://twitter.com/#!/5_anuradha/status/855830456754774016</t>
  </si>
  <si>
    <t>https://twitter.com/#!/archanam20/status/855830456805113858</t>
  </si>
  <si>
    <t>https://twitter.com/#!/archanakurapat/status/855830456876417024</t>
  </si>
  <si>
    <t>https://twitter.com/#!/aparnap08536260/status/855830456876449792</t>
  </si>
  <si>
    <t>https://twitter.com/#!/dhotrekaranu/status/855830456893284352</t>
  </si>
  <si>
    <t>https://twitter.com/#!/anupriyajain12/status/855830456918581248</t>
  </si>
  <si>
    <t>https://twitter.com/#!/13_narayana/status/855830456968724480</t>
  </si>
  <si>
    <t>https://twitter.com/#!/anubharaaii/status/855830456977076224</t>
  </si>
  <si>
    <t>https://twitter.com/#!/aparnakumar9/status/855830457019056128</t>
  </si>
  <si>
    <t>https://twitter.com/#!/diana_lau87/status/855830457769803777</t>
  </si>
  <si>
    <t>https://twitter.com/#!/mellisha_ma/status/855830457807589377</t>
  </si>
  <si>
    <t>https://twitter.com/#!/aparnavardhan2/status/855830457832751104</t>
  </si>
  <si>
    <t>https://twitter.com/#!/rashmishankar4/status/855830457857974272</t>
  </si>
  <si>
    <t>https://twitter.com/#!/frankd1982/status/855830457883123712</t>
  </si>
  <si>
    <t>https://twitter.com/#!/suchetnabsu2/status/855830457945964545</t>
  </si>
  <si>
    <t>https://twitter.com/#!/raptormehra/status/855830458008952833</t>
  </si>
  <si>
    <t>https://twitter.com/#!/sidojha16/status/855830602590846976</t>
  </si>
  <si>
    <t>https://twitter.com/#!/bondhu_bongo/status/855830945747750912</t>
  </si>
  <si>
    <t>https://twitter.com/#!/jollygall91/status/855830946527891456</t>
  </si>
  <si>
    <t>https://twitter.com/#!/cool_bul_pandey/status/855830947031273472</t>
  </si>
  <si>
    <t>https://twitter.com/#!/kehke_lenge/status/855831190959534084</t>
  </si>
  <si>
    <t>https://twitter.com/#!/imsawankumar/status/855831365870288899</t>
  </si>
  <si>
    <t>https://twitter.com/#!/piratesardar/status/855831545818431488</t>
  </si>
  <si>
    <t>https://twitter.com/#!/me_kunalmahajan/status/855831609643323392</t>
  </si>
  <si>
    <t>https://twitter.com/#!/chaitrasalian/status/855831618174558208</t>
  </si>
  <si>
    <t>https://twitter.com/#!/paragmahale/status/855831686122283008</t>
  </si>
  <si>
    <t>https://twitter.com/#!/akmengg07/status/855831692493414400</t>
  </si>
  <si>
    <t>https://twitter.com/#!/tawaif_chandni/status/855832011382038528</t>
  </si>
  <si>
    <t>https://twitter.com/#!/charleschris23/status/855832011457478656</t>
  </si>
  <si>
    <t>https://twitter.com/#!/balidigalee/status/855832011457544192</t>
  </si>
  <si>
    <t>https://twitter.com/#!/cutesexyamy/status/855832011516264454</t>
  </si>
  <si>
    <t>https://twitter.com/#!/chinalnaagin/status/855832011570794496</t>
  </si>
  <si>
    <t>https://twitter.com/#!/choubeyji55/status/855832011616903168</t>
  </si>
  <si>
    <t>https://twitter.com/#!/dindakadildoo/status/855832012640223232</t>
  </si>
  <si>
    <t>https://twitter.com/#!/damonmatt35/status/855832012648620032</t>
  </si>
  <si>
    <t>https://twitter.com/#!/fogg333444/status/855832012661243904</t>
  </si>
  <si>
    <t>https://twitter.com/#!/harami_bacccha/status/855832012677980164</t>
  </si>
  <si>
    <t>https://twitter.com/#!/genghiskhan65/status/855832012678025216</t>
  </si>
  <si>
    <t>https://twitter.com/#!/haji_thekasai/status/855832012682166272</t>
  </si>
  <si>
    <t>https://twitter.com/#!/gambhirsamasya/status/855832012686376960</t>
  </si>
  <si>
    <t>https://twitter.com/#!/hornybalika/status/855832012724228096</t>
  </si>
  <si>
    <t>https://twitter.com/#!/iamhijra/status/855832012728303616</t>
  </si>
  <si>
    <t>https://twitter.com/#!/hawasihashmi/status/855832012728418304</t>
  </si>
  <si>
    <t>https://twitter.com/#!/hotsexynetu/status/855832012732604416</t>
  </si>
  <si>
    <t>https://twitter.com/#!/itchybitchygal/status/855832012753481728</t>
  </si>
  <si>
    <t>https://twitter.com/#!/kalataklukambli/status/855832012761948160</t>
  </si>
  <si>
    <t>https://twitter.com/#!/gabbywilliams81/status/855832012782841856</t>
  </si>
  <si>
    <t>https://twitter.com/#!/kyla_matt/status/855832012803809280</t>
  </si>
  <si>
    <t>https://twitter.com/#!/kallu_murali/status/855832012808011776</t>
  </si>
  <si>
    <t>https://twitter.com/#!/kuttekaminemc/status/855832012808044548</t>
  </si>
  <si>
    <t>https://twitter.com/#!/kallu1970/status/855832012833214464</t>
  </si>
  <si>
    <t>https://twitter.com/#!/kaalusanath/status/855832012854132736</t>
  </si>
  <si>
    <t>https://twitter.com/#!/himeshhariyaa/status/855832012866830336</t>
  </si>
  <si>
    <t>https://twitter.com/#!/indiangaga/status/855832012996747264</t>
  </si>
  <si>
    <t>https://twitter.com/#!/leonemataa/status/855832013000982530</t>
  </si>
  <si>
    <t>https://twitter.com/#!/mahanchanakya/status/855832013055475712</t>
  </si>
  <si>
    <t>https://twitter.com/#!/main_balmaaaa/status/855832013223243776</t>
  </si>
  <si>
    <t>https://twitter.com/#!/savitabhabhi7/status/855832013223284736</t>
  </si>
  <si>
    <t>https://twitter.com/#!/rajnibuora/status/855832013227425792</t>
  </si>
  <si>
    <t>https://twitter.com/#!/mary_williams87/status/855832013227433984</t>
  </si>
  <si>
    <t>https://twitter.com/#!/phunsiparekh/status/855832013231710209</t>
  </si>
  <si>
    <t>https://twitter.com/#!/tapodikhiladi/status/855832013248446464</t>
  </si>
  <si>
    <t>https://twitter.com/#!/ten222888/status/855832013260992512</t>
  </si>
  <si>
    <t>https://twitter.com/#!/ten333333/status/855832013261099008</t>
  </si>
  <si>
    <t>https://twitter.com/#!/ten333000/status/855832013265223680</t>
  </si>
  <si>
    <t>https://twitter.com/#!/ten333555/status/855832013273616384</t>
  </si>
  <si>
    <t>https://twitter.com/#!/ten333777/status/855832013294624768</t>
  </si>
  <si>
    <t>https://twitter.com/#!/transformer6789/status/855832013311328256</t>
  </si>
  <si>
    <t>https://twitter.com/#!/uglybitchygal/status/855832013315518464</t>
  </si>
  <si>
    <t>https://twitter.com/#!/ten333666/status/855832013365846016</t>
  </si>
  <si>
    <t>https://twitter.com/#!/ten222999/status/855832013382848512</t>
  </si>
  <si>
    <t>https://twitter.com/#!/nangarajan/status/855832013412089857</t>
  </si>
  <si>
    <t>https://twitter.com/#!/ten333222/status/855832013445537792</t>
  </si>
  <si>
    <t>https://twitter.com/#!/pornaddict92/status/855832013458227200</t>
  </si>
  <si>
    <t>https://twitter.com/#!/ten333111/status/855832013474942976</t>
  </si>
  <si>
    <t>https://twitter.com/#!/hrishi_thakur/status/855832042646503425</t>
  </si>
  <si>
    <t>https://twitter.com/#!/tweetskohli/status/855831882742865920</t>
  </si>
  <si>
    <t>https://twitter.com/#!/imkkumar13/status/855832213006450688</t>
  </si>
  <si>
    <t>https://twitter.com/#!/naeemhoosain/status/855832697020829696</t>
  </si>
  <si>
    <t>https://twitter.com/#!/thesehwagfc/status/855833473025581056</t>
  </si>
  <si>
    <t>https://twitter.com/#!/viratkohli_king/status/855833503904088065</t>
  </si>
  <si>
    <t>https://twitter.com/#!/viratkohlifc20/status/855833530839871488</t>
  </si>
  <si>
    <t>https://twitter.com/#!/imvijaysingh84/status/855833586494296066</t>
  </si>
  <si>
    <t>https://twitter.com/#!/ravijari05/status/855833762294378496</t>
  </si>
  <si>
    <t>https://twitter.com/#!/niksharan/status/855833827771637761</t>
  </si>
  <si>
    <t>https://twitter.com/#!/deepanshumahaj2/status/855833836894027776</t>
  </si>
  <si>
    <t>https://twitter.com/#!/muralipiyer/status/855833850018021376</t>
  </si>
  <si>
    <t>https://twitter.com/#!/aldrin10029/status/855833878350761984</t>
  </si>
  <si>
    <t>https://twitter.com/#!/mahesh8541/status/855834061700562944</t>
  </si>
  <si>
    <t>https://twitter.com/#!/deveshdubey8874/status/855834368123834368</t>
  </si>
  <si>
    <t>https://twitter.com/#!/vishal4105_/status/855834379905626117</t>
  </si>
  <si>
    <t>https://twitter.com/#!/akaushal96/status/855834715743330304</t>
  </si>
  <si>
    <t>https://twitter.com/#!/shubhthhakur/status/855834829274742784</t>
  </si>
  <si>
    <t>https://twitter.com/#!/prasoondwivedi_/status/855834909444784128</t>
  </si>
  <si>
    <t>https://twitter.com/#!/imvarun_n/status/855834982421479424</t>
  </si>
  <si>
    <t>https://twitter.com/#!/kumarmailrajesh/status/855835070468210688</t>
  </si>
  <si>
    <t>https://twitter.com/#!/todypuja96/status/855835090781446144</t>
  </si>
  <si>
    <t>https://twitter.com/#!/_naman_rastogi/status/855835398425124868</t>
  </si>
  <si>
    <t>https://twitter.com/#!/rajkumargolchha/status/855837137308135426</t>
  </si>
  <si>
    <t>https://twitter.com/#!/karthikkotas/status/855837346826248192</t>
  </si>
  <si>
    <t>https://twitter.com/#!/ferrosahammed/status/855837408893562880</t>
  </si>
  <si>
    <t>https://twitter.com/#!/aakashnilay23/status/855837673918873603</t>
  </si>
  <si>
    <t>https://twitter.com/#!/awaraboi/status/855837963824939008</t>
  </si>
  <si>
    <t>https://twitter.com/#!/anasmagnificent/status/855838006355279872</t>
  </si>
  <si>
    <t>https://twitter.com/#!/mk7786/status/855839006864453632</t>
  </si>
  <si>
    <t>https://twitter.com/#!/imrahulsuthar/status/855835453852979201</t>
  </si>
  <si>
    <t>https://twitter.com/#!/mipaltanforever/status/855839051554881536</t>
  </si>
  <si>
    <t>https://twitter.com/#!/rowdy_lover/status/855839109545304064</t>
  </si>
  <si>
    <t>https://twitter.com/#!/npatidar001/status/855840035115077632</t>
  </si>
  <si>
    <t>https://twitter.com/#!/smita_mishra01/status/855842161266483200</t>
  </si>
  <si>
    <t>https://twitter.com/#!/chilswar/status/855842618516942848</t>
  </si>
  <si>
    <t>https://twitter.com/#!/shinde_sush/status/855842777594200065</t>
  </si>
  <si>
    <t>https://twitter.com/#!/geekyranjit/status/854570261533777921</t>
  </si>
  <si>
    <t>https://twitter.com/#!/geekyranjit/status/854754902429450240</t>
  </si>
  <si>
    <t>https://twitter.com/#!/vikixlr8/status/855842853691551748</t>
  </si>
  <si>
    <t>https://twitter.com/#!/vikixlr8/status/855842928505368582</t>
  </si>
  <si>
    <t>https://twitter.com/#!/iindianmittal/status/855843185582649344</t>
  </si>
  <si>
    <t>https://twitter.com/#!/techmanzara/status/855845200685617152</t>
  </si>
  <si>
    <t>https://twitter.com/#!/manishkr81/status/855847730534547456</t>
  </si>
  <si>
    <t>https://twitter.com/#!/mhatresayali/status/855850536012140544</t>
  </si>
  <si>
    <t>https://twitter.com/#!/deepen_shah/status/855850720947429376</t>
  </si>
  <si>
    <t>https://twitter.com/#!/balaji_blaster4/status/855851236725321728</t>
  </si>
  <si>
    <t>https://twitter.com/#!/rahulshah7248/status/855851489654448128</t>
  </si>
  <si>
    <t>https://twitter.com/#!/sujeetk82283582/status/855852235292639232</t>
  </si>
  <si>
    <t>https://twitter.com/#!/bhosadchod/status/855854342875643905</t>
  </si>
  <si>
    <t>https://twitter.com/#!/akshaylaxman/status/855854781981741057</t>
  </si>
  <si>
    <t>https://twitter.com/#!/anubhavpatil/status/855857168834113536</t>
  </si>
  <si>
    <t>https://twitter.com/#!/thiruyees/status/855859331128053762</t>
  </si>
  <si>
    <t>https://twitter.com/#!/rohankehimkar/status/855859359141826561</t>
  </si>
  <si>
    <t>https://twitter.com/#!/vinayc_19/status/855859429572476928</t>
  </si>
  <si>
    <t>https://twitter.com/#!/rajkumardharam/status/855859899854729216</t>
  </si>
  <si>
    <t>https://twitter.com/#!/lovablekrishna/status/855866127498452992</t>
  </si>
  <si>
    <t>https://twitter.com/#!/nilspatel_/status/855868306150105088</t>
  </si>
  <si>
    <t>https://twitter.com/#!/bpsankhala/status/855876090497314817</t>
  </si>
  <si>
    <t>https://twitter.com/#!/anantbeel/status/855877365049720832</t>
  </si>
  <si>
    <t>https://twitter.com/#!/prashant7925/status/855931668502380546</t>
  </si>
  <si>
    <t>https://twitter.com/#!/ajgaonkarmiking/status/855937340006584320</t>
  </si>
  <si>
    <t>https://twitter.com/#!/sagarjjoshi87/status/855945994487386112</t>
  </si>
  <si>
    <t>https://twitter.com/#!/capankajk/status/855950374888382464</t>
  </si>
  <si>
    <t>https://twitter.com/#!/ks_roopesh/status/855958035256168448</t>
  </si>
  <si>
    <t>https://twitter.com/#!/vaibhavbavaska6/status/855960628846002176</t>
  </si>
  <si>
    <t>https://twitter.com/#!/sublime_dawn/status/855971196344573952</t>
  </si>
  <si>
    <t>https://twitter.com/#!/uttam_anubhav/status/855978664449765376</t>
  </si>
  <si>
    <t>https://twitter.com/#!/yogeshp989840/status/855989050066522112</t>
  </si>
  <si>
    <t>https://twitter.com/#!/jsuryavirat/status/855996853535551488</t>
  </si>
  <si>
    <t>https://twitter.com/#!/ganesh818483/status/855998548801974272</t>
  </si>
  <si>
    <t>https://twitter.com/#!/sumit05_/status/856000165215326208</t>
  </si>
  <si>
    <t>https://twitter.com/#!/ajinikya007/status/856000685334122497</t>
  </si>
  <si>
    <t>https://twitter.com/#!/akbar1delhi/status/856007933322301440</t>
  </si>
  <si>
    <t>https://twitter.com/#!/sharmasmsit/status/856009933409574913</t>
  </si>
  <si>
    <t>https://twitter.com/#!/vignesh56411744/status/856010481969938433</t>
  </si>
  <si>
    <t>https://twitter.com/#!/tekriwalsandeep/status/856016912672632835</t>
  </si>
  <si>
    <t>https://twitter.com/#!/tekriwalsandeep/status/856017688170160128</t>
  </si>
  <si>
    <t>https://twitter.com/#!/movi_stf_review/status/856018531401342977</t>
  </si>
  <si>
    <t>https://twitter.com/#!/i_chetu/status/856019277635350528</t>
  </si>
  <si>
    <t>https://twitter.com/#!/shahrahul25/status/856022556834496512</t>
  </si>
  <si>
    <t>https://twitter.com/#!/marsvijay/status/856024618477527040</t>
  </si>
  <si>
    <t>https://twitter.com/#!/parhiyuhaan/status/856031872438214656</t>
  </si>
  <si>
    <t>https://twitter.com/#!/ashvinkannawar/status/856040883711614977</t>
  </si>
  <si>
    <t>https://twitter.com/#!/udaymishra42/status/856044914194251777</t>
  </si>
  <si>
    <t>https://twitter.com/#!/ronak8002/status/856045281640624133</t>
  </si>
  <si>
    <t>https://twitter.com/#!/ajmaljarpal/status/856046579249287169</t>
  </si>
  <si>
    <t>https://twitter.com/#!/jayanshudeep/status/856077911333507072</t>
  </si>
  <si>
    <t>https://twitter.com/#!/shubhm_rj/status/856085564554194944</t>
  </si>
  <si>
    <t>https://twitter.com/#!/shivamg9044/status/856118165457293312</t>
  </si>
  <si>
    <t>https://twitter.com/#!/sureshjainit/status/856122465034018816</t>
  </si>
  <si>
    <t>https://twitter.com/#!/postjobfree/status/856104086990618624</t>
  </si>
  <si>
    <t>https://twitter.com/#!/postjobfree/status/856124245193220096</t>
  </si>
  <si>
    <t>https://twitter.com/#!/vpnaranga/status/856166403350593536</t>
  </si>
  <si>
    <t>https://twitter.com/#!/2017hellboy/status/856185577049382912</t>
  </si>
  <si>
    <t>https://twitter.com/#!/shoebuddin783/status/856244554537848832</t>
  </si>
  <si>
    <t>https://twitter.com/#!/sonal_rabadia/status/856282110386200578</t>
  </si>
  <si>
    <t>https://twitter.com/#!/mussadaq6/status/856328244169199617</t>
  </si>
  <si>
    <t>https://twitter.com/#!/rekha_verma93/status/855830251544256512</t>
  </si>
  <si>
    <t>https://twitter.com/#!/bipinmparekh/status/856345137278058496</t>
  </si>
  <si>
    <t>https://twitter.com/#!/chintus76596006/status/856389667993690112</t>
  </si>
  <si>
    <t>https://twitter.com/#!/rawat_manbir/status/855332539069636608</t>
  </si>
  <si>
    <t>https://twitter.com/#!/old_delhi/status/855598142414344192</t>
  </si>
  <si>
    <t>https://twitter.com/#!/4g_boy/status/847869281035485187</t>
  </si>
  <si>
    <t>https://twitter.com/#!/old_delhi/status/856397019786739712</t>
  </si>
  <si>
    <t>https://twitter.com/#!/kumarupens/status/856457220363603968</t>
  </si>
  <si>
    <t>https://twitter.com/#!/scrapdealerdel/status/855869705680076800</t>
  </si>
  <si>
    <t>https://twitter.com/#!/scrapdealerdel/status/856304727793037312</t>
  </si>
  <si>
    <t>https://twitter.com/#!/scrapdealerdel/status/856425806482071552</t>
  </si>
  <si>
    <t>https://twitter.com/#!/scrapdealerdel/status/856466531982639105</t>
  </si>
  <si>
    <t>https://twitter.com/#!/scrapdealerdel/status/856474716822962176</t>
  </si>
  <si>
    <t>https://twitter.com/#!/ibleed_sarcasm/status/856548783638925317</t>
  </si>
  <si>
    <t>https://twitter.com/#!/matherzhim/status/856561601503272960</t>
  </si>
  <si>
    <t>https://twitter.com/#!/mohitroy08/status/856566629832032257</t>
  </si>
  <si>
    <t>https://twitter.com/#!/akshays28488772/status/856576802302685184</t>
  </si>
  <si>
    <t>https://twitter.com/#!/matin_la77/status/856715384497381377</t>
  </si>
  <si>
    <t>https://twitter.com/#!/matin_la77/status/856716053837004800</t>
  </si>
  <si>
    <t>https://twitter.com/#!/matin_la77/status/856715531931353088</t>
  </si>
  <si>
    <t>https://twitter.com/#!/hashish0077/status/856727099356332037</t>
  </si>
  <si>
    <t>https://twitter.com/#!/sambillings/status/856771451822645249</t>
  </si>
  <si>
    <t>https://twitter.com/#!/vivoipl20/status/856771756476030976</t>
  </si>
  <si>
    <t>https://twitter.com/#!/sportracksa/status/856772053151735808</t>
  </si>
  <si>
    <t>https://twitter.com/#!/gautampai7/status/856772079089180672</t>
  </si>
  <si>
    <t>https://twitter.com/#!/daredevi13delhi/status/856772110747926529</t>
  </si>
  <si>
    <t>https://twitter.com/#!/afthabaftha/status/856772230323240961</t>
  </si>
  <si>
    <t>https://twitter.com/#!/tunishyadav/status/856772273952501760</t>
  </si>
  <si>
    <t>https://twitter.com/#!/abhilesh_jane/status/856772905312681984</t>
  </si>
  <si>
    <t>https://twitter.com/#!/akhilanoop30/status/856773199043932161</t>
  </si>
  <si>
    <t>https://twitter.com/#!/khadeapoorv/status/856774246458155008</t>
  </si>
  <si>
    <t>https://twitter.com/#!/hafeezmohammed0/status/856774945778655232</t>
  </si>
  <si>
    <t>https://twitter.com/#!/mahetesam/status/856776303755763712</t>
  </si>
  <si>
    <t>https://twitter.com/#!/itstanujmehra/status/856778481350344704</t>
  </si>
  <si>
    <t>https://twitter.com/#!/dutt_sankar/status/856778721163923457</t>
  </si>
  <si>
    <t>https://twitter.com/#!/banojapanda/status/856780656872968193</t>
  </si>
  <si>
    <t>https://twitter.com/#!/garvitdubey2/status/856782677629972480</t>
  </si>
  <si>
    <t>https://twitter.com/#!/shakti_fan/status/856784203215761408</t>
  </si>
  <si>
    <t>https://twitter.com/#!/ps_peepspays/status/856784331402096640</t>
  </si>
  <si>
    <t>https://twitter.com/#!/rishab_pant/status/856790432231161856</t>
  </si>
  <si>
    <t>https://twitter.com/#!/soumibanerjee27/status/856792891091537921</t>
  </si>
  <si>
    <t>https://twitter.com/#!/selenag45537263/status/856795807923798016</t>
  </si>
  <si>
    <t>https://twitter.com/#!/vsehrawatdp/status/856796275085238272</t>
  </si>
  <si>
    <t>https://twitter.com/#!/nashritanash316/status/856809041380737024</t>
  </si>
  <si>
    <t>https://twitter.com/#!/parmarrahuls/status/856827328772677632</t>
  </si>
  <si>
    <t>https://twitter.com/#!/eranuragpandey/status/856859282452746240</t>
  </si>
  <si>
    <t>https://twitter.com/#!/rahulso85612626/status/856865890096361472</t>
  </si>
  <si>
    <t>https://twitter.com/#!/ravitejaalava/status/856877797360496644</t>
  </si>
  <si>
    <t>https://twitter.com/#!/umaid_anjum/status/856885710879674370</t>
  </si>
  <si>
    <t>https://twitter.com/#!/iamhm10/status/856887922280333312</t>
  </si>
  <si>
    <t>https://twitter.com/#!/humourthoughts/status/856888079923261442</t>
  </si>
  <si>
    <t>https://twitter.com/#!/pranaya1710/status/856896087352909824</t>
  </si>
  <si>
    <t>https://twitter.com/#!/kil_wish/status/856919222001307650</t>
  </si>
  <si>
    <t>https://twitter.com/#!/rgspeak/status/856945708590665729</t>
  </si>
  <si>
    <t>https://twitter.com/#!/ramshinde5556/status/857109792657223680</t>
  </si>
  <si>
    <t>https://twitter.com/#!/aapoverseass/status/857126633710514176</t>
  </si>
  <si>
    <t>https://twitter.com/#!/aapoverseass/status/857127456486170625</t>
  </si>
  <si>
    <t>https://twitter.com/#!/aapoverseass/status/857134567001653248</t>
  </si>
  <si>
    <t>https://twitter.com/#!/ouragra/status/857174717563797504</t>
  </si>
  <si>
    <t>https://twitter.com/#!/aryavart_bhumi/status/857207311260983298</t>
  </si>
  <si>
    <t>https://twitter.com/#!/alpachauhan87/status/857207454588960768</t>
  </si>
  <si>
    <t>https://twitter.com/#!/lord_returns/status/857208589726896130</t>
  </si>
  <si>
    <t>https://twitter.com/#!/myakbarpur/status/857238981242695684</t>
  </si>
  <si>
    <t>https://twitter.com/#!/pramodk73898085/status/857240359725711360</t>
  </si>
  <si>
    <t>https://twitter.com/#!/moapj/status/857269516371468288</t>
  </si>
  <si>
    <t>https://twitter.com/#!/adeshraparia/status/857290346253996037</t>
  </si>
  <si>
    <t>https://twitter.com/#!/witnesssme/status/857293525095927808</t>
  </si>
  <si>
    <t>https://twitter.com/#!/_kajukatli/status/857293698253672459</t>
  </si>
  <si>
    <t>https://twitter.com/#!/ank631/status/857310286251827201</t>
  </si>
  <si>
    <t>https://twitter.com/#!/free_rider/status/857332692584611841</t>
  </si>
  <si>
    <t>https://twitter.com/#!/free_rider/status/857335082993844224</t>
  </si>
  <si>
    <t>https://twitter.com/#!/ramod19885/status/856213291407994883</t>
  </si>
  <si>
    <t>https://twitter.com/#!/ramod19885/status/857264330227634177</t>
  </si>
  <si>
    <t>https://twitter.com/#!/ramod19885/status/857344142027968516</t>
  </si>
  <si>
    <t>https://twitter.com/#!/kumar_doval/status/857362334955831296</t>
  </si>
  <si>
    <t>https://twitter.com/#!/atalsingh/status/857401740903161856</t>
  </si>
  <si>
    <t>https://twitter.com/#!/4045bp/status/857286671989166083</t>
  </si>
  <si>
    <t>https://twitter.com/#!/kashyapnandan_/status/857411616727416832</t>
  </si>
  <si>
    <t>https://twitter.com/#!/virendersehweg/status/855833426380726272</t>
  </si>
  <si>
    <t>https://twitter.com/#!/drrakeshchahar/status/857432026688999427</t>
  </si>
  <si>
    <t>https://twitter.com/#!/sanukumar7/status/857473452780904448</t>
  </si>
  <si>
    <t>https://twitter.com/#!/narendramodi/status/857147709236682753</t>
  </si>
  <si>
    <t>https://twitter.com/#!/mohit_jio/status/857474683431641088</t>
  </si>
  <si>
    <t>https://twitter.com/#!/karanrockhardy/status/857476935890472960</t>
  </si>
  <si>
    <t>https://twitter.com/#!/rohitshakti/status/857515823337881601</t>
  </si>
  <si>
    <t>https://twitter.com/#!/delhi_street/status/857534298441760770</t>
  </si>
  <si>
    <t>https://twitter.com/#!/tush_arora/status/857570716866289672</t>
  </si>
  <si>
    <t>https://twitter.com/#!/nhrv/status/857600404854624257</t>
  </si>
  <si>
    <t>https://twitter.com/#!/amitver29831727/status/857629194443870208</t>
  </si>
  <si>
    <t>https://twitter.com/#!/vasusandy/status/857658731479277571</t>
  </si>
  <si>
    <t>https://twitter.com/#!/hitenderazad/status/857661996023635968</t>
  </si>
  <si>
    <t>https://twitter.com/#!/imranbond007/status/857693200634568704</t>
  </si>
  <si>
    <t>https://twitter.com/#!/dekarupjyoti11/status/857828041229205504</t>
  </si>
  <si>
    <t>https://twitter.com/#!/liberal_history/status/839772628692918272</t>
  </si>
  <si>
    <t>https://twitter.com/#!/meena7099/status/857833146003410945</t>
  </si>
  <si>
    <t>https://twitter.com/#!/pankajbbhasin/status/857863655131459584</t>
  </si>
  <si>
    <t>https://twitter.com/#!/freekyindian/status/857872060567212032</t>
  </si>
  <si>
    <t>https://twitter.com/#!/shivam956075/status/857892025609400320</t>
  </si>
  <si>
    <t>https://twitter.com/#!/nivesh_chauhan/status/857926911745544192</t>
  </si>
  <si>
    <t>https://twitter.com/#!/gshrivastava4/status/857934072194183168</t>
  </si>
  <si>
    <t>https://twitter.com/#!/amit48467775/status/857937573536079872</t>
  </si>
  <si>
    <t>https://twitter.com/#!/jokermorgun/status/857944768374075392</t>
  </si>
  <si>
    <t>https://twitter.com/#!/jyotismiles4u/status/857982605156855812</t>
  </si>
  <si>
    <t>https://twitter.com/#!/thegeekyninja/status/858025129825185792</t>
  </si>
  <si>
    <t>https://twitter.com/#!/delhidaredevils/status/856771302576836608</t>
  </si>
  <si>
    <t>https://twitter.com/#!/nasirkh36454215/status/858158064670842880</t>
  </si>
  <si>
    <t>https://twitter.com/#!/himanshushivnan/status/855785248562573314</t>
  </si>
  <si>
    <t>https://twitter.com/#!/himanshushivnan/status/855691490290544640</t>
  </si>
  <si>
    <t>https://twitter.com/#!/himanshushivnan/status/858176846067838976</t>
  </si>
  <si>
    <t>https://twitter.com/#!/theehtn/status/823235526954250241</t>
  </si>
  <si>
    <t>https://twitter.com/#!/uj8apkc5cduzhek/status/858264770176327680</t>
  </si>
  <si>
    <t>https://twitter.com/#!/niteshjhalani/status/857810772705017856</t>
  </si>
  <si>
    <t>https://twitter.com/#!/niteshjhalani/status/858299626742464512</t>
  </si>
  <si>
    <t>https://twitter.com/#!/craviraman/status/858324029412786176</t>
  </si>
  <si>
    <t>https://twitter.com/#!/thisiskrishan/status/858385078598193152</t>
  </si>
  <si>
    <t>https://twitter.com/#!/avaneet/status/858528308077576196</t>
  </si>
  <si>
    <t>https://twitter.com/#!/invisibleamit/status/858536009675538432</t>
  </si>
  <si>
    <t>https://twitter.com/#!/irfan_iruz/status/857904042902605824</t>
  </si>
  <si>
    <t>https://twitter.com/#!/irfan_iruz/status/858569010006245377</t>
  </si>
  <si>
    <t>https://twitter.com/#!/priyans16736070/status/858639949993844736</t>
  </si>
  <si>
    <t>https://twitter.com/#!/priyans16736070/status/858641347741442049</t>
  </si>
  <si>
    <t>https://twitter.com/#!/priyans16736070/status/858641524279713792</t>
  </si>
  <si>
    <t>https://twitter.com/#!/arjungulyani/status/858641781948243968</t>
  </si>
  <si>
    <t>https://twitter.com/#!/me_pradeeep/status/858652676669792256</t>
  </si>
  <si>
    <t>https://twitter.com/#!/pkpandats/status/858656131232780289</t>
  </si>
  <si>
    <t>855293156681580549</t>
  </si>
  <si>
    <t>855294328935038976</t>
  </si>
  <si>
    <t>855296018342043648</t>
  </si>
  <si>
    <t>855298515177660416</t>
  </si>
  <si>
    <t>855299198945697792</t>
  </si>
  <si>
    <t>855303091737968640</t>
  </si>
  <si>
    <t>855304183846547456</t>
  </si>
  <si>
    <t>855304569848332288</t>
  </si>
  <si>
    <t>855305018114621442</t>
  </si>
  <si>
    <t>855305379655307264</t>
  </si>
  <si>
    <t>855305723693080577</t>
  </si>
  <si>
    <t>855319110254645248</t>
  </si>
  <si>
    <t>855324632513077249</t>
  </si>
  <si>
    <t>855380889429299201</t>
  </si>
  <si>
    <t>855382265265885184</t>
  </si>
  <si>
    <t>855419112876539905</t>
  </si>
  <si>
    <t>855428893200846849</t>
  </si>
  <si>
    <t>855462428254937088</t>
  </si>
  <si>
    <t>855490606168129536</t>
  </si>
  <si>
    <t>855611197487448064</t>
  </si>
  <si>
    <t>855674218184286208</t>
  </si>
  <si>
    <t>855684506082258944</t>
  </si>
  <si>
    <t>855715206038601728</t>
  </si>
  <si>
    <t>855747867327287297</t>
  </si>
  <si>
    <t>855768935383400450</t>
  </si>
  <si>
    <t>855790671982100480</t>
  </si>
  <si>
    <t>855794608999149570</t>
  </si>
  <si>
    <t>855800848697499650</t>
  </si>
  <si>
    <t>855828067905925120</t>
  </si>
  <si>
    <t>855830265402277888</t>
  </si>
  <si>
    <t>855830454150193152</t>
  </si>
  <si>
    <t>855830454242377729</t>
  </si>
  <si>
    <t>855830454334705664</t>
  </si>
  <si>
    <t>855830454544486401</t>
  </si>
  <si>
    <t>855830454615777280</t>
  </si>
  <si>
    <t>855830454619983872</t>
  </si>
  <si>
    <t>855830454670434304</t>
  </si>
  <si>
    <t>855830454682886144</t>
  </si>
  <si>
    <t>855830454699671552</t>
  </si>
  <si>
    <t>855830455202885632</t>
  </si>
  <si>
    <t>855830455211315200</t>
  </si>
  <si>
    <t>855830455244922881</t>
  </si>
  <si>
    <t>855830455471362048</t>
  </si>
  <si>
    <t>855830455475617793</t>
  </si>
  <si>
    <t>855830455660052480</t>
  </si>
  <si>
    <t>855830455681142784</t>
  </si>
  <si>
    <t>855830455685332993</t>
  </si>
  <si>
    <t>855830455878262785</t>
  </si>
  <si>
    <t>855830455911829504</t>
  </si>
  <si>
    <t>855830455924342784</t>
  </si>
  <si>
    <t>855830456012382208</t>
  </si>
  <si>
    <t>855830456150802432</t>
  </si>
  <si>
    <t>855830456729714689</t>
  </si>
  <si>
    <t>855830456754774016</t>
  </si>
  <si>
    <t>855830456805113858</t>
  </si>
  <si>
    <t>855830456876417024</t>
  </si>
  <si>
    <t>855830456876449792</t>
  </si>
  <si>
    <t>855830456893284352</t>
  </si>
  <si>
    <t>855830456918581248</t>
  </si>
  <si>
    <t>855830456968724480</t>
  </si>
  <si>
    <t>855830456977076224</t>
  </si>
  <si>
    <t>855830457019056128</t>
  </si>
  <si>
    <t>855830457769803777</t>
  </si>
  <si>
    <t>855830457807589377</t>
  </si>
  <si>
    <t>855830457832751104</t>
  </si>
  <si>
    <t>855830457857974272</t>
  </si>
  <si>
    <t>855830457883123712</t>
  </si>
  <si>
    <t>855830457945964545</t>
  </si>
  <si>
    <t>855830458008952833</t>
  </si>
  <si>
    <t>855830602590846976</t>
  </si>
  <si>
    <t>855830945747750912</t>
  </si>
  <si>
    <t>855830946527891456</t>
  </si>
  <si>
    <t>855830947031273472</t>
  </si>
  <si>
    <t>855831190959534084</t>
  </si>
  <si>
    <t>855831365870288899</t>
  </si>
  <si>
    <t>855831545818431488</t>
  </si>
  <si>
    <t>855831609643323392</t>
  </si>
  <si>
    <t>855831618174558208</t>
  </si>
  <si>
    <t>855831686122283008</t>
  </si>
  <si>
    <t>855831692493414400</t>
  </si>
  <si>
    <t>855832011382038528</t>
  </si>
  <si>
    <t>855832011457478656</t>
  </si>
  <si>
    <t>855832011457544192</t>
  </si>
  <si>
    <t>855832011516264454</t>
  </si>
  <si>
    <t>855832011570794496</t>
  </si>
  <si>
    <t>855832011616903168</t>
  </si>
  <si>
    <t>855832012640223232</t>
  </si>
  <si>
    <t>855832012648620032</t>
  </si>
  <si>
    <t>855832012661243904</t>
  </si>
  <si>
    <t>855832012677980164</t>
  </si>
  <si>
    <t>855832012678025216</t>
  </si>
  <si>
    <t>855832012682166272</t>
  </si>
  <si>
    <t>855832012686376960</t>
  </si>
  <si>
    <t>855832012724228096</t>
  </si>
  <si>
    <t>855832012728303616</t>
  </si>
  <si>
    <t>855832012728418304</t>
  </si>
  <si>
    <t>855832012732604416</t>
  </si>
  <si>
    <t>855832012753481728</t>
  </si>
  <si>
    <t>855832012761948160</t>
  </si>
  <si>
    <t>855832012782841856</t>
  </si>
  <si>
    <t>855832012803809280</t>
  </si>
  <si>
    <t>855832012808011776</t>
  </si>
  <si>
    <t>855832012808044548</t>
  </si>
  <si>
    <t>855832012833214464</t>
  </si>
  <si>
    <t>855832012854132736</t>
  </si>
  <si>
    <t>855832012866830336</t>
  </si>
  <si>
    <t>855832012996747264</t>
  </si>
  <si>
    <t>855832013000982530</t>
  </si>
  <si>
    <t>855832013055475712</t>
  </si>
  <si>
    <t>855832013223243776</t>
  </si>
  <si>
    <t>855832013223284736</t>
  </si>
  <si>
    <t>855832013227425792</t>
  </si>
  <si>
    <t>855832013227433984</t>
  </si>
  <si>
    <t>855832013231710209</t>
  </si>
  <si>
    <t>855832013248446464</t>
  </si>
  <si>
    <t>855832013260992512</t>
  </si>
  <si>
    <t>855832013261099008</t>
  </si>
  <si>
    <t>855832013265223680</t>
  </si>
  <si>
    <t>855832013273616384</t>
  </si>
  <si>
    <t>855832013294624768</t>
  </si>
  <si>
    <t>855832013311328256</t>
  </si>
  <si>
    <t>855832013315518464</t>
  </si>
  <si>
    <t>855832013365846016</t>
  </si>
  <si>
    <t>855832013382848512</t>
  </si>
  <si>
    <t>855832013412089857</t>
  </si>
  <si>
    <t>855832013445537792</t>
  </si>
  <si>
    <t>855832013458227200</t>
  </si>
  <si>
    <t>855832013474942976</t>
  </si>
  <si>
    <t>855832042646503425</t>
  </si>
  <si>
    <t>855831882742865920</t>
  </si>
  <si>
    <t>855832213006450688</t>
  </si>
  <si>
    <t>855832697020829696</t>
  </si>
  <si>
    <t>855833473025581056</t>
  </si>
  <si>
    <t>855833503904088065</t>
  </si>
  <si>
    <t>855833530839871488</t>
  </si>
  <si>
    <t>855833586494296066</t>
  </si>
  <si>
    <t>855833762294378496</t>
  </si>
  <si>
    <t>855833827771637761</t>
  </si>
  <si>
    <t>855833836894027776</t>
  </si>
  <si>
    <t>855833850018021376</t>
  </si>
  <si>
    <t>855833878350761984</t>
  </si>
  <si>
    <t>855834061700562944</t>
  </si>
  <si>
    <t>855834368123834368</t>
  </si>
  <si>
    <t>855834379905626117</t>
  </si>
  <si>
    <t>855834715743330304</t>
  </si>
  <si>
    <t>855834829274742784</t>
  </si>
  <si>
    <t>855834909444784128</t>
  </si>
  <si>
    <t>855834982421479424</t>
  </si>
  <si>
    <t>855835070468210688</t>
  </si>
  <si>
    <t>855835090781446144</t>
  </si>
  <si>
    <t>855835398425124868</t>
  </si>
  <si>
    <t>855837137308135426</t>
  </si>
  <si>
    <t>855837346826248192</t>
  </si>
  <si>
    <t>855837408893562880</t>
  </si>
  <si>
    <t>855837673918873603</t>
  </si>
  <si>
    <t>855837963824939008</t>
  </si>
  <si>
    <t>855838006355279872</t>
  </si>
  <si>
    <t>855839006864453632</t>
  </si>
  <si>
    <t>855835453852979201</t>
  </si>
  <si>
    <t>855839051554881536</t>
  </si>
  <si>
    <t>855839109545304064</t>
  </si>
  <si>
    <t>855840035115077632</t>
  </si>
  <si>
    <t>855842161266483200</t>
  </si>
  <si>
    <t>855842618516942848</t>
  </si>
  <si>
    <t>855842777594200065</t>
  </si>
  <si>
    <t>854570261533777921</t>
  </si>
  <si>
    <t>854754902429450240</t>
  </si>
  <si>
    <t>855842853691551748</t>
  </si>
  <si>
    <t>855842928505368582</t>
  </si>
  <si>
    <t>855843185582649344</t>
  </si>
  <si>
    <t>855845200685617152</t>
  </si>
  <si>
    <t>855847730534547456</t>
  </si>
  <si>
    <t>855850536012140544</t>
  </si>
  <si>
    <t>855850720947429376</t>
  </si>
  <si>
    <t>855851236725321728</t>
  </si>
  <si>
    <t>855851489654448128</t>
  </si>
  <si>
    <t>855852235292639232</t>
  </si>
  <si>
    <t>855854342875643905</t>
  </si>
  <si>
    <t>855854781981741057</t>
  </si>
  <si>
    <t>855857168834113536</t>
  </si>
  <si>
    <t>855859331128053762</t>
  </si>
  <si>
    <t>855859359141826561</t>
  </si>
  <si>
    <t>855859429572476928</t>
  </si>
  <si>
    <t>855859899854729216</t>
  </si>
  <si>
    <t>855866127498452992</t>
  </si>
  <si>
    <t>855868306150105088</t>
  </si>
  <si>
    <t>855876090497314817</t>
  </si>
  <si>
    <t>855877365049720832</t>
  </si>
  <si>
    <t>855931668502380546</t>
  </si>
  <si>
    <t>855937340006584320</t>
  </si>
  <si>
    <t>855945994487386112</t>
  </si>
  <si>
    <t>855950374888382464</t>
  </si>
  <si>
    <t>855958035256168448</t>
  </si>
  <si>
    <t>855960628846002176</t>
  </si>
  <si>
    <t>855971196344573952</t>
  </si>
  <si>
    <t>855978664449765376</t>
  </si>
  <si>
    <t>855989050066522112</t>
  </si>
  <si>
    <t>855996853535551488</t>
  </si>
  <si>
    <t>855998548801974272</t>
  </si>
  <si>
    <t>856000165215326208</t>
  </si>
  <si>
    <t>856000685334122497</t>
  </si>
  <si>
    <t>856007933322301440</t>
  </si>
  <si>
    <t>856009933409574913</t>
  </si>
  <si>
    <t>856010481969938433</t>
  </si>
  <si>
    <t>856016912672632835</t>
  </si>
  <si>
    <t>856017688170160128</t>
  </si>
  <si>
    <t>856018531401342977</t>
  </si>
  <si>
    <t>856019277635350528</t>
  </si>
  <si>
    <t>856022556834496512</t>
  </si>
  <si>
    <t>856024618477527040</t>
  </si>
  <si>
    <t>856031872438214656</t>
  </si>
  <si>
    <t>856040883711614977</t>
  </si>
  <si>
    <t>856044914194251777</t>
  </si>
  <si>
    <t>856045281640624133</t>
  </si>
  <si>
    <t>856046579249287169</t>
  </si>
  <si>
    <t>856077911333507072</t>
  </si>
  <si>
    <t>856085564554194944</t>
  </si>
  <si>
    <t>856118165457293312</t>
  </si>
  <si>
    <t>856122465034018816</t>
  </si>
  <si>
    <t>856104086990618624</t>
  </si>
  <si>
    <t>856124245193220096</t>
  </si>
  <si>
    <t>856166403350593536</t>
  </si>
  <si>
    <t>856185577049382912</t>
  </si>
  <si>
    <t>856244554537848832</t>
  </si>
  <si>
    <t>856282110386200578</t>
  </si>
  <si>
    <t>856328244169199617</t>
  </si>
  <si>
    <t>855830251544256512</t>
  </si>
  <si>
    <t>856345137278058496</t>
  </si>
  <si>
    <t>856389667993690112</t>
  </si>
  <si>
    <t>855332539069636608</t>
  </si>
  <si>
    <t>855598142414344192</t>
  </si>
  <si>
    <t>847869281035485187</t>
  </si>
  <si>
    <t>856397019786739712</t>
  </si>
  <si>
    <t>856457220363603968</t>
  </si>
  <si>
    <t>855869705680076800</t>
  </si>
  <si>
    <t>856304727793037312</t>
  </si>
  <si>
    <t>856425806482071552</t>
  </si>
  <si>
    <t>856466531982639105</t>
  </si>
  <si>
    <t>856474716822962176</t>
  </si>
  <si>
    <t>856548783638925317</t>
  </si>
  <si>
    <t>856561601503272960</t>
  </si>
  <si>
    <t>856566629832032257</t>
  </si>
  <si>
    <t>856576802302685184</t>
  </si>
  <si>
    <t>856715384497381377</t>
  </si>
  <si>
    <t>856716053837004800</t>
  </si>
  <si>
    <t>856715531931353088</t>
  </si>
  <si>
    <t>856727099356332037</t>
  </si>
  <si>
    <t>856771451822645249</t>
  </si>
  <si>
    <t>856771756476030976</t>
  </si>
  <si>
    <t>856772053151735808</t>
  </si>
  <si>
    <t>856772079089180672</t>
  </si>
  <si>
    <t>856772110747926529</t>
  </si>
  <si>
    <t>856772230323240961</t>
  </si>
  <si>
    <t>856772273952501760</t>
  </si>
  <si>
    <t>856772905312681984</t>
  </si>
  <si>
    <t>856773199043932161</t>
  </si>
  <si>
    <t>856774246458155008</t>
  </si>
  <si>
    <t>856774945778655232</t>
  </si>
  <si>
    <t>856776303755763712</t>
  </si>
  <si>
    <t>856778481350344704</t>
  </si>
  <si>
    <t>856778721163923457</t>
  </si>
  <si>
    <t>856780656872968193</t>
  </si>
  <si>
    <t>856782677629972480</t>
  </si>
  <si>
    <t>856784203215761408</t>
  </si>
  <si>
    <t>856784331402096640</t>
  </si>
  <si>
    <t>856790432231161856</t>
  </si>
  <si>
    <t>856792891091537921</t>
  </si>
  <si>
    <t>856795807923798016</t>
  </si>
  <si>
    <t>856796275085238272</t>
  </si>
  <si>
    <t>856809041380737024</t>
  </si>
  <si>
    <t>856827328772677632</t>
  </si>
  <si>
    <t>856859282452746240</t>
  </si>
  <si>
    <t>856865890096361472</t>
  </si>
  <si>
    <t>856877797360496644</t>
  </si>
  <si>
    <t>856885710879674370</t>
  </si>
  <si>
    <t>856887922280333312</t>
  </si>
  <si>
    <t>856888079923261442</t>
  </si>
  <si>
    <t>856896087352909824</t>
  </si>
  <si>
    <t>856919222001307650</t>
  </si>
  <si>
    <t>856945708590665729</t>
  </si>
  <si>
    <t>857109792657223680</t>
  </si>
  <si>
    <t>857126633710514176</t>
  </si>
  <si>
    <t>857127456486170625</t>
  </si>
  <si>
    <t>857134567001653248</t>
  </si>
  <si>
    <t>857174717563797504</t>
  </si>
  <si>
    <t>857207311260983298</t>
  </si>
  <si>
    <t>857207454588960768</t>
  </si>
  <si>
    <t>857208589726896130</t>
  </si>
  <si>
    <t>857238981242695684</t>
  </si>
  <si>
    <t>857240359725711360</t>
  </si>
  <si>
    <t>857269516371468288</t>
  </si>
  <si>
    <t>857290346253996037</t>
  </si>
  <si>
    <t>857293525095927808</t>
  </si>
  <si>
    <t>857293698253672459</t>
  </si>
  <si>
    <t>857310286251827201</t>
  </si>
  <si>
    <t>857332692584611841</t>
  </si>
  <si>
    <t>857335082993844224</t>
  </si>
  <si>
    <t>856213291407994883</t>
  </si>
  <si>
    <t>857264330227634177</t>
  </si>
  <si>
    <t>857344142027968516</t>
  </si>
  <si>
    <t>857362334955831296</t>
  </si>
  <si>
    <t>857401740903161856</t>
  </si>
  <si>
    <t>857286671989166083</t>
  </si>
  <si>
    <t>857411616727416832</t>
  </si>
  <si>
    <t>855833426380726272</t>
  </si>
  <si>
    <t>857432026688999427</t>
  </si>
  <si>
    <t>857473452780904448</t>
  </si>
  <si>
    <t>857147709236682753</t>
  </si>
  <si>
    <t>857474683431641088</t>
  </si>
  <si>
    <t>857476935890472960</t>
  </si>
  <si>
    <t>857515823337881601</t>
  </si>
  <si>
    <t>857534298441760770</t>
  </si>
  <si>
    <t>857570716866289672</t>
  </si>
  <si>
    <t>857600404854624257</t>
  </si>
  <si>
    <t>857629194443870208</t>
  </si>
  <si>
    <t>857658731479277571</t>
  </si>
  <si>
    <t>857661996023635968</t>
  </si>
  <si>
    <t>857693200634568704</t>
  </si>
  <si>
    <t>857828041229205504</t>
  </si>
  <si>
    <t>839772628692918272</t>
  </si>
  <si>
    <t>857833146003410945</t>
  </si>
  <si>
    <t>857863655131459584</t>
  </si>
  <si>
    <t>857872060567212032</t>
  </si>
  <si>
    <t>857892025609400320</t>
  </si>
  <si>
    <t>857926911745544192</t>
  </si>
  <si>
    <t>857934072194183168</t>
  </si>
  <si>
    <t>857937573536079872</t>
  </si>
  <si>
    <t>857944768374075392</t>
  </si>
  <si>
    <t>857982605156855812</t>
  </si>
  <si>
    <t>858025129825185792</t>
  </si>
  <si>
    <t>856771302576836608</t>
  </si>
  <si>
    <t>858158064670842880</t>
  </si>
  <si>
    <t>855785248562573314</t>
  </si>
  <si>
    <t>855691490290544640</t>
  </si>
  <si>
    <t>858176846067838976</t>
  </si>
  <si>
    <t>823235526954250241</t>
  </si>
  <si>
    <t>858264770176327680</t>
  </si>
  <si>
    <t>857810772705017856</t>
  </si>
  <si>
    <t>858299626742464512</t>
  </si>
  <si>
    <t>858324029412786176</t>
  </si>
  <si>
    <t>858385078598193152</t>
  </si>
  <si>
    <t>858528308077576196</t>
  </si>
  <si>
    <t>858536009675538432</t>
  </si>
  <si>
    <t>857904042902605824</t>
  </si>
  <si>
    <t>858569010006245377</t>
  </si>
  <si>
    <t>858639949993844736</t>
  </si>
  <si>
    <t>858641347741442049</t>
  </si>
  <si>
    <t>858641524279713792</t>
  </si>
  <si>
    <t>858641781948243968</t>
  </si>
  <si>
    <t>858652676669792256</t>
  </si>
  <si>
    <t>858656131232780289</t>
  </si>
  <si>
    <t>855487653952671744</t>
  </si>
  <si>
    <t>855346846335553538</t>
  </si>
  <si>
    <t>855446111724724226</t>
  </si>
  <si>
    <t>856358752986910721</t>
  </si>
  <si>
    <t>855267285778317312</t>
  </si>
  <si>
    <t>856030863708106752</t>
  </si>
  <si>
    <t>856547960867500033</t>
  </si>
  <si>
    <t>856564267755094016</t>
  </si>
  <si>
    <t>856521211228164101</t>
  </si>
  <si>
    <t>856943327723241473</t>
  </si>
  <si>
    <t>857184607493664768</t>
  </si>
  <si>
    <t>857265093205082112</t>
  </si>
  <si>
    <t>857293239719784453</t>
  </si>
  <si>
    <t>857265801388146688</t>
  </si>
  <si>
    <t>857594787557285889</t>
  </si>
  <si>
    <t>857665383179878401</t>
  </si>
  <si>
    <t>857850757458087937</t>
  </si>
  <si>
    <t>857802181344448512</t>
  </si>
  <si>
    <t>857925788443844608</t>
  </si>
  <si>
    <t>857894758357897217</t>
  </si>
  <si>
    <t>857934865521451008</t>
  </si>
  <si>
    <t>857959572631367680</t>
  </si>
  <si>
    <t>858320095579316224</t>
  </si>
  <si>
    <t>857902721613144064</t>
  </si>
  <si>
    <t>858568326443925504</t>
  </si>
  <si>
    <t>3314383418</t>
  </si>
  <si>
    <t>405427035</t>
  </si>
  <si>
    <t>969643160</t>
  </si>
  <si>
    <t>106345557</t>
  </si>
  <si>
    <t>3251574120</t>
  </si>
  <si>
    <t>176888549</t>
  </si>
  <si>
    <t>3882164719</t>
  </si>
  <si>
    <t>1430563699</t>
  </si>
  <si>
    <t>1282885645</t>
  </si>
  <si>
    <t>141633175</t>
  </si>
  <si>
    <t>103849564</t>
  </si>
  <si>
    <t>103915214</t>
  </si>
  <si>
    <t>19929890</t>
  </si>
  <si>
    <t>2258992651</t>
  </si>
  <si>
    <t>850637660863340545</t>
  </si>
  <si>
    <t>15339921</t>
  </si>
  <si>
    <t>818315712792035328</t>
  </si>
  <si>
    <t>40616820</t>
  </si>
  <si>
    <t>856558903919759360</t>
  </si>
  <si>
    <t>290087708</t>
  </si>
  <si>
    <t>368327083</t>
  </si>
  <si>
    <t>88617630</t>
  </si>
  <si>
    <t>DelhiIndiaRR</t>
  </si>
  <si>
    <t>TweetCaster for Android</t>
  </si>
  <si>
    <t>Post Job Free</t>
  </si>
  <si>
    <t>Twibble.io</t>
  </si>
  <si>
    <t>Tweetbot for iΟS</t>
  </si>
  <si>
    <t>76.84252,28.397657 
77.347652,28.397657 
77.347652,28.879322 
76.84252,28.879322</t>
  </si>
  <si>
    <t>317fcc4b21a604d5</t>
  </si>
  <si>
    <t>https://api.twitter.com/1.1/geo/id/317fcc4b21a604d5.json</t>
  </si>
  <si>
    <t>TV INDIA LIVE</t>
  </si>
  <si>
    <t>J.P. Goswami-BJP</t>
  </si>
  <si>
    <t>The Indian Express</t>
  </si>
  <si>
    <t>Arvind</t>
  </si>
  <si>
    <t>tilbangalorelive</t>
  </si>
  <si>
    <t>TIL Bhopal Live</t>
  </si>
  <si>
    <t>TIL JandK Live</t>
  </si>
  <si>
    <t>TIL MUMBAI LIVE</t>
  </si>
  <si>
    <t>TILUPNEWSMAIL</t>
  </si>
  <si>
    <t>TIL Lucknow Express</t>
  </si>
  <si>
    <t>TIL DelhiNCR News</t>
  </si>
  <si>
    <t>Karen Sutherland</t>
  </si>
  <si>
    <t>Shivang</t>
  </si>
  <si>
    <t>Vinayak Gupta</t>
  </si>
  <si>
    <t>Ranjit</t>
  </si>
  <si>
    <t>Deal Today 🌐👗👜👖</t>
  </si>
  <si>
    <t>🅓🅔🅐🅛 🅦🅐🅛🅔</t>
  </si>
  <si>
    <t>Surendra Gupta</t>
  </si>
  <si>
    <t>Kumar Dharmendra</t>
  </si>
  <si>
    <t>Achin Maheshvri</t>
  </si>
  <si>
    <t>Renuka Jain</t>
  </si>
  <si>
    <t>Arvind Kejriwal</t>
  </si>
  <si>
    <t>Techky Sanjeev</t>
  </si>
  <si>
    <t>DailyHetaishi</t>
  </si>
  <si>
    <t>Mohammad 1mran Alam</t>
  </si>
  <si>
    <t>Sagar Patil</t>
  </si>
  <si>
    <t>Sanjay</t>
  </si>
  <si>
    <t>Dolly Moga</t>
  </si>
  <si>
    <t>Delhi Airport</t>
  </si>
  <si>
    <t>abhinesh kumar shah</t>
  </si>
  <si>
    <t>Mumbai Indians</t>
  </si>
  <si>
    <t>Delhi India</t>
  </si>
  <si>
    <t>Ankur Jain</t>
  </si>
  <si>
    <t>archana v</t>
  </si>
  <si>
    <t>Sarcástica Chica</t>
  </si>
  <si>
    <t>Elvis Fletcher</t>
  </si>
  <si>
    <t>ABHILASHA Mukherjee</t>
  </si>
  <si>
    <t>anusha sodavara</t>
  </si>
  <si>
    <t>Heather Lum</t>
  </si>
  <si>
    <t>Aratrika De</t>
  </si>
  <si>
    <t>Ankusha kalra</t>
  </si>
  <si>
    <t>ANUJA PLAZID</t>
  </si>
  <si>
    <t>Jenny Chan</t>
  </si>
  <si>
    <t>Anuja Telware</t>
  </si>
  <si>
    <t>Abha Sen</t>
  </si>
  <si>
    <t>anusha kota</t>
  </si>
  <si>
    <t>Julia Garfield</t>
  </si>
  <si>
    <t>Ida Leng</t>
  </si>
  <si>
    <t>John Cooper</t>
  </si>
  <si>
    <t>Akanksha Shah</t>
  </si>
  <si>
    <t>Neha Yogi</t>
  </si>
  <si>
    <t>Edna Zoeng</t>
  </si>
  <si>
    <t>Anuradha partha</t>
  </si>
  <si>
    <t>Cecilia Dyson</t>
  </si>
  <si>
    <t>Laura Gibbs</t>
  </si>
  <si>
    <t>anusri s</t>
  </si>
  <si>
    <t>Guardian Angel</t>
  </si>
  <si>
    <t>anuradha ravich</t>
  </si>
  <si>
    <t>ARCHANA M</t>
  </si>
  <si>
    <t>archana kurapat</t>
  </si>
  <si>
    <t>Aparna P</t>
  </si>
  <si>
    <t>Anu Dhotrekar</t>
  </si>
  <si>
    <t>anupriya jain</t>
  </si>
  <si>
    <t>anush narayana</t>
  </si>
  <si>
    <t>ANUBHA RAI</t>
  </si>
  <si>
    <t>aparna kumar</t>
  </si>
  <si>
    <t>Diana Lau</t>
  </si>
  <si>
    <t>Ann Mellisha Ma</t>
  </si>
  <si>
    <t>aparna vardhan</t>
  </si>
  <si>
    <t>rashmi shankar</t>
  </si>
  <si>
    <t>Frank Davids</t>
  </si>
  <si>
    <t>april  sengupta</t>
  </si>
  <si>
    <t>Ramya Mehra</t>
  </si>
  <si>
    <t>SiD</t>
  </si>
  <si>
    <t>Real_Bengal_Tiger</t>
  </si>
  <si>
    <t>I am a Jolly Gal</t>
  </si>
  <si>
    <t>Danger Police</t>
  </si>
  <si>
    <t>jayesh mehta</t>
  </si>
  <si>
    <t>Sawan Choudhary</t>
  </si>
  <si>
    <t>Amar VIVAAN Bhalla</t>
  </si>
  <si>
    <t>Wisest Human Being</t>
  </si>
  <si>
    <t>Mumbai Indians 🙌</t>
  </si>
  <si>
    <t> Parag Mahale</t>
  </si>
  <si>
    <t>Anupam mishra</t>
  </si>
  <si>
    <t>Tawaif</t>
  </si>
  <si>
    <t>Charles Christopher</t>
  </si>
  <si>
    <t>Gali Di Baali</t>
  </si>
  <si>
    <t>Amy</t>
  </si>
  <si>
    <t>Chinal Naagin</t>
  </si>
  <si>
    <t>Choubeyji</t>
  </si>
  <si>
    <t>Dinda Ka Dildo</t>
  </si>
  <si>
    <t>Damon Matt</t>
  </si>
  <si>
    <t>Football Fan</t>
  </si>
  <si>
    <t>Harami Baccha</t>
  </si>
  <si>
    <t>Genghis Khan</t>
  </si>
  <si>
    <t>Haji Kasai</t>
  </si>
  <si>
    <t>Gambhir Samasya</t>
  </si>
  <si>
    <t>Cute Balika Badhu</t>
  </si>
  <si>
    <t>I am Hijra</t>
  </si>
  <si>
    <t>Hwas k Pujari</t>
  </si>
  <si>
    <t>Neetu Hot</t>
  </si>
  <si>
    <t>Itchy Bitchy Ugly</t>
  </si>
  <si>
    <t>Kalia Takla Kambli</t>
  </si>
  <si>
    <t>Gabriela Williams</t>
  </si>
  <si>
    <t>Kyla Matthews</t>
  </si>
  <si>
    <t>Kallu Murli</t>
  </si>
  <si>
    <t>Kutte Kamine Madarch</t>
  </si>
  <si>
    <t>Kallu</t>
  </si>
  <si>
    <t>Kallu Sanath</t>
  </si>
  <si>
    <t>Himesh Hariya</t>
  </si>
  <si>
    <t>Indian Gaga</t>
  </si>
  <si>
    <t>Leone Mata</t>
  </si>
  <si>
    <t>Chanakya</t>
  </si>
  <si>
    <t>Balmaaaaaaaaaaa</t>
  </si>
  <si>
    <t>Savita Bhabhi</t>
  </si>
  <si>
    <t>Rajni Buora</t>
  </si>
  <si>
    <t>Mary Williams</t>
  </si>
  <si>
    <t>Phunsi Parekh</t>
  </si>
  <si>
    <t>Tapori Khiladi</t>
  </si>
  <si>
    <t>Football fan</t>
  </si>
  <si>
    <t>The Transformer</t>
  </si>
  <si>
    <t>Ugly Bitchy Gal</t>
  </si>
  <si>
    <t>Nanga Rajan</t>
  </si>
  <si>
    <t>Porn Lover</t>
  </si>
  <si>
    <t>Hrishi Thakur 🇮🇳</t>
  </si>
  <si>
    <t>Virat Saroj</t>
  </si>
  <si>
    <t>virat's fan</t>
  </si>
  <si>
    <t>#NaeemForPresident</t>
  </si>
  <si>
    <t>RPSvKKR RCBvGL</t>
  </si>
  <si>
    <t>Virender Sehwag</t>
  </si>
  <si>
    <t>KKRvDD KXIPvSRH</t>
  </si>
  <si>
    <t>Virat Kohli</t>
  </si>
  <si>
    <t>Vijay Singh</t>
  </si>
  <si>
    <t>Raviraj Jariwala</t>
  </si>
  <si>
    <t>NIKHIL SHARAN</t>
  </si>
  <si>
    <t>Deepanshu Mahajan</t>
  </si>
  <si>
    <t>gab.ai/murali</t>
  </si>
  <si>
    <t>Aldrin D'souza</t>
  </si>
  <si>
    <t>mahesh shukla</t>
  </si>
  <si>
    <t>devesh  dubey</t>
  </si>
  <si>
    <t>Vishal4105</t>
  </si>
  <si>
    <t>Kaushal Anand</t>
  </si>
  <si>
    <t>Shubham thakur</t>
  </si>
  <si>
    <t>लुटेरा बाबा</t>
  </si>
  <si>
    <t>Varun Nandan</t>
  </si>
  <si>
    <t>Rajesh gupta</t>
  </si>
  <si>
    <t>Puja Tody</t>
  </si>
  <si>
    <t>Naman Rastogi</t>
  </si>
  <si>
    <t>Rajkumar</t>
  </si>
  <si>
    <t>Karthik Kota</t>
  </si>
  <si>
    <t>ƒá╚ŧÖÖ$♥ƑÉŘŔ♂Š</t>
  </si>
  <si>
    <t>Aakash Nilay</t>
  </si>
  <si>
    <t>Nadim</t>
  </si>
  <si>
    <t>Anas Khan</t>
  </si>
  <si>
    <t>Mitesh Jain</t>
  </si>
  <si>
    <t>Rahul Suthar</t>
  </si>
  <si>
    <t>Belieber4Life</t>
  </si>
  <si>
    <t>Rowdy_BANDIYAA</t>
  </si>
  <si>
    <t>NitinPatidar</t>
  </si>
  <si>
    <t>Mrs. Smita K. Gill</t>
  </si>
  <si>
    <t>Chil Swarr</t>
  </si>
  <si>
    <t>sushil shinde</t>
  </si>
  <si>
    <t>Viki 💢</t>
  </si>
  <si>
    <t>Bharat Mera Garv</t>
  </si>
  <si>
    <t>Tech Manzara</t>
  </si>
  <si>
    <t>manish kumar</t>
  </si>
  <si>
    <t>Sayali</t>
  </si>
  <si>
    <t>IndianPremierLeague</t>
  </si>
  <si>
    <t>Thee Pun</t>
  </si>
  <si>
    <t>Balaji</t>
  </si>
  <si>
    <t>rahul shah</t>
  </si>
  <si>
    <t>Sujeet kumar</t>
  </si>
  <si>
    <t>Bhok Na</t>
  </si>
  <si>
    <t>akshay laxman narkar</t>
  </si>
  <si>
    <t>Experience Certainty</t>
  </si>
  <si>
    <t>Tej</t>
  </si>
  <si>
    <t>rohan kehimkar</t>
  </si>
  <si>
    <t>Vinay Choudhary</t>
  </si>
  <si>
    <t>Kamal KK </t>
  </si>
  <si>
    <t>Krishnakumar</t>
  </si>
  <si>
    <t>Patel Nilesh</t>
  </si>
  <si>
    <t>B P Sankhala</t>
  </si>
  <si>
    <t>Niraj Patel Sankhala</t>
  </si>
  <si>
    <t>Nashik</t>
  </si>
  <si>
    <t>Anant Beel</t>
  </si>
  <si>
    <t>Prashant Chouhan</t>
  </si>
  <si>
    <t>MILIND&amp; MADURIMA</t>
  </si>
  <si>
    <t>Sagar Joshi</t>
  </si>
  <si>
    <t>Pankaj</t>
  </si>
  <si>
    <t>roopesh ks</t>
  </si>
  <si>
    <t>Vaibhav Bavaskar</t>
  </si>
  <si>
    <t>Babu Moshai</t>
  </si>
  <si>
    <t>Anubhav Uttam</t>
  </si>
  <si>
    <t>Yogesh Prajapati</t>
  </si>
  <si>
    <t>@anonymous</t>
  </si>
  <si>
    <t>Ganesh</t>
  </si>
  <si>
    <t>Sumit Singh</t>
  </si>
  <si>
    <t>Ajinkya Tope</t>
  </si>
  <si>
    <t>akbar ali</t>
  </si>
  <si>
    <t>ABHISHEK SHARMA</t>
  </si>
  <si>
    <t>Vigneshwaran</t>
  </si>
  <si>
    <t>sandeep kumar tekriw</t>
  </si>
  <si>
    <t>Movie_Stuff_Reviews</t>
  </si>
  <si>
    <t>Chetan</t>
  </si>
  <si>
    <t>Rahul Shah</t>
  </si>
  <si>
    <t>💖THALAPATHY 61💖</t>
  </si>
  <si>
    <t>Yuhaan Parhi</t>
  </si>
  <si>
    <t>Ashvin Kannawar</t>
  </si>
  <si>
    <t>Uday Kumar Mishra</t>
  </si>
  <si>
    <t>Ronak</t>
  </si>
  <si>
    <t>Malik Ajmal Nazir</t>
  </si>
  <si>
    <t>Jayanshudeep Dhruv</t>
  </si>
  <si>
    <t>ShubhM rj</t>
  </si>
  <si>
    <t>Shivam</t>
  </si>
  <si>
    <t>Suresh Kothari</t>
  </si>
  <si>
    <t>Nupur Sharma</t>
  </si>
  <si>
    <t>Ved Prakash</t>
  </si>
  <si>
    <t>Praval Sharma</t>
  </si>
  <si>
    <t>Gaurav Arora</t>
  </si>
  <si>
    <t>shoeb</t>
  </si>
  <si>
    <t>Sonal Rabadia</t>
  </si>
  <si>
    <t>Mussadaq</t>
  </si>
  <si>
    <t>Bipinmparekh</t>
  </si>
  <si>
    <t>Chintu Soni</t>
  </si>
  <si>
    <t>Delhi Daredevils</t>
  </si>
  <si>
    <t>Manbir rawat #MGWV</t>
  </si>
  <si>
    <t>deactive</t>
  </si>
  <si>
    <t>Faiyaz #TMG</t>
  </si>
  <si>
    <t>Upendra K Singh</t>
  </si>
  <si>
    <t>Bajwa              ☬</t>
  </si>
  <si>
    <t>Sudhir Bhardwaj 🇮🇳</t>
  </si>
  <si>
    <t>Bhaskar</t>
  </si>
  <si>
    <t>Satyendar Jain</t>
  </si>
  <si>
    <t>Sanjay Singh AAP</t>
  </si>
  <si>
    <t>Vipin Rathaur</t>
  </si>
  <si>
    <t>shashi sharma</t>
  </si>
  <si>
    <t>Sir Bumraaah!</t>
  </si>
  <si>
    <t>Amit Jai Hind</t>
  </si>
  <si>
    <t>anti-bhakat</t>
  </si>
  <si>
    <t>Himanshu D`MatHerz</t>
  </si>
  <si>
    <t>Dr Kumar Vishvas</t>
  </si>
  <si>
    <t>akshay sharma</t>
  </si>
  <si>
    <t>Parody</t>
  </si>
  <si>
    <t>Yashwant Deshmukh</t>
  </si>
  <si>
    <t>Narendra Modi</t>
  </si>
  <si>
    <t>Ashish  Gupta</t>
  </si>
  <si>
    <t>Sam Billings</t>
  </si>
  <si>
    <t>Vivo IPL</t>
  </si>
  <si>
    <t>Sport Rack</t>
  </si>
  <si>
    <t>Gautam Pai</t>
  </si>
  <si>
    <t>Delhi Daredevil</t>
  </si>
  <si>
    <t>അഫ്താബ്</t>
  </si>
  <si>
    <t>KHILADI YADAV</t>
  </si>
  <si>
    <t>Abhilesh Jane</t>
  </si>
  <si>
    <t>Akhil Anoop</t>
  </si>
  <si>
    <t>Apoorv Khade</t>
  </si>
  <si>
    <t>Mohammed Hafeez</t>
  </si>
  <si>
    <t>Md Ahetesam</t>
  </si>
  <si>
    <t>Tanuj Mehra</t>
  </si>
  <si>
    <t>SiddharthSankarDutta</t>
  </si>
  <si>
    <t>Joseph Edward RootFC</t>
  </si>
  <si>
    <t>GARVIT</t>
  </si>
  <si>
    <t>Shakti Fan's Club✌</t>
  </si>
  <si>
    <t>Pragya Sharma</t>
  </si>
  <si>
    <t>Rishabh Pant</t>
  </si>
  <si>
    <t>❤DilDilliHai❤</t>
  </si>
  <si>
    <t>Anna radcliffe</t>
  </si>
  <si>
    <t>मुसाफिर...</t>
  </si>
  <si>
    <t>rita nash</t>
  </si>
  <si>
    <t>Rahul Parmar</t>
  </si>
  <si>
    <t>Akshay Kumar</t>
  </si>
  <si>
    <t>Nervedeshwar soni..</t>
  </si>
  <si>
    <t>Raviteja alava</t>
  </si>
  <si>
    <t>Umaid Anjum</t>
  </si>
  <si>
    <t>HM</t>
  </si>
  <si>
    <t>Humour Thoughts</t>
  </si>
  <si>
    <t>pranaya</t>
  </si>
  <si>
    <t>MTNL</t>
  </si>
  <si>
    <t>तमराज Kilvish</t>
  </si>
  <si>
    <t>one tip one hand_</t>
  </si>
  <si>
    <t>Rahul Raj</t>
  </si>
  <si>
    <t>R Gupta</t>
  </si>
  <si>
    <t>barkha dutt</t>
  </si>
  <si>
    <t>Ram shinde</t>
  </si>
  <si>
    <t>Aap Overseaes</t>
  </si>
  <si>
    <t>#Agra #UttarPradesh</t>
  </si>
  <si>
    <t>#GiveUpAMeal रणजीत</t>
  </si>
  <si>
    <t>Liberal History</t>
  </si>
  <si>
    <t>Alpa Chauhan</t>
  </si>
  <si>
    <t>UV</t>
  </si>
  <si>
    <t>Akbarpur</t>
  </si>
  <si>
    <t xml:space="preserve">Pramod kumar </t>
  </si>
  <si>
    <t>JANAKIRAMAN</t>
  </si>
  <si>
    <t>mohdshoaib</t>
  </si>
  <si>
    <t>Adesh Raparia</t>
  </si>
  <si>
    <t>Witness Nux</t>
  </si>
  <si>
    <t>रशीदRasheedرشید</t>
  </si>
  <si>
    <t>Mansi مانسی</t>
  </si>
  <si>
    <t>Nikhil</t>
  </si>
  <si>
    <t>Hitanshu Gandhi</t>
  </si>
  <si>
    <t>Uber Delhi</t>
  </si>
  <si>
    <t>Pramod Pokhrel</t>
  </si>
  <si>
    <t>Technical Guruji</t>
  </si>
  <si>
    <t>Atul Verma</t>
  </si>
  <si>
    <t>Atal Pratap Singh</t>
  </si>
  <si>
    <t>Sathya</t>
  </si>
  <si>
    <t>Gujarat Congress</t>
  </si>
  <si>
    <t>Kashyap Nandan</t>
  </si>
  <si>
    <t>Sadhavi Khosla</t>
  </si>
  <si>
    <t>rakesh chahar</t>
  </si>
  <si>
    <t>Sanu Kumar</t>
  </si>
  <si>
    <t>BJP Delhi</t>
  </si>
  <si>
    <t>Mohit Patel</t>
  </si>
  <si>
    <t>karan verma</t>
  </si>
  <si>
    <t>rohit sehgal</t>
  </si>
  <si>
    <t>DelhiStreetFashion</t>
  </si>
  <si>
    <t>Tushar Arora</t>
  </si>
  <si>
    <t>Nitish Vijay</t>
  </si>
  <si>
    <t>Amit Verma</t>
  </si>
  <si>
    <t>Anubhav Sinha</t>
  </si>
  <si>
    <t>Divya Sharma</t>
  </si>
  <si>
    <t>Tha. Janardan Singh</t>
  </si>
  <si>
    <t>S.Srinivasa Rao</t>
  </si>
  <si>
    <t>Hitender Kumar Azad</t>
  </si>
  <si>
    <t>Syed Imran Hussain</t>
  </si>
  <si>
    <t>Rupjyoti Deka</t>
  </si>
  <si>
    <t>Meena  'GiveUpAMeal'</t>
  </si>
  <si>
    <t>Pankaj Bhasin</t>
  </si>
  <si>
    <t>Aditya</t>
  </si>
  <si>
    <t>shivam tripathi</t>
  </si>
  <si>
    <t>Nivesh Chauhan</t>
  </si>
  <si>
    <t>gaurav shrivastava</t>
  </si>
  <si>
    <t>BookMyShow</t>
  </si>
  <si>
    <t>Amit Saini</t>
  </si>
  <si>
    <t>D Joker 😈</t>
  </si>
  <si>
    <t>Ex-Secular</t>
  </si>
  <si>
    <t>Subba Rao</t>
  </si>
  <si>
    <t>Morning No.1💖</t>
  </si>
  <si>
    <t>Sharninder</t>
  </si>
  <si>
    <t>Nasir Khan</t>
  </si>
  <si>
    <t>Himanshu Shivnani</t>
  </si>
  <si>
    <t>Reliance Digital</t>
  </si>
  <si>
    <t>Julia Thomson</t>
  </si>
  <si>
    <t>Nitesh Jhalani</t>
  </si>
  <si>
    <t>Ravi Raman</t>
  </si>
  <si>
    <t>krishan gupta</t>
  </si>
  <si>
    <t>Avaneet Singh</t>
  </si>
  <si>
    <t>Amit Chauhan</t>
  </si>
  <si>
    <t>irfan</t>
  </si>
  <si>
    <t>priyansu</t>
  </si>
  <si>
    <t>Arjun Gulyani</t>
  </si>
  <si>
    <t>Rebel Star ⚔️</t>
  </si>
  <si>
    <t>पाखंडियो का विनाशक</t>
  </si>
  <si>
    <t>An International News Broadcast Service</t>
  </si>
  <si>
    <t>Patriot, RSS Activist, Poet, Lyricist and BJP karyakarta. Happen to be nephew of Atal Bihari Vajpayee. My father &amp; A.B. Vajpayee were closest friends.</t>
  </si>
  <si>
    <t>The Indian Express brings to you latest news from India and the world, breaking round the clock. The 'Journalism of Courage' starts here.</t>
  </si>
  <si>
    <t>Entrepreneur, Random Tweeter, love #sports #movies #music FanBoy #Sachin #Messi</t>
  </si>
  <si>
    <t>News Supplementary of http://t.co/HCTrrZhpE2 Lucknow edition</t>
  </si>
  <si>
    <t>I lurk.</t>
  </si>
  <si>
    <t>A resident geek for over two decades! A Youtuber I have my own crazy point of view about Technology, don't follow me for giveaways</t>
  </si>
  <si>
    <t>🅡🅘🅨🅐 🅓🅔🅐🅛 🅠🅤🅔🅔🅝
Best online shopping deals Alert📢 
Visit My Timeline for all DEALs🎆
FOLLOW ME 100% FOLLOW Back</t>
  </si>
  <si>
    <t>best online value buying deals #coupons  #discounts #offers and #sale</t>
  </si>
  <si>
    <t>New Generation knows 'The Truth'</t>
  </si>
  <si>
    <t>I'm Engineer MBA stds  and aspirants upsc  guide line students learning all subject are teaching and motivation speaker and teaching yoga playing chess player</t>
  </si>
  <si>
    <t>Kuch Na Kaho, Kuch Bhi na Kaho. Tweet karo :)</t>
  </si>
  <si>
    <t>Chartered Accountant, Company Secretary Financial &amp; Tax Advisor, Portfolio Management. favorite moments Sky diving in Munich &amp; Bungy in Cairns. No DM Please</t>
  </si>
  <si>
    <t>Political revolution in India has begun. Bharat jaldi badlega. Arvind Kejriwal.</t>
  </si>
  <si>
    <t>Breaking News - Live Reporting, India/World News, Politics, Business, Entertainment, Bollywood, Sports, Crime, States News, Technology, Trending News, Live Now.</t>
  </si>
  <si>
    <t>Engineer &amp; Programmer🎓💻 |Poetry✍|Optimist📈|Traveller🌍|Foodie🍗|Photography📷|Amiable</t>
  </si>
  <si>
    <t>A Mechanical Engineer, a philosopher &amp; humorous by nature</t>
  </si>
  <si>
    <t>An IT professional. I tweet what I see around.</t>
  </si>
  <si>
    <t>Official page of the Indira Gandhi International Airport. We are also on Facebook: http://t.co/1lUHG6K57W,  http://t.co/kNJ5Euj5X7</t>
  </si>
  <si>
    <t>ccie network</t>
  </si>
  <si>
    <t>Official Twitter handle of 2⃣ time IPL &amp; CLT20 champions 🏆 Mumbai Indians. Follow us on Instagram: mumbaiindians Add us on Snapchat: mi_paltan #CricketMeriJaan</t>
  </si>
  <si>
    <t>Live #delhi content curated by Delhi India influencers</t>
  </si>
  <si>
    <t>RTs not necessarily endorsements.</t>
  </si>
  <si>
    <t>Well-known Dr. Seuss layperson. Disaffected college student.</t>
  </si>
  <si>
    <t>As long as I have Google by my side, I can Tweet &amp; Talk on anything I like.   Marketing is my Strength &amp; Pizzas my weakness!!!</t>
  </si>
  <si>
    <t>My hobbies are Breakfast Lunch &amp; Dinner</t>
  </si>
  <si>
    <t>Full time car pacifist. Lover of spandex.</t>
  </si>
  <si>
    <t>Favorable science fiction hero. Go me.</t>
  </si>
  <si>
    <t>Horny &amp; Sex, I love to be naked</t>
  </si>
  <si>
    <t>Absolute taco hero. Afraid of spiders and toast.</t>
  </si>
  <si>
    <t>Subtly charming twitter buff. General introvert. Alcohol ninja. Prone to fits of apathy.</t>
  </si>
  <si>
    <t>Shy cheese ignoramus. Megalomaniac.</t>
  </si>
  <si>
    <t>Cute &amp; Sexy</t>
  </si>
  <si>
    <t>Just an average Princess Bride hoarder. Born to serve cats.</t>
  </si>
  <si>
    <t>Amicable breast ace. Afraid of clowns and dry ice.</t>
  </si>
  <si>
    <t>Civil Star Wars lover. Scoundrel.</t>
  </si>
  <si>
    <t>Hot Sexy and Forever Horny</t>
  </si>
  <si>
    <t>I am a life form evolved to live off movies, comics, video games, junk food and snark</t>
  </si>
  <si>
    <t>Hackneyed Star Wars supporter. Afraid of clowns and dry ice.</t>
  </si>
  <si>
    <t>Outgoing exercise fan. Life is good.</t>
  </si>
  <si>
    <t>Bold &amp; Beautiful</t>
  </si>
  <si>
    <t>Master star supporter. Idealist.</t>
  </si>
  <si>
    <t>Hardcore organizer. Total student. Communicator. Introvert. Alcohol geek. Troublemaker. Explorer.</t>
  </si>
  <si>
    <t>Horny &amp; Sexy</t>
  </si>
  <si>
    <t>Decent sunshine helper. Germophobe.</t>
  </si>
  <si>
    <t>I am your  savior</t>
  </si>
  <si>
    <t>Exemplary Democratic hoarder. Slouch.</t>
  </si>
  <si>
    <t>Affectionate history lover. Afraid of clowns and butterflies.</t>
  </si>
  <si>
    <t>Absolute cupcake associate. Compulsive liar.</t>
  </si>
  <si>
    <t>Civil boob aficionado. Honorably dishonorable.</t>
  </si>
  <si>
    <t>Wannabe hipster nincompoop. Future crazy cat lady.</t>
  </si>
  <si>
    <t>Civil exercise partaker. Fears nothing.</t>
  </si>
  <si>
    <t>Proficient Peter Pan lover. NSFW.</t>
  </si>
  <si>
    <t>The ultimate Cinderella jerk. Technophobe.</t>
  </si>
  <si>
    <t>Entrepreneur. General zombie fan. Amateur writer. Hipster-friendly creator. Bacon enthusiast.</t>
  </si>
  <si>
    <t>Distinguished sock dynamo. True vulgarian.</t>
  </si>
  <si>
    <t>Your friendly neighborhood glue retiree. Social media ninja.</t>
  </si>
  <si>
    <t>Author, Self Help Satirist, Poet, Comedian, Playwright,</t>
  </si>
  <si>
    <t>Twitter evangelist. Subtly charming beer fanatic. Alcohol advocate. Web buff. Typical travel nerd.</t>
  </si>
  <si>
    <t>Attentive travel fool. Bibliomaniac.</t>
  </si>
  <si>
    <t>।। जय श्री राम ☺☺।।</t>
  </si>
  <si>
    <t>I Love to Travel not to Escape Life, But for Life not to Escape Me. Another engineer guy next door who's addicted &amp; fascinated by #Automobiles</t>
  </si>
  <si>
    <t>Always be the Source of Joy to those around you.</t>
  </si>
  <si>
    <t>Living by Chance, Loving by Choice, Killing by Profession</t>
  </si>
  <si>
    <t>Dreamer || Frndsholic || Foodie😊 || Fitness Freak💪 || Motivator ✌ ||   Music Lover🎧 ||</t>
  </si>
  <si>
    <t>Upcoming IAS officer and Social Reformer   #JaiHo</t>
  </si>
  <si>
    <t>I am the wisest HUMAN BEING alive over planet Earth for I know one thing that is that I know nothing. A reader📚, backpacker &amp; illustrator.</t>
  </si>
  <si>
    <t>I'm not stubborn. My way is just better.
No DM's...And I mean it...Orelse you will be blocked.
Follow me on insta - cs_0989</t>
  </si>
  <si>
    <t>Taken Forever</t>
  </si>
  <si>
    <t>I love cars</t>
  </si>
  <si>
    <t>Sacha naam tera, tu Shyam mera!!</t>
  </si>
  <si>
    <t>I am Cute, Sexy and Naughty. I RT whatever fascinates me</t>
  </si>
  <si>
    <t>Maine Sunil aur Sanju, dono ko BJ diya hain, Nargis meri lesbo partner thi</t>
  </si>
  <si>
    <t>Chandu k Chachi ne Choubeyji ko Chandni raat mein Chute aur Chuchi Chuswayee</t>
  </si>
  <si>
    <t>I jump because I have a dildo in my ass</t>
  </si>
  <si>
    <t>This universe fascinates me</t>
  </si>
  <si>
    <t>Girls, if you treat me like a kid, I will squeeze your boobs like a man.</t>
  </si>
  <si>
    <t>Aandi mandi Shandi, Please lao Brandi</t>
  </si>
  <si>
    <t>Hi Girls, I am Haji, I worship Allah, I sell mutton &amp; I like to be friends with cute girls. Please follow me.</t>
  </si>
  <si>
    <t>My new BBM pin 0001</t>
  </si>
  <si>
    <t>Main ab balika nahin rahi, main jawaan aur haseen ban gayee hoon, kaun bujhayega mere hawaas ki pyaas???</t>
  </si>
  <si>
    <t>I am a Hijra...srk is my twin &amp; dilip kumar is my biological father</t>
  </si>
  <si>
    <t>Mera Mann always in a Nari's Stan</t>
  </si>
  <si>
    <t>Ranbeer k Chusti Furti Tandurusti ka raaz, Mount Everest se bhi oonchi meri Chuchi</t>
  </si>
  <si>
    <t>I like to scratch my skin, there is Black Magic in my ass, My fart makes people soar,  I can blow anybody's dick for a RT</t>
  </si>
  <si>
    <t>Mere mann ko Bhaya, Main face pe Cherry Blosom laga k aya!!</t>
  </si>
  <si>
    <t>Love is not what the mind thinks, Love is what the Heart feels</t>
  </si>
  <si>
    <t>A good blowjob is the one that blows the mind</t>
  </si>
  <si>
    <t>I use Fair &amp; Lovely twice a day everyday because I want to have a complexion like Neil Nitin Mukesh</t>
  </si>
  <si>
    <t>aandi maandi shaandi, #aap full of rundis</t>
  </si>
  <si>
    <t>Main Kallu, Shakal se Lallu par Aradhya mere aur Aishwariya k pyaar ki nishaani hain</t>
  </si>
  <si>
    <t>Madda Puku Gudda Sulli</t>
  </si>
  <si>
    <t>OOOOOOOO Huzurrrrrrrr, Beek Gayaaaaaaa Meraaaaa Khazoorrrrrrrrr</t>
  </si>
  <si>
    <t>I Love Gaga</t>
  </si>
  <si>
    <t>tum mujhe 40L do, main tum he jannat dikhaoongi!!</t>
  </si>
  <si>
    <t>Life Coach and Philosopher</t>
  </si>
  <si>
    <t>AAAOOOO, Main hoon Balmaaaaaaaaaaaaa</t>
  </si>
  <si>
    <t>कृप्या ध्यान दे : ठोकने के लिये, RT प्रदान करें, फिर DM से सम्पर्क करे.</t>
  </si>
  <si>
    <t>Man hoon Rajni Anna, Mere Gaand mein Big B ka Ganna!!</t>
  </si>
  <si>
    <t>Love Peace and Harmony Defines my life</t>
  </si>
  <si>
    <t>I am a Marathi Manoos with a Phunsi on my Gaand.</t>
  </si>
  <si>
    <t>Kaka k mar ne k baad, main roz Dimple ka doodh peeta hoon!!</t>
  </si>
  <si>
    <t>I Love machines</t>
  </si>
  <si>
    <t>I Love Dogs, I want to have sex with one of those</t>
  </si>
  <si>
    <t>My Name is Nanga but I am always Changa</t>
  </si>
  <si>
    <t>Sex is the best gift from God to Humans</t>
  </si>
  <si>
    <t>Entrepreneur from Mumbai(India) Optimistic, Music Lover, traveler, Good vibes ☘️ IG: hrishi_thakur7 BBM: 7BB99263</t>
  </si>
  <si>
    <t>diehard fan of virat kohli 😎😎💖...get a every tweet about virat... 🙌🙌 and biggest fan of India army...they are our real heroes....</t>
  </si>
  <si>
    <t>😍😍love to play cricket and sing .....IPL lover😘😘 ....support #ViratKohli #playbold 💪💪💪💪</t>
  </si>
  <si>
    <t>•Final Year Pharmacy Student &amp; Aspiring Medical Neuroscientist •Muslim •Cricket Fanatic #IPL  •Love South Africa  •YouTube Addict  #NaeemForPresident</t>
  </si>
  <si>
    <t>#SRHvDD #KXIPvMI #KKRvGL #DDvMI #RPSvSRH #GLvKXIP #KKRvRCB #MIvRPS #RCBvSRH #RPSvKKR #RCBvGL #KKRvDD #KXIPvSRH #RPSvRCB #GLvMI #KXIPvDD #SRHvKKR</t>
  </si>
  <si>
    <t>FC &amp; Fan Made Account... Follow Him @VirenderSehwag</t>
  </si>
  <si>
    <t>#KXIPvMI #KKRvGL #DDvMI #RPSvSRH #GLvKXIP #KKRvRCB #MIvRPS #RCBvSRH #RPSvKKR #RCBvGL #KKRvDD #KXIPvSRH #RPSvRCB #GLvMI #KXIPvDD #SRHvKKR</t>
  </si>
  <si>
    <t>Virat Kohli Fan Club</t>
  </si>
  <si>
    <t>First Indian than Religion jai hind 🇮🇳🙏🏻</t>
  </si>
  <si>
    <t>EDM lover..surti guy...official account of ravi jari.</t>
  </si>
  <si>
    <t>dont knw how to use twitter..... PLZ HELP</t>
  </si>
  <si>
    <t>snapchat-deepanshu41997</t>
  </si>
  <si>
    <t>A remorseless relentless restless roaming ascetic... Forgive me, for water always flows. Discl: tweets &amp; RT are ideas provided AS IS. Nothing is subscribed</t>
  </si>
  <si>
    <t>learn about me</t>
  </si>
  <si>
    <t>Always engineering is the basic fundamental solver of human living problems under the sun..</t>
  </si>
  <si>
    <t>march 30,aries
vegeterian
sport&amp;music lover..luv to read books😊😊</t>
  </si>
  <si>
    <t>Making millions friends is not a Miracle..Miracle is making One Friend who will stand by Your side When Millions Are Against of U😊😎</t>
  </si>
  <si>
    <t>Persuing https://t.co/8f2XzhyGBj from UIET Kanpur in CSE        
An Unsophisticated Person,A Lover, Like to travel</t>
  </si>
  <si>
    <t>Entrepreneur in making. 
Leading generation towards a change. 
Putting humour in world through words 
Unorthodox, liberal, ethical, revolutionist, radical</t>
  </si>
  <si>
    <t>#सनकी #गंवार #अनपढ़ #देहाती #बद्तमीज #बदमिजाज #भुक्कड़ #घुमक्कड़ #गरीब #नशेड़ी #बेअक्ल #बेशक्ल</t>
  </si>
  <si>
    <t>Software Developer,
FB : Does not own an account,
Insta : varun_nandan.</t>
  </si>
  <si>
    <t>Years Lovers and glasses of wine these are things that should never be kind.</t>
  </si>
  <si>
    <t>Tech,Engineer,Dreamer....</t>
  </si>
  <si>
    <t>@Nsaina Badminton Star Following!!_x000D_
Big Fan Of @Nsaina.</t>
  </si>
  <si>
    <t>| Dιє нαя∂ ƒαη σƒ @Sachin_rt _x000D_
#ρσωєяѕтαя &amp; мєgαƒαмιℓу | мσνιє вυƒƒ &amp; ¢яι¢кєт  ℓσνєя 3 | мυѕι¢ | ραѕѕιση σƒ яι∂ιη вιкєѕ |</t>
  </si>
  <si>
    <t>Mechanical Engineer;The Fixer;Point Guard🏀     Judge nothing, you will be happy. Forgive everything, you will be happier. Love everything, you will be happiest.</t>
  </si>
  <si>
    <t>not your boy toy</t>
  </si>
  <si>
    <t>Cricket se junoon wala Ishq hai, baaki koi priority nahi. Shukriya!</t>
  </si>
  <si>
    <t>I'm from Right side | @narendramodi admirer | RTs≠Endorsements | Dealing in LED lights | My tweets in likes | Followed by @piyushgoyaloffc</t>
  </si>
  <si>
    <t>💢Modelıng 💢Fashıon Blogger</t>
  </si>
  <si>
    <t>I love- IPL,MI,Justin Bieber,1D,Twilight saga,Dan Howell,Grayson Dolan ❤️.No matter what #BelieberForLife.JB is my life. #HeGivesMePurpose.❤️😍</t>
  </si>
  <si>
    <t>Bohemian... 
In search of a better world 💕💕💕
Supporter of Gender equality, Nudism &amp;  Antiracism 😘😘😘</t>
  </si>
  <si>
    <t>Nostalgic ladki who covers up real feelings with aggressive sarcasm. Also wanna be Mrs. Gill. ☆ @vikram_the_Leo • @drashti10 • @KananGill • #13reasonswhy •☆</t>
  </si>
  <si>
    <t>nationalist, spiritual and fun loving</t>
  </si>
  <si>
    <t>Die Heart Fan of God Of Cricket SachinTENDULKAR|A Mad Traveller|AmateurPhotographer|Love Soccer|Ambadaxture|FCBarcelonaSupporter|Living Blessed Life Everyday!</t>
  </si>
  <si>
    <t>#வீரத்தமிழன் #விவசாயி #பாரதியார்  #திருவள்ளுவர் Admire, Geek, Techie, Thinker and Common Man.</t>
  </si>
  <si>
    <t>Chartered Accountant, Music freak, Fashionista, Chocoholic, Ice cream addict, Cricket enthusiast, Nature lover, Dog parent, PETA admirer &amp; share bday with PM</t>
  </si>
  <si>
    <t>Engineer | Ranbir Kapoor FAN | Music Lover | Foodie | Follow4Follow  💯</t>
  </si>
  <si>
    <t>Follow to get exclusive and real-time Indian Premier League news and updates.</t>
  </si>
  <si>
    <t>I am Pro at things that I cannot add into my resume. My views are not personal. I am held by a gunman to write these tweets. *Not a leftist*</t>
  </si>
  <si>
    <t>Die Hard Fan of Thala 'Ajith'| Civil Engineer| Meme Creator| Dhoni + Virat Veriyan| Dulqer + Nivin Fan (Mollywood)</t>
  </si>
  <si>
    <t>My self Sujeet Kumar from Hyderabad persuving Degree Final year from OU...</t>
  </si>
  <si>
    <t>I am a mix between a kutta and a billa.</t>
  </si>
  <si>
    <t>Movie lover</t>
  </si>
  <si>
    <t>Common Man</t>
  </si>
  <si>
    <t>தமிழன் டா....Sachin😘$Rohit😍 luvrr..
  Alwys dream ☺abt my life..😁👊..
Movie veriyan....😵👻</t>
  </si>
  <si>
    <t>RED DEVIL ۞۩MÅÑCHË§†Ë® ÜÑÎ†ËÐ R0©K§۩</t>
  </si>
  <si>
    <t>http://t.co/kvodjJwG5x.Honesty</t>
  </si>
  <si>
    <t>Simplicity defines me best, Believer... i Tweet less, Retweet more</t>
  </si>
  <si>
    <t>Blogger, Adventurous. Love to write creative Blog &amp; poetry. And yes I'm Meditator!
most important--Living life the way I want.. #MrWriter</t>
  </si>
  <si>
    <t>I’m real and I hope some of my followers too.
Engineer,
Management Lover,
Loves to read,
Meditator,
Against Terrorism,
Enjoying the World Of 140 Characters</t>
  </si>
  <si>
    <t>#नाशिक चा आपला आवाज 
#Nashik https://t.co/1RoYwALjQu</t>
  </si>
  <si>
    <t>proud &amp; doting hubby of @madurimarao loves the pussy of @khot-rupali kik I'd  reeap</t>
  </si>
  <si>
    <t>| Chartered Accountant by Profession | Music &amp; Nature Lover | Foodie| Royal Enfield Fan | All tweets are personal |</t>
  </si>
  <si>
    <t>I am true nationalist who fight for developed india</t>
  </si>
  <si>
    <t>mechanical engineer in the making. student at JAIN UNIVERSITY-- Keep your circle small and your mind at peace.</t>
  </si>
  <si>
    <t>Newsaholic, liberal thoughts, work for @idbi_bank Diehard fan of @kkr and @doctoratlarge, born and brought up in kolkata.</t>
  </si>
  <si>
    <t>अपना परिचय अगर खुद देना पड़े, तो समझ लीजिये कि सफलता अभी दूर है. 😎✌</t>
  </si>
  <si>
    <t>Director at imperica electricals pvt ltd</t>
  </si>
  <si>
    <t>let me reached at my destiny then I may describe myself ;)</t>
  </si>
  <si>
    <t>Aspiring CA. and foodie for life. 😁</t>
  </si>
  <si>
    <t>Entertainment</t>
  </si>
  <si>
    <t>#future Engg......</t>
  </si>
  <si>
    <t>sometimes we're tested. Not to show our weaknesses, but to discover our strengths.
 Follow and get FollowBack</t>
  </si>
  <si>
    <t>#nargis fakri's fan #girls_lovers #party_boy #drag_like_bobmarley #adventurous #nd_always_available_for_friends  #instagram - shubhm_insta #ask.fm - shübhm rj</t>
  </si>
  <si>
    <t>Manager At Kashi Gomti gramin bank</t>
  </si>
  <si>
    <t>Bharatiya | BJP Spokesperson | Lawyer | Columnist | LSE LL.M. Tweets Personal. RTs Not Necessarily Endorsements.</t>
  </si>
  <si>
    <t>Post and Search Jobs and Resumes for free</t>
  </si>
  <si>
    <t>I Love All Friends.</t>
  </si>
  <si>
    <t>Tech Blogger, Journalist, Influencer, Geek by heart, Video media, founder &amp; editor of Sharmajitech.in, YouTube Content Creator, Ex- ABB Employee.</t>
  </si>
  <si>
    <t>innocent lover</t>
  </si>
  <si>
    <t>consultant and social activist 
political and market analyst opinion poll
  liaison sick units forecast recruitment
children aptitude attitude counseling</t>
  </si>
  <si>
    <t>Official handle of Delhi Daredevils. Follow us on Facebook: https://t.co/8EcSCTmPdv; Instagram: @officialdaredevils; Snapchat: officialddevils</t>
  </si>
  <si>
    <t>भारत माता की जय_🚩_ तहजीब से जीयो और जीने दो__
सबका साथ सबका विकास मे विश्वास रखता हूँ 
 तभी तो 100%Followback देता हू😂 TWEETS IN LIKES</t>
  </si>
  <si>
    <t>DM में शेर है
XXX____DM_____XXX</t>
  </si>
  <si>
    <t>मेरे सारे tweets💦 मेरे like👍 में हैं 🗯 Video📽Call के लिए DM में आयें😎,अगर चाहें तो groups में जोड़ सकते हैं🙏</t>
  </si>
  <si>
    <t>A proud father, A true Cricket lover. Proud Indian</t>
  </si>
  <si>
    <t>⠀⠀⠀⠀⠀⠀⠀⠀⠀⠀⠀⠀⠀⠀⠀⠀⠀⠀⠀⠀⠀⠀⠀⠀⠀⠀⠀⠀⠀⠀⠀⠀।Challenge the Darkness।🇮🇳⠀⠀⠀⠀⠀⠀⠀⠀⠀⠀⠀⠀⠀⠀⠀⠀⠀⠀⠀⠀⠀⠀⠀⠀⠀⠀⠀⠀⠀⠀⠀⠀⠀⠀⠀⠀⠀⠀⠀⠀⠀⠀</t>
  </si>
  <si>
    <t>Founder &amp; National Council Member, #AAP, State Secretariat In-Charge and Spokesperson of #AamAadmiParty, Uttar Pradesh.</t>
  </si>
  <si>
    <t>Walked For AK (door to door volunteer)
Danced For AK (@dance4democracy Choreographer)
Writing For AK-MS (Education Revolution will drive me for life)</t>
  </si>
  <si>
    <t>Minister of Health, Home, Power,PWD  Industries,Transport &amp; Urban Development, Govt of Delhi. MLA from Shakurbasti</t>
  </si>
  <si>
    <t>#आमआदमी के साथ एक आम आदमी।</t>
  </si>
  <si>
    <t>State Joint Secretary at @AAPUttarPradesh
Nation Lover || Reader || Learner || Observer || Thinker || Social Worker ||</t>
  </si>
  <si>
    <t>We are extensive expertise in handling all kind of scrap, waste scrap etc.</t>
  </si>
  <si>
    <t>Yes I am ugly and I know it!
Name is Bumrah, Sir Jaspreet Bumrah 
#Parody #TeamAFC My Tweets in link  https://t.co/4s9nvI7V3r……c</t>
  </si>
  <si>
    <t>Die hard fan of @ArvindKejriwal | Twitter Polls | #JusticeForBKBansal | #JusticeForNajeeb | #JusticeForPankajPatel | I support @AAPGujarat</t>
  </si>
  <si>
    <t>Footballer.. Farmer. .Student.. Not bhakat on anyone.. 
im not nationalist..im an indian who talk about problems of india and try to solve it..love india.</t>
  </si>
  <si>
    <t>Everyone lies &amp; everyone's sorry.
Indian🇮🇳</t>
  </si>
  <si>
    <t>Official Twitter Account Of Dr Kumar Vishwas (The Poet) Koi Deewana Kehta Hai,Koi Pagal Samajhta Hai, Magar Dharti ki bechaini ko bas badal samajhta hai</t>
  </si>
  <si>
    <t>myself akshay for more query contact me 7820921734</t>
  </si>
  <si>
    <t>reader, poems, avid political enthusiast,free world, no prejudice, say yes to love, stop Syrian war, climate change, woman safety, stop human trafficking.Parody</t>
  </si>
  <si>
    <t>#BornBanarasi #ElectionNerd #BroadcastNeanderthal #SanghiNaxellite #DotingBabaOfPihuAndBabu.</t>
  </si>
  <si>
    <t>Prime Minister of India</t>
  </si>
  <si>
    <t>Pro Cricketer @englandcricket @kentcricket @isbunited @delhidaredevils @SixersBBL , Sponsored by @graynics &amp; @academyleasing , @LordsTaverners Ambassador</t>
  </si>
  <si>
    <t>Official Twitter account indian Premier League .. All the updates and news of #Ipl2017
#10thaddition</t>
  </si>
  <si>
    <t>Stoke City 0-0 West Ham United at halftime. (ESPN)</t>
  </si>
  <si>
    <t>I love the Daredevils! If you love them too check out this FREE Mobile Sports App you can play LIVE during a #Daredevils match https://t.co/9qqK4FLzRI</t>
  </si>
  <si>
    <t>പാവം  ജീവിച്ചു  പോകട്ടെ</t>
  </si>
  <si>
    <t>@akshaykumar my Inspiration idol God famaily Member
Visit my Timeline you won't back without smile yes its true 😊😊😊
YouTube VFX Designer Digital Maketar</t>
  </si>
  <si>
    <t>Proud To b An INDIAN 🇮🇳🇮🇳🇮🇳
 luv u SRK, Virat Kohli, MS DHONI😍😘😍😘</t>
  </si>
  <si>
    <t>I used to be somebody but now i am somebody else who i will be tomorrow is anybodys guess says the person who got more to dream.</t>
  </si>
  <si>
    <t>Im Ahetesam from cuttack my dream politician</t>
  </si>
  <si>
    <t>Proud to be Awarded by @sachin_rt .
@IPL die heart fan till era of 2008.
Will Die on our feet rather than living on knees @KKRiders #DusKiDahaad #AmiKKR</t>
  </si>
  <si>
    <t>A Huge Fan of @root66!!💕 
Means 🌍 to me!!
#Die_hard_fan😍
Instagram: @joerootkingdom😎</t>
  </si>
  <si>
    <t>Blind Follower of NAMO...!!!</t>
  </si>
  <si>
    <t>Biggest fan of cutei Shakti</t>
  </si>
  <si>
    <t>Sports &amp; Music Lover, Dravidian and also a proud MSDian!! Also support Rahane, Hameed, Sodhi &amp; Pant❤❤!! Proud to be only 14😆!! Respect everyone who is right!!</t>
  </si>
  <si>
    <t>Cricket is my life!!! Proud to be an Indian</t>
  </si>
  <si>
    <t>Rahul Dravid n Ajinkya Rahane fangirl.Suresh Raina... Being Dravidian,RahaneKar is my life....cricket fanatic...Loves Music. student n topper by mistake.... ;)</t>
  </si>
  <si>
    <t>Indian. cricket analyst~ Rahul Dravid. #Bjp_forever</t>
  </si>
  <si>
    <t>I love @akshaykumar core of heart.😘😘😘
#World_No1👍 #Megastar_Of_No1💝💝💝FAN😘😘😘😘 #No_Tag_No_Mention👍👍👍#Only_Matter @Akshaykumar👌👌👌</t>
  </si>
  <si>
    <t>I am a student.</t>
  </si>
  <si>
    <t>Low on knowledge...High on thinking,dreams big but does less,an average self esteem person</t>
  </si>
  <si>
    <t>An Obidient Engineer, Troller, Footballer,  [RT = Endorsement], _x000D_
Sports addict.</t>
  </si>
  <si>
    <t>We post Memes/Quotes related to everything but #CopyPaste.😂😂</t>
  </si>
  <si>
    <t>Welcome to official twitter account of MTNL .Tweet us for any query/feedback/complaint. https://t.co/0L3GcdagNk</t>
  </si>
  <si>
    <t>Doctor, Guitarist, Writer, Foodie, Travel freak, new on Twitter, naive comedian, trying out on a bigger platform. Follow, RT if you like the tweets.</t>
  </si>
  <si>
    <t>activist,author,economist,historian,avid reader,traveller,mountaineer,dreamer, foodie,photographer...none of these</t>
  </si>
  <si>
    <t>Mithya hai sansaar, Maaya hai sansaar</t>
  </si>
  <si>
    <t>Professional &amp; serial entrepreneur...</t>
  </si>
  <si>
    <t>Barkha Rani Jamke Barasti Hai. Emmy Nominated Reporter. Author.Contributing Columnist @WashingtonPost Contributing Ed @TheWeekLive. Argumentative!Yaaron Ka Yaar</t>
  </si>
  <si>
    <t>the-official twitter Account of RAM shinde.car lover,loves Biker,Gamer&amp;cricket fans....</t>
  </si>
  <si>
    <t>Kejriwals loyal army overseas. Bharat chalo</t>
  </si>
  <si>
    <t>Agra, a city in northern India’s Uttar Pradesh state, is home to the iconic Taj Mahal</t>
  </si>
  <si>
    <t>जो भरा नहीं है भावों से, बहती जिसमें रसधार नहीं, 
वह ह्रदय नहीं है पत्थर है जिसमें स्वदेश का प्यार नहीं।</t>
  </si>
  <si>
    <t>2002 Happens Multiple times because People don't buy our Propaganda the first time.
Conditional Sarcasm | 
Send suggestions and pics in DM</t>
  </si>
  <si>
    <t>Proud Hindu | Art | Architecture | Indian History | ક્ષત્રિય (Kshatriya) | Hindu Culture | Hindu Temples | Sanskrit</t>
  </si>
  <si>
    <t>nothing to know abt me ....tweets in like</t>
  </si>
  <si>
    <t>#Akbarpur   https://t.co/QbFmv1vVk4
Be the first to know when #News Breaks.
As the world accelerates, you need an edge.</t>
  </si>
  <si>
    <t>#IPL   #Dhoni   #CSK</t>
  </si>
  <si>
    <t>I am Indian, but my religion  is islam.</t>
  </si>
  <si>
    <t>i Live. i Die. i Live again.! Me Nux, a Kamikaze Expert on a path to Valhalla, i Never die. but at first, i need a Glass of WATER.!!
(100% Follow Back)</t>
  </si>
  <si>
    <t>Traveler, Cyclist, green chutney fanatic! Detail oriented, Freedom of speech! Views strictly personal. RT/Likes only mean something interested me</t>
  </si>
  <si>
    <t>We chat about all things Uber in the capital. Now Carpool using personal car on Uber! Signup: https://t.co/B9zyXYsGDK</t>
  </si>
  <si>
    <t>Engineer by Education, Entrepreneur by Profession, Nano-Science Researcher by Interest, YouTuber by Hobby...Follow for Daily Tech Dose!!!!</t>
  </si>
  <si>
    <t>Center for legal and Political discourse  TheLawyer's Circle #Law #Politics and #Poetry</t>
  </si>
  <si>
    <t>Indian BJP Activist , working on issues and moving ahead on the path shown by our honourable Prime Minister, Patriot nation first</t>
  </si>
  <si>
    <t>present politics..</t>
  </si>
  <si>
    <t>Online Initiative By Volunteers Of Gujarat Congress. Join us for latest news &amp; updates on Gujarat</t>
  </si>
  <si>
    <t>Liberal|Center|Social Worker|Cricket|Travel|</t>
  </si>
  <si>
    <t>Researcher, Writer, Activist, Political Analyst. Author 'Punjab - The Enemies within' Documentary on Punjab 'Fading Glory'.</t>
  </si>
  <si>
    <t>Official account of BJP Delhi State. https://t.co/QFhgjaxeAi</t>
  </si>
  <si>
    <t>Android fanboy, Gamer &amp; Nerd! 🤓🤓</t>
  </si>
  <si>
    <t>I am a small investor in this big world trying to learn the gamble of stock investing using fundamentals &amp; technicals.</t>
  </si>
  <si>
    <t>Here to Help! Please do not tweet account info;we may ask you to DM for more info.Hours:9am-9pm Monday-Friday</t>
  </si>
  <si>
    <t>Official Twitter Channel of the http://t.co/PkLNyjcqsb will keep you posted on the new fashion in the group.</t>
  </si>
  <si>
    <t>Chartered Accountant, Learner, pakka baniya ..Cricket and Music my passions..Himesh Reshammiya fav..ny prob? FO! movie buff..</t>
  </si>
  <si>
    <t>Eternal Learner| Professional Dreamer| Aspiring Entrepreneur| Wannabe Chef| TaiChi Student| Yash Bharti| Mumbaikar| https://t.co/BmhdjW87ra Insta anubhavsinhaa</t>
  </si>
  <si>
    <t>Kya kar loge meri bio padh ke. banna to tumko engineer hi h. #sarcasm #politics</t>
  </si>
  <si>
    <t>Indian</t>
  </si>
  <si>
    <t>respect fr our  Bharat varsh culture civilization</t>
  </si>
  <si>
    <t>India's Largest Entertainment Central Movies tickets, Concert tickets, Events tickets, Theatre tickets and Sports tickets. For queries tweet to @bookmyshow_sup</t>
  </si>
  <si>
    <t>I am not Bad....Just Evil</t>
  </si>
  <si>
    <t>Tweets mostly on politics and current affairs! RTs are fun..</t>
  </si>
  <si>
    <t>CIVIL ENGINEER : GEMINI, Life Philosophy &amp; Blood Group : B +ve, Proud INDIAN,  MODI fan , Nationalist, passion​ for : Painting, Music, Photography, 🇮🇳🇮🇳🇮🇳</t>
  </si>
  <si>
    <t>💐💐💐💐💐💐💐</t>
  </si>
  <si>
    <t>Geek, Machead, Husband, Father, Atheist</t>
  </si>
  <si>
    <t>Cricket &amp; Sports Lover</t>
  </si>
  <si>
    <t>India's largest electronics Retail Chain. Bringing Technology at your service through over a 1800+ stores!</t>
  </si>
  <si>
    <t>Reader.Student.Internet Lover.Passionate entrepreneur.Music evangelist.Travelaholic.</t>
  </si>
  <si>
    <t>I did my Post Graduation in Biotechnology.I shall be a good Researcher.
RTs are not Endorcement.</t>
  </si>
  <si>
    <t>Amateur(Educator, tech freak, photographer, poet, sketch artist) moody and yes, I am jack of most trades ;)</t>
  </si>
  <si>
    <t>Simply simple...</t>
  </si>
  <si>
    <t>It's Special to be Ordinary</t>
  </si>
  <si>
    <t>Proud #Prabhas fan😎</t>
  </si>
  <si>
    <t>Dibrugarh, Assam</t>
  </si>
  <si>
    <t>Parts Unknown</t>
  </si>
  <si>
    <t>Agra, India</t>
  </si>
  <si>
    <t xml:space="preserve">Delhi </t>
  </si>
  <si>
    <t xml:space="preserve">india </t>
  </si>
  <si>
    <t>New Delhi-India</t>
  </si>
  <si>
    <t>Delhi-NCR, Noida</t>
  </si>
  <si>
    <t>Hongkong</t>
  </si>
  <si>
    <t>Seoul</t>
  </si>
  <si>
    <t>pune</t>
  </si>
  <si>
    <t xml:space="preserve">Jodhpur </t>
  </si>
  <si>
    <t>EARTH</t>
  </si>
  <si>
    <t>New delhi</t>
  </si>
  <si>
    <t>Hungund, India</t>
  </si>
  <si>
    <t>Rewa, MP</t>
  </si>
  <si>
    <t>New Zealand</t>
  </si>
  <si>
    <t xml:space="preserve">P r o u d I n d i a n </t>
  </si>
  <si>
    <t>modern world</t>
  </si>
  <si>
    <t>CPT, JHB</t>
  </si>
  <si>
    <t xml:space="preserve">Delhi India </t>
  </si>
  <si>
    <t>Somewhere between dreams</t>
  </si>
  <si>
    <t>घने जंगल वाली कुटिया में</t>
  </si>
  <si>
    <t xml:space="preserve">Indore, India </t>
  </si>
  <si>
    <t>Hyderabad/Vijaywada</t>
  </si>
  <si>
    <t>Villupuram</t>
  </si>
  <si>
    <t xml:space="preserve">hogwarts </t>
  </si>
  <si>
    <t xml:space="preserve">Somewhere b/w Covers &amp; Point. </t>
  </si>
  <si>
    <t xml:space="preserve">Mumbai </t>
  </si>
  <si>
    <t>गुजरात, भारत</t>
  </si>
  <si>
    <t>Once A Narnian.</t>
  </si>
  <si>
    <t>TN</t>
  </si>
  <si>
    <t>India &amp; Zambia</t>
  </si>
  <si>
    <t xml:space="preserve">Mumbai , Marine Lines. </t>
  </si>
  <si>
    <t>Tamil Nadu, India</t>
  </si>
  <si>
    <t>Maharashtra, India</t>
  </si>
  <si>
    <t>Erode, India</t>
  </si>
  <si>
    <t>mumbai,india</t>
  </si>
  <si>
    <t>navi mumbai</t>
  </si>
  <si>
    <t>rajkot,gujarat</t>
  </si>
  <si>
    <t>on trobbing pussies</t>
  </si>
  <si>
    <t>khayalo me</t>
  </si>
  <si>
    <t>Jubliee Hills, Rajendra Nagar</t>
  </si>
  <si>
    <t>Durg, India</t>
  </si>
  <si>
    <t>Kanpur,UP,India</t>
  </si>
  <si>
    <t>Navi Mumbai,India</t>
  </si>
  <si>
    <t>लखनऊ, भारत</t>
  </si>
  <si>
    <t>Coimbatore</t>
  </si>
  <si>
    <t>Nava Naroda, Ahmadabad City</t>
  </si>
  <si>
    <t>Pusad, India</t>
  </si>
  <si>
    <t>Nepal</t>
  </si>
  <si>
    <t>Lahore, Pakistan</t>
  </si>
  <si>
    <t>वाराणसी, भारत</t>
  </si>
  <si>
    <t>US</t>
  </si>
  <si>
    <t>SITAMARHI</t>
  </si>
  <si>
    <t>Sialkot, Pakistan</t>
  </si>
  <si>
    <t xml:space="preserve">Sanchore. India </t>
  </si>
  <si>
    <t>देवभूमि उत्तराखण्ड</t>
  </si>
  <si>
    <t>bihar</t>
  </si>
  <si>
    <t>ਪੰਜਾਬ,India</t>
  </si>
  <si>
    <t>Delhi / Sultanpur UP</t>
  </si>
  <si>
    <t>IPL</t>
  </si>
  <si>
    <t>Ghaziabad,New Delhi</t>
  </si>
  <si>
    <t>kota rajasthan</t>
  </si>
  <si>
    <t>, India</t>
  </si>
  <si>
    <t>Always On The Move.</t>
  </si>
  <si>
    <t>Kent</t>
  </si>
  <si>
    <t>Burari, New Delhi</t>
  </si>
  <si>
    <t>Nagpur, India</t>
  </si>
  <si>
    <t>Karnataka, India</t>
  </si>
  <si>
    <t>kishorenagar odisha</t>
  </si>
  <si>
    <t>kolkata,west Bengal,INDIA</t>
  </si>
  <si>
    <t>Pakistan</t>
  </si>
  <si>
    <t>delhi</t>
  </si>
  <si>
    <t>Ballia, India</t>
  </si>
  <si>
    <t xml:space="preserve">Kolkata, India </t>
  </si>
  <si>
    <t>Tere Ghar me BC!!!!</t>
  </si>
  <si>
    <t>In Someone's Thought 🤔😛</t>
  </si>
  <si>
    <t>mumbai, india</t>
  </si>
  <si>
    <t>Birmingham, England</t>
  </si>
  <si>
    <t>Agra, Uttar Pradesh</t>
  </si>
  <si>
    <t xml:space="preserve">बेंगलुरु-कर्नाटक-भारतवर्ष </t>
  </si>
  <si>
    <t>Ram Guha's Bedroom</t>
  </si>
  <si>
    <t xml:space="preserve"> ગુજરાત (Gujarat)</t>
  </si>
  <si>
    <t>limits</t>
  </si>
  <si>
    <t>Akbarpur, Uttar Pradesh</t>
  </si>
  <si>
    <t xml:space="preserve">Bathinda </t>
  </si>
  <si>
    <t>Chennai , Tamil Nadu</t>
  </si>
  <si>
    <t>Dhaura Tanda, India</t>
  </si>
  <si>
    <t>Noida India</t>
  </si>
  <si>
    <t>Valhalla(not yet)</t>
  </si>
  <si>
    <t>In and out of coverage area</t>
  </si>
  <si>
    <t xml:space="preserve">खाना बदोश हूँ, घर रास नही आता </t>
  </si>
  <si>
    <t>Bangalore</t>
  </si>
  <si>
    <t>Ahmedabad India</t>
  </si>
  <si>
    <t>Bengaluru, India,Mandya</t>
  </si>
  <si>
    <t>Patiala | Gurgaon</t>
  </si>
  <si>
    <t>Mehrauli, New Delhi</t>
  </si>
  <si>
    <t>Hyderabad,INDIA</t>
  </si>
  <si>
    <t>pale blue dot</t>
  </si>
  <si>
    <t>Noida... for now</t>
  </si>
  <si>
    <t>Jaipur</t>
  </si>
  <si>
    <t>Greater Noida, India</t>
  </si>
  <si>
    <t>Ravulapalem &amp; Punjab, India</t>
  </si>
  <si>
    <t>https://t.co/ZQKKq0uju3</t>
  </si>
  <si>
    <t>http://t.co/oe0CAA4WLo</t>
  </si>
  <si>
    <t>http://t.co/rUXy3WmBEJ</t>
  </si>
  <si>
    <t>http://t.co/1Jfz0KZQ8c</t>
  </si>
  <si>
    <t>https://t.co/pX55kVkUCW</t>
  </si>
  <si>
    <t>https://t.co/nNC4ZBBtes</t>
  </si>
  <si>
    <t>https://t.co/7aJnXenJq7</t>
  </si>
  <si>
    <t>https://t.co/Eoss3gISqZ</t>
  </si>
  <si>
    <t>http://t.co/KtvowWOc</t>
  </si>
  <si>
    <t>https://t.co/KEzpnvnn5C</t>
  </si>
  <si>
    <t>https://t.co/Z4DW62Vc0t</t>
  </si>
  <si>
    <t>http://t.co/pvZGXqH8iD</t>
  </si>
  <si>
    <t>http://t.co/0VwUz9qxKZ</t>
  </si>
  <si>
    <t>http://t.co/sNJwVkRvl8</t>
  </si>
  <si>
    <t>https://t.co/Z4YodkykNc</t>
  </si>
  <si>
    <t>https://t.co/Rt8N9wlHyS</t>
  </si>
  <si>
    <t>https://t.co/ehdNrycYl6</t>
  </si>
  <si>
    <t>https://t.co/cg0ILAQMp4</t>
  </si>
  <si>
    <t>https://t.co/IYYqc0ezbr</t>
  </si>
  <si>
    <t>https://t.co/y8H5mmYS7Q</t>
  </si>
  <si>
    <t>https://t.co/Dvvd5t9cYB</t>
  </si>
  <si>
    <t>https://t.co/9K73saQCOP</t>
  </si>
  <si>
    <t>https://t.co/ivmAx07pxP</t>
  </si>
  <si>
    <t>https://t.co/zQOaPzc0hs</t>
  </si>
  <si>
    <t>https://t.co/P7MExNoI3y</t>
  </si>
  <si>
    <t>https://t.co/NpuvErgFIi</t>
  </si>
  <si>
    <t>https://t.co/nzuIFepfUg</t>
  </si>
  <si>
    <t>https://t.co/arrRhVWNev</t>
  </si>
  <si>
    <t>https://t.co/Zu6S0qYDBy</t>
  </si>
  <si>
    <t>https://t.co/o0vDmsXAK8</t>
  </si>
  <si>
    <t>https://t.co/wdFlJYkYwG</t>
  </si>
  <si>
    <t>https://t.co/cjXqo5t9hJ</t>
  </si>
  <si>
    <t>https://t.co/Qo2dsqTpFp</t>
  </si>
  <si>
    <t>https://t.co/xOI3PkihW0</t>
  </si>
  <si>
    <t>https://t.co/0MmQDkwMnO</t>
  </si>
  <si>
    <t>https://t.co/JfSJpr6uxX</t>
  </si>
  <si>
    <t>https://t.co/zWxmspGxYV</t>
  </si>
  <si>
    <t>https://t.co/Tyi8jf14Rh</t>
  </si>
  <si>
    <t>https://t.co/zebKAYsKNQ</t>
  </si>
  <si>
    <t>https://t.co/tsobo49tCA</t>
  </si>
  <si>
    <t>https://t.co/N7T081Q9iW</t>
  </si>
  <si>
    <t>http://t.co/gqu0hBmJZI</t>
  </si>
  <si>
    <t>https://t.co/z1kVOdCE9g</t>
  </si>
  <si>
    <t>https://t.co/QWfW4kNBOn</t>
  </si>
  <si>
    <t>https://t.co/uF5MW1p0vQ</t>
  </si>
  <si>
    <t>https://t.co/cgOT1boOQ8</t>
  </si>
  <si>
    <t>http://t.co/ogN6ITQiH5</t>
  </si>
  <si>
    <t>http://t.co/OKWEDzsJLl</t>
  </si>
  <si>
    <t>https://t.co/SeGBKv7AXB</t>
  </si>
  <si>
    <t>https://t.co/yED4bqeTu3</t>
  </si>
  <si>
    <t>https://t.co/Y2HAMuwxqy</t>
  </si>
  <si>
    <t>https://t.co/7MZaQsuw8W</t>
  </si>
  <si>
    <t>https://t.co/qyv4LvioXq</t>
  </si>
  <si>
    <t>https://t.co/jDYBqVVVB3</t>
  </si>
  <si>
    <t>https://t.co/9QEcd1Ymtl</t>
  </si>
  <si>
    <t>https://t.co/qyv4LvA0m0</t>
  </si>
  <si>
    <t>https://t.co/fy1fH0uLkg</t>
  </si>
  <si>
    <t>https://t.co/w7vHKvAfFn</t>
  </si>
  <si>
    <t>https://t.co/KkiE882g5l</t>
  </si>
  <si>
    <t>https://t.co/gRNiPSPkZ4</t>
  </si>
  <si>
    <t>http://t.co/i7NW4Bof2G</t>
  </si>
  <si>
    <t>https://t.co/mL7vxnTIB6</t>
  </si>
  <si>
    <t>https://t.co/noKjAsDs7O</t>
  </si>
  <si>
    <t>https://t.co/9qqK4FLzRI</t>
  </si>
  <si>
    <t>https://t.co/UqfqxyuD1J</t>
  </si>
  <si>
    <t>https://t.co/l3mdRx7r1X</t>
  </si>
  <si>
    <t>https://t.co/jjSsX0mctL</t>
  </si>
  <si>
    <t>https://t.co/pcdIwzA131</t>
  </si>
  <si>
    <t>https://t.co/ozCawBPEZu</t>
  </si>
  <si>
    <t>https://t.co/TauC16FBw8</t>
  </si>
  <si>
    <t>https://t.co/fTrWGAPle6</t>
  </si>
  <si>
    <t>https://t.co/9XjOO51UjS</t>
  </si>
  <si>
    <t>https://t.co/CNbqNfzYRT</t>
  </si>
  <si>
    <t>https://t.co/0L3GcdagNk</t>
  </si>
  <si>
    <t>https://t.co/QsdLBBttoL</t>
  </si>
  <si>
    <t>https://t.co/Bp6FRjlaFX</t>
  </si>
  <si>
    <t>https://t.co/zzYhUUfq6i</t>
  </si>
  <si>
    <t>https://t.co/m7Sb9BRfFu</t>
  </si>
  <si>
    <t>https://t.co/741JS4BpbV</t>
  </si>
  <si>
    <t>https://t.co/hKEQDSsPgC</t>
  </si>
  <si>
    <t>https://t.co/Nyzy2Wqt2I</t>
  </si>
  <si>
    <t>https://t.co/rUU6FEKGb3</t>
  </si>
  <si>
    <t>http://t.co/Rvi3RJR15W</t>
  </si>
  <si>
    <t>http://t.co/VN1f7qtUjK</t>
  </si>
  <si>
    <t>http://t.co/2P8qWeJjOc</t>
  </si>
  <si>
    <t>https://t.co/gEEkNcQh4N</t>
  </si>
  <si>
    <t>https://t.co/YVRHBUxg9J</t>
  </si>
  <si>
    <t>https://t.co/EdduKOUmTz</t>
  </si>
  <si>
    <t>http://t.co/RH5wQdvq</t>
  </si>
  <si>
    <t>https://t.co/vlYHIPN8zk</t>
  </si>
  <si>
    <t>https://t.co/CJzSHd36UX</t>
  </si>
  <si>
    <t>Africa/Johannesburg</t>
  </si>
  <si>
    <t>Pretoria</t>
  </si>
  <si>
    <t>Amsterdam</t>
  </si>
  <si>
    <t>Muscat</t>
  </si>
  <si>
    <t>Sydney</t>
  </si>
  <si>
    <t>https://pbs.twimg.com/profile_banners/281627032/1424948382</t>
  </si>
  <si>
    <t>https://pbs.twimg.com/profile_banners/781462668460765185/1480090049</t>
  </si>
  <si>
    <t>https://pbs.twimg.com/profile_banners/38647512/1481197781</t>
  </si>
  <si>
    <t>https://pbs.twimg.com/profile_banners/119095055/1466296509</t>
  </si>
  <si>
    <t>https://pbs.twimg.com/profile_banners/2443781840/1397478138</t>
  </si>
  <si>
    <t>https://pbs.twimg.com/profile_banners/2445242708/1397559581</t>
  </si>
  <si>
    <t>https://pbs.twimg.com/profile_banners/2315770189/1390928312</t>
  </si>
  <si>
    <t>https://pbs.twimg.com/profile_banners/2999094348/1422435457</t>
  </si>
  <si>
    <t>https://pbs.twimg.com/profile_banners/2217313434/1385536254</t>
  </si>
  <si>
    <t>https://pbs.twimg.com/profile_banners/2443532047/1397466484</t>
  </si>
  <si>
    <t>https://pbs.twimg.com/profile_banners/3035025559/1424552233</t>
  </si>
  <si>
    <t>https://pbs.twimg.com/profile_banners/135062529/1491372428</t>
  </si>
  <si>
    <t>https://pbs.twimg.com/profile_banners/3022309044/1493205658</t>
  </si>
  <si>
    <t>https://pbs.twimg.com/profile_banners/836488948973187072/1488294673</t>
  </si>
  <si>
    <t>https://pbs.twimg.com/profile_banners/1407649249/1492521744</t>
  </si>
  <si>
    <t>https://pbs.twimg.com/profile_banners/3314383418/1476593747</t>
  </si>
  <si>
    <t>https://pbs.twimg.com/profile_banners/830550060077301762/1493004457</t>
  </si>
  <si>
    <t>https://pbs.twimg.com/profile_banners/1853802140/1454480479</t>
  </si>
  <si>
    <t>https://pbs.twimg.com/profile_banners/122097845/1488515686</t>
  </si>
  <si>
    <t>https://pbs.twimg.com/profile_banners/45595365/1421551427</t>
  </si>
  <si>
    <t>https://pbs.twimg.com/profile_banners/461423524/1407953877</t>
  </si>
  <si>
    <t>https://pbs.twimg.com/profile_banners/376106733/1488808892</t>
  </si>
  <si>
    <t>https://pbs.twimg.com/profile_banners/434111505/1417156384</t>
  </si>
  <si>
    <t>https://pbs.twimg.com/profile_banners/106345557/1493576079</t>
  </si>
  <si>
    <t>https://pbs.twimg.com/profile_banners/60533558/1412250592</t>
  </si>
  <si>
    <t>https://pbs.twimg.com/profile_banners/622888708/1492492848</t>
  </si>
  <si>
    <t>https://pbs.twimg.com/profile_banners/924722454/1479362272</t>
  </si>
  <si>
    <t>https://pbs.twimg.com/profile_banners/393296096/1394291918</t>
  </si>
  <si>
    <t>https://pbs.twimg.com/profile_banners/2325935407/1485363244</t>
  </si>
  <si>
    <t>https://pbs.twimg.com/profile_banners/626726653/1477943554</t>
  </si>
  <si>
    <t>https://pbs.twimg.com/profile_banners/1531387490/1398089073</t>
  </si>
  <si>
    <t>https://pbs.twimg.com/profile_banners/2916834981/1479759792</t>
  </si>
  <si>
    <t>https://pbs.twimg.com/profile_banners/2922531097/1479360916</t>
  </si>
  <si>
    <t>https://pbs.twimg.com/profile_banners/185165839/1487557108</t>
  </si>
  <si>
    <t>https://pbs.twimg.com/profile_banners/594375712/1487471186</t>
  </si>
  <si>
    <t>https://pbs.twimg.com/profile_banners/158059407/1491149591</t>
  </si>
  <si>
    <t>https://pbs.twimg.com/profile_banners/115241805/1493034249</t>
  </si>
  <si>
    <t>https://pbs.twimg.com/profile_banners/748386172020338689/1476851907</t>
  </si>
  <si>
    <t>https://pbs.twimg.com/profile_banners/3794521394/1476632355</t>
  </si>
  <si>
    <t>https://pbs.twimg.com/profile_banners/1425178262/1492787044</t>
  </si>
  <si>
    <t>https://pbs.twimg.com/profile_banners/751739380516196352/1492954495</t>
  </si>
  <si>
    <t>https://pbs.twimg.com/profile_banners/769023754542452736/1472185570</t>
  </si>
  <si>
    <t>https://pbs.twimg.com/profile_banners/903491215/1488886537</t>
  </si>
  <si>
    <t>https://pbs.twimg.com/profile_banners/100467866/1406737164</t>
  </si>
  <si>
    <t>https://pbs.twimg.com/profile_banners/226475193/1472468771</t>
  </si>
  <si>
    <t>https://pbs.twimg.com/profile_banners/791907103/1492266632</t>
  </si>
  <si>
    <t>https://pbs.twimg.com/profile_banners/831815561164292096/1492712654</t>
  </si>
  <si>
    <t>https://pbs.twimg.com/profile_banners/823772779422056452/1491627988</t>
  </si>
  <si>
    <t>https://pbs.twimg.com/profile_banners/770568879185793025/1491761303</t>
  </si>
  <si>
    <t>https://pbs.twimg.com/profile_banners/4672648008/1460374675</t>
  </si>
  <si>
    <t>https://pbs.twimg.com/profile_banners/349120101/1493020735</t>
  </si>
  <si>
    <t>https://pbs.twimg.com/profile_banners/618111095/1483956516</t>
  </si>
  <si>
    <t>https://pbs.twimg.com/profile_banners/100481649/1490623170</t>
  </si>
  <si>
    <t>https://pbs.twimg.com/profile_banners/637085233/1484942442</t>
  </si>
  <si>
    <t>https://pbs.twimg.com/profile_banners/111908678/1366032223</t>
  </si>
  <si>
    <t>https://pbs.twimg.com/profile_banners/968218687/1456128968</t>
  </si>
  <si>
    <t>https://pbs.twimg.com/profile_banners/793942363609538560/1493576767</t>
  </si>
  <si>
    <t>https://pbs.twimg.com/profile_banners/3037582812/1492422882</t>
  </si>
  <si>
    <t>https://pbs.twimg.com/profile_banners/119293605/1469356565</t>
  </si>
  <si>
    <t>https://pbs.twimg.com/profile_banners/839514617286123521/1489005174</t>
  </si>
  <si>
    <t>https://pbs.twimg.com/profile_banners/2333868229/1489200175</t>
  </si>
  <si>
    <t>https://pbs.twimg.com/profile_banners/2485122793/1490335309</t>
  </si>
  <si>
    <t>https://pbs.twimg.com/profile_banners/1333897248/1492892242</t>
  </si>
  <si>
    <t>https://pbs.twimg.com/profile_banners/834702186/1483887445</t>
  </si>
  <si>
    <t>https://pbs.twimg.com/profile_banners/875256084/1464279564</t>
  </si>
  <si>
    <t>https://pbs.twimg.com/profile_banners/788648313423818752/1493564065</t>
  </si>
  <si>
    <t>https://pbs.twimg.com/profile_banners/2496738176/1493119781</t>
  </si>
  <si>
    <t>https://pbs.twimg.com/profile_banners/789147344608518148/1476983975</t>
  </si>
  <si>
    <t>https://pbs.twimg.com/profile_banners/984230138/1460873939</t>
  </si>
  <si>
    <t>https://pbs.twimg.com/profile_banners/15639696/1491318462</t>
  </si>
  <si>
    <t>https://pbs.twimg.com/profile_banners/160161850/1482778059</t>
  </si>
  <si>
    <t>https://pbs.twimg.com/profile_banners/1875932072/1493392262</t>
  </si>
  <si>
    <t>https://pbs.twimg.com/profile_banners/4837202974/1466938911</t>
  </si>
  <si>
    <t>https://pbs.twimg.com/profile_banners/4885395076/1493391763</t>
  </si>
  <si>
    <t>https://pbs.twimg.com/profile_banners/820981158/1493058405</t>
  </si>
  <si>
    <t>https://pbs.twimg.com/profile_banners/140762115/1471679022</t>
  </si>
  <si>
    <t>https://pbs.twimg.com/profile_banners/3180902719/1479144471</t>
  </si>
  <si>
    <t>https://pbs.twimg.com/profile_banners/68658125/1402744681</t>
  </si>
  <si>
    <t>https://pbs.twimg.com/profile_banners/1381401565/1402650463</t>
  </si>
  <si>
    <t>https://pbs.twimg.com/profile_banners/153676954/1482653053</t>
  </si>
  <si>
    <t>https://pbs.twimg.com/profile_banners/1000152049/1488603315</t>
  </si>
  <si>
    <t>https://pbs.twimg.com/profile_banners/531338835/1483343333</t>
  </si>
  <si>
    <t>https://pbs.twimg.com/profile_banners/161168021/1493553367</t>
  </si>
  <si>
    <t>https://pbs.twimg.com/profile_banners/133791467/1456931093</t>
  </si>
  <si>
    <t>https://pbs.twimg.com/profile_banners/1350109069/1410912120</t>
  </si>
  <si>
    <t>https://pbs.twimg.com/profile_banners/786195267720585216/1491751585</t>
  </si>
  <si>
    <t>https://pbs.twimg.com/profile_banners/582606952/1462163654</t>
  </si>
  <si>
    <t>https://pbs.twimg.com/profile_banners/822469122/1458313280</t>
  </si>
  <si>
    <t>https://pbs.twimg.com/profile_banners/3134797675/1477705856</t>
  </si>
  <si>
    <t>https://pbs.twimg.com/profile_banners/150546950/1492356664</t>
  </si>
  <si>
    <t>https://pbs.twimg.com/profile_banners/801488498771558405/1491319070</t>
  </si>
  <si>
    <t>https://pbs.twimg.com/profile_banners/833722479046750212/1491376595</t>
  </si>
  <si>
    <t>https://pbs.twimg.com/profile_banners/2322529874/1492765461</t>
  </si>
  <si>
    <t>https://pbs.twimg.com/profile_banners/790854127462944768/1479115623</t>
  </si>
  <si>
    <t>https://pbs.twimg.com/profile_banners/814904085975629824/1483883149</t>
  </si>
  <si>
    <t>https://pbs.twimg.com/profile_banners/3012215053/1488738167</t>
  </si>
  <si>
    <t>https://pbs.twimg.com/profile_banners/849980617978769408/1492062671</t>
  </si>
  <si>
    <t>https://pbs.twimg.com/profile_banners/853508173050851332/1492327563</t>
  </si>
  <si>
    <t>https://pbs.twimg.com/profile_banners/760444821555277825/1475866070</t>
  </si>
  <si>
    <t>https://pbs.twimg.com/profile_banners/2603754718/1432488796</t>
  </si>
  <si>
    <t>https://pbs.twimg.com/profile_banners/837303742118707201/1489293600</t>
  </si>
  <si>
    <t>https://pbs.twimg.com/profile_banners/99884004/1466086078</t>
  </si>
  <si>
    <t>https://pbs.twimg.com/profile_banners/1357567292/1490435104</t>
  </si>
  <si>
    <t>https://pbs.twimg.com/profile_banners/505283782/1492961522</t>
  </si>
  <si>
    <t>https://pbs.twimg.com/profile_banners/3251574120/1492181253</t>
  </si>
  <si>
    <t>https://pbs.twimg.com/profile_banners/2157719066/1492446100</t>
  </si>
  <si>
    <t>https://pbs.twimg.com/profile_banners/1527584192/1473753957</t>
  </si>
  <si>
    <t>https://pbs.twimg.com/profile_banners/715937201553612800/1467183258</t>
  </si>
  <si>
    <t>https://pbs.twimg.com/profile_banners/176888549/1493562379</t>
  </si>
  <si>
    <t>https://pbs.twimg.com/profile_banners/3882164719/1493358420</t>
  </si>
  <si>
    <t>https://pbs.twimg.com/profile_banners/137267115/1480438253</t>
  </si>
  <si>
    <t>https://pbs.twimg.com/profile_banners/387007138/1440415708</t>
  </si>
  <si>
    <t>https://pbs.twimg.com/profile_banners/602730900/1475501815</t>
  </si>
  <si>
    <t>https://pbs.twimg.com/profile_banners/61714120/1491219184</t>
  </si>
  <si>
    <t>https://pbs.twimg.com/profile_banners/328941811/1460562635</t>
  </si>
  <si>
    <t>https://pbs.twimg.com/profile_banners/1430563699/1492008133</t>
  </si>
  <si>
    <t>https://pbs.twimg.com/profile_banners/746612002840322052/1466841744</t>
  </si>
  <si>
    <t>https://pbs.twimg.com/profile_banners/389358335/1481345005</t>
  </si>
  <si>
    <t>https://pbs.twimg.com/profile_banners/729510151590453248/1488736340</t>
  </si>
  <si>
    <t>https://pbs.twimg.com/profile_banners/1282885645/1493088164</t>
  </si>
  <si>
    <t>https://pbs.twimg.com/profile_banners/2934424286/1447306173</t>
  </si>
  <si>
    <t>https://pbs.twimg.com/profile_banners/141633175/1489470135</t>
  </si>
  <si>
    <t>https://pbs.twimg.com/profile_banners/759414758223249408/1487609437</t>
  </si>
  <si>
    <t>https://pbs.twimg.com/profile_banners/776323728397381633/1489886100</t>
  </si>
  <si>
    <t>https://pbs.twimg.com/profile_banners/103849564/1461233739</t>
  </si>
  <si>
    <t>https://pbs.twimg.com/profile_banners/18839785/1471243839</t>
  </si>
  <si>
    <t>https://pbs.twimg.com/profile_banners/217169219/1460135386</t>
  </si>
  <si>
    <t>https://pbs.twimg.com/profile_banners/854975320096747520/1492677830</t>
  </si>
  <si>
    <t>https://pbs.twimg.com/profile_banners/806090040665378816/1481206563</t>
  </si>
  <si>
    <t>https://pbs.twimg.com/profile_banners/848448948440268800/1491729435</t>
  </si>
  <si>
    <t>https://pbs.twimg.com/profile_banners/365280909/1489824919</t>
  </si>
  <si>
    <t>https://pbs.twimg.com/profile_banners/791966795997392898/1489613620</t>
  </si>
  <si>
    <t>https://pbs.twimg.com/profile_banners/843442397564600320/1492237075</t>
  </si>
  <si>
    <t>https://pbs.twimg.com/profile_banners/3671612354/1491894880</t>
  </si>
  <si>
    <t>https://pbs.twimg.com/profile_banners/755366510877638656/1469162709</t>
  </si>
  <si>
    <t>https://pbs.twimg.com/profile_banners/497605540/1489258651</t>
  </si>
  <si>
    <t>https://pbs.twimg.com/profile_banners/719448601047343104/1490512785</t>
  </si>
  <si>
    <t>https://pbs.twimg.com/profile_banners/2412263546/1487782750</t>
  </si>
  <si>
    <t>https://pbs.twimg.com/profile_banners/760360552111697920/1470119591</t>
  </si>
  <si>
    <t>https://pbs.twimg.com/profile_banners/838038988048977922/1492395089</t>
  </si>
  <si>
    <t>https://pbs.twimg.com/profile_banners/856396475374460928/1493132593</t>
  </si>
  <si>
    <t>https://pbs.twimg.com/profile_banners/4405656792/1492533389</t>
  </si>
  <si>
    <t>https://pbs.twimg.com/profile_banners/742090540280369152/1488556263</t>
  </si>
  <si>
    <t>https://pbs.twimg.com/profile_banners/1896007256/1453787679</t>
  </si>
  <si>
    <t>https://pbs.twimg.com/profile_banners/4849563462/1491225298</t>
  </si>
  <si>
    <t>https://pbs.twimg.com/profile_banners/814201708679221248/1491534707</t>
  </si>
  <si>
    <t>https://pbs.twimg.com/profile_banners/852383521859665920/1492060331</t>
  </si>
  <si>
    <t>https://pbs.twimg.com/profile_banners/823976630938910720/1492800185</t>
  </si>
  <si>
    <t>https://pbs.twimg.com/profile_banners/3282315577/1463989426</t>
  </si>
  <si>
    <t>https://pbs.twimg.com/profile_banners/848045278271868928/1493545950</t>
  </si>
  <si>
    <t>https://pbs.twimg.com/profile_banners/103915214/1468824340</t>
  </si>
  <si>
    <t>https://pbs.twimg.com/profile_banners/853945798417149953/1492432003</t>
  </si>
  <si>
    <t>https://pbs.twimg.com/profile_banners/504353666/1492149887</t>
  </si>
  <si>
    <t>https://pbs.twimg.com/profile_banners/323839489/1485836375</t>
  </si>
  <si>
    <t>https://pbs.twimg.com/profile_banners/2511293348/1485627573</t>
  </si>
  <si>
    <t>https://pbs.twimg.com/profile_banners/19929890/1448649648</t>
  </si>
  <si>
    <t>https://pbs.twimg.com/profile_banners/926984251/1428554342</t>
  </si>
  <si>
    <t>https://pbs.twimg.com/profile_banners/849164184579452928/1491291696</t>
  </si>
  <si>
    <t>https://pbs.twimg.com/profile_banners/3128683149/1476701159</t>
  </si>
  <si>
    <t>https://pbs.twimg.com/profile_banners/581527148/1480001035</t>
  </si>
  <si>
    <t>https://pbs.twimg.com/profile_banners/788274317234765824/1476776102</t>
  </si>
  <si>
    <t>https://pbs.twimg.com/profile_banners/2520492751/1473427770</t>
  </si>
  <si>
    <t>https://pbs.twimg.com/profile_banners/3128702391/1476701387</t>
  </si>
  <si>
    <t>https://pbs.twimg.com/profile_banners/2258992651/1404035268</t>
  </si>
  <si>
    <t>https://pbs.twimg.com/profile_banners/820887441481547776/1487495314</t>
  </si>
  <si>
    <t>https://pbs.twimg.com/profile_banners/848566676576710657/1493489794</t>
  </si>
  <si>
    <t>https://pbs.twimg.com/profile_banners/850637660863340545/1492692882</t>
  </si>
  <si>
    <t>https://pbs.twimg.com/profile_banners/3468678852/1441529828</t>
  </si>
  <si>
    <t>https://pbs.twimg.com/profile_banners/15339921/1453694122</t>
  </si>
  <si>
    <t>https://pbs.twimg.com/profile_banners/1943894047/1454441765</t>
  </si>
  <si>
    <t>https://pbs.twimg.com/profile_banners/818315712792035328/1488011250</t>
  </si>
  <si>
    <t>https://pbs.twimg.com/profile_banners/3107780292/1457868439</t>
  </si>
  <si>
    <t>https://pbs.twimg.com/profile_banners/100457028/1491880516</t>
  </si>
  <si>
    <t>https://pbs.twimg.com/profile_banners/1938327966/1422736276</t>
  </si>
  <si>
    <t>https://pbs.twimg.com/profile_banners/706499619480432642/1457291581</t>
  </si>
  <si>
    <t>https://pbs.twimg.com/profile_banners/387029745/1486571158</t>
  </si>
  <si>
    <t>https://pbs.twimg.com/profile_banners/40616820/1492962655</t>
  </si>
  <si>
    <t>https://pbs.twimg.com/profile_banners/368398229/1457861500</t>
  </si>
  <si>
    <t>https://pbs.twimg.com/profile_banners/337065278/1491051557</t>
  </si>
  <si>
    <t>https://pbs.twimg.com/profile_banners/185095925/1492130455</t>
  </si>
  <si>
    <t>https://pbs.twimg.com/profile_banners/722366249624215555/1465291197</t>
  </si>
  <si>
    <t>https://pbs.twimg.com/profile_banners/127794104/1492841618</t>
  </si>
  <si>
    <t>https://pbs.twimg.com/profile_banners/2758049180/1480238955</t>
  </si>
  <si>
    <t>https://pbs.twimg.com/profile_banners/74998188/1448692856</t>
  </si>
  <si>
    <t>https://pbs.twimg.com/profile_banners/57947582/1483889451</t>
  </si>
  <si>
    <t>https://pbs.twimg.com/profile_banners/829177239438819329/1493138633</t>
  </si>
  <si>
    <t>https://pbs.twimg.com/profile_banners/597992690/1445624765</t>
  </si>
  <si>
    <t>https://pbs.twimg.com/profile_banners/773588941614317569/1473529755</t>
  </si>
  <si>
    <t>https://pbs.twimg.com/profile_banners/4703466704/1451835413</t>
  </si>
  <si>
    <t>https://pbs.twimg.com/profile_banners/783768421716680708/1475827041</t>
  </si>
  <si>
    <t>https://pbs.twimg.com/profile_banners/1575329000/1492337659</t>
  </si>
  <si>
    <t>https://pbs.twimg.com/profile_banners/257951104/1375762115</t>
  </si>
  <si>
    <t>https://pbs.twimg.com/profile_banners/10650592/1493346869</t>
  </si>
  <si>
    <t>https://pbs.twimg.com/profile_banners/289848848/1493144360</t>
  </si>
  <si>
    <t>https://pbs.twimg.com/profile_banners/51310666/1493006539</t>
  </si>
  <si>
    <t>https://pbs.twimg.com/profile_banners/368327083/1425632162</t>
  </si>
  <si>
    <t>https://pbs.twimg.com/profile_banners/146371658/1490940803</t>
  </si>
  <si>
    <t>https://pbs.twimg.com/profile_banners/299513003/1462545386</t>
  </si>
  <si>
    <t>https://pbs.twimg.com/profile_banners/75493803/1493486050</t>
  </si>
  <si>
    <t>https://pbs.twimg.com/profile_banners/363096895/1460080512</t>
  </si>
  <si>
    <t>https://pbs.twimg.com/profile_banners/1094774815/1398146867</t>
  </si>
  <si>
    <t>https://pbs.twimg.com/profile_banners/3238909020/1493120267</t>
  </si>
  <si>
    <t>https://pbs.twimg.com/profile_banners/2213820403/1385371119</t>
  </si>
  <si>
    <t>http://pbs.twimg.com/profile_background_images/378800000124631661/9404a2c7697cbbd107a4d321892ad8e2.jpeg</t>
  </si>
  <si>
    <t>http://pbs.twimg.com/profile_background_images/425523314/Twitter-BG-updated.jpg</t>
  </si>
  <si>
    <t>http://pbs.twimg.com/profile_background_images/560362924246462464/zf2_pnfi.png</t>
  </si>
  <si>
    <t>http://abs.twimg.com/images/themes/theme7/bg.gif</t>
  </si>
  <si>
    <t>http://pbs.twimg.com/profile_background_images/446504281550516224/FC_Rfguc.jpeg</t>
  </si>
  <si>
    <t>http://pbs.twimg.com/profile_background_images/613648241695961088/Ea25BORj.jpg</t>
  </si>
  <si>
    <t>http://pbs.twimg.com/profile_background_images/442321486154432512/EKD7oMrF.jpeg</t>
  </si>
  <si>
    <t>http://pbs.twimg.com/profile_background_images/442318813967568896/0hl1iwzc.jpeg</t>
  </si>
  <si>
    <t>http://pbs.twimg.com/profile_background_images/378800000053821215/98af36968acea80d66a19aa98bd65be9.jpeg</t>
  </si>
  <si>
    <t>http://pbs.twimg.com/profile_background_images/359852364/316711_283573858349132_100000895617435_957266_637250181_n.jpg</t>
  </si>
  <si>
    <t>http://pbs.twimg.com/profile_background_images/378800000155215569/3urzll39.jpeg</t>
  </si>
  <si>
    <t>http://abs.twimg.com/images/themes/theme6/bg.gif</t>
  </si>
  <si>
    <t>http://pbs.twimg.com/profile_background_images/735872878/11e4de2623ce59dd6d101d0aaabef000.jpeg</t>
  </si>
  <si>
    <t>http://pbs.twimg.com/profile_background_images/639599231/rkmyrirp8mluw02oan8j.jpeg</t>
  </si>
  <si>
    <t>http://pbs.twimg.com/profile_background_images/636577294807515136/hDr6yFkj.jpg</t>
  </si>
  <si>
    <t>http://pbs.twimg.com/profile_background_images/444347117209780224/QHfhUnln.jpeg</t>
  </si>
  <si>
    <t>http://abs.twimg.com/images/themes/theme8/bg.gif</t>
  </si>
  <si>
    <t>http://pbs.twimg.com/profile_background_images/119911309/23.jpg</t>
  </si>
  <si>
    <t>http://pbs.twimg.com/profile_background_images/862441891/1ccbf22ffe98543b7a803d707516ecb8.jpeg</t>
  </si>
  <si>
    <t>http://pbs.twimg.com/profile_background_images/615123522323509248/oJo-9PTv.jpg</t>
  </si>
  <si>
    <t>http://pbs.twimg.com/profile_background_images/868924993/8b63ed9291b86a3d86b14d93ddb3c729.jpeg</t>
  </si>
  <si>
    <t>http://pbs.twimg.com/profile_background_images/454269565292122112/RecwW8p4.jpeg</t>
  </si>
  <si>
    <t>http://pbs.twimg.com/profile_background_images/761209533/8b80d09b8127cbc51eaaa81a0682ffdf.jpeg</t>
  </si>
  <si>
    <t>http://pbs.twimg.com/profile_background_images/562185004696875009/DiiHx54g.jpeg</t>
  </si>
  <si>
    <t>http://pbs.twimg.com/profile_background_images/569749909/01c22toefrb6ssoc6tbe.jpeg</t>
  </si>
  <si>
    <t>http://pbs.twimg.com/profile_background_images/631853172055777280/EhnzMIkK.jpg</t>
  </si>
  <si>
    <t>http://pbs.twimg.com/profile_background_images/532516782209126400/4OJR9zCH.jpeg</t>
  </si>
  <si>
    <t>http://pbs.twimg.com/profile_background_images/670309384740667392/cQxtCVpn.jpg</t>
  </si>
  <si>
    <t>http://pbs.twimg.com/profile_background_images/378800000091610688/6e1265562217f4e9c8758d29ee1254b9.png</t>
  </si>
  <si>
    <t>http://pbs.twimg.com/profile_background_images/378800000156422674/MK2qqh8-.jpeg</t>
  </si>
  <si>
    <t>http://pbs.twimg.com/profile_background_images/116403610/24392_1461305491932_1212280587_31353480_3752785_n.jpg</t>
  </si>
  <si>
    <t>http://pbs.twimg.com/profile_background_images/378800000077234063/c6235ee852e49da4752aa8186d84c25c.jpeg</t>
  </si>
  <si>
    <t>http://pbs.twimg.com/profile_background_images/727098737089085440/RVtNsRn-.jpg</t>
  </si>
  <si>
    <t>http://pbs.twimg.com/profile_background_images/459137658480885760/lXsQcIsp.jpeg</t>
  </si>
  <si>
    <t>http://pbs.twimg.com/profile_background_images/446269035861123072/ZJ_2lFlx.png</t>
  </si>
  <si>
    <t>http://pbs.twimg.com/profile_images/1850193578/IE_Square_Logo_normal.png</t>
  </si>
  <si>
    <t>http://pbs.twimg.com/profile_images/855670903903895552/o8IVKGEG_normal.jpg</t>
  </si>
  <si>
    <t>http://pbs.twimg.com/profile_images/823367623085682688/WzmEMz3w_normal.jpg</t>
  </si>
  <si>
    <t>http://pbs.twimg.com/profile_images/715803016012697600/TBEMRt9z_normal.jpg</t>
  </si>
  <si>
    <t>http://pbs.twimg.com/profile_images/679989618058465280/jwNO-2eq_normal.jpg</t>
  </si>
  <si>
    <t>http://pbs.twimg.com/profile_images/853121229649215492/1TovF60y_normal.jpg</t>
  </si>
  <si>
    <t>http://pbs.twimg.com/profile_images/746013245677395968/2clnZatV_normal.jpg</t>
  </si>
  <si>
    <t>http://pbs.twimg.com/profile_images/836921544773337088/fAXu43Up_normal.jpg</t>
  </si>
  <si>
    <t>http://pbs.twimg.com/profile_images/858562872158425088/wCFnkP5S_normal.jpg</t>
  </si>
  <si>
    <t>http://pbs.twimg.com/profile_images/692253761444646914/zSzcE75f_normal.jpg</t>
  </si>
  <si>
    <t>http://pbs.twimg.com/profile_images/847804704243539968/0HsM5Ep3_normal.jpg</t>
  </si>
  <si>
    <t>http://pbs.twimg.com/profile_images/782311324793511936/tAKgTwxk_normal.jpg</t>
  </si>
  <si>
    <t>http://pbs.twimg.com/profile_images/847759799013883904/N0uUjaGm_normal.jpg</t>
  </si>
  <si>
    <t>http://pbs.twimg.com/profile_images/857833198943969280/OFKlUTup_normal.jpg</t>
  </si>
  <si>
    <t>http://pbs.twimg.com/profile_images/857813883964280832/T1fQ6v_R_normal.jpg</t>
  </si>
  <si>
    <t>http://pbs.twimg.com/profile_images/856872633085841409/N-08-6TH_normal.jpg</t>
  </si>
  <si>
    <t>http://pbs.twimg.com/profile_images/849521326096351232/aAgERHlO_normal.jpg</t>
  </si>
  <si>
    <t>http://pbs.twimg.com/profile_images/823412198277926912/o0p_L9nt_normal.jpg</t>
  </si>
  <si>
    <t>http://pbs.twimg.com/profile_images/823386110776655873/reCpnTk8_normal.jpg</t>
  </si>
  <si>
    <t>http://pbs.twimg.com/profile_images/850573871107514368/sntVvqCD_normal.jpg</t>
  </si>
  <si>
    <t>http://pbs.twimg.com/profile_images/856152402449190914/98uqbPk9_normal.jpg</t>
  </si>
  <si>
    <t>http://pbs.twimg.com/profile_images/857941488684105728/jAL__Pff_normal.jpg</t>
  </si>
  <si>
    <t>http://pbs.twimg.com/profile_images/849522350928400386/iAcyR0yJ_normal.jpg</t>
  </si>
  <si>
    <t>http://pbs.twimg.com/profile_images/2794429014/0ae336f542d5b7e9641fd83c0464492e_normal.jpeg</t>
  </si>
  <si>
    <t>http://pbs.twimg.com/profile_images/856529674993676288/TE0IiDrn_normal.jpg</t>
  </si>
  <si>
    <t>http://pbs.twimg.com/profile_images/856767497361641472/8HXOQI3E_normal.jpg</t>
  </si>
  <si>
    <t>http://pbs.twimg.com/profile_images/1429114532/THE_SPORT_RACK_LOGO_Small_normal.jpg</t>
  </si>
  <si>
    <t>http://pbs.twimg.com/profile_images/856506165420711938/kA4NorNw_normal.jpg</t>
  </si>
  <si>
    <t>http://pbs.twimg.com/profile_images/806864740484005888/GhRezlHI_normal.jpg</t>
  </si>
  <si>
    <t>http://pbs.twimg.com/profile_images/857121817638707200/AZfyXJAe_normal.jpg</t>
  </si>
  <si>
    <t>http://pbs.twimg.com/profile_images/858774987859263489/dxNnj-Bz_normal.jpg</t>
  </si>
  <si>
    <t>http://pbs.twimg.com/profile_images/855331729866858498/4lBdf4bs_normal.jpg</t>
  </si>
  <si>
    <t>http://pbs.twimg.com/profile_images/843443388091392000/Xp4i_R79_normal.jpg</t>
  </si>
  <si>
    <t>http://pbs.twimg.com/profile_images/853237397974380544/tjVtrFy-_normal.jpg</t>
  </si>
  <si>
    <t>http://pbs.twimg.com/profile_images/857628599880474626/G5YP0jpC_normal.jpg</t>
  </si>
  <si>
    <t>http://pbs.twimg.com/profile_images/851694424803463168/JEk1OlG6_normal.jpg</t>
  </si>
  <si>
    <t>http://pbs.twimg.com/profile_images/755380191745171456/c5fTnkQL_normal.jpg</t>
  </si>
  <si>
    <t>http://pbs.twimg.com/profile_images/664065420769390592/KsAIFUP__normal.jpg</t>
  </si>
  <si>
    <t>http://pbs.twimg.com/profile_images/851012643674566656/SzE5VjJ4_normal.jpg</t>
  </si>
  <si>
    <t>http://pbs.twimg.com/profile_images/843206736639148032/KzMWmvCH_normal.jpg</t>
  </si>
  <si>
    <t>http://pbs.twimg.com/profile_images/760362891774230528/oQ_O7MnD_normal.jpg</t>
  </si>
  <si>
    <t>http://pbs.twimg.com/profile_images/838040073845280768/Xdz3Yh_Z_normal.jpg</t>
  </si>
  <si>
    <t>http://pbs.twimg.com/profile_images/856886005080748039/4leYFpIx_normal.jpg</t>
  </si>
  <si>
    <t>http://pbs.twimg.com/profile_images/849859837223718912/wKc2WhYn_normal.jpg</t>
  </si>
  <si>
    <t>http://pbs.twimg.com/profile_images/744630041376620544/LMP80tyE_normal.jpg</t>
  </si>
  <si>
    <t>http://pbs.twimg.com/profile_images/716295052696428547/IxrLcuj__normal.jpg</t>
  </si>
  <si>
    <t>http://pbs.twimg.com/profile_images/714110967102246912/CSC7JN9W_normal.jpg</t>
  </si>
  <si>
    <t>http://pbs.twimg.com/profile_images/858681769784225792/zbPmrn7c_normal.jpg</t>
  </si>
  <si>
    <t>http://pbs.twimg.com/profile_images/851339722249121792/Z4qRkLB1_normal.jpg</t>
  </si>
  <si>
    <t>http://pbs.twimg.com/profile_images/754573936386576384/doJwaJXx_normal.jpg</t>
  </si>
  <si>
    <t>http://pbs.twimg.com/profile_images/847148929317711872/FpvUJVFC_normal.jpg</t>
  </si>
  <si>
    <t>http://pbs.twimg.com/profile_images/852837303814807553/z8XAoyRI_normal.jpg</t>
  </si>
  <si>
    <t>http://pbs.twimg.com/profile_images/857238305443684352/DS0dW8JX_normal.jpg</t>
  </si>
  <si>
    <t>http://pbs.twimg.com/profile_images/654689750687707136/poJT2eYA_normal.jpg</t>
  </si>
  <si>
    <t>http://pbs.twimg.com/profile_images/788329610832408576/TLEJs7tv_normal.jpg</t>
  </si>
  <si>
    <t>http://pbs.twimg.com/profile_images/803289433751441408/ktxnFdE0_normal.jpg</t>
  </si>
  <si>
    <t>http://pbs.twimg.com/profile_images/792209729946877953/Q-TIa0QQ_normal.jpg</t>
  </si>
  <si>
    <t>http://pbs.twimg.com/profile_images/781413550841434112/QC5M8WBv_normal.jpg</t>
  </si>
  <si>
    <t>http://pbs.twimg.com/profile_images/858175328132321280/1_E0TJpp_normal.jpg</t>
  </si>
  <si>
    <t>http://pbs.twimg.com/profile_images/788580437425696769/afWw-zN0_normal.jpg</t>
  </si>
  <si>
    <t>http://pbs.twimg.com/profile_images/497096405089923072/lAlPimUF_normal.jpeg</t>
  </si>
  <si>
    <t>http://pbs.twimg.com/profile_images/857269168026120193/JGmlzwKe_normal.jpg</t>
  </si>
  <si>
    <t>http://pbs.twimg.com/profile_images/857262403020623873/5cVabBrU_normal.jpg</t>
  </si>
  <si>
    <t>http://pbs.twimg.com/profile_images/697857283397541889/2XLWjzPx_normal.png</t>
  </si>
  <si>
    <t>http://pbs.twimg.com/profile_images/818316434216538112/z-E3lHGM_normal.jpg</t>
  </si>
  <si>
    <t>http://pbs.twimg.com/profile_images/708977735452860416/Nu1GOdkO_normal.jpg</t>
  </si>
  <si>
    <t>http://pbs.twimg.com/profile_images/851634722027569152/34K-8AG5_normal.jpg</t>
  </si>
  <si>
    <t>http://pbs.twimg.com/profile_images/706505019672043520/__J0yIVH_normal.jpg</t>
  </si>
  <si>
    <t>http://pbs.twimg.com/profile_images/852339297902444545/XoDBsQXp_normal.jpg</t>
  </si>
  <si>
    <t>http://pbs.twimg.com/profile_images/847682356857118722/UBHsaMJj_normal.jpg</t>
  </si>
  <si>
    <t>http://pbs.twimg.com/profile_images/843778205991419904/52m6MbH-_normal.jpg</t>
  </si>
  <si>
    <t>http://pbs.twimg.com/profile_images/773384092331216896/W_PWpZwM_normal.jpg</t>
  </si>
  <si>
    <t>http://pbs.twimg.com/profile_images/806151832460369921/EPxUyp_V_normal.jpg</t>
  </si>
  <si>
    <t>http://pbs.twimg.com/profile_images/858516358568562689/ok0iAE51_normal.jpg</t>
  </si>
  <si>
    <t>http://pbs.twimg.com/profile_images/778096786657411072/QBE6fpTQ_normal.jpg</t>
  </si>
  <si>
    <t>http://pbs.twimg.com/profile_images/774666063678205952/o9uDMaNf_normal.jpg</t>
  </si>
  <si>
    <t>http://pbs.twimg.com/profile_images/663984159556268032/fWFLE3QM_normal.jpg</t>
  </si>
  <si>
    <t>http://pbs.twimg.com/profile_images/848373402922504193/23QxtTxh_normal.jpg</t>
  </si>
  <si>
    <t>http://pbs.twimg.com/profile_images/818000840292179968/b8ZjDHwc_normal.jpg</t>
  </si>
  <si>
    <t>http://pbs.twimg.com/profile_images/825986443738759168/GOd3rzld_normal.jpg</t>
  </si>
  <si>
    <t>http://pbs.twimg.com/profile_images/646260852719419392/Ar3oqF39_normal.png</t>
  </si>
  <si>
    <t>http://pbs.twimg.com/profile_images/3578602187/53f5842c3bf1ed1045ccedc5b57d5aaa_normal.jpeg</t>
  </si>
  <si>
    <t>http://pbs.twimg.com/profile_images/378800000788041963/c14b37fa075e741abb5bf9df2b3ea3c9_normal.jpeg</t>
  </si>
  <si>
    <t>https://twitter.com/tvindialiveorg</t>
  </si>
  <si>
    <t>https://twitter.com/jpgoswami_delhi</t>
  </si>
  <si>
    <t>https://twitter.com/indianexpress</t>
  </si>
  <si>
    <t>https://twitter.com/arvindpahadia</t>
  </si>
  <si>
    <t>https://twitter.com/tilkolkatalive</t>
  </si>
  <si>
    <t>https://twitter.com/tilbangalore</t>
  </si>
  <si>
    <t>https://twitter.com/tilbhopallive</t>
  </si>
  <si>
    <t>https://twitter.com/tiljandklive</t>
  </si>
  <si>
    <t>https://twitter.com/tilmumbailive</t>
  </si>
  <si>
    <t>https://twitter.com/tilupnewsmail</t>
  </si>
  <si>
    <t>https://twitter.com/tillucknowexp</t>
  </si>
  <si>
    <t>https://twitter.com/tildelhincrnews</t>
  </si>
  <si>
    <t>https://twitter.com/nktopdocqnycf65</t>
  </si>
  <si>
    <t>https://twitter.com/theehtn</t>
  </si>
  <si>
    <t>https://twitter.com/imvinayak21</t>
  </si>
  <si>
    <t>https://twitter.com/geekyranjit</t>
  </si>
  <si>
    <t>https://twitter.com/celbs2025</t>
  </si>
  <si>
    <t>https://twitter.com/smartdeal4you</t>
  </si>
  <si>
    <t>https://twitter.com/aapsurendrahain</t>
  </si>
  <si>
    <t>https://twitter.com/kumardharmindia</t>
  </si>
  <si>
    <t>https://twitter.com/achinmaheshvri</t>
  </si>
  <si>
    <t>https://twitter.com/renukajain6</t>
  </si>
  <si>
    <t>https://twitter.com/arvindkejriwal</t>
  </si>
  <si>
    <t>https://twitter.com/techkysanjeev</t>
  </si>
  <si>
    <t>https://twitter.com/dailyhetaishi</t>
  </si>
  <si>
    <t>https://twitter.com/1mranalam</t>
  </si>
  <si>
    <t>https://twitter.com/mr_saggs</t>
  </si>
  <si>
    <t>https://twitter.com/karansanju</t>
  </si>
  <si>
    <t>https://twitter.com/dollymoga</t>
  </si>
  <si>
    <t>https://twitter.com/delhi_airport</t>
  </si>
  <si>
    <t>https://twitter.com/abhineshkumarsh</t>
  </si>
  <si>
    <t>https://twitter.com/mipaltan</t>
  </si>
  <si>
    <t>https://twitter.com/delhiindiarr</t>
  </si>
  <si>
    <t>https://twitter.com/ankurjain2001</t>
  </si>
  <si>
    <t>https://twitter.com/archanav16</t>
  </si>
  <si>
    <t>https://twitter.com/rekha_verma93</t>
  </si>
  <si>
    <t>https://twitter.com/elvisfletcher2</t>
  </si>
  <si>
    <t>https://twitter.com/abhilashamagic</t>
  </si>
  <si>
    <t>https://twitter.com/anushasodavara</t>
  </si>
  <si>
    <t>https://twitter.com/heatherlum1</t>
  </si>
  <si>
    <t>https://twitter.com/aratrikade1</t>
  </si>
  <si>
    <t>https://twitter.com/kalra_ankusha</t>
  </si>
  <si>
    <t>https://twitter.com/anujaplazid</t>
  </si>
  <si>
    <t>https://twitter.com/jennychan91</t>
  </si>
  <si>
    <t>https://twitter.com/telw_anuja</t>
  </si>
  <si>
    <t>https://twitter.com/sen_abha</t>
  </si>
  <si>
    <t>https://twitter.com/anushakota2</t>
  </si>
  <si>
    <t>https://twitter.com/garfieldjulia</t>
  </si>
  <si>
    <t>https://twitter.com/idaleng</t>
  </si>
  <si>
    <t>https://twitter.com/john_cop78</t>
  </si>
  <si>
    <t>https://twitter.com/akanksha_shah98</t>
  </si>
  <si>
    <t>https://twitter.com/neha_yogi8</t>
  </si>
  <si>
    <t>https://twitter.com/edna_zoeng</t>
  </si>
  <si>
    <t>https://twitter.com/4suchetnabsu</t>
  </si>
  <si>
    <t>https://twitter.com/ceciliadyson</t>
  </si>
  <si>
    <t>https://twitter.com/gibbs82gibbs</t>
  </si>
  <si>
    <t>https://twitter.com/anusris2</t>
  </si>
  <si>
    <t>https://twitter.com/guardian_angl99</t>
  </si>
  <si>
    <t>https://twitter.com/5_anuradha</t>
  </si>
  <si>
    <t>https://twitter.com/archanam20</t>
  </si>
  <si>
    <t>https://twitter.com/archanakurapat</t>
  </si>
  <si>
    <t>https://twitter.com/aparnap08536260</t>
  </si>
  <si>
    <t>https://twitter.com/dhotrekaranu</t>
  </si>
  <si>
    <t>https://twitter.com/anupriyajain12</t>
  </si>
  <si>
    <t>https://twitter.com/13_narayana</t>
  </si>
  <si>
    <t>https://twitter.com/anubharaaii</t>
  </si>
  <si>
    <t>https://twitter.com/aparnakumar9</t>
  </si>
  <si>
    <t>https://twitter.com/diana_lau87</t>
  </si>
  <si>
    <t>https://twitter.com/mellisha_ma</t>
  </si>
  <si>
    <t>https://twitter.com/aparnavardhan2</t>
  </si>
  <si>
    <t>https://twitter.com/rashmishankar4</t>
  </si>
  <si>
    <t>https://twitter.com/frankd1982</t>
  </si>
  <si>
    <t>https://twitter.com/suchetnabsu2</t>
  </si>
  <si>
    <t>https://twitter.com/raptormehra</t>
  </si>
  <si>
    <t>https://twitter.com/sidojha16</t>
  </si>
  <si>
    <t>https://twitter.com/bondhu_bongo</t>
  </si>
  <si>
    <t>https://twitter.com/jollygall91</t>
  </si>
  <si>
    <t>https://twitter.com/cool_bul_pandey</t>
  </si>
  <si>
    <t>https://twitter.com/kehke_lenge</t>
  </si>
  <si>
    <t>https://twitter.com/imsawankumar</t>
  </si>
  <si>
    <t>https://twitter.com/piratesardar</t>
  </si>
  <si>
    <t>https://twitter.com/me_kunalmahajan</t>
  </si>
  <si>
    <t>https://twitter.com/chaitrasalian</t>
  </si>
  <si>
    <t>https://twitter.com/paragmahale</t>
  </si>
  <si>
    <t>https://twitter.com/akmengg07</t>
  </si>
  <si>
    <t>https://twitter.com/tawaif_chandni</t>
  </si>
  <si>
    <t>https://twitter.com/charleschris23</t>
  </si>
  <si>
    <t>https://twitter.com/balidigalee</t>
  </si>
  <si>
    <t>https://twitter.com/cutesexyamy</t>
  </si>
  <si>
    <t>https://twitter.com/chinalnaagin</t>
  </si>
  <si>
    <t>https://twitter.com/choubeyji55</t>
  </si>
  <si>
    <t>https://twitter.com/dindakadildoo</t>
  </si>
  <si>
    <t>https://twitter.com/damonmatt35</t>
  </si>
  <si>
    <t>https://twitter.com/fogg333444</t>
  </si>
  <si>
    <t>https://twitter.com/harami_bacccha</t>
  </si>
  <si>
    <t>https://twitter.com/genghiskhan65</t>
  </si>
  <si>
    <t>https://twitter.com/haji_thekasai</t>
  </si>
  <si>
    <t>https://twitter.com/gambhirsamasya</t>
  </si>
  <si>
    <t>https://twitter.com/hornybalika</t>
  </si>
  <si>
    <t>https://twitter.com/iamhijra</t>
  </si>
  <si>
    <t>https://twitter.com/hawasihashmi</t>
  </si>
  <si>
    <t>https://twitter.com/hotsexynetu</t>
  </si>
  <si>
    <t>https://twitter.com/itchybitchygal</t>
  </si>
  <si>
    <t>https://twitter.com/kalataklukambli</t>
  </si>
  <si>
    <t>https://twitter.com/gabbywilliams81</t>
  </si>
  <si>
    <t>https://twitter.com/kyla_matt</t>
  </si>
  <si>
    <t>https://twitter.com/kallu_murali</t>
  </si>
  <si>
    <t>https://twitter.com/kuttekaminemc</t>
  </si>
  <si>
    <t>https://twitter.com/kallu1970</t>
  </si>
  <si>
    <t>https://twitter.com/kaalusanath</t>
  </si>
  <si>
    <t>https://twitter.com/himeshhariyaa</t>
  </si>
  <si>
    <t>https://twitter.com/indiangaga</t>
  </si>
  <si>
    <t>https://twitter.com/leonemataa</t>
  </si>
  <si>
    <t>https://twitter.com/mahanchanakya</t>
  </si>
  <si>
    <t>https://twitter.com/main_balmaaaa</t>
  </si>
  <si>
    <t>https://twitter.com/savitabhabhi7</t>
  </si>
  <si>
    <t>https://twitter.com/rajnibuora</t>
  </si>
  <si>
    <t>https://twitter.com/mary_williams87</t>
  </si>
  <si>
    <t>https://twitter.com/phunsiparekh</t>
  </si>
  <si>
    <t>https://twitter.com/tapodikhiladi</t>
  </si>
  <si>
    <t>https://twitter.com/ten222888</t>
  </si>
  <si>
    <t>https://twitter.com/ten333333</t>
  </si>
  <si>
    <t>https://twitter.com/ten333000</t>
  </si>
  <si>
    <t>https://twitter.com/ten333555</t>
  </si>
  <si>
    <t>https://twitter.com/ten333777</t>
  </si>
  <si>
    <t>https://twitter.com/transformer6789</t>
  </si>
  <si>
    <t>https://twitter.com/uglybitchygal</t>
  </si>
  <si>
    <t>https://twitter.com/ten333666</t>
  </si>
  <si>
    <t>https://twitter.com/ten222999</t>
  </si>
  <si>
    <t>https://twitter.com/nangarajan</t>
  </si>
  <si>
    <t>https://twitter.com/ten333222</t>
  </si>
  <si>
    <t>https://twitter.com/pornaddict92</t>
  </si>
  <si>
    <t>https://twitter.com/ten333111</t>
  </si>
  <si>
    <t>https://twitter.com/hrishi_thakur</t>
  </si>
  <si>
    <t>https://twitter.com/tweetskohli</t>
  </si>
  <si>
    <t>https://twitter.com/imkkumar13</t>
  </si>
  <si>
    <t>https://twitter.com/naeemhoosain</t>
  </si>
  <si>
    <t>https://twitter.com/thesehwagfc</t>
  </si>
  <si>
    <t>https://twitter.com/virendersehweg</t>
  </si>
  <si>
    <t>https://twitter.com/viratkohli_king</t>
  </si>
  <si>
    <t>https://twitter.com/viratkohlifc20</t>
  </si>
  <si>
    <t>https://twitter.com/imvijaysingh84</t>
  </si>
  <si>
    <t>https://twitter.com/ravijari05</t>
  </si>
  <si>
    <t>https://twitter.com/niksharan</t>
  </si>
  <si>
    <t>https://twitter.com/deepanshumahaj2</t>
  </si>
  <si>
    <t>https://twitter.com/muralipiyer</t>
  </si>
  <si>
    <t>https://twitter.com/aldrin10029</t>
  </si>
  <si>
    <t>https://twitter.com/mahesh8541</t>
  </si>
  <si>
    <t>https://twitter.com/deveshdubey8874</t>
  </si>
  <si>
    <t>https://twitter.com/vishal4105_</t>
  </si>
  <si>
    <t>https://twitter.com/akaushal96</t>
  </si>
  <si>
    <t>https://twitter.com/shubhthhakur</t>
  </si>
  <si>
    <t>https://twitter.com/prasoondwivedi_</t>
  </si>
  <si>
    <t>https://twitter.com/imvarun_n</t>
  </si>
  <si>
    <t>https://twitter.com/kumarmailrajesh</t>
  </si>
  <si>
    <t>https://twitter.com/todypuja96</t>
  </si>
  <si>
    <t>https://twitter.com/_naman_rastogi</t>
  </si>
  <si>
    <t>https://twitter.com/rajkumargolchha</t>
  </si>
  <si>
    <t>https://twitter.com/karthikkotas</t>
  </si>
  <si>
    <t>https://twitter.com/ferrosahammed</t>
  </si>
  <si>
    <t>https://twitter.com/aakashnilay23</t>
  </si>
  <si>
    <t>https://twitter.com/awaraboi</t>
  </si>
  <si>
    <t>https://twitter.com/anasmagnificent</t>
  </si>
  <si>
    <t>https://twitter.com/mk7786</t>
  </si>
  <si>
    <t>https://twitter.com/imrahulsuthar</t>
  </si>
  <si>
    <t>https://twitter.com/mipaltanforever</t>
  </si>
  <si>
    <t>https://twitter.com/rowdy_lover</t>
  </si>
  <si>
    <t>https://twitter.com/npatidar001</t>
  </si>
  <si>
    <t>https://twitter.com/smita_mishra01</t>
  </si>
  <si>
    <t>https://twitter.com/chilswar</t>
  </si>
  <si>
    <t>https://twitter.com/shinde_sush</t>
  </si>
  <si>
    <t>https://twitter.com/vikixlr8</t>
  </si>
  <si>
    <t>https://twitter.com/iindianmittal</t>
  </si>
  <si>
    <t>https://twitter.com/techmanzara</t>
  </si>
  <si>
    <t>https://twitter.com/manishkr81</t>
  </si>
  <si>
    <t>https://twitter.com/mhatresayali</t>
  </si>
  <si>
    <t>https://twitter.com/ipl</t>
  </si>
  <si>
    <t>https://twitter.com/deepen_shah</t>
  </si>
  <si>
    <t>https://twitter.com/balaji_blaster4</t>
  </si>
  <si>
    <t>https://twitter.com/rahulshah7248</t>
  </si>
  <si>
    <t>https://twitter.com/sujeetk82283582</t>
  </si>
  <si>
    <t>https://twitter.com/bhosadchod</t>
  </si>
  <si>
    <t>https://twitter.com/akshaylaxman</t>
  </si>
  <si>
    <t>https://twitter.com/anubhavpatil</t>
  </si>
  <si>
    <t>https://twitter.com/thiruyees</t>
  </si>
  <si>
    <t>https://twitter.com/rohankehimkar</t>
  </si>
  <si>
    <t>https://twitter.com/vinayc_19</t>
  </si>
  <si>
    <t>https://twitter.com/rajkumardharam</t>
  </si>
  <si>
    <t>https://twitter.com/lovablekrishna</t>
  </si>
  <si>
    <t>https://twitter.com/nilspatel_</t>
  </si>
  <si>
    <t>https://twitter.com/bpsankhala</t>
  </si>
  <si>
    <t>https://twitter.com/niraj_dp1</t>
  </si>
  <si>
    <t>https://twitter.com/minashikkar</t>
  </si>
  <si>
    <t>https://twitter.com/anantbeel</t>
  </si>
  <si>
    <t>https://twitter.com/prashant7925</t>
  </si>
  <si>
    <t>https://twitter.com/ajgaonkarmiking</t>
  </si>
  <si>
    <t>https://twitter.com/sagarjjoshi87</t>
  </si>
  <si>
    <t>https://twitter.com/capankajk</t>
  </si>
  <si>
    <t>https://twitter.com/ks_roopesh</t>
  </si>
  <si>
    <t>https://twitter.com/vaibhavbavaska6</t>
  </si>
  <si>
    <t>https://twitter.com/sublime_dawn</t>
  </si>
  <si>
    <t>https://twitter.com/uttam_anubhav</t>
  </si>
  <si>
    <t>https://twitter.com/yogeshp989840</t>
  </si>
  <si>
    <t>https://twitter.com/jsuryavirat</t>
  </si>
  <si>
    <t>https://twitter.com/ganesh818483</t>
  </si>
  <si>
    <t>https://twitter.com/sumit05_</t>
  </si>
  <si>
    <t>https://twitter.com/ajinikya007</t>
  </si>
  <si>
    <t>https://twitter.com/akbar1delhi</t>
  </si>
  <si>
    <t>https://twitter.com/sharmasmsit</t>
  </si>
  <si>
    <t>https://twitter.com/vignesh56411744</t>
  </si>
  <si>
    <t>https://twitter.com/tekriwalsandeep</t>
  </si>
  <si>
    <t>https://twitter.com/movi_stf_review</t>
  </si>
  <si>
    <t>https://twitter.com/i_chetu</t>
  </si>
  <si>
    <t>https://twitter.com/shahrahul25</t>
  </si>
  <si>
    <t>https://twitter.com/marsvijay</t>
  </si>
  <si>
    <t>https://twitter.com/parhiyuhaan</t>
  </si>
  <si>
    <t>https://twitter.com/ashvinkannawar</t>
  </si>
  <si>
    <t>https://twitter.com/udaymishra42</t>
  </si>
  <si>
    <t>https://twitter.com/ronak8002</t>
  </si>
  <si>
    <t>https://twitter.com/ajmaljarpal</t>
  </si>
  <si>
    <t>https://twitter.com/jayanshudeep</t>
  </si>
  <si>
    <t>https://twitter.com/shubhm_rj</t>
  </si>
  <si>
    <t>https://twitter.com/shivamg9044</t>
  </si>
  <si>
    <t>https://twitter.com/sureshjainit</t>
  </si>
  <si>
    <t>https://twitter.com/nupursharmabjp</t>
  </si>
  <si>
    <t>https://twitter.com/postjobfree</t>
  </si>
  <si>
    <t>https://twitter.com/vpnaranga</t>
  </si>
  <si>
    <t>https://twitter.com/sharmajitech</t>
  </si>
  <si>
    <t>https://twitter.com/2017hellboy</t>
  </si>
  <si>
    <t>https://twitter.com/shoebuddin783</t>
  </si>
  <si>
    <t>https://twitter.com/sonal_rabadia</t>
  </si>
  <si>
    <t>https://twitter.com/mussadaq6</t>
  </si>
  <si>
    <t>https://twitter.com/bipinmparekh</t>
  </si>
  <si>
    <t>https://twitter.com/chintus76596006</t>
  </si>
  <si>
    <t>https://twitter.com/delhidaredevils</t>
  </si>
  <si>
    <t>https://twitter.com/rawat_manbir</t>
  </si>
  <si>
    <t>https://twitter.com/old_delhi</t>
  </si>
  <si>
    <t>https://twitter.com/4g_boy</t>
  </si>
  <si>
    <t>https://twitter.com/kumarupens</t>
  </si>
  <si>
    <t>https://twitter.com/shakkrpara</t>
  </si>
  <si>
    <t>https://twitter.com/sudhiraap</t>
  </si>
  <si>
    <t>https://twitter.com/sharmawrites</t>
  </si>
  <si>
    <t>https://twitter.com/satyendarjain</t>
  </si>
  <si>
    <t>https://twitter.com/sanjayazadsln</t>
  </si>
  <si>
    <t>https://twitter.com/vipinrathaur</t>
  </si>
  <si>
    <t>https://twitter.com/scrapdealerdel</t>
  </si>
  <si>
    <t>https://twitter.com/ibleed_sarcasm</t>
  </si>
  <si>
    <t>https://twitter.com/amitkumar13557</t>
  </si>
  <si>
    <t>https://twitter.com/pardeep9sidhu</t>
  </si>
  <si>
    <t>https://twitter.com/matherzhim</t>
  </si>
  <si>
    <t>https://twitter.com/drkumarvishwas</t>
  </si>
  <si>
    <t>https://twitter.com/akshays28488772</t>
  </si>
  <si>
    <t>https://twitter.com/matin_la77</t>
  </si>
  <si>
    <t>https://twitter.com/yrdeshmukh</t>
  </si>
  <si>
    <t>https://twitter.com/narendramodi</t>
  </si>
  <si>
    <t>https://twitter.com/hashish0077</t>
  </si>
  <si>
    <t>https://twitter.com/sambillings</t>
  </si>
  <si>
    <t>https://twitter.com/vivoipl20</t>
  </si>
  <si>
    <t>https://twitter.com/sportracksa</t>
  </si>
  <si>
    <t>https://twitter.com/gautampai7</t>
  </si>
  <si>
    <t>https://twitter.com/daredevi13delhi</t>
  </si>
  <si>
    <t>https://twitter.com/afthabaftha</t>
  </si>
  <si>
    <t>https://twitter.com/tunishyadav</t>
  </si>
  <si>
    <t>https://twitter.com/abhilesh_jane</t>
  </si>
  <si>
    <t>https://twitter.com/akhilanoop30</t>
  </si>
  <si>
    <t>https://twitter.com/khadeapoorv</t>
  </si>
  <si>
    <t>https://twitter.com/hafeezmohammed0</t>
  </si>
  <si>
    <t>https://twitter.com/mahetesam</t>
  </si>
  <si>
    <t>https://twitter.com/itstanujmehra</t>
  </si>
  <si>
    <t>https://twitter.com/dutt_sankar</t>
  </si>
  <si>
    <t>https://twitter.com/banojapanda</t>
  </si>
  <si>
    <t>https://twitter.com/garvitdubey2</t>
  </si>
  <si>
    <t>https://twitter.com/shakti_fan</t>
  </si>
  <si>
    <t>https://twitter.com/ps_peepspays</t>
  </si>
  <si>
    <t>https://twitter.com/rishab_pant</t>
  </si>
  <si>
    <t>https://twitter.com/soumibanerjee27</t>
  </si>
  <si>
    <t>https://twitter.com/selenag45537263</t>
  </si>
  <si>
    <t>https://twitter.com/vsehrawatdp</t>
  </si>
  <si>
    <t>https://twitter.com/nashritanash316</t>
  </si>
  <si>
    <t>https://twitter.com/parmarrahuls</t>
  </si>
  <si>
    <t>https://twitter.com/eranuragpandey</t>
  </si>
  <si>
    <t>https://twitter.com/rahulso85612626</t>
  </si>
  <si>
    <t>https://twitter.com/ravitejaalava</t>
  </si>
  <si>
    <t>https://twitter.com/umaid_anjum</t>
  </si>
  <si>
    <t>https://twitter.com/iamhm10</t>
  </si>
  <si>
    <t>https://twitter.com/humourthoughts</t>
  </si>
  <si>
    <t>https://twitter.com/pranaya1710</t>
  </si>
  <si>
    <t>https://twitter.com/mtnlofficial</t>
  </si>
  <si>
    <t>https://twitter.com/kil_wish</t>
  </si>
  <si>
    <t>https://twitter.com/onetiponehand_</t>
  </si>
  <si>
    <t>https://twitter.com/bhak_sala</t>
  </si>
  <si>
    <t>https://twitter.com/rgspeak</t>
  </si>
  <si>
    <t>https://twitter.com/bdutt</t>
  </si>
  <si>
    <t>https://twitter.com/ramshinde5556</t>
  </si>
  <si>
    <t>https://twitter.com/aapoverseass</t>
  </si>
  <si>
    <t>https://twitter.com/ouragra</t>
  </si>
  <si>
    <t>https://twitter.com/aryavart_bhumi</t>
  </si>
  <si>
    <t>https://twitter.com/liberal_history</t>
  </si>
  <si>
    <t>https://twitter.com/alpachauhan87</t>
  </si>
  <si>
    <t>https://twitter.com/lord_returns</t>
  </si>
  <si>
    <t>https://twitter.com/myakbarpur</t>
  </si>
  <si>
    <t>https://twitter.com/pramodk73898085</t>
  </si>
  <si>
    <t>https://twitter.com/janakiramanjohn</t>
  </si>
  <si>
    <t>https://twitter.com/moapj</t>
  </si>
  <si>
    <t>https://twitter.com/adeshraparia</t>
  </si>
  <si>
    <t>https://twitter.com/witnesssme</t>
  </si>
  <si>
    <t>https://twitter.com/rasheed14741988</t>
  </si>
  <si>
    <t>https://twitter.com/_kajukatli</t>
  </si>
  <si>
    <t>https://twitter.com/ank631</t>
  </si>
  <si>
    <t>https://twitter.com/free_rider</t>
  </si>
  <si>
    <t>https://twitter.com/uber_delhi</t>
  </si>
  <si>
    <t>https://twitter.com/ramod19885</t>
  </si>
  <si>
    <t>https://twitter.com/technicalgurujl</t>
  </si>
  <si>
    <t>https://twitter.com/kumar_doval</t>
  </si>
  <si>
    <t>https://twitter.com/atalsingh</t>
  </si>
  <si>
    <t>https://twitter.com/4045bp</t>
  </si>
  <si>
    <t>https://twitter.com/withcongguj</t>
  </si>
  <si>
    <t>https://twitter.com/kashyapnandan_</t>
  </si>
  <si>
    <t>https://twitter.com/sadhavi</t>
  </si>
  <si>
    <t>https://twitter.com/drrakeshchahar</t>
  </si>
  <si>
    <t>https://twitter.com/sanukumar7</t>
  </si>
  <si>
    <t>https://twitter.com/bjp4delhi</t>
  </si>
  <si>
    <t>https://twitter.com/mohit_jio</t>
  </si>
  <si>
    <t>https://twitter.com/karanrockhardy</t>
  </si>
  <si>
    <t>https://twitter.com/rohitshakti</t>
  </si>
  <si>
    <t>https://twitter.com/jiomoneycare</t>
  </si>
  <si>
    <t>https://twitter.com/delhi_street</t>
  </si>
  <si>
    <t>https://twitter.com/tush_arora</t>
  </si>
  <si>
    <t>https://twitter.com/nhrv</t>
  </si>
  <si>
    <t>https://twitter.com/amitver29831727</t>
  </si>
  <si>
    <t>https://twitter.com/anubhavsinha</t>
  </si>
  <si>
    <t>https://twitter.com/sharmagki_londi</t>
  </si>
  <si>
    <t>https://twitter.com/tha_janardan</t>
  </si>
  <si>
    <t>https://twitter.com/vasusandy</t>
  </si>
  <si>
    <t>https://twitter.com/hitenderazad</t>
  </si>
  <si>
    <t>https://twitter.com/imranbond007</t>
  </si>
  <si>
    <t>https://twitter.com/dekarupjyoti11</t>
  </si>
  <si>
    <t>https://twitter.com/meena7099</t>
  </si>
  <si>
    <t>https://twitter.com/pankajbbhasin</t>
  </si>
  <si>
    <t>https://twitter.com/freekyindian</t>
  </si>
  <si>
    <t>https://twitter.com/shivam956075</t>
  </si>
  <si>
    <t>https://twitter.com/nivesh_chauhan</t>
  </si>
  <si>
    <t>https://twitter.com/gshrivastava4</t>
  </si>
  <si>
    <t>https://twitter.com/bookmyshow</t>
  </si>
  <si>
    <t>https://twitter.com/amit48467775</t>
  </si>
  <si>
    <t>https://twitter.com/jokermorgun</t>
  </si>
  <si>
    <t>https://twitter.com/exsecular</t>
  </si>
  <si>
    <t>https://twitter.com/yessirtns</t>
  </si>
  <si>
    <t>https://twitter.com/jyotismiles4u</t>
  </si>
  <si>
    <t>https://twitter.com/thegeekyninja</t>
  </si>
  <si>
    <t>https://twitter.com/nasirkh36454215</t>
  </si>
  <si>
    <t>https://twitter.com/himanshushivnan</t>
  </si>
  <si>
    <t>https://twitter.com/reliancedigital</t>
  </si>
  <si>
    <t>https://twitter.com/uj8apkc5cduzhek</t>
  </si>
  <si>
    <t>https://twitter.com/niteshjhalani</t>
  </si>
  <si>
    <t>https://twitter.com/craviraman</t>
  </si>
  <si>
    <t>https://twitter.com/thisiskrishan</t>
  </si>
  <si>
    <t>https://twitter.com/avaneet</t>
  </si>
  <si>
    <t>https://twitter.com/invisibleamit</t>
  </si>
  <si>
    <t>https://twitter.com/irfan_iruz</t>
  </si>
  <si>
    <t>https://twitter.com/priyans16736070</t>
  </si>
  <si>
    <t>https://twitter.com/arjungulyani</t>
  </si>
  <si>
    <t>https://twitter.com/me_pradeeep</t>
  </si>
  <si>
    <t>https://twitter.com/pkpandats</t>
  </si>
  <si>
    <t>uuk50
@ArvindKejriwal Ab to kejri sir
Ji Ye bhi kahenge Maine sirf Delhi
Walo ke liye Wifi Free bola tha
par Ambani se ba… https://t.co/q3ZXfw4KTD</t>
  </si>
  <si>
    <t>mohitroy08
@DrKumarVishwas Es baar kaha se
haaroge amethi raibarelie ya varanasi?Maharaj
ab delhi free se nhi ptegi free
toh j… https://t.co/KpSrB6sASb</t>
  </si>
  <si>
    <t>sumitrawat00752
Mumbai Indians vs Delhi Daredevils
Jio Digital Life IPL 2017 Song
Ringtone Free Download https://t.co/u8NcaT7O4H
https://t.co/LI34Abalbv</t>
  </si>
  <si>
    <t>tvindialiveorg
TIL Desk/Business/New Delhi/New
telecom operator Reliance Jio's
average download speed at 16.48
mbps was almost... https://t.co/EIhRPfpuj0</t>
  </si>
  <si>
    <t>jpgoswami_delhi
Reliance Jio tops chart in 4G download
speed in March, shows TRAI report
https://t.co/pjAcwz3iN2 via @IndianExpress</t>
  </si>
  <si>
    <t xml:space="preserve">indianexpress
</t>
  </si>
  <si>
    <t>arvindpahadia
travelling from Delhi to Dibrugarh...excellent
Jio network everywhere.... everyone
enjoying net with #Jio #JioJiBharKe</t>
  </si>
  <si>
    <t>tilkolkatalive
TIL Desk/Business/New Delhi/New
telecom operator Reliance Jio's
average download speed at 16.48
mbps was almost... https://t.co/tnPBbzLvIk</t>
  </si>
  <si>
    <t>tilbangalore
TIL Desk/Business/New Delhi/New
telecom operator Reliance Jio's
average download speed at 16.48
mbps was almost... https://t.co/shHTA72JKq</t>
  </si>
  <si>
    <t>tilbhopallive
TIL Desk/Business/New Delhi/New
telecom operator Reliance Jio's
average download speed at 16.48
mbps was almost... https://t.co/Yfimvqj0jF</t>
  </si>
  <si>
    <t>tiljandklive
TIL Desk/Business/New Delhi/New
telecom operator Reliance Jio's
average download speed at 16.48
mbps was almost... https://t.co/dcXOlWmdWO</t>
  </si>
  <si>
    <t>tilmumbailive
TIL Desk/Business/New Delhi/New
telecom operator Reliance Jio's
average download speed at 16.48
mbps was almost... https://t.co/5YdID4z6Eu</t>
  </si>
  <si>
    <t>tilupnewsmail
TIL Desk/Business/New Delhi/New
telecom operator Reliance Jio's
average download speed at 16.48
mbps was almost... https://t.co/1uTlpU3lR1</t>
  </si>
  <si>
    <t>tillucknowexp
TIL Desk/Business/New Delhi/New
telecom operator Reliance Jio's
average download speed at 16.48
mbps was almost... https://t.co/G1hv6PYPgp</t>
  </si>
  <si>
    <t>tildelhincrnews
TIL Desk/Business/New Delhi/New
telecom operator Reliance Jio's
average download speed at 16.48
mbps was almost... https://t.co/ClWyG0jdqw</t>
  </si>
  <si>
    <t>nktopdocqnycf65
RT @theehtn: Day 3 of no 'net (West
Delhi) and surviving on Jio. Thanks,
@airtelindia . #Pathetic</t>
  </si>
  <si>
    <t>theehtn
Day 3 of no 'net (West Delhi) and
surviving on Jio. Thanks, @airtelindia
. #Pathetic</t>
  </si>
  <si>
    <t>imvinayak21
RT @geekyranjit: Back in Hyderabad
have to say Reliance Jio speeds
are lot better in Hyderabad compared
to Delhi</t>
  </si>
  <si>
    <t>geekyranjit
Back in Hyderabad have to say Reliance
Jio speeds are lot better in Hyderabad
compared to Delhi</t>
  </si>
  <si>
    <t>celbs2025
RT @celbs2025: 🌈BUY TV Table in
Rs2⃣3⃣9⃣9⃣📢 MRP6⃣6⃣4⃣0⃣❌ https://t.co/VDi2RJk8kj
Delhi HC Kashmiris #IkVaariAa #Sa…</t>
  </si>
  <si>
    <t>smartdeal4you
RT @celbs2025: 🌈BUY TV Table in
Rs2⃣3⃣9⃣9⃣📢 MRP6⃣6⃣4⃣0⃣❌ https://t.co/VDi2RJk8kj
Delhi HC Kashmiris #IkVaariAa #Sa…</t>
  </si>
  <si>
    <t>aapsurendrahain
@JioCare hi! I want to get a Jio
sim online on my UP's Aadhar in
Delhi. Is it possible? By how,
I sud order for that Sim??</t>
  </si>
  <si>
    <t>kumardharmindia
Delhi me bjp lao aur khushal jindgi
jio</t>
  </si>
  <si>
    <t>achinmaheshvri
@RenukaJain6 @ArvindKejriwal Why
blame him solely ? Didn't Delhi
ppl voted for him with full support
? JIO learnt… https://t.co/9VbYnHGOEv</t>
  </si>
  <si>
    <t xml:space="preserve">renukajain6
</t>
  </si>
  <si>
    <t xml:space="preserve">arvindkejriwal
</t>
  </si>
  <si>
    <t>techkysanjeev
Jio Vs WI-FI 20mbps || Internet
Speed Test At Delhi || Jio Win
SPEED Test: https://t.co/wSveSS5YSW
via @YouTube</t>
  </si>
  <si>
    <t>dailyhetaishi
Airtel Becomes India's Fastest
3G, 4G Network Provider Beats Jio,
Vodafone, Idea: Report https://t.co/dqxIWpwmhT
https://t.co/PGuwHHNND9</t>
  </si>
  <si>
    <t>1mranalam
@reliancejio @JioCare Jio has a
worst network inside Delhi Metro
&amp;amp; at basement too. Not able
to call lots of toll free no. #JioSucks</t>
  </si>
  <si>
    <t>mr_saggs
RT @geekyranjit: Back in Hyderabad
have to say Reliance Jio speeds
are lot better in Hyderabad compared
to Delhi</t>
  </si>
  <si>
    <t>karansanju
@dollymoga @Delhi_Airport @VodafoneIN
@tatadocomo Dont worry soon Jio
will be started</t>
  </si>
  <si>
    <t>dollymoga
RT @karansanju: @dollymoga @Delhi_Airport
@VodafoneIN @tatadocomo Dont worry
soon Jio will be started</t>
  </si>
  <si>
    <t xml:space="preserve">delhi_airport
</t>
  </si>
  <si>
    <t>abhineshkumarsh
@mipaltan One frnd ask me you are
from Delhi I am said yes . So why
r u supporting mumbai Indians .
My answer is JIO Namak mere phone
m hi</t>
  </si>
  <si>
    <t xml:space="preserve">mipaltan
</t>
  </si>
  <si>
    <t>delhiindiarr
Airtel beats Reliance Jio by a
huge margin in 4G speed: OpenSignal
report https://t.co/QYDSKzqmhM
https://t.co/k2eUTYXxNB</t>
  </si>
  <si>
    <t>ankurjain2001
Reliance owns Mumbai Indians. They
are playing against Delhi Daredevils.
Delhi Daredevils is sponsored by
Jio... https://t.co/5cgHESmUkl</t>
  </si>
  <si>
    <t>archanav16
RT @Rekha_Verma93: Delhi wickets
falling as rapidly as Airtel and
Vodafone data prices fell post
Reliance Jio. #MIvDD</t>
  </si>
  <si>
    <t>rekha_verma93
Delhi wickets falling as rapidly
as Airtel and Vodafone data prices
fell post Reliance Jio. #MIvDD</t>
  </si>
  <si>
    <t>elvisfletcher2
RT @Rekha_Verma93: Delhi wickets
falling as rapidly as Airtel and
Vodafone data prices fell post
Reliance Jio. #MIvDD</t>
  </si>
  <si>
    <t>abhilashamagic
RT @Rekha_Verma93: Delhi wickets
falling as rapidly as Airtel and
Vodafone data prices fell post
Reliance Jio. #MIvDD</t>
  </si>
  <si>
    <t>anushasodavara
RT @Rekha_Verma93: Delhi wickets
falling as rapidly as Airtel and
Vodafone data prices fell post
Reliance Jio. #MIvDD</t>
  </si>
  <si>
    <t>heatherlum1
RT @Rekha_Verma93: Delhi wickets
falling as rapidly as Airtel and
Vodafone data prices fell post
Reliance Jio. #MIvDD</t>
  </si>
  <si>
    <t>aratrikade1
RT @Rekha_Verma93: Delhi wickets
falling as rapidly as Airtel and
Vodafone data prices fell post
Reliance Jio. #MIvDD</t>
  </si>
  <si>
    <t>kalra_ankusha
RT @Rekha_Verma93: Delhi wickets
falling as rapidly as Airtel and
Vodafone data prices fell post
Reliance Jio. #MIvDD</t>
  </si>
  <si>
    <t>anujaplazid
RT @Rekha_Verma93: Delhi wickets
falling as rapidly as Airtel and
Vodafone data prices fell post
Reliance Jio. #MIvDD</t>
  </si>
  <si>
    <t>jennychan91
RT @Rekha_Verma93: Delhi wickets
falling as rapidly as Airtel and
Vodafone data prices fell post
Reliance Jio. #MIvDD</t>
  </si>
  <si>
    <t>telw_anuja
RT @Rekha_Verma93: Delhi wickets
falling as rapidly as Airtel and
Vodafone data prices fell post
Reliance Jio. #MIvDD</t>
  </si>
  <si>
    <t>sen_abha
RT @Rekha_Verma93: Delhi wickets
falling as rapidly as Airtel and
Vodafone data prices fell post
Reliance Jio. #MIvDD</t>
  </si>
  <si>
    <t>anushakota2
RT @Rekha_Verma93: Delhi wickets
falling as rapidly as Airtel and
Vodafone data prices fell post
Reliance Jio. #MIvDD</t>
  </si>
  <si>
    <t>garfieldjulia
RT @Rekha_Verma93: Delhi wickets
falling as rapidly as Airtel and
Vodafone data prices fell post
Reliance Jio. #MIvDD</t>
  </si>
  <si>
    <t>idaleng
RT @Rekha_Verma93: Delhi wickets
falling as rapidly as Airtel and
Vodafone data prices fell post
Reliance Jio. #MIvDD</t>
  </si>
  <si>
    <t>john_cop78
RT @Rekha_Verma93: Delhi wickets
falling as rapidly as Airtel and
Vodafone data prices fell post
Reliance Jio. #MIvDD</t>
  </si>
  <si>
    <t>akanksha_shah98
RT @Rekha_Verma93: Delhi wickets
falling as rapidly as Airtel and
Vodafone data prices fell post
Reliance Jio. #MIvDD</t>
  </si>
  <si>
    <t>neha_yogi8
RT @Rekha_Verma93: Delhi wickets
falling as rapidly as Airtel and
Vodafone data prices fell post
Reliance Jio. #MIvDD</t>
  </si>
  <si>
    <t>edna_zoeng
RT @Rekha_Verma93: Delhi wickets
falling as rapidly as Airtel and
Vodafone data prices fell post
Reliance Jio. #MIvDD</t>
  </si>
  <si>
    <t>4suchetnabsu
RT @Rekha_Verma93: Delhi wickets
falling as rapidly as Airtel and
Vodafone data prices fell post
Reliance Jio. #MIvDD</t>
  </si>
  <si>
    <t>ceciliadyson
RT @Rekha_Verma93: Delhi wickets
falling as rapidly as Airtel and
Vodafone data prices fell post
Reliance Jio. #MIvDD</t>
  </si>
  <si>
    <t>gibbs82gibbs
RT @Rekha_Verma93: Delhi wickets
falling as rapidly as Airtel and
Vodafone data prices fell post
Reliance Jio. #MIvDD</t>
  </si>
  <si>
    <t>anusris2
RT @Rekha_Verma93: Delhi wickets
falling as rapidly as Airtel and
Vodafone data prices fell post
Reliance Jio. #MIvDD</t>
  </si>
  <si>
    <t>guardian_angl99
RT @Rekha_Verma93: Delhi wickets
falling as rapidly as Airtel and
Vodafone data prices fell post
Reliance Jio. #MIvDD</t>
  </si>
  <si>
    <t>5_anuradha
RT @Rekha_Verma93: Delhi wickets
falling as rapidly as Airtel and
Vodafone data prices fell post
Reliance Jio. #MIvDD</t>
  </si>
  <si>
    <t>archanam20
RT @Rekha_Verma93: Delhi wickets
falling as rapidly as Airtel and
Vodafone data prices fell post
Reliance Jio. #MIvDD</t>
  </si>
  <si>
    <t>archanakurapat
RT @Rekha_Verma93: Delhi wickets
falling as rapidly as Airtel and
Vodafone data prices fell post
Reliance Jio. #MIvDD</t>
  </si>
  <si>
    <t>aparnap08536260
RT @Rekha_Verma93: Delhi wickets
falling as rapidly as Airtel and
Vodafone data prices fell post
Reliance Jio. #MIvDD</t>
  </si>
  <si>
    <t>dhotrekaranu
RT @Rekha_Verma93: Delhi wickets
falling as rapidly as Airtel and
Vodafone data prices fell post
Reliance Jio. #MIvDD</t>
  </si>
  <si>
    <t>anupriyajain12
RT @Rekha_Verma93: Delhi wickets
falling as rapidly as Airtel and
Vodafone data prices fell post
Reliance Jio. #MIvDD</t>
  </si>
  <si>
    <t>13_narayana
RT @Rekha_Verma93: Delhi wickets
falling as rapidly as Airtel and
Vodafone data prices fell post
Reliance Jio. #MIvDD</t>
  </si>
  <si>
    <t>anubharaaii
RT @Rekha_Verma93: Delhi wickets
falling as rapidly as Airtel and
Vodafone data prices fell post
Reliance Jio. #MIvDD</t>
  </si>
  <si>
    <t>aparnakumar9
RT @Rekha_Verma93: Delhi wickets
falling as rapidly as Airtel and
Vodafone data prices fell post
Reliance Jio. #MIvDD</t>
  </si>
  <si>
    <t>diana_lau87
RT @Rekha_Verma93: Delhi wickets
falling as rapidly as Airtel and
Vodafone data prices fell post
Reliance Jio. #MIvDD</t>
  </si>
  <si>
    <t>mellisha_ma
RT @Rekha_Verma93: Delhi wickets
falling as rapidly as Airtel and
Vodafone data prices fell post
Reliance Jio. #MIvDD</t>
  </si>
  <si>
    <t>aparnavardhan2
RT @Rekha_Verma93: Delhi wickets
falling as rapidly as Airtel and
Vodafone data prices fell post
Reliance Jio. #MIvDD</t>
  </si>
  <si>
    <t>rashmishankar4
RT @Rekha_Verma93: Delhi wickets
falling as rapidly as Airtel and
Vodafone data prices fell post
Reliance Jio. #MIvDD</t>
  </si>
  <si>
    <t>frankd1982
RT @Rekha_Verma93: Delhi wickets
falling as rapidly as Airtel and
Vodafone data prices fell post
Reliance Jio. #MIvDD</t>
  </si>
  <si>
    <t>suchetnabsu2
RT @Rekha_Verma93: Delhi wickets
falling as rapidly as Airtel and
Vodafone data prices fell post
Reliance Jio. #MIvDD</t>
  </si>
  <si>
    <t>raptormehra
RT @Rekha_Verma93: Delhi wickets
falling as rapidly as Airtel and
Vodafone data prices fell post
Reliance Jio. #MIvDD</t>
  </si>
  <si>
    <t>sidojha16
What Jio have done to airtel the
same team is doing against Delhi
..😔😔😔 #MIvDD</t>
  </si>
  <si>
    <t>bondhu_bongo
RT @Rekha_Verma93: Delhi wickets
falling as rapidly as Airtel and
Vodafone data prices fell post
Reliance Jio. #MIvDD</t>
  </si>
  <si>
    <t>jollygall91
RT @Rekha_Verma93: Delhi wickets
falling as rapidly as Airtel and
Vodafone data prices fell post
Reliance Jio. #MIvDD</t>
  </si>
  <si>
    <t>cool_bul_pandey
RT @Rekha_Verma93: Delhi wickets
falling as rapidly as Airtel and
Vodafone data prices fell post
Reliance Jio. #MIvDD</t>
  </si>
  <si>
    <t>kehke_lenge
RT @Rekha_Verma93: Delhi wickets
falling as rapidly as Airtel and
Vodafone data prices fell post
Reliance Jio. #MIvDD</t>
  </si>
  <si>
    <t>imsawankumar
RT @Rekha_Verma93: Delhi wickets
falling as rapidly as Airtel and
Vodafone data prices fell post
Reliance Jio. #MIvDD</t>
  </si>
  <si>
    <t>piratesardar
The biggest irony - Delhi supporters
are tweeting abt mumbai defeat
by using the JIO sim provided by
mumbai owner ambani😒😏 #MIvDD</t>
  </si>
  <si>
    <t>me_kunalmahajan
RT @Rekha_Verma93: Delhi wickets
falling as rapidly as Airtel and
Vodafone data prices fell post
Reliance Jio. #MIvDD</t>
  </si>
  <si>
    <t>chaitrasalian
RT @Rekha_Verma93: Delhi wickets
falling as rapidly as Airtel and
Vodafone data prices fell post
Reliance Jio. #MIvDD</t>
  </si>
  <si>
    <t>paragmahale
RT @Rekha_Verma93: Delhi wickets
falling as rapidly as Airtel and
Vodafone data prices fell post
Reliance Jio. #MIvDD</t>
  </si>
  <si>
    <t>akmengg07
#MIvDD अम्बानी जी ने jio देकर delhi
को खरीद लिया</t>
  </si>
  <si>
    <t>tawaif_chandni
RT @Rekha_Verma93: Delhi wickets
falling as rapidly as Airtel and
Vodafone data prices fell post
Reliance Jio. #MIvDD</t>
  </si>
  <si>
    <t>charleschris23
RT @Rekha_Verma93: Delhi wickets
falling as rapidly as Airtel and
Vodafone data prices fell post
Reliance Jio. #MIvDD</t>
  </si>
  <si>
    <t>balidigalee
RT @Rekha_Verma93: Delhi wickets
falling as rapidly as Airtel and
Vodafone data prices fell post
Reliance Jio. #MIvDD</t>
  </si>
  <si>
    <t>cutesexyamy
RT @Rekha_Verma93: Delhi wickets
falling as rapidly as Airtel and
Vodafone data prices fell post
Reliance Jio. #MIvDD</t>
  </si>
  <si>
    <t>chinalnaagin
RT @Rekha_Verma93: Delhi wickets
falling as rapidly as Airtel and
Vodafone data prices fell post
Reliance Jio. #MIvDD</t>
  </si>
  <si>
    <t>choubeyji55
RT @Rekha_Verma93: Delhi wickets
falling as rapidly as Airtel and
Vodafone data prices fell post
Reliance Jio. #MIvDD</t>
  </si>
  <si>
    <t>dindakadildoo
RT @Rekha_Verma93: Delhi wickets
falling as rapidly as Airtel and
Vodafone data prices fell post
Reliance Jio. #MIvDD</t>
  </si>
  <si>
    <t>damonmatt35
RT @Rekha_Verma93: Delhi wickets
falling as rapidly as Airtel and
Vodafone data prices fell post
Reliance Jio. #MIvDD</t>
  </si>
  <si>
    <t>fogg333444
RT @Rekha_Verma93: Delhi wickets
falling as rapidly as Airtel and
Vodafone data prices fell post
Reliance Jio. #MIvDD</t>
  </si>
  <si>
    <t>harami_bacccha
RT @Rekha_Verma93: Delhi wickets
falling as rapidly as Airtel and
Vodafone data prices fell post
Reliance Jio. #MIvDD</t>
  </si>
  <si>
    <t>genghiskhan65
RT @Rekha_Verma93: Delhi wickets
falling as rapidly as Airtel and
Vodafone data prices fell post
Reliance Jio. #MIvDD</t>
  </si>
  <si>
    <t>haji_thekasai
RT @Rekha_Verma93: Delhi wickets
falling as rapidly as Airtel and
Vodafone data prices fell post
Reliance Jio. #MIvDD</t>
  </si>
  <si>
    <t>gambhirsamasya
RT @Rekha_Verma93: Delhi wickets
falling as rapidly as Airtel and
Vodafone data prices fell post
Reliance Jio. #MIvDD</t>
  </si>
  <si>
    <t>hornybalika
RT @Rekha_Verma93: Delhi wickets
falling as rapidly as Airtel and
Vodafone data prices fell post
Reliance Jio. #MIvDD</t>
  </si>
  <si>
    <t>iamhijra
RT @Rekha_Verma93: Delhi wickets
falling as rapidly as Airtel and
Vodafone data prices fell post
Reliance Jio. #MIvDD</t>
  </si>
  <si>
    <t>hawasihashmi
RT @Rekha_Verma93: Delhi wickets
falling as rapidly as Airtel and
Vodafone data prices fell post
Reliance Jio. #MIvDD</t>
  </si>
  <si>
    <t>hotsexynetu
RT @Rekha_Verma93: Delhi wickets
falling as rapidly as Airtel and
Vodafone data prices fell post
Reliance Jio. #MIvDD</t>
  </si>
  <si>
    <t>itchybitchygal
RT @Rekha_Verma93: Delhi wickets
falling as rapidly as Airtel and
Vodafone data prices fell post
Reliance Jio. #MIvDD</t>
  </si>
  <si>
    <t>kalataklukambli
RT @Rekha_Verma93: Delhi wickets
falling as rapidly as Airtel and
Vodafone data prices fell post
Reliance Jio. #MIvDD</t>
  </si>
  <si>
    <t>gabbywilliams81
RT @Rekha_Verma93: Delhi wickets
falling as rapidly as Airtel and
Vodafone data prices fell post
Reliance Jio. #MIvDD</t>
  </si>
  <si>
    <t>kyla_matt
RT @Rekha_Verma93: Delhi wickets
falling as rapidly as Airtel and
Vodafone data prices fell post
Reliance Jio. #MIvDD</t>
  </si>
  <si>
    <t>kallu_murali
RT @Rekha_Verma93: Delhi wickets
falling as rapidly as Airtel and
Vodafone data prices fell post
Reliance Jio. #MIvDD</t>
  </si>
  <si>
    <t>kuttekaminemc
RT @Rekha_Verma93: Delhi wickets
falling as rapidly as Airtel and
Vodafone data prices fell post
Reliance Jio. #MIvDD</t>
  </si>
  <si>
    <t>kallu1970
RT @Rekha_Verma93: Delhi wickets
falling as rapidly as Airtel and
Vodafone data prices fell post
Reliance Jio. #MIvDD</t>
  </si>
  <si>
    <t>kaalusanath
RT @Rekha_Verma93: Delhi wickets
falling as rapidly as Airtel and
Vodafone data prices fell post
Reliance Jio. #MIvDD</t>
  </si>
  <si>
    <t>himeshhariyaa
RT @Rekha_Verma93: Delhi wickets
falling as rapidly as Airtel and
Vodafone data prices fell post
Reliance Jio. #MIvDD</t>
  </si>
  <si>
    <t>indiangaga
RT @Rekha_Verma93: Delhi wickets
falling as rapidly as Airtel and
Vodafone data prices fell post
Reliance Jio. #MIvDD</t>
  </si>
  <si>
    <t>leonemataa
RT @Rekha_Verma93: Delhi wickets
falling as rapidly as Airtel and
Vodafone data prices fell post
Reliance Jio. #MIvDD</t>
  </si>
  <si>
    <t>mahanchanakya
RT @Rekha_Verma93: Delhi wickets
falling as rapidly as Airtel and
Vodafone data prices fell post
Reliance Jio. #MIvDD</t>
  </si>
  <si>
    <t>main_balmaaaa
RT @Rekha_Verma93: Delhi wickets
falling as rapidly as Airtel and
Vodafone data prices fell post
Reliance Jio. #MIvDD</t>
  </si>
  <si>
    <t>savitabhabhi7
RT @Rekha_Verma93: Delhi wickets
falling as rapidly as Airtel and
Vodafone data prices fell post
Reliance Jio. #MIvDD</t>
  </si>
  <si>
    <t>rajnibuora
RT @Rekha_Verma93: Delhi wickets
falling as rapidly as Airtel and
Vodafone data prices fell post
Reliance Jio. #MIvDD</t>
  </si>
  <si>
    <t>mary_williams87
RT @Rekha_Verma93: Delhi wickets
falling as rapidly as Airtel and
Vodafone data prices fell post
Reliance Jio. #MIvDD</t>
  </si>
  <si>
    <t>phunsiparekh
RT @Rekha_Verma93: Delhi wickets
falling as rapidly as Airtel and
Vodafone data prices fell post
Reliance Jio. #MIvDD</t>
  </si>
  <si>
    <t>tapodikhiladi
RT @Rekha_Verma93: Delhi wickets
falling as rapidly as Airtel and
Vodafone data prices fell post
Reliance Jio. #MIvDD</t>
  </si>
  <si>
    <t>ten222888
RT @Rekha_Verma93: Delhi wickets
falling as rapidly as Airtel and
Vodafone data prices fell post
Reliance Jio. #MIvDD</t>
  </si>
  <si>
    <t>ten333333
RT @Rekha_Verma93: Delhi wickets
falling as rapidly as Airtel and
Vodafone data prices fell post
Reliance Jio. #MIvDD</t>
  </si>
  <si>
    <t>ten333000
RT @Rekha_Verma93: Delhi wickets
falling as rapidly as Airtel and
Vodafone data prices fell post
Reliance Jio. #MIvDD</t>
  </si>
  <si>
    <t>ten333555
RT @Rekha_Verma93: Delhi wickets
falling as rapidly as Airtel and
Vodafone data prices fell post
Reliance Jio. #MIvDD</t>
  </si>
  <si>
    <t>ten333777
RT @Rekha_Verma93: Delhi wickets
falling as rapidly as Airtel and
Vodafone data prices fell post
Reliance Jio. #MIvDD</t>
  </si>
  <si>
    <t>transformer6789
RT @Rekha_Verma93: Delhi wickets
falling as rapidly as Airtel and
Vodafone data prices fell post
Reliance Jio. #MIvDD</t>
  </si>
  <si>
    <t>uglybitchygal
RT @Rekha_Verma93: Delhi wickets
falling as rapidly as Airtel and
Vodafone data prices fell post
Reliance Jio. #MIvDD</t>
  </si>
  <si>
    <t>ten333666
RT @Rekha_Verma93: Delhi wickets
falling as rapidly as Airtel and
Vodafone data prices fell post
Reliance Jio. #MIvDD</t>
  </si>
  <si>
    <t>ten222999
RT @Rekha_Verma93: Delhi wickets
falling as rapidly as Airtel and
Vodafone data prices fell post
Reliance Jio. #MIvDD</t>
  </si>
  <si>
    <t>nangarajan
RT @Rekha_Verma93: Delhi wickets
falling as rapidly as Airtel and
Vodafone data prices fell post
Reliance Jio. #MIvDD</t>
  </si>
  <si>
    <t>ten333222
RT @Rekha_Verma93: Delhi wickets
falling as rapidly as Airtel and
Vodafone data prices fell post
Reliance Jio. #MIvDD</t>
  </si>
  <si>
    <t>pornaddict92
RT @Rekha_Verma93: Delhi wickets
falling as rapidly as Airtel and
Vodafone data prices fell post
Reliance Jio. #MIvDD</t>
  </si>
  <si>
    <t>ten333111
RT @Rekha_Verma93: Delhi wickets
falling as rapidly as Airtel and
Vodafone data prices fell post
Reliance Jio. #MIvDD</t>
  </si>
  <si>
    <t>hrishi_thakur
Delhi Daredevils ki innings hai
ya #Jio ke commercial breaks hai
kuch samaz Nahi aa raha... #JioDhanDhanaDhan
#MIvDD</t>
  </si>
  <si>
    <t>tweetskohli
Mumbai Indian distributing free
jio sim with free internet and
calling to Delhi that's why all
player r going to take new sim
#jioPower 😂😂😂</t>
  </si>
  <si>
    <t>imkkumar13
RT @TweetsKohli: Mumbai Indian
distributing free jio sim with
free internet and calling to Delhi
that's why all player r going to
take new…</t>
  </si>
  <si>
    <t>naeemhoosain
RT @Rekha_Verma93: Delhi wickets
falling as rapidly as Airtel and
Vodafone data prices fell post
Reliance Jio. #MIvDD</t>
  </si>
  <si>
    <t>thesehwagfc
RT @VirenderSehweg: Delhi wickets
falling as rapidly as Airtel and
Vodafone data prices fell post
Reliance Jio. #MIvDD #RPSvSRH</t>
  </si>
  <si>
    <t>virendersehweg
Delhi wickets falling as rapidly
as Airtel and Vodafone data prices
fell post Reliance Jio. #MIvDD
#RPSvSRH</t>
  </si>
  <si>
    <t>viratkohli_king
RT @VirenderSehweg: Delhi wickets
falling as rapidly as Airtel and
Vodafone data prices fell post
Reliance Jio. #MIvDD #RPSvSRH</t>
  </si>
  <si>
    <t>viratkohlifc20
RT @VirenderSehweg: Delhi wickets
falling as rapidly as Airtel and
Vodafone data prices fell post
Reliance Jio. #MIvDD #RPSvSRH</t>
  </si>
  <si>
    <t>imvijaysingh84
RT @VirenderSehweg: Delhi wickets
falling as rapidly as Airtel and
Vodafone data prices fell post
Reliance Jio. #MIvDD #RPSvSRH</t>
  </si>
  <si>
    <t>ravijari05
RT @VirenderSehweg: Delhi wickets
falling as rapidly as Airtel and
Vodafone data prices fell post
Reliance Jio. #MIvDD #RPSvSRH</t>
  </si>
  <si>
    <t>niksharan
RT @VirenderSehweg: Delhi wickets
falling as rapidly as Airtel and
Vodafone data prices fell post
Reliance Jio. #MIvDD #RPSvSRH</t>
  </si>
  <si>
    <t>deepanshumahaj2
RT @VirenderSehweg: Delhi wickets
falling as rapidly as Airtel and
Vodafone data prices fell post
Reliance Jio. #MIvDD #RPSvSRH</t>
  </si>
  <si>
    <t>muralipiyer
RT @VirenderSehweg: Delhi wickets
falling as rapidly as Airtel and
Vodafone data prices fell post
Reliance Jio. #MIvDD #RPSvSRH</t>
  </si>
  <si>
    <t>aldrin10029
RT @VirenderSehweg: Delhi wickets
falling as rapidly as Airtel and
Vodafone data prices fell post
Reliance Jio. #MIvDD #RPSvSRH</t>
  </si>
  <si>
    <t>mahesh8541
RT @Rekha_Verma93: Delhi wickets
falling as rapidly as Airtel and
Vodafone data prices fell post
Reliance Jio. #MIvDD</t>
  </si>
  <si>
    <t>deveshdubey8874
RT @VirenderSehweg: Delhi wickets
falling as rapidly as Airtel and
Vodafone data prices fell post
Reliance Jio. #MIvDD #RPSvSRH</t>
  </si>
  <si>
    <t>vishal4105_
RT @VirenderSehweg: Delhi wickets
falling as rapidly as Airtel and
Vodafone data prices fell post
Reliance Jio. #MIvDD #RPSvSRH</t>
  </si>
  <si>
    <t>akaushal96
RT @VirenderSehweg: Delhi wickets
falling as rapidly as Airtel and
Vodafone data prices fell post
Reliance Jio. #MIvDD #RPSvSRH</t>
  </si>
  <si>
    <t>shubhthhakur
RT @Rekha_Verma93: Delhi wickets
falling as rapidly as Airtel and
Vodafone data prices fell post
Reliance Jio. #MIvDD</t>
  </si>
  <si>
    <t>prasoondwivedi_
Nita ambani to delhi batsmen- get
out before 8 and #samsungs8 with
free jio for 8 months will be urs
Delhi batsmen-… https://t.co/iEfHlRMmjl</t>
  </si>
  <si>
    <t>imvarun_n
RT @VirenderSehweg: Delhi wickets
falling as rapidly as Airtel and
Vodafone data prices fell post
Reliance Jio. #MIvDD #RPSvSRH</t>
  </si>
  <si>
    <t>kumarmailrajesh
RT @VirenderSehweg: Delhi wickets
falling as rapidly as Airtel and
Vodafone data prices fell post
Reliance Jio. #MIvDD #RPSvSRH</t>
  </si>
  <si>
    <t>todypuja96
RT @VirenderSehweg: Delhi wickets
falling as rapidly as Airtel and
Vodafone data prices fell post
Reliance Jio. #MIvDD #RPSvSRH</t>
  </si>
  <si>
    <t>_naman_rastogi
RT @VirenderSehweg: Delhi wickets
falling as rapidly as Airtel and
Vodafone data prices fell post
Reliance Jio. #MIvDD #RPSvSRH</t>
  </si>
  <si>
    <t>rajkumargolchha
RT @Rekha_Verma93: Delhi wickets
falling as rapidly as Airtel and
Vodafone data prices fell post
Reliance Jio. #MIvDD</t>
  </si>
  <si>
    <t>karthikkotas
RT @VirenderSehweg: Delhi wickets
falling as rapidly as Airtel and
Vodafone data prices fell post
Reliance Jio. #MIvDD #RPSvSRH</t>
  </si>
  <si>
    <t>ferrosahammed
RT @VirenderSehweg: Delhi wickets
falling as rapidly as Airtel and
Vodafone data prices fell post
Reliance Jio. #MIvDD #RPSvSRH</t>
  </si>
  <si>
    <t>aakashnilay23
RT @Rekha_Verma93: Delhi wickets
falling as rapidly as Airtel and
Vodafone data prices fell post
Reliance Jio. #MIvDD</t>
  </si>
  <si>
    <t>awaraboi
RT @Rekha_Verma93: Delhi wickets
falling as rapidly as Airtel and
Vodafone data prices fell post
Reliance Jio. #MIvDD</t>
  </si>
  <si>
    <t>anasmagnificent
Ambani Mafia robbed Delhi by offering
them 1 year free Jio services +
the sponsorship.. Well played Mukesh
sir.. Gujju's business mind 👏🏻👏🏻</t>
  </si>
  <si>
    <t>mk7786
RT @Rekha_Verma93: Delhi wickets
falling as rapidly as Airtel and
Vodafone data prices fell post
Reliance Jio. #MIvDD</t>
  </si>
  <si>
    <t>imrahulsuthar
Delhi wickets falling as rapidly
as Airtel and Vodafone data prices
fell post Reliance Jio. #MIvDD
#RPSvSRH 🏏 Rohit Sharma #IPL</t>
  </si>
  <si>
    <t>mipaltanforever
RT @imrahulsuthar: Delhi wickets
falling as rapidly as Airtel and
Vodafone data prices fell post
Reliance Jio. #MIvDD #RPSvSRH 🏏
Rohit Sha…</t>
  </si>
  <si>
    <t>rowdy_lover
RT @VirenderSehweg: Delhi wickets
falling as rapidly as Airtel and
Vodafone data prices fell post
Reliance Jio. #MIvDD #RPSvSRH</t>
  </si>
  <si>
    <t>npatidar001
RT @VirenderSehweg: Delhi wickets
falling as rapidly as Airtel and
Vodafone data prices fell post
Reliance Jio. #MIvDD #RPSvSRH</t>
  </si>
  <si>
    <t>smita_mishra01
RT @Rekha_Verma93: Delhi wickets
falling as rapidly as Airtel and
Vodafone data prices fell post
Reliance Jio. #MIvDD</t>
  </si>
  <si>
    <t>chilswar
RT @VirenderSehweg: Delhi wickets
falling as rapidly as Airtel and
Vodafone data prices fell post
Reliance Jio. #MIvDD #RPSvSRH</t>
  </si>
  <si>
    <t>shinde_sush
RT @VirenderSehweg: Delhi wickets
falling as rapidly as Airtel and
Vodafone data prices fell post
Reliance Jio. #MIvDD #RPSvSRH</t>
  </si>
  <si>
    <t>vikixlr8
RT @geekyranjit: Back in Hyderabad
have to say Reliance Jio speeds
are lot better in Hyderabad compared
to Delhi</t>
  </si>
  <si>
    <t>iindianmittal
RT @Rekha_Verma93: Delhi wickets
falling as rapidly as Airtel and
Vodafone data prices fell post
Reliance Jio. #MIvDD</t>
  </si>
  <si>
    <t>techmanzara
Tech News #18- Samsung s8+ offer,
jio broadband, facebook silent
communications, delhi metro, https://t.co/CVVNvd1kyB</t>
  </si>
  <si>
    <t>manishkr81
RT @VirenderSehweg: Delhi wickets
falling as rapidly as Airtel and
Vodafone data prices fell post
Reliance Jio. #MIvDD #RPSvSRH</t>
  </si>
  <si>
    <t>mhatresayali
After todays win against DD Ambani
to announce free JIO 4G net for
next 1 year to Delhi Team #MIvsDD
#IPL10 @IPL</t>
  </si>
  <si>
    <t xml:space="preserve">ipl
</t>
  </si>
  <si>
    <t>deepen_shah
RT @Rekha_Verma93: Delhi wickets
falling as rapidly as Airtel and
Vodafone data prices fell post
Reliance Jio. #MIvDD</t>
  </si>
  <si>
    <t>balaji_blaster4
RT @Rekha_Verma93: Delhi wickets
falling as rapidly as Airtel and
Vodafone data prices fell post
Reliance Jio. #MIvDD</t>
  </si>
  <si>
    <t>rahulshah7248
RT @VirenderSehweg: Delhi wickets
falling as rapidly as Airtel and
Vodafone data prices fell post
Reliance Jio. #MIvDD #RPSvSRH</t>
  </si>
  <si>
    <t>sujeetk82283582
Aacha khele #Delhi vale ...#Jio
ke toh network he uth gy the delhi
sr .. . #IPL10 #DDvMI</t>
  </si>
  <si>
    <t>bhosadchod
RT @VirenderSehweg: Delhi wickets
falling as rapidly as Airtel and
Vodafone data prices fell post
Reliance Jio. #MIvDD #RPSvSRH</t>
  </si>
  <si>
    <t>akshaylaxman
RT @Rekha_Verma93: Delhi wickets
falling as rapidly as Airtel and
Vodafone data prices fell post
Reliance Jio. #MIvDD</t>
  </si>
  <si>
    <t>anubhavpatil
RT @VirenderSehweg: Delhi wickets
falling as rapidly as Airtel and
Vodafone data prices fell post
Reliance Jio. #MIvDD #RPSvSRH</t>
  </si>
  <si>
    <t>thiruyees
RT @Rekha_Verma93: Delhi wickets
falling as rapidly as Airtel and
Vodafone data prices fell post
Reliance Jio. #MIvDD</t>
  </si>
  <si>
    <t>rohankehimkar
RT @Rekha_Verma93: Delhi wickets
falling as rapidly as Airtel and
Vodafone data prices fell post
Reliance Jio. #MIvDD</t>
  </si>
  <si>
    <t>vinayc_19
RT @VirenderSehweg: Delhi wickets
falling as rapidly as Airtel and
Vodafone data prices fell post
Reliance Jio. #MIvDD #RPSvSRH</t>
  </si>
  <si>
    <t>rajkumardharam
RT @Rekha_Verma93: Delhi wickets
falling as rapidly as Airtel and
Vodafone data prices fell post
Reliance Jio. #MIvDD</t>
  </si>
  <si>
    <t>lovablekrishna
RT @VirenderSehweg: Delhi wickets
falling as rapidly as Airtel and
Vodafone data prices fell post
Reliance Jio. #MIvDD #RPSvSRH</t>
  </si>
  <si>
    <t>nilspatel_
RT @Rekha_Verma93: Delhi wickets
falling as rapidly as Airtel and
Vodafone data prices fell post
Reliance Jio. #MIvDD</t>
  </si>
  <si>
    <t>bpsankhala
Delhi wickets falling as rapidly
as Airtel and Vodafone data prices
fell post Reliance Jio. # @minashikkar
@Niraj_dp1</t>
  </si>
  <si>
    <t xml:space="preserve">niraj_dp1
</t>
  </si>
  <si>
    <t xml:space="preserve">minashikkar
</t>
  </si>
  <si>
    <t>anantbeel
RT @Rekha_Verma93: Delhi wickets
falling as rapidly as Airtel and
Vodafone data prices fell post
Reliance Jio. #MIvDD</t>
  </si>
  <si>
    <t>prashant7925
RT @Rekha_Verma93: Delhi wickets
falling as rapidly as Airtel and
Vodafone data prices fell post
Reliance Jio. #MIvDD</t>
  </si>
  <si>
    <t>ajgaonkarmiking
RT @Rekha_Verma93: Delhi wickets
falling as rapidly as Airtel and
Vodafone data prices fell post
Reliance Jio. #MIvDD</t>
  </si>
  <si>
    <t>sagarjjoshi87
RT @VirenderSehweg: Delhi wickets
falling as rapidly as Airtel and
Vodafone data prices fell post
Reliance Jio. #MIvDD #RPSvSRH</t>
  </si>
  <si>
    <t>capankajk
RT @VirenderSehweg: Delhi wickets
falling as rapidly as Airtel and
Vodafone data prices fell post
Reliance Jio. #MIvDD #RPSvSRH</t>
  </si>
  <si>
    <t>ks_roopesh
RT @VirenderSehweg: Delhi wickets
falling as rapidly as Airtel and
Vodafone data prices fell post
Reliance Jio. #MIvDD #RPSvSRH</t>
  </si>
  <si>
    <t>vaibhavbavaska6
RT @Rekha_Verma93: Delhi wickets
falling as rapidly as Airtel and
Vodafone data prices fell post
Reliance Jio. #MIvDD</t>
  </si>
  <si>
    <t>sublime_dawn
RT @Rekha_Verma93: Delhi wickets
falling as rapidly as Airtel and
Vodafone data prices fell post
Reliance Jio. #MIvDD</t>
  </si>
  <si>
    <t>uttam_anubhav
RT @VirenderSehweg: Delhi wickets
falling as rapidly as Airtel and
Vodafone data prices fell post
Reliance Jio. #MIvDD #RPSvSRH</t>
  </si>
  <si>
    <t>yogeshp989840
RT @VirenderSehweg: Delhi wickets
falling as rapidly as Airtel and
Vodafone data prices fell post
Reliance Jio. #MIvDD #RPSvSRH</t>
  </si>
  <si>
    <t>jsuryavirat
RT @VirenderSehweg: Delhi wickets
falling as rapidly as Airtel and
Vodafone data prices fell post
Reliance Jio. #MIvDD #RPSvSRH</t>
  </si>
  <si>
    <t>ganesh818483
RT @VirenderSehweg: Delhi wickets
falling as rapidly as Airtel and
Vodafone data prices fell post
Reliance Jio. #MIvDD #RPSvSRH</t>
  </si>
  <si>
    <t>sumit05_
RT @VirenderSehweg: Delhi wickets
falling as rapidly as Airtel and
Vodafone data prices fell post
Reliance Jio. #MIvDD #RPSvSRH</t>
  </si>
  <si>
    <t>ajinikya007
RT @VirenderSehweg: Delhi wickets
falling as rapidly as Airtel and
Vodafone data prices fell post
Reliance Jio. #MIvDD #RPSvSRH</t>
  </si>
  <si>
    <t>akbar1delhi
@JioCare Myself a retailer of JIO
from Mehrauli, New Delhi. Now dealer
demanding money for new sim cards.
kindly look into the matter.</t>
  </si>
  <si>
    <t>sharmasmsit
RT @VirenderSehweg: Delhi wickets
falling as rapidly as Airtel and
Vodafone data prices fell post
Reliance Jio. #MIvDD #RPSvSRH</t>
  </si>
  <si>
    <t>vignesh56411744
RT @VirenderSehweg: Delhi wickets
falling as rapidly as Airtel and
Vodafone data prices fell post
Reliance Jio. #MIvDD #RPSvSRH</t>
  </si>
  <si>
    <t>tekriwalsandeep
@JioCare 7013922547(urgent help
now in roaming phone is in delhi
T3.no signal cimplain on tollfree
they all is fine then where is
issue jio?</t>
  </si>
  <si>
    <t>movi_stf_review
RT @VirenderSehweg: Delhi wickets
falling as rapidly as Airtel and
Vodafone data prices fell post
Reliance Jio. #MIvDD #RPSvSRH</t>
  </si>
  <si>
    <t>i_chetu
RT @VirenderSehweg: Delhi wickets
falling as rapidly as Airtel and
Vodafone data prices fell post
Reliance Jio. #MIvDD #RPSvSRH</t>
  </si>
  <si>
    <t>shahrahul25
RT @VirenderSehweg: Delhi wickets
falling as rapidly as Airtel and
Vodafone data prices fell post
Reliance Jio. #MIvDD #RPSvSRH</t>
  </si>
  <si>
    <t>marsvijay
RT @VirenderSehweg: Delhi wickets
falling as rapidly as Airtel and
Vodafone data prices fell post
Reliance Jio. #MIvDD #RPSvSRH</t>
  </si>
  <si>
    <t>parhiyuhaan
RT @Rekha_Verma93: Delhi wickets
falling as rapidly as Airtel and
Vodafone data prices fell post
Reliance Jio. #MIvDD</t>
  </si>
  <si>
    <t>ashvinkannawar
RT @VirenderSehweg: Delhi wickets
falling as rapidly as Airtel and
Vodafone data prices fell post
Reliance Jio. #MIvDD #RPSvSRH</t>
  </si>
  <si>
    <t>udaymishra42
RT @VirenderSehweg: Delhi wickets
falling as rapidly as Airtel and
Vodafone data prices fell post
Reliance Jio. #MIvDD #RPSvSRH</t>
  </si>
  <si>
    <t>ronak8002
RT @VirenderSehweg: Delhi wickets
falling as rapidly as Airtel and
Vodafone data prices fell post
Reliance Jio. #MIvDD #RPSvSRH</t>
  </si>
  <si>
    <t>ajmaljarpal
RT @VirenderSehweg: Delhi wickets
falling as rapidly as Airtel and
Vodafone data prices fell post
Reliance Jio. #MIvDD #RPSvSRH</t>
  </si>
  <si>
    <t>jayanshudeep
RT @VirenderSehweg: Delhi wickets
falling as rapidly as Airtel and
Vodafone data prices fell post
Reliance Jio. #MIvDD #RPSvSRH</t>
  </si>
  <si>
    <t>shubhm_rj
RT @VirenderSehweg: Delhi wickets
falling as rapidly as Airtel and
Vodafone data prices fell post
Reliance Jio. #MIvDD #RPSvSRH</t>
  </si>
  <si>
    <t>shivamg9044
RT @VirenderSehweg: Delhi wickets
falling as rapidly as Airtel and
Vodafone data prices fell post
Reliance Jio. #MIvDD #RPSvSRH</t>
  </si>
  <si>
    <t>sureshjainit
Wish you Happy Birthday next CM
of Delhi @NupurSharmaBJP ji. Aapki
jio hazaaro saal.. Saal ke din
ho hazaar</t>
  </si>
  <si>
    <t xml:space="preserve">nupursharmabjp
</t>
  </si>
  <si>
    <t>postjobfree
75 Reliance Jio hiring 10th &amp;amp;
12th Pass for all E-commerce process
in New Delhi, DL, 110055, India:
https://t.co/Y4HlOw81rY</t>
  </si>
  <si>
    <t>vpnaranga
@sharmajitech sir mera delhi me
jio ka 50kbps ka hi speed q deta
h jagatpuri</t>
  </si>
  <si>
    <t xml:space="preserve">sharmajitech
</t>
  </si>
  <si>
    <t>2017hellboy
@JioCare how can i apply for jio
tower 4 my roof . There r zero
signals here . Im frm delhi paschim
puri 110063</t>
  </si>
  <si>
    <t>shoebuddin783
RT @VirenderSehweg: Delhi wickets
falling as rapidly as Airtel and
Vodafone data prices fell post
Reliance Jio. #MIvDD #RPSvSRH</t>
  </si>
  <si>
    <t>sonal_rabadia
RT @VirenderSehweg: Delhi wickets
falling as rapidly as Airtel and
Vodafone data prices fell post
Reliance Jio. #MIvDD #RPSvSRH</t>
  </si>
  <si>
    <t>mussadaq6
RT @Rekha_Verma93: Delhi wickets
falling as rapidly as Airtel and
Vodafone data prices fell post
Reliance Jio. #MIvDD</t>
  </si>
  <si>
    <t>bipinmparekh
RT @Rekha_Verma93: Delhi wickets
falling as rapidly as Airtel and
Vodafone data prices fell post
Reliance Jio. #MIvDD</t>
  </si>
  <si>
    <t>chintus76596006
@DelhiDaredevils Jio Delhi daredevils</t>
  </si>
  <si>
    <t>delhidaredevils
Smiles all around at the Delhi
Daredevils &amp;amp; Jio meet &amp;amp;
greet. #DilDilliHai https://t.co/WMAp5qku9B</t>
  </si>
  <si>
    <t>rawat_manbir
जब से #JIO आया है तब से Watsapp
पर रोज मैसेज की बाढ आने लगी हा
😂 https://t.co/eGmDjRUYkm</t>
  </si>
  <si>
    <t>old_delhi
RT @4G_BOY: jio का नया ऑफर “#Jio
#summer #surprise ” जुलाई तक सब
कुछ फ्री💯 ✴️📲🎸🍹🍾⚡️☄️🌾 https://t.co/OBiYaY9lvP👈
🌻🌹🍁🌷🌼🌸🍄 #Jio4G #jionewo…</t>
  </si>
  <si>
    <t>4g_boy
jio का नया ऑफर “#Jio #summer #surprise
” जुलाई तक सब कुछ फ्री💯 ✴️📲🎸🍹🍾⚡️☄️🌾
https://t.co/OBiYaY9lvP👈 🌻🌹🍁🌷🌼🌸🍄…
https://t.co/EMTeX9oUxc</t>
  </si>
  <si>
    <t>kumarupens
@VipinRathaur @SanjayAzadSln @AamAadmiParty
@msisodia @SatyendarJain @SharmaWrites
@SudhirAAP @ShakkrPara… https://t.co/1iRvwtdWZP</t>
  </si>
  <si>
    <t xml:space="preserve">shakkrpara
</t>
  </si>
  <si>
    <t xml:space="preserve">sudhiraap
</t>
  </si>
  <si>
    <t xml:space="preserve">sharmawrites
</t>
  </si>
  <si>
    <t xml:space="preserve">satyendarjain
</t>
  </si>
  <si>
    <t xml:space="preserve">sanjayazadsln
</t>
  </si>
  <si>
    <t xml:space="preserve">vipinrathaur
</t>
  </si>
  <si>
    <t>scrapdealerdel
Scrap Dealer Delhi https://t.co/OeQjN5EI1h
4G Data Prices Fall 60% Since Jio
Launch: Crisil - NDTV: NDTV 4G
Data…… https://t.co/OPzlUccfkz</t>
  </si>
  <si>
    <t>ibleed_sarcasm
@Pardeep9Sidhu @amitkumar13557
@ArvindKejriwal @thehasnainraza
2 out of 3 videos were not doctored,
tum research k… https://t.co/RGM63mog15</t>
  </si>
  <si>
    <t xml:space="preserve">amitkumar13557
</t>
  </si>
  <si>
    <t xml:space="preserve">pardeep9sidhu
</t>
  </si>
  <si>
    <t>matherzhim
Very poor speed of Jio even at
12AM @JioCare Delhi-110001 Connaught
Place.</t>
  </si>
  <si>
    <t xml:space="preserve">drkumarvishwas
</t>
  </si>
  <si>
    <t>akshays28488772
RT @VirenderSehweg: Delhi wickets
falling as rapidly as Airtel and
Vodafone data prices fell post
Reliance Jio. #MIvDD #RPSvSRH</t>
  </si>
  <si>
    <t>matin_la77
RT @matin_la77: @YRDeshmukh @narendramodi
Support! Oh yes cow vigilante gaurakhshak
RSS vahini Romeo squad CBI Election
Com Delhi Universit…</t>
  </si>
  <si>
    <t xml:space="preserve">yrdeshmukh
</t>
  </si>
  <si>
    <t>narendramodi
Grateful to the people of Delhi
for the faith in BJP. I laud the
hardwork of team @BJP4Delhi which
made the resounding MCD win possible.</t>
  </si>
  <si>
    <t>hashish0077
@airtelindia your 4g unable to
stream song on your own music app
wink,jio is running better than
you n this is about delhi#makingpeoplefool</t>
  </si>
  <si>
    <t>sambillings
RT @DelhiDaredevils: Smiles all
around at the Delhi Daredevils
&amp;amp; Jio meet &amp;amp; greet. #DilDilliHai
https://t.co/WMAp5qku9B</t>
  </si>
  <si>
    <t>vivoipl20
RT @DelhiDaredevils: Smiles all
around at the Delhi Daredevils
&amp;amp; Jio meet &amp;amp; greet. #DilDilliHai
https://t.co/WMAp5qku9B</t>
  </si>
  <si>
    <t>sportracksa
DelhiDaredevils: Smiles all around
at the Delhi Daredevils &amp;amp; Jio
meet &amp;amp; greet. #DilDilliHai
https://t.co/gNUyuyUTC9</t>
  </si>
  <si>
    <t>gautampai7
RT @DelhiDaredevils: Smiles all
around at the Delhi Daredevils
&amp;amp; Jio meet &amp;amp; greet. #DilDilliHai
https://t.co/WMAp5qku9B</t>
  </si>
  <si>
    <t>daredevi13delhi
RT Smiles all around at the Delhi
Daredevils &amp;amp; Jio meet &amp;amp;
greet. #DilDilliHai https://t.co/jztOEhoA5O
#daredevils #sportstar</t>
  </si>
  <si>
    <t>afthabaftha
RT @DelhiDaredevils: Smiles all
around at the Delhi Daredevils
&amp;amp; Jio meet &amp;amp; greet. #DilDilliHai
https://t.co/WMAp5qku9B</t>
  </si>
  <si>
    <t>tunishyadav
RT @DelhiDaredevils: Smiles all
around at the Delhi Daredevils
&amp;amp; Jio meet &amp;amp; greet. #DilDilliHai
https://t.co/WMAp5qku9B</t>
  </si>
  <si>
    <t>abhilesh_jane
RT @DelhiDaredevils: Smiles all
around at the Delhi Daredevils
&amp;amp; Jio meet &amp;amp; greet. #DilDilliHai
https://t.co/WMAp5qku9B</t>
  </si>
  <si>
    <t>akhilanoop30
RT @DelhiDaredevils: Smiles all
around at the Delhi Daredevils
&amp;amp; Jio meet &amp;amp; greet. #DilDilliHai
https://t.co/WMAp5qku9B</t>
  </si>
  <si>
    <t>khadeapoorv
RT @DelhiDaredevils: Smiles all
around at the Delhi Daredevils
&amp;amp; Jio meet &amp;amp; greet. #DilDilliHai
https://t.co/WMAp5qku9B</t>
  </si>
  <si>
    <t>hafeezmohammed0
RT @DelhiDaredevils: Smiles all
around at the Delhi Daredevils
&amp;amp; Jio meet &amp;amp; greet. #DilDilliHai
https://t.co/WMAp5qku9B</t>
  </si>
  <si>
    <t>mahetesam
RT @DelhiDaredevils: Smiles all
around at the Delhi Daredevils
&amp;amp; Jio meet &amp;amp; greet. #DilDilliHai
https://t.co/WMAp5qku9B</t>
  </si>
  <si>
    <t>itstanujmehra
RT @DelhiDaredevils: Smiles all
around at the Delhi Daredevils
&amp;amp; Jio meet &amp;amp; greet. #DilDilliHai
https://t.co/WMAp5qku9B</t>
  </si>
  <si>
    <t>dutt_sankar
RT @DelhiDaredevils: Smiles all
around at the Delhi Daredevils
&amp;amp; Jio meet &amp;amp; greet. #DilDilliHai
https://t.co/WMAp5qku9B</t>
  </si>
  <si>
    <t>banojapanda
RT @DelhiDaredevils: Smiles all
around at the Delhi Daredevils
&amp;amp; Jio meet &amp;amp; greet. #DilDilliHai
https://t.co/WMAp5qku9B</t>
  </si>
  <si>
    <t>garvitdubey2
RT @DelhiDaredevils: Smiles all
around at the Delhi Daredevils
&amp;amp; Jio meet &amp;amp; greet. #DilDilliHai
https://t.co/WMAp5qku9B</t>
  </si>
  <si>
    <t>shakti_fan
RT @DelhiDaredevils: Smiles all
around at the Delhi Daredevils
&amp;amp; Jio meet &amp;amp; greet. #DilDilliHai
https://t.co/WMAp5qku9B</t>
  </si>
  <si>
    <t>ps_peepspays
RT @DelhiDaredevils: Smiles all
around at the Delhi Daredevils
&amp;amp; Jio meet &amp;amp; greet. #DilDilliHai
https://t.co/WMAp5qku9B</t>
  </si>
  <si>
    <t>rishab_pant
RT @DelhiDaredevils: Smiles all
around at the Delhi Daredevils
&amp;amp; Jio meet &amp;amp; greet. #DilDilliHai
https://t.co/WMAp5qku9B</t>
  </si>
  <si>
    <t>soumibanerjee27
RT @DelhiDaredevils: Smiles all
around at the Delhi Daredevils
&amp;amp; Jio meet &amp;amp; greet. #DilDilliHai
https://t.co/WMAp5qku9B</t>
  </si>
  <si>
    <t>selenag45537263
RT @DelhiDaredevils: Smiles all
around at the Delhi Daredevils
&amp;amp; Jio meet &amp;amp; greet. #DilDilliHai
https://t.co/WMAp5qku9B</t>
  </si>
  <si>
    <t>vsehrawatdp
@JioCare आपके jio tv में delhi
aaj tak चैनल की sound खरॉब हो गयी
है , ठीक करदो</t>
  </si>
  <si>
    <t>nashritanash316
RT @DelhiDaredevils: Smiles all
around at the Delhi Daredevils
&amp;amp; Jio meet &amp;amp; greet. #DilDilliHai
https://t.co/WMAp5qku9B</t>
  </si>
  <si>
    <t>parmarrahuls
RT @DelhiDaredevils: Smiles all
around at the Delhi Daredevils
&amp;amp; Jio meet &amp;amp; greet. #DilDilliHai
https://t.co/WMAp5qku9B</t>
  </si>
  <si>
    <t>eranuragpandey
RT @DelhiDaredevils: Smiles all
around at the Delhi Daredevils
&amp;amp; Jio meet &amp;amp; greet. #DilDilliHai
https://t.co/WMAp5qku9B</t>
  </si>
  <si>
    <t>rahulso85612626
RT @DelhiDaredevils: Smiles all
around at the Delhi Daredevils
&amp;amp; Jio meet &amp;amp; greet. #DilDilliHai
https://t.co/WMAp5qku9B</t>
  </si>
  <si>
    <t>ravitejaalava
RT @VirenderSehweg: Delhi wickets
falling as rapidly as Airtel and
Vodafone data prices fell post
Reliance Jio. #MIvDD #RPSvSRH</t>
  </si>
  <si>
    <t>umaid_anjum
IIT Delhi website hacked by Pakistani
Me thinking-Pakistan me Jio kab
launch hua</t>
  </si>
  <si>
    <t>iamhm10
IIT Delhi website hacked by Pakistani
Me thinking → #Pakistan me #Jio
kab launch hua. :D :D</t>
  </si>
  <si>
    <t>humourthoughts
IIT Delhi website hacked by Pakistani
Me thinking-Pakistan me Jio kab
launch hua????</t>
  </si>
  <si>
    <t>pranaya1710
@MTNLOfficial Why I do not get
good connectivity in just two cities
Mumbai and Delhi serviced by YOU.
should I use Airtel/Jio?</t>
  </si>
  <si>
    <t xml:space="preserve">mtnlofficial
</t>
  </si>
  <si>
    <t>kil_wish
Pakistan mein bhi jio aata hai
kya? Warna Net ke paise kisne diye?
Website of IIT Delhi hacked. @bhak_sala
@OneTipOneHand_</t>
  </si>
  <si>
    <t xml:space="preserve">onetiponehand_
</t>
  </si>
  <si>
    <t xml:space="preserve">bhak_sala
</t>
  </si>
  <si>
    <t>rgspeak
@BDUTT Vivo (ToI), Jio are founding
partners in Republic per hoardings
in Delhi. Conflict of interest
- Times Now,… https://t.co/DSazWmfCt4</t>
  </si>
  <si>
    <t xml:space="preserve">bdutt
</t>
  </si>
  <si>
    <t>ramshinde5556
RT @DelhiDaredevils: Smiles all
around at the Delhi Daredevils
&amp;amp; Jio meet &amp;amp; greet. #DilDilliHai
https://t.co/WMAp5qku9B</t>
  </si>
  <si>
    <t>aapoverseass
Modi influenced delhi voters by
giving free 4G to people via JIO.
We will file complaint to EC #MCDresults</t>
  </si>
  <si>
    <t>ouragra
अब भारत में 5G लाएगा एरिक्सन, 4G
का डब्बा होगा गुल! https://t.co/qrt8v2wrod
https://t.co/sMKPpMGvY5</t>
  </si>
  <si>
    <t>aryavart_bhumi
RT @Liberal_History: Mukesh Ambani's
poster promising free JIO Wi-Fi
for Delhi citizens. 2015 , India
https://t.co/lVOEvWtvi2</t>
  </si>
  <si>
    <t>liberal_history
Mukesh Ambani's poster promising
free JIO Wi-Fi for Delhi citizens.
2015 , India https://t.co/lVOEvWtvi2</t>
  </si>
  <si>
    <t>alpachauhan87
RT @Liberal_History: Mukesh Ambani's
poster promising free JIO Wi-Fi
for Delhi citizens. 2015 , India
https://t.co/lVOEvWtvi2</t>
  </si>
  <si>
    <t>lord_returns
RT @Liberal_History: Mukesh Ambani's
poster promising free JIO Wi-Fi
for Delhi citizens. 2015 , India
https://t.co/lVOEvWtvi2</t>
  </si>
  <si>
    <t>myakbarpur
अब भारत में 5G लाएगा एरिक्सन, 4G
का डब्बा होगा गुल! https://t.co/UeIIpPuccG
| https://t.co/9DEijlNRWW https://t.co/eK15Zt5CDO</t>
  </si>
  <si>
    <t>pramodk73898085
@janakiramanjohn Jio sher.par is
se kaam nai chalega.Ab agli taiyari
Kar lo Delhi ka.Delhi chalo.Andhe
aur behro ko… https://t.co/ajpItATENq</t>
  </si>
  <si>
    <t xml:space="preserve">janakiramanjohn
</t>
  </si>
  <si>
    <t>moapj
RT @DelhiDaredevils: Smiles all
around at the Delhi Daredevils
&amp;amp; Jio meet &amp;amp; greet. #DilDilliHai
https://t.co/WMAp5qku9B</t>
  </si>
  <si>
    <t>adeshraparia
@VodafoneIN 9953174978 Delhi/NCR
baten 31 much 1aprl chek deduct
nd roaming incoming frm Jio fone.</t>
  </si>
  <si>
    <t>witnesssme
@_KajuKatli @Rasheed14741988 is
mulla ko main janta hu.. Ye delhi
ka hai.. jama masjid ke pas rehta
hai aur Jio sim… https://t.co/qC3da13eQh</t>
  </si>
  <si>
    <t xml:space="preserve">rasheed14741988
</t>
  </si>
  <si>
    <t>_kajukatli
RT @Witness_Mee: @_KajuKatli @Rasheed14741988
is mulla ko main janta hu.. Ye
delhi ka hai.. jama masjid ke pas
rehta hai aur Jio sim use ka…</t>
  </si>
  <si>
    <t>ank631
RT @VirenderSehweg: Delhi wickets
falling as rapidly as Airtel and
Vodafone data prices fell post
Reliance Jio. #MIvDD #RPSvSRH</t>
  </si>
  <si>
    <t>free_rider
.@JioCare @Uber_Delhi Seriously.
If I hadn't ported in my number,
I would've burned the damn Jio
sim this very inst… https://t.co/t9xdlN1XKU</t>
  </si>
  <si>
    <t xml:space="preserve">uber_delhi
</t>
  </si>
  <si>
    <t>ramod19885
@JioCare I would like to inform
all Delhi's jio user.. Leave jio
if you're facing trouble and choose
excitel broadband service. I will
quit</t>
  </si>
  <si>
    <t xml:space="preserve">technicalgurujl
</t>
  </si>
  <si>
    <t>kumar_doval
RT @Liberal_History: Mukesh Ambani's
poster promising free JIO Wi-Fi
for Delhi citizens. 2015 , India
https://t.co/lVOEvWtvi2</t>
  </si>
  <si>
    <t>atalsingh
RT @Liberal_History: Mukesh Ambani's
poster promising free JIO Wi-Fi
for Delhi citizens. 2015 , India
https://t.co/lVOEvWtvi2</t>
  </si>
  <si>
    <t>4045bp
@sadhavi @WithCongGuj So, unemployment
members using Jio sim to spreading
anticong slogans, just like Delhi
pple suffering from dengue</t>
  </si>
  <si>
    <t xml:space="preserve">withcongguj
</t>
  </si>
  <si>
    <t>kashyapnandan_
RT @4045Bp: @sadhavi @WithCongGuj
So, unemployment members using
Jio sim to spreading anticong slogans,
just like Delhi pple suffering
from…</t>
  </si>
  <si>
    <t xml:space="preserve">sadhavi
</t>
  </si>
  <si>
    <t>drrakeshchahar
RT @VirenderSehweg: Delhi wickets
falling as rapidly as Airtel and
Vodafone data prices fell post
Reliance Jio. #MIvDD #RPSvSRH</t>
  </si>
  <si>
    <t>sanukumar7
@JioCare speed comes later, my
area in new Delhi has continued
issues. Google home cannot connect
to internet on Jio. Complained
many times.</t>
  </si>
  <si>
    <t xml:space="preserve">bjp4delhi
</t>
  </si>
  <si>
    <t>mohit_jio
RT @narendramodi: Grateful to the
people of Delhi for the faith in
BJP. I laud the hardwork of team
@BJP4Delhi which made the resounding
MC…</t>
  </si>
  <si>
    <t>karanrockhardy
@sanjaybafna #Jio speed in #Delhi
But most of the time it fluctuates
between 5-12Mbps https://t.co/eoQniF9nBy</t>
  </si>
  <si>
    <t>rohitshakti
@JioCare @reliancejio @jiomoneycare
@jio_money Did multiple complaints
for NO CASHBACK FROM JIO MONEY,
but no respo… https://t.co/cur7xwMN4k</t>
  </si>
  <si>
    <t xml:space="preserve">jiomoneycare
</t>
  </si>
  <si>
    <t>delhi_street
RIP Vinod Khana https://t.co/qvIxBsE6D1</t>
  </si>
  <si>
    <t>tush_arora
@JioCare Zero cooperation by the
distributor's of jio in South Delhi
No claims being provided</t>
  </si>
  <si>
    <t>nhrv
@JioCare I am neither able 2 make
calls, receive calls or use internet
on my jio no. 7011825896 in New
Delhi. Not receiving the network
now.</t>
  </si>
  <si>
    <t>amitver29831727
@tha_janardan @SharmaGki_Londi
@ArvindKejriwal @anubhavsinha BJP
Bhartiyo Jio with Paytm, ACB, CBI,
RBI, ECI, Delhi Police ..??</t>
  </si>
  <si>
    <t xml:space="preserve">anubhavsinha
</t>
  </si>
  <si>
    <t xml:space="preserve">sharmagki_londi
</t>
  </si>
  <si>
    <t xml:space="preserve">tha_janardan
</t>
  </si>
  <si>
    <t>vasusandy
#jio internet fails in delhi</t>
  </si>
  <si>
    <t>hitenderazad
@JioCare see the speed of jio 4g
in Delhi 110090.... after this
speed u will loose all of ur customers...
https://t.co/RSO92uWPha</t>
  </si>
  <si>
    <t>imranbond007
@JioCare Jio number 8076714629
Delhi Syed Imran Hussain Alternate
number 9953899843</t>
  </si>
  <si>
    <t>dekarupjyoti11
The internet in jio hardly work
in east Delhi. Then what is the
use of getting 84 GB which can
not be used. @reliancejio</t>
  </si>
  <si>
    <t>meena7099
RT @Liberal_History: Mukesh Ambani's
poster promising free JIO Wi-Fi
for Delhi citizens. 2015 , India
https://t.co/lVOEvWtvi2</t>
  </si>
  <si>
    <t>pankajbbhasin
@JioCare very poor customer care.
Vikaspuri Delhi people don't have
aticates to talk to the customer.
Porting in jio is a pain. Poor
quality</t>
  </si>
  <si>
    <t>freekyindian
@JioCare mam when jio will fix
it.first iwas in delhi there jio
was below worst now i come to home
..whst u want me to throw sim</t>
  </si>
  <si>
    <t>shivam956075
@JioCare Jio no -8076138570 241,
Kuan moholla, Tughlakabad village,
South Delhi, New Delhi - 110044
But increasing… https://t.co/LI9GEY39GU</t>
  </si>
  <si>
    <t>nivesh_chauhan
@JioCare My Jio Number 8178043854,
Add -Delhi 110082,</t>
  </si>
  <si>
    <t>gshrivastava4
@jiomoneycare @bookmyshow Everyone
this is a warning please don't
use @jio_money if you don't want
to lose your money #india #mumbai
#delhi</t>
  </si>
  <si>
    <t xml:space="preserve">bookmyshow
</t>
  </si>
  <si>
    <t>amit48467775
@yessirtns @ExSecular @JokerMorGun
@ArvindKejriwal Kejri shd thank
Ambani's Jio free Internet. Delhi
public wud hve… https://t.co/2H7aFLZhZZ</t>
  </si>
  <si>
    <t>jokermorgun
RT @Amit48467775: @yessirtns @ExSecular
@JokerMorGun @ArvindKejriwal Kejri
shd thank Ambani's Jio free Internet.
Delhi public wud hve crib…</t>
  </si>
  <si>
    <t xml:space="preserve">exsecular
</t>
  </si>
  <si>
    <t xml:space="preserve">yessirtns
</t>
  </si>
  <si>
    <t>jyotismiles4u
@JioCare Pls call me on my jio
number 8920336100. Deepakpuri,
Shalimar Bagh, Delhi -110088.</t>
  </si>
  <si>
    <t>thegeekyninja
At Delhi cantt today and Jio is
still crap. loltel still doing
better.</t>
  </si>
  <si>
    <t>nasirkh36454215
RT @DelhiDaredevils: Smiles all
around at the Delhi Daredevils
&amp;amp; Jio meet &amp;amp; greet. #DilDilliHai
https://t.co/WMAp5qku9B</t>
  </si>
  <si>
    <t>himanshushivnan
@JioCare @reliancejio poor speed
in Moti nagar, new Delhi since
long time. JIO team not even responding
or calling… https://t.co/wkSXCm4SQW</t>
  </si>
  <si>
    <t xml:space="preserve">reliancedigital
</t>
  </si>
  <si>
    <t>uj8apkc5cduzhek
RT @theehtn: Day 3 of no 'net (West
Delhi) and surviving on Jio. Thanks,
@airtelindia . #Pathetic</t>
  </si>
  <si>
    <t>niteshjhalani
RT @niteshjhalani: @reliancejio
sacchhai of jio in New Delhi https://t.co/P82wUWVIc0</t>
  </si>
  <si>
    <t>craviraman
@JioCare #jioiszero NCR means around
Delhi... And Jio does provide proper
coverage around Delhi so I can
understand… https://t.co/XecAfZ3iFs</t>
  </si>
  <si>
    <t>thisiskrishan
@reliancejio Any updates on jio
fiber broadband service in Delhi?</t>
  </si>
  <si>
    <t>avaneet
#आम_आदमी_पार्टी_एक_सोच if jio launched
in delhi before election dis party
never make goverment in delhi Youth
cast their vote for free WiFi.</t>
  </si>
  <si>
    <t>invisibleamit
getting 20-40KBps speed on reliance
#jio here in NCT delhi. #summersurprise
#No4gspeed</t>
  </si>
  <si>
    <t>irfan_iruz
@JioCare Ur reply seems illogical.what
about other jio connections in
delhi ncr.R dy not working.Y only
my no have systm prblm.</t>
  </si>
  <si>
    <t>arjungulyani
Delhi Daredevils have been as clueless
this season as their moves in the
Jio Ad 😁😀 #KXIPvDD</t>
  </si>
  <si>
    <t>me_pradeeep
Whats the jio number of Delhi 🤣🤣
Dravid tho ipl lo digite ilage
untadi ✌️ #KXIPvDD</t>
  </si>
  <si>
    <t>pkpandats
@JioCare Jio net services goes
down in k block gngotri vihar west
ghonda Delhi 110053 0plz look into
matter. https://t.co/6nIpLWEcmO</t>
  </si>
  <si>
    <t>@JioCare jio servic in Itanagar is vry poor. Consistency of service is more imp than attractive offer. Will port 2 airtel if this continues.</t>
  </si>
  <si>
    <t>https://twitter.com/#!/sudipd_abpos/status/855365151712841728</t>
  </si>
  <si>
    <t>855365151712841728</t>
  </si>
  <si>
    <t>sudipd_abpos
@JioCare jio servic in Itanagar
is vry poor. Consistency of service
is more imp than attractive offer.
Will port 2 airtel if this continues.</t>
  </si>
  <si>
    <t>jennnykuku</t>
  </si>
  <si>
    <t>wlk_seulgikang</t>
  </si>
  <si>
    <t>jsjtallew</t>
  </si>
  <si>
    <t>yue_siang</t>
  </si>
  <si>
    <t>haixinlim</t>
  </si>
  <si>
    <t>wlk_jiho97</t>
  </si>
  <si>
    <t>jihyoice</t>
  </si>
  <si>
    <t>@haixinlim @yue_siang Okok got go jio u</t>
  </si>
  <si>
    <t>@WLK_Jiho97 Siang juga jio 😊😊</t>
  </si>
  <si>
    <t>@jihyoice iya siang ya jio</t>
  </si>
  <si>
    <t>http://pbs.twimg.com/profile_images/857285282772598784/igVQElLH_normal.jpg</t>
  </si>
  <si>
    <t>http://pbs.twimg.com/profile_images/858698474904199168/UiTPvgS4_normal.jpg</t>
  </si>
  <si>
    <t>http://pbs.twimg.com/profile_images/858502936216838146/zSyzCSMn_normal.jpg</t>
  </si>
  <si>
    <t>https://twitter.com/#!/jennnykuku/status/856871038583545859</t>
  </si>
  <si>
    <t>https://twitter.com/#!/wlk_seulgikang/status/858549264347127812</t>
  </si>
  <si>
    <t>https://twitter.com/#!/jsjtallew/status/858556803319078912</t>
  </si>
  <si>
    <t>856871038583545859</t>
  </si>
  <si>
    <t>858549264347127812</t>
  </si>
  <si>
    <t>858556803319078912</t>
  </si>
  <si>
    <t>856870844169166848</t>
  </si>
  <si>
    <t>858549054195744768</t>
  </si>
  <si>
    <t>858515176907132929</t>
  </si>
  <si>
    <t>2520204948</t>
  </si>
  <si>
    <t>838741771941097472</t>
  </si>
  <si>
    <t>870702590</t>
  </si>
  <si>
    <t>苏健麒</t>
  </si>
  <si>
    <t>SIANG.</t>
  </si>
  <si>
    <t>haixin就是任性</t>
  </si>
  <si>
    <t>강 슬기🐻</t>
  </si>
  <si>
    <t>jio #WLKQuizDay</t>
  </si>
  <si>
    <t>Tallew</t>
  </si>
  <si>
    <t>#GGMU i have two hands and two legs</t>
  </si>
  <si>
    <t>•snapchat: yuesiangtan • https://t.co/xnekhNaK2E</t>
  </si>
  <si>
    <t>Run the world , ladies 🐯</t>
  </si>
  <si>
    <t>[V] @WLK_RPent 안녕하세요!저는 강 슬기 입니다! 레드벨벳 charismatic member as Lead vocal and main dancer 만나서 반갑습니다! #SMOFC #TEAMSM #REVELUV #ApolloDorm
❤👻バカみたい @WLK_MINHOCHOI❤</t>
  </si>
  <si>
    <t>Kim Jiho Vocalist Visual OMG's 97' • WMEnt</t>
  </si>
  <si>
    <t>Krystal Jung | 94L</t>
  </si>
  <si>
    <t>🌼 [5/9] One in a Million 트와이스's Leader &amp; Main Vocalist Park Jisoo a.k.a Park Jihyo 🌼
Do you want to build a snowman?</t>
  </si>
  <si>
    <t>Kuala Lumpur</t>
  </si>
  <si>
    <t>Malaysia</t>
  </si>
  <si>
    <t>paradise</t>
  </si>
  <si>
    <t xml:space="preserve">09 SeulHo💋 | WLKFams +455p </t>
  </si>
  <si>
    <t>WLK_RPent - Nike : 100p</t>
  </si>
  <si>
    <t>Knock my door?💦</t>
  </si>
  <si>
    <t>https://t.co/eTX4M13eUU</t>
  </si>
  <si>
    <t>https://t.co/iyEU6qzU5k</t>
  </si>
  <si>
    <t>Jakarta</t>
  </si>
  <si>
    <t>https://pbs.twimg.com/profile_banners/3252642768/1478356011</t>
  </si>
  <si>
    <t>https://pbs.twimg.com/profile_banners/330347706/1468251483</t>
  </si>
  <si>
    <t>https://pbs.twimg.com/profile_banners/2520204948/1492348578</t>
  </si>
  <si>
    <t>https://pbs.twimg.com/profile_banners/3193327112/1490938833</t>
  </si>
  <si>
    <t>https://pbs.twimg.com/profile_banners/838741771941097472/1491547426</t>
  </si>
  <si>
    <t>https://pbs.twimg.com/profile_banners/3169412418/1493507384</t>
  </si>
  <si>
    <t>https://pbs.twimg.com/profile_banners/870702590/1479835743</t>
  </si>
  <si>
    <t>id</t>
  </si>
  <si>
    <t>http://pbs.twimg.com/profile_background_images/378800000079215497/d44e601b2c827caff5256892c4f04679.jpeg</t>
  </si>
  <si>
    <t>http://pbs.twimg.com/profile_background_images/598154464717975552/dJ5b8F7b.jpg</t>
  </si>
  <si>
    <t>http://pbs.twimg.com/profile_background_images/468737127912464385/E8wQ4lya.png</t>
  </si>
  <si>
    <t>http://pbs.twimg.com/profile_images/753967528473300992/9838HSP6_normal.jpg</t>
  </si>
  <si>
    <t>http://pbs.twimg.com/profile_images/853597146045595650/f8lglyCN_normal.jpg</t>
  </si>
  <si>
    <t>http://pbs.twimg.com/profile_images/858659895465267200/QawUN7oW_normal.jpg</t>
  </si>
  <si>
    <t>http://pbs.twimg.com/profile_images/853938357407174658/j_-_7S1V_normal.jpg</t>
  </si>
  <si>
    <t>https://twitter.com/jennnykuku</t>
  </si>
  <si>
    <t>https://twitter.com/yue_siang</t>
  </si>
  <si>
    <t>https://twitter.com/haixinlim</t>
  </si>
  <si>
    <t>https://twitter.com/wlk_seulgikang</t>
  </si>
  <si>
    <t>https://twitter.com/wlk_jiho97</t>
  </si>
  <si>
    <t>https://twitter.com/jsjtallew</t>
  </si>
  <si>
    <t>https://twitter.com/jihyoice</t>
  </si>
  <si>
    <t>jennnykuku
@haixinlim @yue_siang Okok got
go jio u</t>
  </si>
  <si>
    <t xml:space="preserve">yue_siang
</t>
  </si>
  <si>
    <t xml:space="preserve">haixinlim
</t>
  </si>
  <si>
    <t>wlk_seulgikang
@WLK_Jiho97 Siang juga jio 😊😊</t>
  </si>
  <si>
    <t xml:space="preserve">wlk_jiho97
</t>
  </si>
  <si>
    <t>jsjtallew
@jihyoice iya siang ya jio</t>
  </si>
  <si>
    <t xml:space="preserve">jihyoice
</t>
  </si>
  <si>
    <t>sonaramayurbhai</t>
  </si>
  <si>
    <t>dibang</t>
  </si>
  <si>
    <t>@dibang what ever silence in jk out of control situation please silence "Jio aor jine do"</t>
  </si>
  <si>
    <t>RT @SONARAMAYURBHAI: @dibang what ever silence in jk out of control situation please silence "Jio aor jine do"</t>
  </si>
  <si>
    <t>http://pbs.twimg.com/profile_images/535663921311399936/DEk6jMAu_normal.jpeg</t>
  </si>
  <si>
    <t>https://twitter.com/#!/sonaramayurbhai/status/856430152867352580</t>
  </si>
  <si>
    <t>https://twitter.com/#!/sonaramayurbhai/status/856822953362821120</t>
  </si>
  <si>
    <t>856430152867352580</t>
  </si>
  <si>
    <t>856822953362821120</t>
  </si>
  <si>
    <t>856391641476870149</t>
  </si>
  <si>
    <t>11530262</t>
  </si>
  <si>
    <t>MAYUR N SONARA</t>
  </si>
  <si>
    <t>Dibang</t>
  </si>
  <si>
    <t>SOCIAL ACTIVIEST &amp; FARMAR</t>
  </si>
  <si>
    <t>Anchor JanMan &amp; Press Conference on ABP News. Ex-NDTV, Aajtak, Illustrated Weekly. News, Kabir, books, music, films/acting, mishti doi. RTs/links ≠ endorsement</t>
  </si>
  <si>
    <t>AHMEDABAD GUJARAT INDIA</t>
  </si>
  <si>
    <t>https://t.co/z8XOYYbcCW</t>
  </si>
  <si>
    <t>https://pbs.twimg.com/profile_banners/1209656749/1485405842</t>
  </si>
  <si>
    <t>https://pbs.twimg.com/profile_banners/11530262/1493357417</t>
  </si>
  <si>
    <t>http://abs.twimg.com/images/themes/theme2/bg.gif</t>
  </si>
  <si>
    <t>http://pbs.twimg.com/profile_images/781960460731953152/ckexElgf_normal.jpg</t>
  </si>
  <si>
    <t>https://twitter.com/sonaramayurbhai</t>
  </si>
  <si>
    <t>https://twitter.com/dibang</t>
  </si>
  <si>
    <t>sonaramayurbhai
RT @SONARAMAYURBHAI: @dibang what
ever silence in jk out of control
situation please silence "Jio aor
jine do"</t>
  </si>
  <si>
    <t xml:space="preserve">dibang
</t>
  </si>
  <si>
    <t>bsindia</t>
  </si>
  <si>
    <t>awasthi_ap</t>
  </si>
  <si>
    <t>shubham28665210</t>
  </si>
  <si>
    <t>kulika_man</t>
  </si>
  <si>
    <t>srikapardhi</t>
  </si>
  <si>
    <t>pimpalapures</t>
  </si>
  <si>
    <t>kumarmithlesh01</t>
  </si>
  <si>
    <t>asifmajed</t>
  </si>
  <si>
    <t>adarsh07101997</t>
  </si>
  <si>
    <t>bruce_nikhil</t>
  </si>
  <si>
    <t>1995ujjawal</t>
  </si>
  <si>
    <t>mm1301kumar</t>
  </si>
  <si>
    <t>iamtnvr</t>
  </si>
  <si>
    <t>vinay_ap_gowda</t>
  </si>
  <si>
    <t>rishabh30124058</t>
  </si>
  <si>
    <t>im_hdc18</t>
  </si>
  <si>
    <t>anujsinghasr</t>
  </si>
  <si>
    <t>inditrades</t>
  </si>
  <si>
    <t>ap_pune</t>
  </si>
  <si>
    <t>akashni29063040</t>
  </si>
  <si>
    <t>imsanthosh</t>
  </si>
  <si>
    <t>atude_omprakash</t>
  </si>
  <si>
    <t>somapaulchoudhu</t>
  </si>
  <si>
    <t>calokeshkjain</t>
  </si>
  <si>
    <t>mohanbabu14</t>
  </si>
  <si>
    <t>anil9817884638</t>
  </si>
  <si>
    <t>payalme00435123</t>
  </si>
  <si>
    <t>siro_mtg</t>
  </si>
  <si>
    <t>jio_niceguy</t>
  </si>
  <si>
    <t>shabanabanu16</t>
  </si>
  <si>
    <t>devkahir</t>
  </si>
  <si>
    <t>ashwani07544944</t>
  </si>
  <si>
    <t>premsinghaniya4</t>
  </si>
  <si>
    <t>niranjantripa16</t>
  </si>
  <si>
    <t>vijay2437888367</t>
  </si>
  <si>
    <t>m108p</t>
  </si>
  <si>
    <t>vmohan53</t>
  </si>
  <si>
    <t>the_identity7</t>
  </si>
  <si>
    <t>virumishra6</t>
  </si>
  <si>
    <t>sunilsisodiya64</t>
  </si>
  <si>
    <t>chetan231293</t>
  </si>
  <si>
    <t>girbane</t>
  </si>
  <si>
    <t>sahilkawalkar</t>
  </si>
  <si>
    <t>humaiyakabir1</t>
  </si>
  <si>
    <t>tani_creations</t>
  </si>
  <si>
    <t>news18india</t>
  </si>
  <si>
    <t>sonunigam</t>
  </si>
  <si>
    <t>way2jannat786</t>
  </si>
  <si>
    <t>vinodku36532874</t>
  </si>
  <si>
    <t>abhijeetsinger</t>
  </si>
  <si>
    <t>dna</t>
  </si>
  <si>
    <t>syedabbas361</t>
  </si>
  <si>
    <t>hareem_313</t>
  </si>
  <si>
    <t>sachin_rt</t>
  </si>
  <si>
    <t>beautyofdrawing</t>
  </si>
  <si>
    <t>iccmediacomms</t>
  </si>
  <si>
    <t>icclive</t>
  </si>
  <si>
    <t>icc</t>
  </si>
  <si>
    <t>gangadhar890</t>
  </si>
  <si>
    <t>imvkohli</t>
  </si>
  <si>
    <t>ashwinravi99</t>
  </si>
  <si>
    <t>zzzune</t>
  </si>
  <si>
    <t>raminations</t>
  </si>
  <si>
    <t>raiisonai</t>
  </si>
  <si>
    <t>sunilbmittal</t>
  </si>
  <si>
    <t>bcci</t>
  </si>
  <si>
    <t>haydostweets</t>
  </si>
  <si>
    <t>kamaalrkhan</t>
  </si>
  <si>
    <t>bhola4u</t>
  </si>
  <si>
    <t>maruati16</t>
  </si>
  <si>
    <t>bhaveshkpandey</t>
  </si>
  <si>
    <t>iamsrk</t>
  </si>
  <si>
    <t>pratap061061</t>
  </si>
  <si>
    <t>karmvir76608587</t>
  </si>
  <si>
    <t>shaikahmedsaud8</t>
  </si>
  <si>
    <t>shaikahmedsaud5</t>
  </si>
  <si>
    <t>vishmah</t>
  </si>
  <si>
    <t>shankkaraiyar</t>
  </si>
  <si>
    <t>tiepune</t>
  </si>
  <si>
    <t>nandannilekani</t>
  </si>
  <si>
    <t>ap_aishupurohit</t>
  </si>
  <si>
    <t>.@reliancejio commentary to be highlight of RIL's Q4 results on Monday 
https://t.co/HHMHvl9qVt https://t.co/HuKqlZnSiM</t>
  </si>
  <si>
    <t>RT @bsindia: .@reliancejio commentary to be highlight of RIL's Q4 results on Monday 
https://t.co/HHMHvl9qVt https://t.co/HuKqlZnSiM</t>
  </si>
  <si>
    <t>@vinodku36532874 @way2jannat786 @abhijeetsinger @sonunigam @News18India Jio Yadav ji ..ap to akele hi fad diye</t>
  </si>
  <si>
    <t>@dna Jai modi ji
Ap abi 100 sal jivo. You are like a Jio sim 
You are free unlimited data to Indian</t>
  </si>
  <si>
    <t>#Jio store @relianceJio official store. (@ Reliance Corporate IT Park in Vijayawada, AP) https://t.co/Kv5d4v3JNQ</t>
  </si>
  <si>
    <t>RT @srikapardhi: #Jio store @relianceJio official store. (@ Reliance Corporate IT Park in Vijayawada, AP) https://t.co/Kv5d4v3JNQ</t>
  </si>
  <si>
    <t>JIO KA NEW OFFER OR AGER AP YE NAHI KARTE HE TO APKA SIM BAND NAHI HOGA ?: https://t.co/WWKScrNi6j via @YouTube</t>
  </si>
  <si>
    <t>@hareem_313 @syedabbas361 Subhan Allah, kamal kr dya ap ny, Wo Ali a.s. kis ko sunao jo meray Seenay mein hai, Jio… https://t.co/JJcbrlLYb2</t>
  </si>
  <si>
    <t>Failed rcharge of ₹253 not yet refunded. 6-ap-17. Disappointment. No customer support only the phone rings @jio_money @reliancejio @JioCare</t>
  </si>
  <si>
    <t>@sachin_rt ....happy bday..to you sachin sir.. ar jitna bi apke liye bolunga wo km hi hoga....bs ap jio hajaro sal..sal k din ho 1 hajar👍🎂🎂🎂</t>
  </si>
  <si>
    <t>@sachin_rt Ap jio hazaro sal, sal ke din ho 500000...... Happy birthday to u Master Happy Birthday to u. Love u sir😂😂😂</t>
  </si>
  <si>
    <t>RT @1995Ujjawal: @sachin_rt Ap jio hazaro sal, sal ke din ho 500000...... Happy birthday to u Master Happy Birthday to u. Love u sir😂😂😂</t>
  </si>
  <si>
    <t>Today's #RCB Batsman Score Is Someone Mobile Number 😝😝😝 Wo Bhi #Jio Ka 😂😂
 #KKRvRCB #Gambhir #Kohli #CoulterNile # https://t.co/bzd86S41o9</t>
  </si>
  <si>
    <t>RT @iamtnvr: Today's #RCB Batsman Score Is Someone Mobile Number 😝😝😝 Wo Bhi #Jio Ka 😂😂
 #KKRvRCB #Gambhir #Kohli #CoulterNile # https://t.c…</t>
  </si>
  <si>
    <t>@gangadhar890 @sachin_rt @ICC @ICCLive @ICCMediaComms @Beautyofdrawing Happy Birthday my hero  cricket ke god sachi… https://t.co/pfcZkQx7Rn</t>
  </si>
  <si>
    <t>@imVkohli @sachin_rt #HappyBirthday Sachin Sir.....
The God of the cricket 
Ap Jio Hajaro Saal Sachin Paji..</t>
  </si>
  <si>
    <t>@ashwinravi99 @sachin_rt Happy Birthday to the legend of cricket.... Paji  ap jio hazaro sal</t>
  </si>
  <si>
    <t>@ap_pune @Raminations @zzzune Jio loss only 22.5 car.... expenses offset by ??  Treasury income ???</t>
  </si>
  <si>
    <t>@Raminations @zzzune Only Jio results out I think</t>
  </si>
  <si>
    <t>@Raminations @zzzune Reliance JIO H2FY17
#Net Loss At Rs 22.5 Cr 
#Total Income At Rs 0.5 Vs Rs 0.25 Cr (YoY)</t>
  </si>
  <si>
    <t>@ImRo45 @sachin_rt Cricket God Sachin bhai  happy birthday ap jio hajaro sal  aur vo din ho 50 hajar</t>
  </si>
  <si>
    <t>@zzzune every 10th Indian has a JIO ????  !!!!</t>
  </si>
  <si>
    <t>@ap_pune @zzzune every 3rd smartphone user has JIO😀</t>
  </si>
  <si>
    <t>Apko friend list rakhne se koi fayda nhi hain ap like nhi krte hn or comments nhi dete ho 
so I unfriend  you 
#Jio</t>
  </si>
  <si>
    <t>#HappyBirthdayArijitSingh 
Subho jonmodin @raiisonai 
Lots of happiness to u... Gift us more n more songs... Ap jio… https://t.co/DbpP28E1tu</t>
  </si>
  <si>
    <t>@reliancejio @JioCare @jio i was complnd 18 ap but still no change in speed .Today i was filled a new compl but i k… https://t.co/SIDTD3Th4q</t>
  </si>
  <si>
    <t>@sunilbmittal @Airtel_Presence No network at all in my village Lakshmipuram(AP).Raised an issue thrice.No response at all.SWITCHING TO #jio</t>
  </si>
  <si>
    <t>@HaydosTweets @sachin_rt @mipaltan @IPL @BCCI happy birthday sachin ji ap jio 200 years and your circket fans loves to play cricket</t>
  </si>
  <si>
    <t>@raiisonai abhi to u.s.a m 25th hi hoga to once again haply vala birthday  ap jio hjaro sal sal k din ho 10000000000 .</t>
  </si>
  <si>
    <t>#FGO #fateGO　
ニコニコ生放送CCCコラボイベ　
FGO最新情報
ガチャサヴァと
イベント特攻礼装
現行イベントのえんちょう
AP消費半減、礼装獲得クエストえんちょう
エリザベート＆緑茶宝具演出リニューアル https://t.co/zK98tJqwOJ</t>
  </si>
  <si>
    <t>RT @siro_mtg: #FGO #fateGO　
ニコニコ生放送CCCコラボイベ　
FGO最新情報
ガチャサヴァと
イベント特攻礼装
現行イベントのえんちょう
AP消費半減、礼装獲得クエストえんちょう
エリザベート＆緑茶宝具演出リニューアル https://t.co…</t>
  </si>
  <si>
    <t>@Maruati16 @Bhola4U @kamaalrkhan Ap Apni zindagi jio Aur Saab ko Apni......</t>
  </si>
  <si>
    <t>@bhaveshkpandey@nistula in these@jio@bsnl era when@rsprasad offer everything free,if1still look4wifi@simolymeasured@life@time worse faces@AP</t>
  </si>
  <si>
    <t>@abhijeetsinger God bless you data ap jio hajaro sal ye meri rab se dua hai.</t>
  </si>
  <si>
    <t>@iamsrk Ap jio hajaro sal sal ke din ho pachas hajar ..i love u sr</t>
  </si>
  <si>
    <t>@vijay2437888367 @Shaikahmedsaud5 @Shaikahmedsaud8 @vmohan53 @M108P @Karmvir76608587 @Pratap061061 @The_identity7 Y… https://t.co/jhBeeDTdEb</t>
  </si>
  <si>
    <t>RT @NiranjanTripa16: @vijay2437888367 @Shaikahmedsaud5 @Shaikahmedsaud8 @vmohan53 @M108P @Karmvir76608587 @Pratap061061 @The_identity7 Yug…</t>
  </si>
  <si>
    <t>@abpnewshindi @DrKumarVishwas Or mujhe ap pra shanka h... Pahle congress ko ulta sidha bola... Jab ap join kiya to… https://t.co/IfrHNSEFbw</t>
  </si>
  <si>
    <t>Jio ke badte hua business ko dekte hue jio ne apni company me job open ki hai jisko jisme ap apna career... https://t.co/aaSiTs6lhR</t>
  </si>
  <si>
    <t>Ap jio hjaro sal sal k din 500000 boss apko pranam krte h or badhaiya apke janmdivas pr kailash ji vijayvargiy</t>
  </si>
  <si>
    <t>Adhar authentication big e.g. 1. Reliance Jio  2. AP govts 29000 PDS locations 
Shares @NandanNilekani at @TiEPune @ShankkarAiyar @Vishmah</t>
  </si>
  <si>
    <t>@AshishNehra64Happy birthday to world best bowler nehraji ap jio hazaro sal</t>
  </si>
  <si>
    <t>@ap_aishupurohit We would love to see you as a part of Jio family. Please visit the link(1/3)</t>
  </si>
  <si>
    <t>@ap_aishupurohit https://t.co/YuRjonQc4Q to port your(2/3)</t>
  </si>
  <si>
    <t>@ap_aishupurohit number in Jio network - Raghvender(3/3)</t>
  </si>
  <si>
    <t>Agr Agra  station k ander  ap hai toh jio k maaza nhi le payege net ki Speed itni slow hai aap chat nhi kr payege  aur dwnld SPeed to bhool</t>
  </si>
  <si>
    <t>@tani_creations Happy Birth Day to u...Ap jio hajaro saal..
"HAPPY BIRTH DAY TO TANI"
Best editor ever!!😙 https://t.co/7IoIQuD3EG</t>
  </si>
  <si>
    <t>RT @Humaiyakabir1: @tani_creations Happy Birth Day to u...Ap jio hajaro saal..
"HAPPY BIRTH DAY TO TANI"
Best editor ever!!😙 https://t.co/7…</t>
  </si>
  <si>
    <t>http://www.business-standard.com/article/companies/reliance-jio-commentary-to-be-in-a-highlight-in-ril-q4-results-on-monday-117042100348_1.html</t>
  </si>
  <si>
    <t>https://www.swarmapp.com/c/6HH9iTYgThM</t>
  </si>
  <si>
    <t>https://www.youtube.com/watch?v=VmT2yAZrIEY&amp;feature=youtu.be&amp;a</t>
  </si>
  <si>
    <t>https://twitter.com/i/web/status/856018168195817474</t>
  </si>
  <si>
    <t>https://twitter.com/i/web/status/856377450351251456</t>
  </si>
  <si>
    <t>https://twitter.com/i/web/status/856581353680232448</t>
  </si>
  <si>
    <t>https://twitter.com/i/web/status/856805525081780224</t>
  </si>
  <si>
    <t>https://twitter.com/i/web/status/857857528721543168</t>
  </si>
  <si>
    <t>https://twitter.com/i/web/status/857917069303697411</t>
  </si>
  <si>
    <t>https://www.youtube.com/watch?v=6uvzZUpGOiU&amp;feature=youtu.be&amp;a</t>
  </si>
  <si>
    <t>http://www.jio.com/support/en-in/faq/jio-prime/i-want-to-port-in-my-number-to-jio-what-should-i-do.html</t>
  </si>
  <si>
    <t>business-standard.com</t>
  </si>
  <si>
    <t>swarmapp.com</t>
  </si>
  <si>
    <t>rcb jio kkrvrcb gambhir kohli coulternile</t>
  </si>
  <si>
    <t>happybirthday</t>
  </si>
  <si>
    <t>net total</t>
  </si>
  <si>
    <t>happybirthdayarijitsingh</t>
  </si>
  <si>
    <t>fgo fatego</t>
  </si>
  <si>
    <t>https://pbs.twimg.com/media/C964b9JUIAEWxPi.jpg</t>
  </si>
  <si>
    <t>https://pbs.twimg.com/media/C-HiONbUAAA7w-j.jpg</t>
  </si>
  <si>
    <t>https://pbs.twimg.com/media/C-VwKnZUwAEURPy.jpg</t>
  </si>
  <si>
    <t>https://pbs.twimg.com/media/C-rvNriUQAAV4cI.jpg</t>
  </si>
  <si>
    <t>http://pbs.twimg.com/profile_images/850359759324803072/Ep6J-YkM_normal.jpg</t>
  </si>
  <si>
    <t>http://pbs.twimg.com/profile_images/854330385710419968/GWFpNFHn_normal.jpg</t>
  </si>
  <si>
    <t>http://pbs.twimg.com/profile_images/850259852291002368/c9h1sCBW_normal.jpg</t>
  </si>
  <si>
    <t>http://pbs.twimg.com/profile_images/378800000173774746/c1a14eb5708e41e734c6bfa4a2698f54_normal.jpeg</t>
  </si>
  <si>
    <t>http://pbs.twimg.com/profile_images/852391976678936576/uiQpHu95_normal.jpg</t>
  </si>
  <si>
    <t>http://pbs.twimg.com/profile_images/852785883270873092/avRW-6QV_normal.jpg</t>
  </si>
  <si>
    <t>http://pbs.twimg.com/profile_images/839367948032692224/wjNGg8Su_normal.jpg</t>
  </si>
  <si>
    <t>http://pbs.twimg.com/profile_images/832979042353692672/Sy0fydUF_normal.jpg</t>
  </si>
  <si>
    <t>http://pbs.twimg.com/profile_images/750909587839066112/F1t1Yqyz_normal.jpg</t>
  </si>
  <si>
    <t>http://pbs.twimg.com/profile_images/805783962098364416/dbjjdCTM_normal.jpg</t>
  </si>
  <si>
    <t>http://pbs.twimg.com/profile_images/853860606910251008/UMekJI5K_normal.jpg</t>
  </si>
  <si>
    <t>http://pbs.twimg.com/profile_images/856448292535754753/tWbIQmVI_normal.jpg</t>
  </si>
  <si>
    <t>http://pbs.twimg.com/profile_images/698398786922516480/pmQeMkaO_normal.jpg</t>
  </si>
  <si>
    <t>http://pbs.twimg.com/profile_images/598736736324202496/9Z2-w6n6_normal.jpg</t>
  </si>
  <si>
    <t>http://pbs.twimg.com/profile_images/855698458916868096/wVgAgRB6_normal.jpg</t>
  </si>
  <si>
    <t>http://pbs.twimg.com/profile_images/825981816611942400/BvrO6Bau_normal.jpg</t>
  </si>
  <si>
    <t>http://pbs.twimg.com/profile_images/849997006806372352/Z85Xc759_normal.jpg</t>
  </si>
  <si>
    <t>http://pbs.twimg.com/profile_images/800328864765313024/akOxrwMQ_normal.jpg</t>
  </si>
  <si>
    <t>http://pbs.twimg.com/profile_images/851069556231634948/flT_IUQf_normal.jpg</t>
  </si>
  <si>
    <t>http://pbs.twimg.com/profile_images/786880840009678848/zrnRQ7lP_normal.jpg</t>
  </si>
  <si>
    <t>http://pbs.twimg.com/profile_images/843663843205160960/0-tSccjc_normal.jpg</t>
  </si>
  <si>
    <t>http://pbs.twimg.com/profile_images/771538849696665600/O_TAhBRA_normal.jpg</t>
  </si>
  <si>
    <t>http://pbs.twimg.com/profile_images/857240058000166912/RaeF_Uhn_normal.jpg</t>
  </si>
  <si>
    <t>http://pbs.twimg.com/profile_images/794552933497053187/lHDgvBFq_normal.jpg</t>
  </si>
  <si>
    <t>http://pbs.twimg.com/profile_images/837485340088745984/3A8A4NWW_normal.jpg</t>
  </si>
  <si>
    <t>http://pbs.twimg.com/profile_images/825713838750261248/89IUk87L_normal.jpg</t>
  </si>
  <si>
    <t>http://pbs.twimg.com/profile_images/500829041402728448/tJYE3QT5_normal.jpeg</t>
  </si>
  <si>
    <t>http://pbs.twimg.com/profile_images/835663581131771904/SY1qlIxl_normal.jpg</t>
  </si>
  <si>
    <t>http://pbs.twimg.com/profile_images/856884541742608384/SW3H649k_normal.jpg</t>
  </si>
  <si>
    <t>http://pbs.twimg.com/profile_images/3134615378/ec9c7d1fd35e18b3d33872bac10fffe6_normal.jpeg</t>
  </si>
  <si>
    <t>http://pbs.twimg.com/profile_images/857640462991200256/MUpqZZID_normal.jpg</t>
  </si>
  <si>
    <t>http://pbs.twimg.com/profile_images/527846178772090880/3KrXi6fa_normal.jpeg</t>
  </si>
  <si>
    <t>http://pbs.twimg.com/profile_images/852016767102623745/cDMN04vQ_normal.jpg</t>
  </si>
  <si>
    <t>https://twitter.com/#!/bsindia/status/855323948300423168</t>
  </si>
  <si>
    <t>https://twitter.com/#!/awasthi_ap/status/855324732073234434</t>
  </si>
  <si>
    <t>https://twitter.com/#!/shubham28665210/status/855611622789873668</t>
  </si>
  <si>
    <t>https://twitter.com/#!/kulika_man/status/855635326785683457</t>
  </si>
  <si>
    <t>https://twitter.com/#!/srikapardhi/status/855784342358028290</t>
  </si>
  <si>
    <t>https://twitter.com/#!/pimpalapures/status/855789593106333696</t>
  </si>
  <si>
    <t>https://twitter.com/#!/kumarmithlesh01/status/855833957530832897</t>
  </si>
  <si>
    <t>https://twitter.com/#!/asifmajed/status/856018168195817474</t>
  </si>
  <si>
    <t>https://twitter.com/#!/adarsh07101997/status/856215416171110400</t>
  </si>
  <si>
    <t>https://twitter.com/#!/bruce_nikhil/status/856215922834591744</t>
  </si>
  <si>
    <t>https://twitter.com/#!/1995ujjawal/status/856225760012578816</t>
  </si>
  <si>
    <t>https://twitter.com/#!/mm1301kumar/status/856240094604406784</t>
  </si>
  <si>
    <t>https://twitter.com/#!/iamtnvr/status/856214145644978176</t>
  </si>
  <si>
    <t>https://twitter.com/#!/vinay_ap_gowda/status/856343457501241344</t>
  </si>
  <si>
    <t>https://twitter.com/#!/rishabh30124058/status/856377450351251456</t>
  </si>
  <si>
    <t>https://twitter.com/#!/im_hdc18/status/856423754506747904</t>
  </si>
  <si>
    <t>https://twitter.com/#!/anujsinghasr/status/856447722466955264</t>
  </si>
  <si>
    <t>https://twitter.com/#!/inditrades/status/856458216372359168</t>
  </si>
  <si>
    <t>https://twitter.com/#!/ap_pune/status/856437199222394880</t>
  </si>
  <si>
    <t>https://twitter.com/#!/ap_pune/status/856437288213008384</t>
  </si>
  <si>
    <t>https://twitter.com/#!/akashni29063040/status/856493678935855104</t>
  </si>
  <si>
    <t>https://twitter.com/#!/ap_pune/status/856483120044007425</t>
  </si>
  <si>
    <t>https://twitter.com/#!/imsanthosh/status/856494833061343232</t>
  </si>
  <si>
    <t>https://twitter.com/#!/atude_omprakash/status/856535200276381697</t>
  </si>
  <si>
    <t>https://twitter.com/#!/somapaulchoudhu/status/856581353680232448</t>
  </si>
  <si>
    <t>https://twitter.com/#!/calokeshkjain/status/856805525081780224</t>
  </si>
  <si>
    <t>https://twitter.com/#!/mohanbabu14/status/856914030086193152</t>
  </si>
  <si>
    <t>https://twitter.com/#!/anil9817884638/status/856914829692477440</t>
  </si>
  <si>
    <t>https://twitter.com/#!/payalme00435123/status/857037726293426177</t>
  </si>
  <si>
    <t>https://twitter.com/#!/siro_mtg/status/857215717145329666</t>
  </si>
  <si>
    <t>https://twitter.com/#!/jio_niceguy/status/857219967573344257</t>
  </si>
  <si>
    <t>https://twitter.com/#!/shabanabanu16/status/857336103094763521</t>
  </si>
  <si>
    <t>https://twitter.com/#!/devkahir/status/857801581302956032</t>
  </si>
  <si>
    <t>https://twitter.com/#!/ashwani07544944/status/857857206980456448</t>
  </si>
  <si>
    <t>https://twitter.com/#!/premsinghaniya4/status/857864361515331584</t>
  </si>
  <si>
    <t>https://twitter.com/#!/niranjantripa16/status/857857528721543168</t>
  </si>
  <si>
    <t>https://twitter.com/#!/vijay2437888367/status/857858435995623424</t>
  </si>
  <si>
    <t>https://twitter.com/#!/m108p/status/857860189432754176</t>
  </si>
  <si>
    <t>https://twitter.com/#!/vmohan53/status/857878381681139712</t>
  </si>
  <si>
    <t>https://twitter.com/#!/the_identity7/status/857892554968379393</t>
  </si>
  <si>
    <t>https://twitter.com/#!/virumishra6/status/857917069303697411</t>
  </si>
  <si>
    <t>https://twitter.com/#!/sunilsisodiya64/status/857921726671441921</t>
  </si>
  <si>
    <t>https://twitter.com/#!/chetan231293/status/858192121563688961</t>
  </si>
  <si>
    <t>https://twitter.com/#!/girbane/status/858202644225163264</t>
  </si>
  <si>
    <t>https://twitter.com/#!/sahilkawalkar/status/858236218760470530</t>
  </si>
  <si>
    <t>https://twitter.com/#!/jiocare/status/858287826068230145</t>
  </si>
  <si>
    <t>https://twitter.com/#!/jiocare/status/858287836688207872</t>
  </si>
  <si>
    <t>https://twitter.com/#!/jiocare/status/858287847350161409</t>
  </si>
  <si>
    <t>https://twitter.com/#!/priyans16736070/status/858654893778886657</t>
  </si>
  <si>
    <t>https://twitter.com/#!/humaiyakabir1/status/858761731782328320</t>
  </si>
  <si>
    <t>https://twitter.com/#!/tani_creations/status/858763428558626816</t>
  </si>
  <si>
    <t>855323948300423168</t>
  </si>
  <si>
    <t>855324732073234434</t>
  </si>
  <si>
    <t>855611622789873668</t>
  </si>
  <si>
    <t>855635326785683457</t>
  </si>
  <si>
    <t>855784342358028290</t>
  </si>
  <si>
    <t>855789593106333696</t>
  </si>
  <si>
    <t>855833957530832897</t>
  </si>
  <si>
    <t>856018168195817474</t>
  </si>
  <si>
    <t>856215416171110400</t>
  </si>
  <si>
    <t>856215922834591744</t>
  </si>
  <si>
    <t>856225760012578816</t>
  </si>
  <si>
    <t>856240094604406784</t>
  </si>
  <si>
    <t>856214145644978176</t>
  </si>
  <si>
    <t>856343457501241344</t>
  </si>
  <si>
    <t>856377450351251456</t>
  </si>
  <si>
    <t>856423754506747904</t>
  </si>
  <si>
    <t>856447722466955264</t>
  </si>
  <si>
    <t>856458216372359168</t>
  </si>
  <si>
    <t>856437199222394880</t>
  </si>
  <si>
    <t>856437288213008384</t>
  </si>
  <si>
    <t>856493678935855104</t>
  </si>
  <si>
    <t>856483120044007425</t>
  </si>
  <si>
    <t>856494833061343232</t>
  </si>
  <si>
    <t>856535200276381697</t>
  </si>
  <si>
    <t>856581353680232448</t>
  </si>
  <si>
    <t>856805525081780224</t>
  </si>
  <si>
    <t>856914030086193152</t>
  </si>
  <si>
    <t>856914829692477440</t>
  </si>
  <si>
    <t>857037726293426177</t>
  </si>
  <si>
    <t>857215717145329666</t>
  </si>
  <si>
    <t>857219967573344257</t>
  </si>
  <si>
    <t>857336103094763521</t>
  </si>
  <si>
    <t>857801581302956032</t>
  </si>
  <si>
    <t>857857206980456448</t>
  </si>
  <si>
    <t>857864361515331584</t>
  </si>
  <si>
    <t>857857528721543168</t>
  </si>
  <si>
    <t>857858435995623424</t>
  </si>
  <si>
    <t>857860189432754176</t>
  </si>
  <si>
    <t>857878381681139712</t>
  </si>
  <si>
    <t>857892554968379393</t>
  </si>
  <si>
    <t>857917069303697411</t>
  </si>
  <si>
    <t>857921726671441921</t>
  </si>
  <si>
    <t>858192121563688961</t>
  </si>
  <si>
    <t>858202644225163264</t>
  </si>
  <si>
    <t>858236218760470530</t>
  </si>
  <si>
    <t>858287826068230145</t>
  </si>
  <si>
    <t>858287836688207872</t>
  </si>
  <si>
    <t>858287847350161409</t>
  </si>
  <si>
    <t>858654893778886657</t>
  </si>
  <si>
    <t>858761731782328320</t>
  </si>
  <si>
    <t>858763428558626816</t>
  </si>
  <si>
    <t>855188806915444736</t>
  </si>
  <si>
    <t>855607282629050368</t>
  </si>
  <si>
    <t>855303346004967426</t>
  </si>
  <si>
    <t>856377012746723329</t>
  </si>
  <si>
    <t>856419044697755648</t>
  </si>
  <si>
    <t>856358803134177284</t>
  </si>
  <si>
    <t>856436442628726784</t>
  </si>
  <si>
    <t>856435463237898240</t>
  </si>
  <si>
    <t>856481611558400004</t>
  </si>
  <si>
    <t>856546281229103106</t>
  </si>
  <si>
    <t>853571106078310400</t>
  </si>
  <si>
    <t>857812579426734080</t>
  </si>
  <si>
    <t>857864052135079936</t>
  </si>
  <si>
    <t>857854751387643904</t>
  </si>
  <si>
    <t>857912493750046720</t>
  </si>
  <si>
    <t>858282076440674305</t>
  </si>
  <si>
    <t>4493883862</t>
  </si>
  <si>
    <t>17710740</t>
  </si>
  <si>
    <t>735707353635422208</t>
  </si>
  <si>
    <t>135421739</t>
  </si>
  <si>
    <t>715176906581082112</t>
  </si>
  <si>
    <t>71201743</t>
  </si>
  <si>
    <t>358814014</t>
  </si>
  <si>
    <t>45309317</t>
  </si>
  <si>
    <t>1659318624</t>
  </si>
  <si>
    <t>2886159325</t>
  </si>
  <si>
    <t>183105882</t>
  </si>
  <si>
    <t>256781040</t>
  </si>
  <si>
    <t>373489013</t>
  </si>
  <si>
    <t>850984738428821505</t>
  </si>
  <si>
    <t>324814256</t>
  </si>
  <si>
    <t>101311381</t>
  </si>
  <si>
    <t>726690273925943296</t>
  </si>
  <si>
    <t>2939789479</t>
  </si>
  <si>
    <t>748976100856832000</t>
  </si>
  <si>
    <t>ja</t>
  </si>
  <si>
    <t>Foursquare</t>
  </si>
  <si>
    <t>80.397161,16.283456 
80.843816,16.283456 
80.843816,16.938274 
80.397161,16.938274</t>
  </si>
  <si>
    <t>69.328873,27.708226 
75.382124,27.708226 
75.382124,34.019989 
69.328873,34.019989</t>
  </si>
  <si>
    <t>PK</t>
  </si>
  <si>
    <t>Vijayawada, India</t>
  </si>
  <si>
    <t>Punjab, Pakistan</t>
  </si>
  <si>
    <t>25360dd906b4b627</t>
  </si>
  <si>
    <t>00cc0d5640394308</t>
  </si>
  <si>
    <t>Vijayawada</t>
  </si>
  <si>
    <t>https://api.twitter.com/1.1/geo/id/25360dd906b4b627.json</t>
  </si>
  <si>
    <t>https://api.twitter.com/1.1/geo/id/00cc0d5640394308.json</t>
  </si>
  <si>
    <t>Business Standard</t>
  </si>
  <si>
    <t>Ayodhya Pd Awasthi</t>
  </si>
  <si>
    <t>Shubham Pandey</t>
  </si>
  <si>
    <t>News18 India</t>
  </si>
  <si>
    <t>Sonu Nigam</t>
  </si>
  <si>
    <t>Mohd Zaid</t>
  </si>
  <si>
    <t>vinod kumar yadav</t>
  </si>
  <si>
    <t>abhijeet</t>
  </si>
  <si>
    <t>Kulika</t>
  </si>
  <si>
    <t>DNA</t>
  </si>
  <si>
    <t>Srikapardhi</t>
  </si>
  <si>
    <t>SiddharthPimpalapure</t>
  </si>
  <si>
    <t>Mithilesh kumar</t>
  </si>
  <si>
    <t>Asif Majeed Gujjar</t>
  </si>
  <si>
    <t>‏عَلِیْْ۴وَلِیُ اللہ</t>
  </si>
  <si>
    <t>Syeda Hareem313</t>
  </si>
  <si>
    <t>Adarsh Jain</t>
  </si>
  <si>
    <t>Nikhil.b.wayne</t>
  </si>
  <si>
    <t>sachin tendulkar</t>
  </si>
  <si>
    <t>Ujjawal Kumar Suman</t>
  </si>
  <si>
    <t>DeEpaK KumAR</t>
  </si>
  <si>
    <t>Lord Voldemort</t>
  </si>
  <si>
    <t>vinay a p gowda</t>
  </si>
  <si>
    <t>Rishabh singh</t>
  </si>
  <si>
    <t>Beautiful Art</t>
  </si>
  <si>
    <t>ICC Media</t>
  </si>
  <si>
    <t>ICC Live Scores</t>
  </si>
  <si>
    <t>ICC</t>
  </si>
  <si>
    <t>Pittala Mahesh</t>
  </si>
  <si>
    <t>Hitesh D. Chavan</t>
  </si>
  <si>
    <t>Anuj Singh</t>
  </si>
  <si>
    <t>Ashwin Ravichandran</t>
  </si>
  <si>
    <t>crk</t>
  </si>
  <si>
    <t>DTFHunter</t>
  </si>
  <si>
    <t>Sriram</t>
  </si>
  <si>
    <t>AP</t>
  </si>
  <si>
    <t>Akash Nishad</t>
  </si>
  <si>
    <t>SanthoshKrishnan</t>
  </si>
  <si>
    <t>Omprakash Atude</t>
  </si>
  <si>
    <t>Soma Paul Choudhury</t>
  </si>
  <si>
    <t>arijit singh</t>
  </si>
  <si>
    <t>CA Lokesh Jain</t>
  </si>
  <si>
    <t>MOHANBABU</t>
  </si>
  <si>
    <t>Sunil Bharti Mittal</t>
  </si>
  <si>
    <t>Anil Sharma</t>
  </si>
  <si>
    <t>BCCI</t>
  </si>
  <si>
    <t>Matthew Hayden AM</t>
  </si>
  <si>
    <t>payal  gupta</t>
  </si>
  <si>
    <t>台パン・シロ@FGO</t>
  </si>
  <si>
    <t>ジオっさん</t>
  </si>
  <si>
    <t>Shabana Banu</t>
  </si>
  <si>
    <t>KRK</t>
  </si>
  <si>
    <t>Intekhab Alam</t>
  </si>
  <si>
    <t>Maruati</t>
  </si>
  <si>
    <t>dev</t>
  </si>
  <si>
    <t>Bhavesh K Pandey</t>
  </si>
  <si>
    <t>ashwani yadav</t>
  </si>
  <si>
    <t>Prem Singhaniya</t>
  </si>
  <si>
    <t>Shah Rukh Khan</t>
  </si>
  <si>
    <t>Niranjantripathy2016</t>
  </si>
  <si>
    <t>offline The Eagle.</t>
  </si>
  <si>
    <t>महोदधि बा अदब</t>
  </si>
  <si>
    <t>MoHiT PaRaShAr_11K</t>
  </si>
  <si>
    <t>विकासमोहन #Proactive</t>
  </si>
  <si>
    <t>The Identity🗿</t>
  </si>
  <si>
    <t>offline Flying Eagle</t>
  </si>
  <si>
    <t>Shaikahmedsaudager</t>
  </si>
  <si>
    <t>Viru Mishra</t>
  </si>
  <si>
    <t>Chetan Saini</t>
  </si>
  <si>
    <t>Prashant Girbane</t>
  </si>
  <si>
    <t>Vishwas Mahajan</t>
  </si>
  <si>
    <t>Shankkar Aiyar</t>
  </si>
  <si>
    <t>TiE Pune</t>
  </si>
  <si>
    <t>Nandan Nilekani</t>
  </si>
  <si>
    <t>sahil kawalkar</t>
  </si>
  <si>
    <t>Aishwarya Purohit</t>
  </si>
  <si>
    <t>Humaiya Kabir</t>
  </si>
  <si>
    <t>Tani #LoveNamikPaul</t>
  </si>
  <si>
    <t>Latest updates  #news #LIVE coverage on #economy #companies #markets #politics and #technology from India's leading business daily</t>
  </si>
  <si>
    <t>Senior Banker.
देश की संप्रभुता और अखंडता सर्वोपरि.
राजनीति में सुचिता,वाणी में मधुरता तथा देश में समरसता किसी भी देश की श्रेष्ठता के मापदंड .</t>
  </si>
  <si>
    <t>BCA Student , Deen Dayal Upadhyay  Gorakhpur University</t>
  </si>
  <si>
    <t>Latest news and updates from across the nation.</t>
  </si>
  <si>
    <t>- I am Nothing. Nothing Matters. Nothing, is everything</t>
  </si>
  <si>
    <t>Jis den hm Musalman.Shiyya+Sunni. ke Apse dorey apas me milyy to tm jeyse Gaddaro ke Nasley nhi bachey ge...👑 or ye ekden hoga jab tmlog khud he pachta ge.👑</t>
  </si>
  <si>
    <t>भक्त श्री राम का
देश के लिए मरने मारने को तैयार
मुझसे दूर रहे देश के भड़वे गद्दार</t>
  </si>
  <si>
    <t>Official account of The Playback Singer ABHIJEET BHATTACHARYA</t>
  </si>
  <si>
    <t>OMG</t>
  </si>
  <si>
    <t>Follow us for news, photos, videos and the latest trends from India and around the world. http://t.co/IZXefx3rSt</t>
  </si>
  <si>
    <t>Building products on various Technologies #Android - #IoT | #Consultant | #Entrepreneur | Enjoyed #Telecom - #ConsumerBehaviour @TelecomTalk | Views Own</t>
  </si>
  <si>
    <t>I Love Prophet Muhammad s.a.w. O Allay Muhammad. I Love Pakistan, I love the peoples of all the world.</t>
  </si>
  <si>
    <t>‏عَلِیْْ۴وَلِیُ اللہ ہر حالت میں واجب۔۔
M.Sc student| very Patriotic| Passion 4 PAKISTAN &amp; ISLAM | like cricket &amp; Politics | sept 9-15 Fall in Love | 7-July</t>
  </si>
  <si>
    <t>‏‏حق موجود عج۔۔۔۔۔سدا موجود</t>
  </si>
  <si>
    <t>Insta~nikhil.15##I-love@music specially Mithoon_Sharma###and suport PM Modi</t>
  </si>
  <si>
    <t>Proud Indian</t>
  </si>
  <si>
    <t>what happens ..happens for the best♥♥♥</t>
  </si>
  <si>
    <t>He Who Must Not Be Named 💀
.
.
.
D.O.B :- 31/12/1926
D.O.D :- 2/5/1998
.
.
Slytherin 🐍
.
.
Avada Kedavra 💥
.
.
Wand :-13½ Long ; Yew ; Phoenix Feather 〰</t>
  </si>
  <si>
    <t>So satisfying • we do not own content posted. socialtrendATX@gmail.com for Business inquiries/ removal!</t>
  </si>
  <si>
    <t>The official account for all media releases by the International Cricket Council. For more, follow @ICC</t>
  </si>
  <si>
    <t>This is the Official ICC Scores Twitter account. Follow all the action live, from international matches to development cricket, from around the world.</t>
  </si>
  <si>
    <t>The official Twitter account of the International Cricket Council, world cricket’s governing body. #CT17 starts June 1st 2017</t>
  </si>
  <si>
    <t>#OwnerOf YASHWANT DIAGNOSTIC &amp; PATHOLOGY CENTRE 🏥💉
 #CricketLover🏏
*I will win not Immediately but  Definitely ✌</t>
  </si>
  <si>
    <t>The Official twitter account of Virat Kohli, Indian cricketer,gamer,car lover,loves soccer and an enthusiast</t>
  </si>
  <si>
    <t>Professional cricketer - represent the Indian cricket team and Tamil Nadu.Sarcasm and optimism my forte.</t>
  </si>
  <si>
    <t>Observing and learning what market is doing, while trades fall in place | Private Trading Desk | Technologist | Startup Investor | and more...</t>
  </si>
  <si>
    <t>CA- Trades markets for living! (Re)Tweets neither advice nor endorsement!</t>
  </si>
  <si>
    <t>Chem engineer in international oil &amp; gas industry;  Technical analysis of stock mkts / Sports;  Tweets on mkt purely meant for educational purpose</t>
  </si>
  <si>
    <t>Sports</t>
  </si>
  <si>
    <t>😈 I Am Omprakash Atude 😈
https://t.co/DXCr1BzQqT
https://t.co/MYkZaO5CZS</t>
  </si>
  <si>
    <t>M simply a FUN loving girl..</t>
  </si>
  <si>
    <t>Truth Tagore guitar story festival research film book Broadway smoke sample hardware vocal legal human foreign figure terror food family love let there be light</t>
  </si>
  <si>
    <t>Maintenance Convenor at SRM university,
software engineer in CAPGEMINI Bangalore.</t>
  </si>
  <si>
    <t>Lic forever</t>
  </si>
  <si>
    <t>The Official Twitter Handle of Team India</t>
  </si>
  <si>
    <t>MD of The Hayden Way and Get Outside Group. We play with our hearts and always on the front foot. Thank you for being a part of my journey. OUR JOURNEY!</t>
  </si>
  <si>
    <t>Big fan of @thearijitsingh not only his voice but also his sweet behaviour koi itna downto earth kese ho sakta h</t>
  </si>
  <si>
    <t>FGO/グラブルの周回放送を毎日してます、初心者に優しい配信を目指してます。 我以外の配信は有象無象の雑種よ！ ※サイトなどの転載は引用を含む形で自由にどうぞ！体はアニメと課金で出来ている。 本業はMTG！元レイヤー＆TranceDJ. ジブリールとジャンヌが好き。</t>
  </si>
  <si>
    <t>すりーどえすのフレンドコード 3DS:4554-0669-7434 3DSLL:1478-3237-2649 呉鎮→大湊に左遷されたのも今は昔 2015/09/19 DUCATI MONSTER796買いました</t>
  </si>
  <si>
    <t>Actor/Producer/Critic. https://t.co/klbeVxQn13, https://t.co/7szr2X3Y9o Instagram- kamaalrashidkhan</t>
  </si>
  <si>
    <t>A Human Being ---- A Proud Indian.</t>
  </si>
  <si>
    <t>b what u r,express what u believe,stick with truth nothing but truth,b simple,logistic straight forward try to give reasonable benefit of doubt part of univerce</t>
  </si>
  <si>
    <t>Founder - NAY (National Association of Youth) | Learning Advocacy | Low Budget Motivator | Interested in Public Policy | RSS | Ex ABVP | BJP |
NaMo follows me.</t>
  </si>
  <si>
    <t>Indian,like Upanishads and Bramha Vidya, a pure apolitical Hindu. NOTA. Views are without political bias in national interest.Believe international brotherhood.</t>
  </si>
  <si>
    <t>प्रताप सिंह=जयहिन्दINDIAN ARMY,COUNTRY FIRST,RIGHTOR WRONG.RESPECTS ALL RELIGIONs,(go to likes)  कर्म ही धर्म।             
Arc @Pratap0610611</t>
  </si>
  <si>
    <t>भद्रमेव वदेन्नित्यं भद्रमेव विचिन्तयेत् भद्रैरेवेह संसर्गो नाभद्रैश्च कदाचन ।  # स्कंदपुराण-कार</t>
  </si>
  <si>
    <t>जोक्स &amp; शायरी पसंद करता हूँ😎कोई भी अच्छा ट्वीट दिखेगा तो RT ज़रूर करूँगा👍मेरे ट्वीट्स✍️💢LIKES🔴में मिलेंगे‼️पसन्द आने पर RT ज़रूर करिये। 💯%फॉलोबैक मिलेगा👍💥✨</t>
  </si>
  <si>
    <t>SBI Ex #Change #Leader to #communicate &amp; #motivate Uwd reserve&amp; responsibility
#RT rnt endmnt bt4 #proactive #interface Twt in Like
#RT 4Twpls' Past Twt wd #BMJ</t>
  </si>
  <si>
    <t>मैं हर हमेशा पॉकेट में अपेक्षा  लेकर चलता हूँ ताकि दूसरे से लेना ना पड़े।
पसंदीदा❤Twitter🔥Handle👉 @IamBhadoria</t>
  </si>
  <si>
    <t>❌❌❌👉NO FOLLOW BACK👈❌❌❌
my account main 👉 @Pratap061061 The Eagle. Tweets are in likes.</t>
  </si>
  <si>
    <t>Love to follow The Truth. Love who follows The Truth. Laugh and make others laugh. God is mine, so the whole universe is mine.
"g" "1" "create new list"</t>
  </si>
  <si>
    <t>Love to follow The Truth.
Like everyone who follows The Truth.
Laugh and Make Others Laugh.
God is mine,
So the whole Universe is mine.</t>
  </si>
  <si>
    <t>ACTOR
from Allahabad 8692847237</t>
  </si>
  <si>
    <t>Government and Politics</t>
  </si>
  <si>
    <t>Entreprenuership, Investment, e-commerce, Solar, Economics, Policy Research, PIC, IIM-A, UDCT, Mumbai, London, Pune Views r personal. RTs r not endorsements.</t>
  </si>
  <si>
    <t>Software entrepreneur, President @TiePune love to connect the dots, facilitate success</t>
  </si>
  <si>
    <t>Journalist-Analyst. Author of 'Accidental India'. Studying how the market for politics rules the economics of people!</t>
  </si>
  <si>
    <t>The Indus Entrepreneurs (TiE) Pune Chapter - World's largest not-for-profit organization for Entrepreneurs.</t>
  </si>
  <si>
    <t>Co-founder of @Infosys. Worked on #Aadhaar. Co-author of @RebootingIndia. Author of @ImaginingIndia.</t>
  </si>
  <si>
    <t>sahil</t>
  </si>
  <si>
    <t>Biggest Fan of Narendra Modi nd follower too orthodox Hindu nt sickular at all..nationalist nt pseudosecular</t>
  </si>
  <si>
    <t>❤love SidM❤ huge fan of Surbhi Jyoti, KVB, Rajat #Survir ...My new Obsession is Namik Paul #ShraMan #EDKV Forever💜</t>
  </si>
  <si>
    <t>HUGE HUGE HUGE fan of Mr Awesome PAUL!! #EkDujeKeVaaste #shraman 
IG handle @tani_creations</t>
  </si>
  <si>
    <t>Ashoknagar  MP India</t>
  </si>
  <si>
    <t>jaunpur uttar pradesh</t>
  </si>
  <si>
    <t>mumbai</t>
  </si>
  <si>
    <t xml:space="preserve">Humanabad </t>
  </si>
  <si>
    <t xml:space="preserve">Jabalpur </t>
  </si>
  <si>
    <t>Faisalabad.</t>
  </si>
  <si>
    <t xml:space="preserve">In My SoulMate ZB's Heart  </t>
  </si>
  <si>
    <t>Gwalior, India</t>
  </si>
  <si>
    <t>नोएडा, भारत</t>
  </si>
  <si>
    <t>ÜT: 18.986431,72.823769</t>
  </si>
  <si>
    <t>enjoy every moment of ur life.</t>
  </si>
  <si>
    <t>Malfoy Manor &amp; 7 Horcruxes</t>
  </si>
  <si>
    <t>malavalli mandya</t>
  </si>
  <si>
    <t>Dubai</t>
  </si>
  <si>
    <t>Allahabad, India</t>
  </si>
  <si>
    <t>Bhilwara, India</t>
  </si>
  <si>
    <t>Kuppam, Andhra Pradesh</t>
  </si>
  <si>
    <t>Shimlia</t>
  </si>
  <si>
    <t>iPhone: 0.000000,0.000000</t>
  </si>
  <si>
    <t xml:space="preserve">uttar pradesh </t>
  </si>
  <si>
    <t>カルデア ニコ生局</t>
  </si>
  <si>
    <t>ネオサイタマ</t>
  </si>
  <si>
    <t>mother universe</t>
  </si>
  <si>
    <t>Uttar Pradesh, India</t>
  </si>
  <si>
    <t>Indianapolis,</t>
  </si>
  <si>
    <t xml:space="preserve">Varanasi </t>
  </si>
  <si>
    <t>Twitter</t>
  </si>
  <si>
    <t>इंदौर, भारत</t>
  </si>
  <si>
    <t>New Delhi/Mumbai/Pune</t>
  </si>
  <si>
    <t>Bengaluru</t>
  </si>
  <si>
    <t>amravati</t>
  </si>
  <si>
    <t>Dhaka, Bangladesh</t>
  </si>
  <si>
    <t>http://t.co/T0LTyOJENS</t>
  </si>
  <si>
    <t>https://t.co/CWZJtcrmlE</t>
  </si>
  <si>
    <t>http://t.co/KVtJgZnLER</t>
  </si>
  <si>
    <t>https://t.co/uCeG7Zsyvn</t>
  </si>
  <si>
    <t>http://t.co/IZXefx3rSt</t>
  </si>
  <si>
    <t>https://t.co/jupXJ64OnY</t>
  </si>
  <si>
    <t>http://t.co/TCNcUDBwuE</t>
  </si>
  <si>
    <t>https://t.co/OmOAMKpeW1</t>
  </si>
  <si>
    <t>http://t.co/MjYT7HTGAE</t>
  </si>
  <si>
    <t>http://t.co/MIfL3MqxuC</t>
  </si>
  <si>
    <t>https://t.co/RCIBI6izTv</t>
  </si>
  <si>
    <t>https://t.co/OhSih7nafY</t>
  </si>
  <si>
    <t>https://t.co/zSVcEBJC7U</t>
  </si>
  <si>
    <t>https://t.co/jD5X5L67yB</t>
  </si>
  <si>
    <t>https://t.co/zjJJbAlvG1</t>
  </si>
  <si>
    <t>http://t.co/CPALMGgLOj</t>
  </si>
  <si>
    <t>http://t.co/6OwtOLq4u3</t>
  </si>
  <si>
    <t>https://t.co/dscTrIPuCk</t>
  </si>
  <si>
    <t>https://t.co/vjexUTzBCG</t>
  </si>
  <si>
    <t>https://t.co/LvgObAuLui</t>
  </si>
  <si>
    <t>http://t.co/rgTV59DRJ7</t>
  </si>
  <si>
    <t>https://t.co/sSW16T9Z6X</t>
  </si>
  <si>
    <t>https://t.co/jOAse8LPoi</t>
  </si>
  <si>
    <t>https://t.co/N1exefhswE</t>
  </si>
  <si>
    <t>https://t.co/y5N8EFqu7m</t>
  </si>
  <si>
    <t>https://t.co/JrDrz7v96I</t>
  </si>
  <si>
    <t>http://t.co/cJyxiYabHf</t>
  </si>
  <si>
    <t>Monrovia</t>
  </si>
  <si>
    <t>Brisbane</t>
  </si>
  <si>
    <t>Tokyo</t>
  </si>
  <si>
    <t>Quito</t>
  </si>
  <si>
    <t>https://pbs.twimg.com/profile_banners/43855487/1492062550</t>
  </si>
  <si>
    <t>https://pbs.twimg.com/profile_banners/754613109789261824/1477993086</t>
  </si>
  <si>
    <t>https://pbs.twimg.com/profile_banners/98362607/1492911890</t>
  </si>
  <si>
    <t>https://pbs.twimg.com/profile_banners/4493883862/1489725867</t>
  </si>
  <si>
    <t>https://pbs.twimg.com/profile_banners/324814256/1482315146</t>
  </si>
  <si>
    <t>https://pbs.twimg.com/profile_banners/2835859958/1453617105</t>
  </si>
  <si>
    <t>https://pbs.twimg.com/profile_banners/17710740/1493567124</t>
  </si>
  <si>
    <t>https://pbs.twimg.com/profile_banners/60550011/1491552750</t>
  </si>
  <si>
    <t>https://pbs.twimg.com/profile_banners/2591234568/1480236241</t>
  </si>
  <si>
    <t>https://pbs.twimg.com/profile_banners/2749012860/1492925366</t>
  </si>
  <si>
    <t>https://pbs.twimg.com/profile_banners/735707353635422208/1481873193</t>
  </si>
  <si>
    <t>https://pbs.twimg.com/profile_banners/2909086742/1492155062</t>
  </si>
  <si>
    <t>https://pbs.twimg.com/profile_banners/839364682771283969/1488955886</t>
  </si>
  <si>
    <t>https://pbs.twimg.com/profile_banners/135421739/1409651897</t>
  </si>
  <si>
    <t>https://pbs.twimg.com/profile_banners/2485580023/1404567846</t>
  </si>
  <si>
    <t>https://pbs.twimg.com/profile_banners/1406616703/1475461174</t>
  </si>
  <si>
    <t>https://pbs.twimg.com/profile_banners/552524016/1492811663</t>
  </si>
  <si>
    <t>https://pbs.twimg.com/profile_banners/804665173453611008/1480948834</t>
  </si>
  <si>
    <t>https://pbs.twimg.com/profile_banners/2857819820/1460924613</t>
  </si>
  <si>
    <t>https://pbs.twimg.com/profile_banners/2816733930/1485946598</t>
  </si>
  <si>
    <t>https://pbs.twimg.com/profile_banners/248627231/1485943311</t>
  </si>
  <si>
    <t>https://pbs.twimg.com/profile_banners/177547780/1492799414</t>
  </si>
  <si>
    <t>https://pbs.twimg.com/profile_banners/715176906581082112/1472561984</t>
  </si>
  <si>
    <t>https://pbs.twimg.com/profile_banners/2500681800/1478254852</t>
  </si>
  <si>
    <t>https://pbs.twimg.com/profile_banners/856446103150927872/1493028158</t>
  </si>
  <si>
    <t>https://pbs.twimg.com/profile_banners/358814014/1489421876</t>
  </si>
  <si>
    <t>https://pbs.twimg.com/profile_banners/3251294952/1455349898</t>
  </si>
  <si>
    <t>https://pbs.twimg.com/profile_banners/2886159325/1428775617</t>
  </si>
  <si>
    <t>https://pbs.twimg.com/profile_banners/1659318624/1492959182</t>
  </si>
  <si>
    <t>https://pbs.twimg.com/profile_banners/45309317/1408802173</t>
  </si>
  <si>
    <t>https://pbs.twimg.com/profile_banners/703499899640246272/1456777620</t>
  </si>
  <si>
    <t>https://pbs.twimg.com/profile_banners/2206475016/1476722290</t>
  </si>
  <si>
    <t>https://pbs.twimg.com/profile_banners/373489013/1451645807</t>
  </si>
  <si>
    <t>https://pbs.twimg.com/profile_banners/344767712/1491745767</t>
  </si>
  <si>
    <t>https://pbs.twimg.com/profile_banners/185142711/1490690243</t>
  </si>
  <si>
    <t>https://pbs.twimg.com/profile_banners/256781040/1383365088</t>
  </si>
  <si>
    <t>https://pbs.twimg.com/profile_banners/2315456696/1491131846</t>
  </si>
  <si>
    <t>https://pbs.twimg.com/profile_banners/165414241/1491574197</t>
  </si>
  <si>
    <t>https://pbs.twimg.com/profile_banners/115622213/1488308377</t>
  </si>
  <si>
    <t>https://pbs.twimg.com/profile_banners/51392170/1471087376</t>
  </si>
  <si>
    <t>https://pbs.twimg.com/profile_banners/169975817/1445007217</t>
  </si>
  <si>
    <t>https://pbs.twimg.com/profile_banners/81317281/1493048318</t>
  </si>
  <si>
    <t>https://pbs.twimg.com/profile_banners/101311381/1454256204</t>
  </si>
  <si>
    <t>https://pbs.twimg.com/profile_banners/65683207/1479835571</t>
  </si>
  <si>
    <t>https://pbs.twimg.com/profile_banners/726690273925943296/1489648519</t>
  </si>
  <si>
    <t>https://pbs.twimg.com/profile_banners/765117000569884672/1485700589</t>
  </si>
  <si>
    <t>https://pbs.twimg.com/profile_banners/400221104/1408241911</t>
  </si>
  <si>
    <t>https://pbs.twimg.com/profile_banners/4786934334/1479481789</t>
  </si>
  <si>
    <t>https://pbs.twimg.com/profile_banners/856876214115553280/1493132168</t>
  </si>
  <si>
    <t>https://pbs.twimg.com/profile_banners/857636814303240192/1493312393</t>
  </si>
  <si>
    <t>https://pbs.twimg.com/profile_banners/50770883/1437095811</t>
  </si>
  <si>
    <t>https://pbs.twimg.com/profile_banners/42414011/1353478462</t>
  </si>
  <si>
    <t>https://pbs.twimg.com/profile_banners/273357757/1492369418</t>
  </si>
  <si>
    <t>https://pbs.twimg.com/profile_banners/1867843520/1445594150</t>
  </si>
  <si>
    <t>https://pbs.twimg.com/profile_banners/2939789479/1450873058</t>
  </si>
  <si>
    <t>https://pbs.twimg.com/profile_banners/3041073710/1474641265</t>
  </si>
  <si>
    <t>https://pbs.twimg.com/profile_banners/748976100856832000/1479338899</t>
  </si>
  <si>
    <t>http://pbs.twimg.com/profile_background_images/16584992/bs_twitter_bg.jpg</t>
  </si>
  <si>
    <t>http://pbs.twimg.com/profile_background_images/62878082/ibnkhabar-bg.png</t>
  </si>
  <si>
    <t>http://pbs.twimg.com/profile_background_images/303209312/twitterbg.png</t>
  </si>
  <si>
    <t>http://pbs.twimg.com/profile_background_images/378800000175778006/yAHZPUM0.jpeg</t>
  </si>
  <si>
    <t>http://pbs.twimg.com/profile_background_images/99723303/twitter_profile.jpg</t>
  </si>
  <si>
    <t>http://pbs.twimg.com/profile_background_images/550996016657203200/s5F4GZrk.jpeg</t>
  </si>
  <si>
    <t>http://pbs.twimg.com/profile_background_images/550995484836237312/FskSNpXb.jpeg</t>
  </si>
  <si>
    <t>http://pbs.twimg.com/profile_background_images/873242610/e63420b9349e382c2901494f05b211e2.jpeg</t>
  </si>
  <si>
    <t>http://pbs.twimg.com/profile_background_images/319554382/118209645.jpg</t>
  </si>
  <si>
    <t>http://pbs.twimg.com/profile_background_images/77202620/mqglacierlake.br.jpg</t>
  </si>
  <si>
    <t>http://pbs.twimg.com/profile_background_images/378800000073235075/27cd1d9f9c18c99dd7559e469293741d.jpeg</t>
  </si>
  <si>
    <t>http://pbs.twimg.com/profile_background_images/440615548225740800/quGNolbU.jpeg</t>
  </si>
  <si>
    <t>http://pbs.twimg.com/profile_background_images/686948454/166ca78671969589ad0263efbda7d1bf.jpeg</t>
  </si>
  <si>
    <t>http://pbs.twimg.com/profile_background_images/508187195476164608/zMWgQpsc.jpeg</t>
  </si>
  <si>
    <t>http://pbs.twimg.com/profile_background_images/137435577/new1.jpg</t>
  </si>
  <si>
    <t>http://pbs.twimg.com/profile_background_images/80148952/ambarnatth.jpg</t>
  </si>
  <si>
    <t>http://pbs.twimg.com/profile_background_images/797224915/5a430f6a8d59b9dd8957d6d93f79a94e.png</t>
  </si>
  <si>
    <t>http://pbs.twimg.com/profile_background_images/436459130270662656/GYoSoFWs.jpeg</t>
  </si>
  <si>
    <t>http://pbs.twimg.com/profile_images/2881526894/1a54fd9ccb222e586c2ed3127482c405_normal.jpeg</t>
  </si>
  <si>
    <t>http://pbs.twimg.com/profile_images/849866055128428544/Ma4Nc07d_normal.jpg</t>
  </si>
  <si>
    <t>http://pbs.twimg.com/profile_images/796353316959551488/WBS6wSvK_normal.jpg</t>
  </si>
  <si>
    <t>http://pbs.twimg.com/profile_images/378800000796480061/4d6baa646b48789115a8a84d19ed64c4_normal.jpeg</t>
  </si>
  <si>
    <t>http://pbs.twimg.com/profile_images/855146414241976320/_HRkIkiP_normal.jpg</t>
  </si>
  <si>
    <t>http://pbs.twimg.com/profile_images/857186392174022656/5c__TK7K_normal.jpg</t>
  </si>
  <si>
    <t>http://pbs.twimg.com/profile_images/844634850518716416/5Bx0OAwY_normal.jpg</t>
  </si>
  <si>
    <t>http://pbs.twimg.com/profile_images/856010862200487936/80t7fyuJ_normal.jpg</t>
  </si>
  <si>
    <t>http://pbs.twimg.com/profile_images/857684817554452480/NXN_noaJ_normal.jpg</t>
  </si>
  <si>
    <t>http://pbs.twimg.com/profile_images/856562704944963585/-Oapbvo9_normal.jpg</t>
  </si>
  <si>
    <t>http://pbs.twimg.com/profile_images/2504398687/344204969_normal.jpg</t>
  </si>
  <si>
    <t>http://pbs.twimg.com/profile_images/855540245479079936/9T96g1lm_normal.jpg</t>
  </si>
  <si>
    <t>http://pbs.twimg.com/profile_images/710605702302019584/KCp3z_au_normal.jpg</t>
  </si>
  <si>
    <t>http://pbs.twimg.com/profile_images/826745945538822146/Q_eEtoF8_normal.jpg</t>
  </si>
  <si>
    <t>http://pbs.twimg.com/profile_images/831088573143216129/w1oOEfVI_normal.jpg</t>
  </si>
  <si>
    <t>http://pbs.twimg.com/profile_images/853850199609024512/Rjw4RCp7_normal.jpg</t>
  </si>
  <si>
    <t>http://pbs.twimg.com/profile_images/757062559639990272/i6OxfHow_normal.jpg</t>
  </si>
  <si>
    <t>http://pbs.twimg.com/profile_images/789817267567472640/BlpcUEvx_normal.jpg</t>
  </si>
  <si>
    <t>http://pbs.twimg.com/profile_images/819039467331649537/rGNDqkn5_normal.jpg</t>
  </si>
  <si>
    <t>http://pbs.twimg.com/profile_images/824841602451386368/K27jQoNi_normal.jpg</t>
  </si>
  <si>
    <t>http://pbs.twimg.com/profile_images/856157489989120002/ZWogUkxA_normal.jpg</t>
  </si>
  <si>
    <t>http://pbs.twimg.com/profile_images/497782549054496768/sTwH6m3t_normal.jpeg</t>
  </si>
  <si>
    <t>http://pbs.twimg.com/profile_images/808958294131781632/b5z_etzB_normal.jpg</t>
  </si>
  <si>
    <t>http://pbs.twimg.com/profile_images/378800000632938660/cbb3d81693df49fb672d4da2686e6fa0_normal.jpeg</t>
  </si>
  <si>
    <t>http://pbs.twimg.com/profile_images/819739682074345472/FtpIuyAE_normal.jpg</t>
  </si>
  <si>
    <t>http://pbs.twimg.com/profile_images/773617880571211776/iLPbB6RT_normal.jpg</t>
  </si>
  <si>
    <t>http://pbs.twimg.com/profile_images/855853520356081668/SuL-itE__normal.jpg</t>
  </si>
  <si>
    <t>http://pbs.twimg.com/profile_images/852558461933985792/z5Z1xdzH_normal.jpg</t>
  </si>
  <si>
    <t>http://pbs.twimg.com/profile_images/855821343752957952/e7slIGdf_normal.jpg</t>
  </si>
  <si>
    <t>http://pbs.twimg.com/profile_images/661679664/keep_it_onn_normal.jpg</t>
  </si>
  <si>
    <t>http://pbs.twimg.com/profile_images/824651785541451776/yaWpDaTw_normal.jpg</t>
  </si>
  <si>
    <t>http://pbs.twimg.com/profile_images/715145473913393152/RTFMrYO9_normal.jpg</t>
  </si>
  <si>
    <t>http://pbs.twimg.com/profile_images/854897917101981696/rGwMvzto_normal.jpg</t>
  </si>
  <si>
    <t>http://pbs.twimg.com/profile_images/854899142270660608/07yNnQa5_normal.jpg</t>
  </si>
  <si>
    <t>http://pbs.twimg.com/profile_images/551993242305044480/dMmtTTv-_normal.jpeg</t>
  </si>
  <si>
    <t>http://pbs.twimg.com/profile_images/1817374328/Shankkar_20Aiyar_normal.jpg</t>
  </si>
  <si>
    <t>http://pbs.twimg.com/profile_images/762635635676983297/aEklueyZ_normal.jpg</t>
  </si>
  <si>
    <t>http://pbs.twimg.com/profile_images/433527646433996801/6uVeWNXV_normal.jpeg</t>
  </si>
  <si>
    <t>http://pbs.twimg.com/profile_images/721320572165189632/Y0Zygco4_normal.jpg</t>
  </si>
  <si>
    <t>http://pbs.twimg.com/profile_images/853213099486191616/Q6smJ5cZ_normal.jpg</t>
  </si>
  <si>
    <t>https://twitter.com/bsindia</t>
  </si>
  <si>
    <t>https://twitter.com/awasthi_ap</t>
  </si>
  <si>
    <t>https://twitter.com/shubham28665210</t>
  </si>
  <si>
    <t>https://twitter.com/news18india</t>
  </si>
  <si>
    <t>https://twitter.com/sonunigam</t>
  </si>
  <si>
    <t>https://twitter.com/way2jannat786</t>
  </si>
  <si>
    <t>https://twitter.com/vinodku36532874</t>
  </si>
  <si>
    <t>https://twitter.com/abhijeetsinger</t>
  </si>
  <si>
    <t>https://twitter.com/kulika_man</t>
  </si>
  <si>
    <t>https://twitter.com/dna</t>
  </si>
  <si>
    <t>https://twitter.com/srikapardhi</t>
  </si>
  <si>
    <t>https://twitter.com/pimpalapures</t>
  </si>
  <si>
    <t>https://twitter.com/kumarmithlesh01</t>
  </si>
  <si>
    <t>https://twitter.com/asifmajed</t>
  </si>
  <si>
    <t>https://twitter.com/syedabbas361</t>
  </si>
  <si>
    <t>https://twitter.com/hareem_313</t>
  </si>
  <si>
    <t>https://twitter.com/adarsh07101997</t>
  </si>
  <si>
    <t>https://twitter.com/bruce_nikhil</t>
  </si>
  <si>
    <t>https://twitter.com/sachin_rt</t>
  </si>
  <si>
    <t>https://twitter.com/1995ujjawal</t>
  </si>
  <si>
    <t>https://twitter.com/mm1301kumar</t>
  </si>
  <si>
    <t>https://twitter.com/iamtnvr</t>
  </si>
  <si>
    <t>https://twitter.com/vinay_ap_gowda</t>
  </si>
  <si>
    <t>https://twitter.com/rishabh30124058</t>
  </si>
  <si>
    <t>https://twitter.com/beautyofdrawing</t>
  </si>
  <si>
    <t>https://twitter.com/iccmediacomms</t>
  </si>
  <si>
    <t>https://twitter.com/icclive</t>
  </si>
  <si>
    <t>https://twitter.com/icc</t>
  </si>
  <si>
    <t>https://twitter.com/gangadhar890</t>
  </si>
  <si>
    <t>https://twitter.com/im_hdc18</t>
  </si>
  <si>
    <t>https://twitter.com/imvkohli</t>
  </si>
  <si>
    <t>https://twitter.com/anujsinghasr</t>
  </si>
  <si>
    <t>https://twitter.com/ashwinravi99</t>
  </si>
  <si>
    <t>https://twitter.com/inditrades</t>
  </si>
  <si>
    <t>https://twitter.com/zzzune</t>
  </si>
  <si>
    <t>https://twitter.com/raminations</t>
  </si>
  <si>
    <t>https://twitter.com/ap_pune</t>
  </si>
  <si>
    <t>https://twitter.com/akashni29063040</t>
  </si>
  <si>
    <t>https://twitter.com/imsanthosh</t>
  </si>
  <si>
    <t>https://twitter.com/atude_omprakash</t>
  </si>
  <si>
    <t>https://twitter.com/somapaulchoudhu</t>
  </si>
  <si>
    <t>https://twitter.com/raiisonai</t>
  </si>
  <si>
    <t>https://twitter.com/calokeshkjain</t>
  </si>
  <si>
    <t>https://twitter.com/mohanbabu14</t>
  </si>
  <si>
    <t>https://twitter.com/sunilbmittal</t>
  </si>
  <si>
    <t>https://twitter.com/anil9817884638</t>
  </si>
  <si>
    <t>https://twitter.com/bcci</t>
  </si>
  <si>
    <t>https://twitter.com/haydostweets</t>
  </si>
  <si>
    <t>https://twitter.com/payalme00435123</t>
  </si>
  <si>
    <t>https://twitter.com/siro_mtg</t>
  </si>
  <si>
    <t>https://twitter.com/jio_niceguy</t>
  </si>
  <si>
    <t>https://twitter.com/shabanabanu16</t>
  </si>
  <si>
    <t>https://twitter.com/kamaalrkhan</t>
  </si>
  <si>
    <t>https://twitter.com/bhola4u</t>
  </si>
  <si>
    <t>https://twitter.com/maruati16</t>
  </si>
  <si>
    <t>https://twitter.com/devkahir</t>
  </si>
  <si>
    <t>https://twitter.com/bhaveshkpandey</t>
  </si>
  <si>
    <t>https://twitter.com/ashwani07544944</t>
  </si>
  <si>
    <t>https://twitter.com/premsinghaniya4</t>
  </si>
  <si>
    <t>https://twitter.com/iamsrk</t>
  </si>
  <si>
    <t>https://twitter.com/niranjantripa16</t>
  </si>
  <si>
    <t>https://twitter.com/pratap061061</t>
  </si>
  <si>
    <t>https://twitter.com/vijay2437888367</t>
  </si>
  <si>
    <t>https://twitter.com/m108p</t>
  </si>
  <si>
    <t>https://twitter.com/vmohan53</t>
  </si>
  <si>
    <t>https://twitter.com/the_identity7</t>
  </si>
  <si>
    <t>https://twitter.com/karmvir76608587</t>
  </si>
  <si>
    <t>https://twitter.com/shaikahmedsaud8</t>
  </si>
  <si>
    <t>https://twitter.com/shaikahmedsaud5</t>
  </si>
  <si>
    <t>https://twitter.com/virumishra6</t>
  </si>
  <si>
    <t>https://twitter.com/sunilsisodiya64</t>
  </si>
  <si>
    <t>https://twitter.com/chetan231293</t>
  </si>
  <si>
    <t>https://twitter.com/girbane</t>
  </si>
  <si>
    <t>https://twitter.com/vishmah</t>
  </si>
  <si>
    <t>https://twitter.com/shankkaraiyar</t>
  </si>
  <si>
    <t>https://twitter.com/tiepune</t>
  </si>
  <si>
    <t>https://twitter.com/nandannilekani</t>
  </si>
  <si>
    <t>https://twitter.com/sahilkawalkar</t>
  </si>
  <si>
    <t>https://twitter.com/ap_aishupurohit</t>
  </si>
  <si>
    <t>https://twitter.com/humaiyakabir1</t>
  </si>
  <si>
    <t>https://twitter.com/tani_creations</t>
  </si>
  <si>
    <t>jiocare
@ap_aishupurohit number in Jio
network - Raghvender(3/3)</t>
  </si>
  <si>
    <t>priyans16736070
Agr Agra station k ander ap hai
toh jio k maaza nhi le payege net
ki Speed itni slow hai aap chat
nhi kr payege aur dwnld SPeed to
bhool</t>
  </si>
  <si>
    <t>bsindia
.@reliancejio commentary to be
highlight of RIL's Q4 results on
Monday https://t.co/HHMHvl9qVt
https://t.co/HuKqlZnSiM</t>
  </si>
  <si>
    <t>awasthi_ap
RT @bsindia: .@reliancejio commentary
to be highlight of RIL's Q4 results
on Monday https://t.co/HHMHvl9qVt
https://t.co/HuKqlZnSiM</t>
  </si>
  <si>
    <t>shubham28665210
@vinodku36532874 @way2jannat786
@abhijeetsinger @sonunigam @News18India
Jio Yadav ji ..ap to akele hi fad
diye</t>
  </si>
  <si>
    <t xml:space="preserve">news18india
</t>
  </si>
  <si>
    <t xml:space="preserve">sonunigam
</t>
  </si>
  <si>
    <t xml:space="preserve">way2jannat786
</t>
  </si>
  <si>
    <t xml:space="preserve">vinodku36532874
</t>
  </si>
  <si>
    <t xml:space="preserve">abhijeetsinger
</t>
  </si>
  <si>
    <t>kulika_man
@dna Jai modi ji Ap abi 100 sal
jivo. You are like a Jio sim You
are free unlimited data to Indian</t>
  </si>
  <si>
    <t xml:space="preserve">dna
</t>
  </si>
  <si>
    <t>srikapardhi
#Jio store @relianceJio official
store. (@ Reliance Corporate IT
Park in Vijayawada, AP) https://t.co/Kv5d4v3JNQ</t>
  </si>
  <si>
    <t>pimpalapures
RT @srikapardhi: #Jio store @relianceJio
official store. (@ Reliance Corporate
IT Park in Vijayawada, AP) https://t.co/Kv5d4v3JNQ</t>
  </si>
  <si>
    <t>kumarmithlesh01
JIO KA NEW OFFER OR AGER AP YE
NAHI KARTE HE TO APKA SIM BAND
NAHI HOGA ?: https://t.co/WWKScrNi6j
via @YouTube</t>
  </si>
  <si>
    <t>asifmajed
@hareem_313 @syedabbas361 Subhan
Allah, kamal kr dya ap ny, Wo Ali
a.s. kis ko sunao jo meray Seenay
mein hai, Jio… https://t.co/JJcbrlLYb2</t>
  </si>
  <si>
    <t xml:space="preserve">syedabbas361
</t>
  </si>
  <si>
    <t xml:space="preserve">hareem_313
</t>
  </si>
  <si>
    <t>adarsh07101997
Failed rcharge of ₹253 not yet
refunded. 6-ap-17. Disappointment.
No customer support only the phone
rings @jio_money @reliancejio @JioCare</t>
  </si>
  <si>
    <t>bruce_nikhil
@sachin_rt ....happy bday..to you
sachin sir.. ar jitna bi apke liye
bolunga wo km hi hoga....bs ap
jio hajaro sal..sal k din ho 1
hajar👍🎂🎂🎂</t>
  </si>
  <si>
    <t xml:space="preserve">sachin_rt
</t>
  </si>
  <si>
    <t>1995ujjawal
@sachin_rt Ap jio hazaro sal, sal
ke din ho 500000...... Happy birthday
to u Master Happy Birthday to u.
Love u sir😂😂😂</t>
  </si>
  <si>
    <t>mm1301kumar
RT @1995Ujjawal: @sachin_rt Ap
jio hazaro sal, sal ke din ho 500000......
Happy birthday to u Master Happy
Birthday to u. Love u sir😂😂😂</t>
  </si>
  <si>
    <t>iamtnvr
Today's #RCB Batsman Score Is Someone
Mobile Number 😝😝😝 Wo Bhi #Jio
Ka 😂😂 #KKRvRCB #Gambhir #Kohli
#CoulterNile # https://t.co/bzd86S41o9</t>
  </si>
  <si>
    <t>vinay_ap_gowda
RT @iamtnvr: Today's #RCB Batsman
Score Is Someone Mobile Number
😝😝😝 Wo Bhi #Jio Ka 😂😂 #KKRvRCB
#Gambhir #Kohli #CoulterNile #
https://t.c…</t>
  </si>
  <si>
    <t>rishabh30124058
@gangadhar890 @sachin_rt @ICC @ICCLive
@ICCMediaComms @Beautyofdrawing
Happy Birthday my hero cricket
ke god sachi… https://t.co/pfcZkQx7Rn</t>
  </si>
  <si>
    <t xml:space="preserve">beautyofdrawing
</t>
  </si>
  <si>
    <t xml:space="preserve">iccmediacomms
</t>
  </si>
  <si>
    <t xml:space="preserve">icclive
</t>
  </si>
  <si>
    <t xml:space="preserve">icc
</t>
  </si>
  <si>
    <t xml:space="preserve">gangadhar890
</t>
  </si>
  <si>
    <t>im_hdc18
@imVkohli @sachin_rt #HappyBirthday
Sachin Sir..... The God of the
cricket Ap Jio Hajaro Saal Sachin
Paji..</t>
  </si>
  <si>
    <t xml:space="preserve">imvkohli
</t>
  </si>
  <si>
    <t>anujsinghasr
@ashwinravi99 @sachin_rt Happy
Birthday to the legend of cricket....
Paji ap jio hazaro sal</t>
  </si>
  <si>
    <t xml:space="preserve">ashwinravi99
</t>
  </si>
  <si>
    <t>inditrades
@ap_pune @Raminations @zzzune Jio
loss only 22.5 car.... expenses
offset by ?? Treasury income ???</t>
  </si>
  <si>
    <t xml:space="preserve">zzzune
</t>
  </si>
  <si>
    <t xml:space="preserve">raminations
</t>
  </si>
  <si>
    <t>ap_pune
@zzzune every 10th Indian has a
JIO ???? !!!!</t>
  </si>
  <si>
    <t>akashni29063040
@ImRo45 @sachin_rt Cricket God
Sachin bhai happy birthday ap jio
hajaro sal aur vo din ho 50 hajar</t>
  </si>
  <si>
    <t>imsanthosh
@ap_pune @zzzune every 3rd smartphone
user has JIO😀</t>
  </si>
  <si>
    <t>atude_omprakash
Apko friend list rakhne se koi
fayda nhi hain ap like nhi krte
hn or comments nhi dete ho so I
unfriend you #Jio</t>
  </si>
  <si>
    <t>somapaulchoudhu
#HappyBirthdayArijitSingh Subho
jonmodin @raiisonai Lots of happiness
to u... Gift us more n more songs...
Ap jio… https://t.co/DbpP28E1tu</t>
  </si>
  <si>
    <t xml:space="preserve">raiisonai
</t>
  </si>
  <si>
    <t>calokeshkjain
@reliancejio @JioCare @jio i was
complnd 18 ap but still no change
in speed .Today i was filled a
new compl but i k… https://t.co/SIDTD3Th4q</t>
  </si>
  <si>
    <t>mohanbabu14
@sunilbmittal @Airtel_Presence
No network at all in my village
Lakshmipuram(AP).Raised an issue
thrice.No response at all.SWITCHING
TO #jio</t>
  </si>
  <si>
    <t xml:space="preserve">sunilbmittal
</t>
  </si>
  <si>
    <t>anil9817884638
@HaydosTweets @sachin_rt @mipaltan
@IPL @BCCI happy birthday sachin
ji ap jio 200 years and your circket
fans loves to play cricket</t>
  </si>
  <si>
    <t xml:space="preserve">bcci
</t>
  </si>
  <si>
    <t xml:space="preserve">haydostweets
</t>
  </si>
  <si>
    <t>payalme00435123
@raiisonai abhi to u.s.a m 25th
hi hoga to once again haply vala
birthday ap jio hjaro sal sal k
din ho 10000000000 .</t>
  </si>
  <si>
    <t>siro_mtg
#FGO #fateGO　 ニコニコ生放送CCCコラボイベ　
FGO最新情報 ガチャサヴァと イベント特攻礼装 現行イベントのえんちょう
AP消費半減、礼装獲得クエストえんちょう エリザベート＆緑茶宝具演出リニューアル
https://t.co/zK98tJqwOJ</t>
  </si>
  <si>
    <t>jio_niceguy
RT @siro_mtg: #FGO #fateGO　 ニコニコ生放送CCCコラボイベ　
FGO最新情報 ガチャサヴァと イベント特攻礼装 現行イベントのえんちょう
AP消費半減、礼装獲得クエストえんちょう エリザベート＆緑茶宝具演出リニューアル
https://t.co…</t>
  </si>
  <si>
    <t>shabanabanu16
@Maruati16 @Bhola4U @kamaalrkhan
Ap Apni zindagi jio Aur Saab ko
Apni......</t>
  </si>
  <si>
    <t xml:space="preserve">kamaalrkhan
</t>
  </si>
  <si>
    <t xml:space="preserve">bhola4u
</t>
  </si>
  <si>
    <t xml:space="preserve">maruati16
</t>
  </si>
  <si>
    <t>devkahir
@bhaveshkpandey@nistula in these@jio@bsnl
era when@rsprasad offer everything
free,if1still look4wifi@simolymeasured@life@time
worse faces@AP</t>
  </si>
  <si>
    <t xml:space="preserve">bhaveshkpandey
</t>
  </si>
  <si>
    <t>ashwani07544944
@abhijeetsinger God bless you data
ap jio hajaro sal ye meri rab se
dua hai.</t>
  </si>
  <si>
    <t>premsinghaniya4
@iamsrk Ap jio hajaro sal sal ke
din ho pachas hajar ..i love u
sr</t>
  </si>
  <si>
    <t xml:space="preserve">iamsrk
</t>
  </si>
  <si>
    <t>niranjantripa16
@vijay2437888367 @Shaikahmedsaud5
@Shaikahmedsaud8 @vmohan53 @M108P
@Karmvir76608587 @Pratap061061
@The_identity7 Y… https://t.co/jhBeeDTdEb</t>
  </si>
  <si>
    <t xml:space="preserve">pratap061061
</t>
  </si>
  <si>
    <t>vijay2437888367
RT @NiranjanTripa16: @vijay2437888367
@Shaikahmedsaud5 @Shaikahmedsaud8
@vmohan53 @M108P @Karmvir76608587
@Pratap061061 @The_identity7 Yug…</t>
  </si>
  <si>
    <t>m108p
RT @NiranjanTripa16: @vijay2437888367
@Shaikahmedsaud5 @Shaikahmedsaud8
@vmohan53 @M108P @Karmvir76608587
@Pratap061061 @The_identity7 Yug…</t>
  </si>
  <si>
    <t>vmohan53
RT @NiranjanTripa16: @vijay2437888367
@Shaikahmedsaud5 @Shaikahmedsaud8
@vmohan53 @M108P @Karmvir76608587
@Pratap061061 @The_identity7 Yug…</t>
  </si>
  <si>
    <t>the_identity7
RT @NiranjanTripa16: @vijay2437888367
@Shaikahmedsaud5 @Shaikahmedsaud8
@vmohan53 @M108P @Karmvir76608587
@Pratap061061 @The_identity7 Yug…</t>
  </si>
  <si>
    <t xml:space="preserve">karmvir76608587
</t>
  </si>
  <si>
    <t xml:space="preserve">shaikahmedsaud8
</t>
  </si>
  <si>
    <t xml:space="preserve">shaikahmedsaud5
</t>
  </si>
  <si>
    <t>virumishra6
@abpnewshindi @DrKumarVishwas Or
mujhe ap pra shanka h... Pahle
congress ko ulta sidha bola...
Jab ap join kiya to… https://t.co/IfrHNSEFbw</t>
  </si>
  <si>
    <t>sunilsisodiya64
Jio ke badte hua business ko dekte
hue jio ne apni company me job
open ki hai jisko jisme ap apna
career... https://t.co/aaSiTs6lhR</t>
  </si>
  <si>
    <t>chetan231293
Ap jio hjaro sal sal k din 500000
boss apko pranam krte h or badhaiya
apke janmdivas pr kailash ji vijayvargiy</t>
  </si>
  <si>
    <t>girbane
Adhar authentication big e.g. 1.
Reliance Jio 2. AP govts 29000
PDS locations Shares @NandanNilekani
at @TiEPune @ShankkarAiyar @Vishmah</t>
  </si>
  <si>
    <t xml:space="preserve">vishmah
</t>
  </si>
  <si>
    <t xml:space="preserve">shankkaraiyar
</t>
  </si>
  <si>
    <t xml:space="preserve">tiepune
</t>
  </si>
  <si>
    <t xml:space="preserve">nandannilekani
</t>
  </si>
  <si>
    <t>sahilkawalkar
@AshishNehra64Happy birthday to
world best bowler nehraji ap jio
hazaro sal</t>
  </si>
  <si>
    <t xml:space="preserve">ap_aishupurohit
</t>
  </si>
  <si>
    <t>humaiyakabir1
@tani_creations Happy Birth Day
to u...Ap jio hajaro saal.. "HAPPY
BIRTH DAY TO TANI" Best editor
ever!!😙 https://t.co/7IoIQuD3EG</t>
  </si>
  <si>
    <t>tani_creations
RT @Humaiyakabir1: @tani_creations
Happy Birth Day to u...Ap jio hajaro
saal.. "HAPPY BIRTH DAY TO TANI"
Best editor ever!!😙 https://t.co/7…</t>
  </si>
  <si>
    <t>Sentiment</t>
  </si>
  <si>
    <t>1</t>
  </si>
  <si>
    <t>State</t>
  </si>
  <si>
    <t>Region</t>
  </si>
  <si>
    <t>East</t>
  </si>
  <si>
    <t>South</t>
  </si>
  <si>
    <t>North</t>
  </si>
  <si>
    <t>West</t>
  </si>
  <si>
    <t>State for each tweet</t>
  </si>
  <si>
    <t>Sum of Sentiment</t>
  </si>
  <si>
    <t>Graph Type</t>
  </si>
  <si>
    <t>Modularity</t>
  </si>
  <si>
    <t>NodeXL Version</t>
  </si>
  <si>
    <t>Not Applicable</t>
  </si>
  <si>
    <t>1.0.1.379</t>
  </si>
  <si>
    <t>Top URLs in Tweet in Entire Graph</t>
  </si>
  <si>
    <t>https://www.jio.com/en-in/apps/jio-xpress-news</t>
  </si>
  <si>
    <t>http://hindi.news18.com/news/uttar-pradesh/lucknow/stf-team-raid-on-lucknow-petrol-pump-oil-theft-from-remote-caught-978849.html?utm_source=JioXpress&amp;utm_medium=Referral&amp;utm_campaign=JioXpress</t>
  </si>
  <si>
    <t>Entire Graph Count</t>
  </si>
  <si>
    <t>Top URLs in Tweet</t>
  </si>
  <si>
    <t>Top Domains in Tweet in Entire Graph</t>
  </si>
  <si>
    <t>news18.com</t>
  </si>
  <si>
    <t>oneindia.com</t>
  </si>
  <si>
    <t>hindustantimes.com</t>
  </si>
  <si>
    <t>Top Domains in Tweet</t>
  </si>
  <si>
    <t>Top Hashtags in Tweet in Entire Graph</t>
  </si>
  <si>
    <t>rpsvsrh</t>
  </si>
  <si>
    <t>rcb</t>
  </si>
  <si>
    <t>Top Hashtags in Tweet</t>
  </si>
  <si>
    <t>Top Words in Tweet in Entire Graph</t>
  </si>
  <si>
    <t>Words in Sentiment List#1: Positive</t>
  </si>
  <si>
    <t>Words in Sentiment List#2: Negative</t>
  </si>
  <si>
    <t>Words in Sentiment List#3: (Add your own word list)</t>
  </si>
  <si>
    <t>Non-categorized Words</t>
  </si>
  <si>
    <t>Total Words</t>
  </si>
  <si>
    <t>rt</t>
  </si>
  <si>
    <t>reliance</t>
  </si>
  <si>
    <t>airtel</t>
  </si>
  <si>
    <t>Top Words in Tweet</t>
  </si>
  <si>
    <t>Top Word Pairs in Tweet in Entire Graph</t>
  </si>
  <si>
    <t>reliance,jio</t>
  </si>
  <si>
    <t>data,prices</t>
  </si>
  <si>
    <t>delhi,wickets</t>
  </si>
  <si>
    <t>wickets,falling</t>
  </si>
  <si>
    <t>falling,rapidly</t>
  </si>
  <si>
    <t>rapidly,airtel</t>
  </si>
  <si>
    <t>airtel,vodafone</t>
  </si>
  <si>
    <t>vodafone,data</t>
  </si>
  <si>
    <t>prices,fell</t>
  </si>
  <si>
    <t>fell,post</t>
  </si>
  <si>
    <t>Top Word Pairs in Tweet</t>
  </si>
  <si>
    <t>Top Replied-To in Entire Graph</t>
  </si>
  <si>
    <t>Top Mentioned in Entire Graph</t>
  </si>
  <si>
    <t>Top Replied-To in Tweet</t>
  </si>
  <si>
    <t>Top Mentioned in Tweet</t>
  </si>
  <si>
    <t>Top Tweeters in Entire Graph</t>
  </si>
  <si>
    <t>Top Tweeters</t>
  </si>
  <si>
    <t>Top URLs in Tweet by Count</t>
  </si>
  <si>
    <t>https://www.youtube.com/watch?v=zv1GQHhLeK8&amp;feature=youtu.be&amp;a https://www.youtube.com/watch?v=FRn2WQaUt3w&amp;feature=youtu.be&amp;a</t>
  </si>
  <si>
    <t>http://dailynews360.com/story/news/supreme-court-on-illegal-immigrants-in-assam-issue-panchayat-certificate-nrc-1777.html https://www.jio.com/en-in/apps/jio-xpress-news</t>
  </si>
  <si>
    <t>http://www.hindustantimes.com/india-news/6-crpf-men-injured-in-maoist-encounter-in-chhattisgarh/story-zhvoqjdt5djW8aLpZpMCGJ.html https://www.jio.com/en-in/apps/jio-xpress-news</t>
  </si>
  <si>
    <t>http://www.oneindia.com/india/for-every-two-naxalites-there-was-1-human-shield-in-chhattisgarh-attack-2416894.html https://www.jio.com/en-in/apps/jio-xpress-news</t>
  </si>
  <si>
    <t>https://twitter.com/i/web/status/856566629832032257 https://twitter.com/i/web/status/856561488311590912</t>
  </si>
  <si>
    <t>https://twitter.com/i/web/status/856211378058776577 https://twitter.com/i/web/status/856210525126000641</t>
  </si>
  <si>
    <t>https://twitter.com/i/web/status/857653528122114048 https://twitter.com/i/web/status/857652281235329024</t>
  </si>
  <si>
    <t>http://www.hindustantimes.com/punjab/trying-to-help-facebook-friend-chandigarh-man-duped-of-10-7-lakh/story-Y9pNrMofCgo7vNhWqiYSfK.html https://www.jio.com/en-in/apps/jio-xpress-news</t>
  </si>
  <si>
    <t>https://www.youtube.com/watch?v=trrI6HqyJeU&amp;feature=youtu.be&amp;a https://www.youtube.com/watch?v=W4jyiqM-tqQ&amp;feature=youtu.be&amp;a</t>
  </si>
  <si>
    <t>https://www.youtube.com/watch?v=uKhpK0rP9qk&amp;feature=youtu.be&amp;a https://www.youtube.com/watch?v=uKhpK0rP9qk&amp;feature=youtu.be</t>
  </si>
  <si>
    <t>http://hindi.news18.com/news/uttar-pradesh/lucknow/azam-khan-does-not-need-to-fear-about-his-life-bjp-976555.html?utm_source=JioXpress&amp;utm_medium=Referral&amp;utm_campaign=JioXpress https://www.jio.com/en-in/apps/jio-xpress-news</t>
  </si>
  <si>
    <t>http://hindi.oneindia.com/news/uttar-pradesh/policeman-busying-taking-selfie-with-foreign-girl-instead-helping-her-405395.html https://www.jio.com/en-in/apps/jio-xpress-news</t>
  </si>
  <si>
    <t>http://hindi.news18.com/news/uttar-pradesh/lucknow/stf-team-raid-on-lucknow-petrol-pump-oil-theft-from-remote-caught-978849.html?utm_source=JioXpress&amp;utm_medium=Referral&amp;utm_campaign=JioXpress https://www.jio.com/en-in/apps/jio-xpress-news</t>
  </si>
  <si>
    <t>https://twitter.com/i/web/status/855785248562573314 https://twitter.com/i/web/status/858176846067838976</t>
  </si>
  <si>
    <t>Top URLs in Tweet by Salience</t>
  </si>
  <si>
    <t>https://www.youtube.com/watch?v=W4jyiqM-tqQ&amp;feature=youtu.be&amp;a https://www.youtube.com/watch?v=trrI6HqyJeU&amp;feature=youtu.be&amp;a</t>
  </si>
  <si>
    <t>Top Domains in Tweet by Count</t>
  </si>
  <si>
    <t>dailynews360.com jio.com</t>
  </si>
  <si>
    <t>hindustantimes.com jio.com</t>
  </si>
  <si>
    <t>oneindia.com jio.com</t>
  </si>
  <si>
    <t>news18.com jio.com</t>
  </si>
  <si>
    <t>Top Domains in Tweet by Salience</t>
  </si>
  <si>
    <t>Top Hashtags in Tweet by Count</t>
  </si>
  <si>
    <t>rcb ipl kkrvrcb rcbvskkr</t>
  </si>
  <si>
    <t>Top Hashtags in Tweet by Salience</t>
  </si>
  <si>
    <t>kkrvrcb rcbvskkr rcb ipl</t>
  </si>
  <si>
    <t>summer surprise jio4g jio</t>
  </si>
  <si>
    <t>Top Words in Tweet by Count</t>
  </si>
  <si>
    <t>sirjadeja jio number arunachal pradesh</t>
  </si>
  <si>
    <t>ettelecom andhra pradesh tamil nadu emerge top circles reliance jio</t>
  </si>
  <si>
    <t>ha gvachharajani bsnl_gj bsnl 216 kbps entire andhra pradesh jio</t>
  </si>
  <si>
    <t>ha gustado un vídeo de youtube https t co reliance</t>
  </si>
  <si>
    <t>jiocare reliancejio sucked third class service morigaon town assam people</t>
  </si>
  <si>
    <t>thegujaratlions ready roar host kings xi punjab superb match stay</t>
  </si>
  <si>
    <t>3 ap_aishupurohit jio 2 please visit 1 number network raghvender</t>
  </si>
  <si>
    <t>w jiocare apply assam's jio 4g sim number bengal b</t>
  </si>
  <si>
    <t>pichi sunil_mehta23 assam lo vunna pk fans free jio sims</t>
  </si>
  <si>
    <t>ट क असम प च यत सर फ व धत</t>
  </si>
  <si>
    <t>haa reliancejio part assam retailer need extra money recharge jio</t>
  </si>
  <si>
    <t>jiocare past 4hrs jio speed tezpur assam very slow</t>
  </si>
  <si>
    <t>jiocare network jio become frustratingly slow kharghuli guwahati assam last</t>
  </si>
  <si>
    <t>jio dot assam manojsinhabjp amp fwd d complaint far action</t>
  </si>
  <si>
    <t>reliancejio m frm hailakandi assam village name sibuttar here jio</t>
  </si>
  <si>
    <t>reliancejio jiocare jio 2g very much unhappy area's network speed</t>
  </si>
  <si>
    <t>reliancejio jio speed sucking 2 days plz address issue urgently</t>
  </si>
  <si>
    <t>reliancejio jio delivering poor service morigaon district assam last couple</t>
  </si>
  <si>
    <t>available jiocare reliancejio sir please make jio network address deoria</t>
  </si>
  <si>
    <t>jiocare jio 8709836859 al 9931898101 handset model redmi note 4</t>
  </si>
  <si>
    <t>network reliancejio jio ara bhojpur bihar very poor speed 2g</t>
  </si>
  <si>
    <t>jiocare pathetic speed u earnestly ask bihar team 2 improvise</t>
  </si>
  <si>
    <t>jiocare jio num 7004387446 add behind st ignesious school aurangabad</t>
  </si>
  <si>
    <t>hai anu_pri_ya good noon best friend shukra bhagvan ka aap</t>
  </si>
  <si>
    <t>nitamambani bihar dist bhojpur arrah locality pakri jio speed 32</t>
  </si>
  <si>
    <t>jiocare jio 7903679279 alternate 9007968598 handset redmi note prime address</t>
  </si>
  <si>
    <t>re jio abpnewshindi bajpayeemanoj bihar ke lala hajaar sala tani</t>
  </si>
  <si>
    <t>number pl jiocare till date use jio call look problem</t>
  </si>
  <si>
    <t>isapnaagarwal jio ho bihar ke lala</t>
  </si>
  <si>
    <t>र य ज क भ ह ल स श ब</t>
  </si>
  <si>
    <t>jiocare 8 months getting live jio network remote areas bihar</t>
  </si>
  <si>
    <t>ka hai jiomukesh sir bihar aadhar card up nahi inrollment</t>
  </si>
  <si>
    <t>jiocare buy jio sim up aadhar card states permanent residence</t>
  </si>
  <si>
    <t>beingskhanfan tubelightkieid beingsalmankhan kabirkhankk amarbutala khanarpita spotted salman_fan007 jio mera</t>
  </si>
  <si>
    <t>being_roman007 beingskhanfan tubelightkieid beingsalmankhan kabirkhankk amarbutala khanarpita spotted salman_fan007 jio</t>
  </si>
  <si>
    <t>itsssr jio ho bihar ke lala good blessed next movie</t>
  </si>
  <si>
    <t>ट स aamaadmiparty incindia jio_ईट ज ख ब ईट ई</t>
  </si>
  <si>
    <t>ट स sengarajay235 aamaadmiparty incindia jio_ईट ज ख ब ईट</t>
  </si>
  <si>
    <t>sir bhi ka arvindkejriwal ab kejri ji ye kahenge maine</t>
  </si>
  <si>
    <t>jiocare jio number l 8709697454 full address village kankhudia ps</t>
  </si>
  <si>
    <t>manojtiwarimp jio ho bihar ke lal</t>
  </si>
  <si>
    <t>reliancejio jiocare wid aadhar 4m bihar jio sim gurgaon such</t>
  </si>
  <si>
    <t>jio re modi aapsaaf congratulations hamar bihar ke shaan manojtiwarimp</t>
  </si>
  <si>
    <t>jio bringrajeev re modi aapsaaf congratulations hamar bihar ke shaan</t>
  </si>
  <si>
    <t>jio ka lala bhi amishdevgan bihar aar paar k ko</t>
  </si>
  <si>
    <t>jiocare 8210699096 jio num sasaram dist rohtas bihar pin 821115</t>
  </si>
  <si>
    <t>jamalpur bhojpur bihar 802163 reliancejio 4g worst jio airtelindia 3g</t>
  </si>
  <si>
    <t>jiocare area name jitwarpur nizamat local pin 848134 city samastipur</t>
  </si>
  <si>
    <t>w b jiocare jio durgapur aadhar bihar store mnager trends</t>
  </si>
  <si>
    <t>11 crpf personnel killed maoist en via jioxpressnews</t>
  </si>
  <si>
    <t>reliancejio jiocare please tell jio broadband available raipur chhattisgarh</t>
  </si>
  <si>
    <t>two naxalites 1 h via jioxpressnews</t>
  </si>
  <si>
    <t>reliancejio thegujaratlions rcbtweets sir chhattisgarh jio speed up mark become</t>
  </si>
  <si>
    <t>pathetic jiocare reliancejio reljio4g facing speed problem chhattisgarh spl'ly 495001</t>
  </si>
  <si>
    <t>dsouzaaliston jiocare jio internet speed worst area im north goa</t>
  </si>
  <si>
    <t>jiocare jio internet speed worst area im north goa code</t>
  </si>
  <si>
    <t>se delhi free j drkumarvishwas es baar kaha haaroge amethi</t>
  </si>
  <si>
    <t>nitamambani nitaben gujarat ma jio tower nathi aavto kaik karone</t>
  </si>
  <si>
    <t>jio speed rajkot gujarat slowji reliancejio</t>
  </si>
  <si>
    <t>jiocare sir using vodafone post paid gujarat wanna migrate jio</t>
  </si>
  <si>
    <t>bsnlcorporate prepaid plan jio airtel bsnl gujarat circles</t>
  </si>
  <si>
    <t>liked youtube video gujarat lions v kings xi punjab connected</t>
  </si>
  <si>
    <t>jio ads sadly place see dwayne bravo performing gujarat lions</t>
  </si>
  <si>
    <t>ijaideep_ jio ads sadly place see dwayne bravo performing gujarat</t>
  </si>
  <si>
    <t>clutchplay jio ads sadly place see dwayne bravo performing gujarat</t>
  </si>
  <si>
    <t>here dheeresh_pt reliancejio jiocare vodafonein airtel amp vodafone 4g sucks</t>
  </si>
  <si>
    <t>saralpatel007 dheeresh_pt reliancejio jiocare vodafonein airtel amp vodafone 4g sucks</t>
  </si>
  <si>
    <t>jiocare want port vodafone jio pls guide m jamnagar gujarat</t>
  </si>
  <si>
    <t>speed jiocare bhachau kutch gujarat jio network good lot issues</t>
  </si>
  <si>
    <t>jio s subscriber base touch 100 million march 2017 end</t>
  </si>
  <si>
    <t>mpparimal jio s subscriber base touch 100 million march 2017</t>
  </si>
  <si>
    <t>sanjaybafna network last 8 days jio's reply complaint vapi gujarat</t>
  </si>
  <si>
    <t>number jiocare jio 8200354436 alternate 7405501139 address 126 railway colony</t>
  </si>
  <si>
    <t>devrathor85 ipankajshukla iyadavprince vrushantvicky anujprajapati99 yeess definetly jio gujarat cm</t>
  </si>
  <si>
    <t>ishalavbjp devrathor85 ipankajshukla iyadavprince vrushantvicky anujprajapati99 yeess definetly jio gujarat</t>
  </si>
  <si>
    <t>jiocare jio 7984137441 add post nenpur taluka mahemdabad dist kheda</t>
  </si>
  <si>
    <t>jio sher indiansportfan mi need 154 beat lions den mere</t>
  </si>
  <si>
    <t>bsnl bsnlcorporate gujarat still charged 1400 rs unlimited calling wt</t>
  </si>
  <si>
    <t>students jmit clg located village radaur district ynr haryana signal</t>
  </si>
  <si>
    <t>speed jiocare hello getting true 4g jio under 100kb sec</t>
  </si>
  <si>
    <t>technicalguruji thanku bhayia wishes jio k alwa airtel ya bsnl</t>
  </si>
  <si>
    <t>jiocare jio number 7903770987 hand set micromax canvas p701 presently</t>
  </si>
  <si>
    <t>reliancejio jiocare jiochat today jio 4g speed down haryana ambala</t>
  </si>
  <si>
    <t>sirjadeja haha yea jio number himachal pradesh</t>
  </si>
  <si>
    <t>ch600028 sirjadeja haha yea jio number himachal pradesh</t>
  </si>
  <si>
    <t>gt aditya_k168 7018982020 unknown user registered under jio number himachal</t>
  </si>
  <si>
    <t>vicky_rd rcbvskkr todays rcb score card reliance jio number himachal</t>
  </si>
  <si>
    <t>todays rcb score card reliance jio number himachal pradesh ipl</t>
  </si>
  <si>
    <t>kkrvrcb 7018982025 ye rellaince jio ka number himachal pradesh whoever</t>
  </si>
  <si>
    <t>sidduvinay kkrvrcb 7018982025 ye rellaince jio ka number himachal pradesh</t>
  </si>
  <si>
    <t>thehasnainraza jio number himachal pradesh</t>
  </si>
  <si>
    <t>vaira_ganesh jio number himachal pradesh</t>
  </si>
  <si>
    <t>twotontedsez india number himachal pradesh jio network man's name amir</t>
  </si>
  <si>
    <t>aircel 4g 3g jio himachal pradesh merge services areas give</t>
  </si>
  <si>
    <t>jiocare thanks started jio network new location jharkhand pin 832104</t>
  </si>
  <si>
    <t>jio reliancejio unable open account no7004247538 chandrapura jharkhand 828403 attaching</t>
  </si>
  <si>
    <t>reliancejio waiting gio allipade area karnataka pin 574211 rumour jio</t>
  </si>
  <si>
    <t>hello today jio really slow even 20 kbps coming data</t>
  </si>
  <si>
    <t>jiocare jio network coverage siddapur village 16 kms frm gangavathi</t>
  </si>
  <si>
    <t>jiocare jio 8217893855 address rajendra nagar haveri karnataka landmark near</t>
  </si>
  <si>
    <t>jio prepaid jiocare convert odisha number karnataka</t>
  </si>
  <si>
    <t>travelled today through four states mh ap karnataka tn seemless</t>
  </si>
  <si>
    <t>kerala andhra reliancejio jiocare process port number jio live aadhar</t>
  </si>
  <si>
    <t>dhan visvya1 news india kerala malayalam hindi ipl 2017 jio</t>
  </si>
  <si>
    <t>coverage poor vodafonein 4g very kerala even 3g escalated issue</t>
  </si>
  <si>
    <t>rishi4u qn jio internet service answer depends noticed range mos</t>
  </si>
  <si>
    <t>jiofi jiocare jio 4g voice app iphone support kerala circle</t>
  </si>
  <si>
    <t>reliancejio awesome speed kerala proud prime member jio</t>
  </si>
  <si>
    <t>expresstechie reliancejio plz take kerala state part reliance jio fiber</t>
  </si>
  <si>
    <t>reliancejio expect probable launch date jio fibre services gwalior madhya</t>
  </si>
  <si>
    <t>please jiocare tower village balwada pincode 450881 khandwa madhya pradesh</t>
  </si>
  <si>
    <t>स र म इड न ट अ त क सरक</t>
  </si>
  <si>
    <t>jiocare jio 8788577004 alternet mo 9822135007 model moto 4g address</t>
  </si>
  <si>
    <t>jiocare hello jio live tondapur jamner jalgoan maharashtra please improve</t>
  </si>
  <si>
    <t>प esakalupdate 'ज ओ'च स ड द पट</t>
  </si>
  <si>
    <t>reliancejio please check jio network available pin code 413203 tahasil</t>
  </si>
  <si>
    <t>idea mojorojo maharashtra moved vodafone never looked elsewhere even noise</t>
  </si>
  <si>
    <t>jio 440008 nagpur maharashtra jiocare 7020035552 again 7020643383 832970865</t>
  </si>
  <si>
    <t>airtel_presence jio better airtel 4g top speed maharashtra</t>
  </si>
  <si>
    <t>jiocare range jio launch saswad jejuri morgaon near pune maharashtra</t>
  </si>
  <si>
    <t>taluka place washim dist maharashtra still available network jio please</t>
  </si>
  <si>
    <t>here middle nowhere somewhere rural maharashtra still getting killer lte</t>
  </si>
  <si>
    <t>nitamambani 100km pune complained jio care solution r employee maharashtra</t>
  </si>
  <si>
    <t>speed jiocare jio bishnupur manipur working 24 april 2017 unable</t>
  </si>
  <si>
    <t>jiocare jio number 7985796463 h n 158 village amau jasarpur</t>
  </si>
  <si>
    <t>ibtimes_india reliancejio airtelindia ideacellular jio place meghalaya</t>
  </si>
  <si>
    <t>jiocare enjoyed jio feeling dejected going out town enough coverage</t>
  </si>
  <si>
    <t>jiocare network coverage jio aizawl mizoram quite pathetic previous months</t>
  </si>
  <si>
    <t>jiomukesh sir ham odisha rehene bale niali cuttack village ke</t>
  </si>
  <si>
    <t>day jiocare jio getting slower even paid services started here</t>
  </si>
  <si>
    <t>service reliancejio sir please provide jio laikera jharsuguda odisha state</t>
  </si>
  <si>
    <t>dot_india jiocare facing serious netwrk issues kendrapara odisha january action</t>
  </si>
  <si>
    <t>mind blowing speed jio speedtest gunupur odisha 4g airtelindia airtel_presence</t>
  </si>
  <si>
    <t>likanpatra tatadocomo jou desa jiba setha fala khaiba odisha re</t>
  </si>
  <si>
    <t>jiocare netvelocity test result location safa tangi cuttack odisha 754022</t>
  </si>
  <si>
    <t>kumariika youtube airtelindia reliancejio tube pushed ad's according location ur</t>
  </si>
  <si>
    <t>iamsitaram youtube airtelindia reliancejio both airtel jio sim odisha</t>
  </si>
  <si>
    <t>jiocare time net speed l8ke expected jio 4g pun cide</t>
  </si>
  <si>
    <t>768016 jiocare already pincode given hirakud odisha regards swayam prakash</t>
  </si>
  <si>
    <t>jiocare jio number 7008199681 gents hostel 2 vss medical college</t>
  </si>
  <si>
    <t>firozalam28 headless_corpse telecomtalk reliancemobile till now 4g launched odisha hv</t>
  </si>
  <si>
    <t>virendra_sehwg 11 punjab out coverage area jio</t>
  </si>
  <si>
    <t>imro45 rjpraveenredfm rj_nilam jio beats idea eight wickets mi vs</t>
  </si>
  <si>
    <t>reliancejio studied sliet longowal punjab entire campus u find one</t>
  </si>
  <si>
    <t>reliancejio thegujaratlions ready roar host kings xi punjab superb match</t>
  </si>
  <si>
    <t>man duped rs 10 lakh via jioxpressnews</t>
  </si>
  <si>
    <t>trai jio speed punjab</t>
  </si>
  <si>
    <t>jiocare long reporting problem response unable see jio tv etc</t>
  </si>
  <si>
    <t>punjabi filmfare award 2017 punjab powered jio digital life youtube</t>
  </si>
  <si>
    <t>imgouravchettri listen ikk kudi reprised version udta punjab jiomusic</t>
  </si>
  <si>
    <t>hope tower village panditji ki dhani tehsil osian jodhpur rajasthan</t>
  </si>
  <si>
    <t>e_rajasthan generate jio preview code</t>
  </si>
  <si>
    <t>amp jiocare location address mohan lal jangir vpo khandwa dist</t>
  </si>
  <si>
    <t>network vodafonein rajasthan udaipur district nearby even wrost connection mainly</t>
  </si>
  <si>
    <t>vasundharabjp rajasthan govt present seems driving seat future assessment love</t>
  </si>
  <si>
    <t>jiocare reliancejio jio tower range very low pin code 343025</t>
  </si>
  <si>
    <t>त चल ग अब न prithvisolank jio fog ल और</t>
  </si>
  <si>
    <t>reliancejio rajasthan live pune jio sim connection here without mh</t>
  </si>
  <si>
    <t>youtube jio speed test sikkim added video playlist via</t>
  </si>
  <si>
    <t>wish lanch jio cements neyveli amp ariyalur dist tamil nadu</t>
  </si>
  <si>
    <t>jio loveavasthi reliancejio number 8667542522 sim replacement rs 100 received</t>
  </si>
  <si>
    <t>jiocare jio broadband rollout cover thanjavur tamil nadu</t>
  </si>
  <si>
    <t>jiocare port airtel number tamil nadu jio sim telangana</t>
  </si>
  <si>
    <t>jiocare phone 8074019207 registered hyderabad telangana state ramnagar area now</t>
  </si>
  <si>
    <t>5 6 2 jio_money reliance fresh location 48 old mumbai</t>
  </si>
  <si>
    <t>very reliancejio jio poor bhiknoor telangana hope u react</t>
  </si>
  <si>
    <t>jiocare hey want port idea jio local address proof telangana</t>
  </si>
  <si>
    <t>v6 justchocolates watch special program teenmaar news savitri bithiri sathi</t>
  </si>
  <si>
    <t>suitable reliancejio sending cv position jio tripura kindly consider post</t>
  </si>
  <si>
    <t>jiocare very bad network coverage dhanichera unakoti tripura need jio</t>
  </si>
  <si>
    <t>jiocare point being jio customer u dont spread ur networks</t>
  </si>
  <si>
    <t>roorkee jiocare jio 7906695998 iit uttarakhand pin 247667 landmark rajiv</t>
  </si>
  <si>
    <t>sameer8092 jio_money uttarakhand</t>
  </si>
  <si>
    <t>jiocare jio 7011406443 handset model samsung j7 add new ashok</t>
  </si>
  <si>
    <t>reliancejio signal strength dibiyapur auraiya uttar pradesh jiocare jio</t>
  </si>
  <si>
    <t>नह डर आजम ख न य सप क ब ज</t>
  </si>
  <si>
    <t>व द श य वत स ल ट मदद करन</t>
  </si>
  <si>
    <t>pradesh cmofficeup jio yogi ji tumahare jaisa koi nahi now</t>
  </si>
  <si>
    <t>प र य ग सरक क ट ल पर छ</t>
  </si>
  <si>
    <t>april jiocare going jalalabad uttar pradesh 13th 27th jio network</t>
  </si>
  <si>
    <t>jiocare q 3 spggic campus sadar bazar jhansi uttar pradesh</t>
  </si>
  <si>
    <t>jiomukesh sir anupam das west bengal reason reliance jio want</t>
  </si>
  <si>
    <t>jiocare jio 7001314872 address mir mohammad ali vill guripara p</t>
  </si>
  <si>
    <t>me_locket jio mere didi ekdin suraj niklega west bengal main</t>
  </si>
  <si>
    <t>jiocare dear team please tell jio network coverage available pin</t>
  </si>
  <si>
    <t>reliancejio jio working properly location starting period rampurhat chaldhonipara west</t>
  </si>
  <si>
    <t>jiocare jio number 9804698567 location kanaipur colony konnogar hooghly west</t>
  </si>
  <si>
    <t>reliancejio yesterday chandigarh railway station 10 30 p m jio</t>
  </si>
  <si>
    <t>sanjaybafna well still struggle here chandigarh jio</t>
  </si>
  <si>
    <t>jiocare speed jio indira colony manimajra 160101 chandigarh still site</t>
  </si>
  <si>
    <t>reliance jio tops chart 4g download speed march shows trai</t>
  </si>
  <si>
    <t>theehtn day 3 'net west delhi surviving jio thanks airtelindia</t>
  </si>
  <si>
    <t>day 3 'net west delhi surviving jio thanks airtelindia pathetic</t>
  </si>
  <si>
    <t>hyderabad geekyranjit back reliance jio speeds lot better compared delhi</t>
  </si>
  <si>
    <t>9 celbs2025 buy tv table rs2 3 mrp6 6 4</t>
  </si>
  <si>
    <t>sim jiocare hi want jio online up's aadhar delhi possible</t>
  </si>
  <si>
    <t>renukajain6 arvindkejriwal blame solely delhi ppl voted full support jio</t>
  </si>
  <si>
    <t>jio speed test vs wi fi 20mbps internet delhi win</t>
  </si>
  <si>
    <t>reliancejio jiocare jio worst network inside delhi metro amp basement</t>
  </si>
  <si>
    <t>dollymoga delhi_airport vodafonein tatadocomo dont worry soon jio started</t>
  </si>
  <si>
    <t>karansanju dollymoga delhi_airport vodafonein tatadocomo dont worry soon jio started</t>
  </si>
  <si>
    <t>mipaltan one frnd ask delhi yes r u supporting mumbai</t>
  </si>
  <si>
    <t>rekha_verma93 delhi wickets falling rapidly airtel vodafone data prices fell</t>
  </si>
  <si>
    <t>delhi wickets falling rapidly airtel vodafone data prices fell post</t>
  </si>
  <si>
    <t>free tweetskohli mumbai indian distributing jio sim internet calling delhi</t>
  </si>
  <si>
    <t>virendersehweg delhi wickets falling rapidly airtel vodafone data prices fell</t>
  </si>
  <si>
    <t>imrahulsuthar delhi wickets falling rapidly airtel vodafone data prices fell</t>
  </si>
  <si>
    <t>geekyranjit hyderabad reliance jio speeds delhi back lot better compared</t>
  </si>
  <si>
    <t>todays win against dd ambani announce free jio 4g net</t>
  </si>
  <si>
    <t>new jiocare myself retailer jio mehrauli delhi now dealer demanding</t>
  </si>
  <si>
    <t>urgent help jio jiocare 7013922547 now delhi t3 pls roaming</t>
  </si>
  <si>
    <t>saal wish happy birthday next cm delhi nupursharmabjp ji aapki</t>
  </si>
  <si>
    <t>ka sharmajitech sir mera delhi jio 50kbps hi speed q</t>
  </si>
  <si>
    <t>jiocare apply jio tower 4 roof r zero signals here</t>
  </si>
  <si>
    <t>delhidaredevils jio delhi daredevils</t>
  </si>
  <si>
    <t>jio क ज स र ह 4g_boy नय ऑफर summer</t>
  </si>
  <si>
    <t>vipinrathaur sanjayazadsln aamaadmiparty msisodia satyendarjain sharmawrites sudhiraap shakkrpara</t>
  </si>
  <si>
    <t>pardeep9sidhu amitkumar13557 arvindkejriwal thehasnainraza 2 out 3 videos doctored tum</t>
  </si>
  <si>
    <t>very poor speed jio even 12am jiocare delhi 110001 connaught</t>
  </si>
  <si>
    <t>grateful people delhi faith bjp laud hardwork team bjp4delhi made</t>
  </si>
  <si>
    <t>airtelindia 4g unable stream song music app wink jio running</t>
  </si>
  <si>
    <t>amp delhidaredevils smiles around delhi daredevils jio meet greet dildillihai</t>
  </si>
  <si>
    <t>क ह jiocare आपक jio tv म delhi aaj tak</t>
  </si>
  <si>
    <t>mtnlofficial good connectivity two cities mumbai delhi serviced use airtel</t>
  </si>
  <si>
    <t>pakistan mein bhi jio aata hai kya warna net ke</t>
  </si>
  <si>
    <t>bdutt vivo toi jio founding partners republic per hoardings delhi</t>
  </si>
  <si>
    <t>liberal_history mukesh ambani's poster promising free jio wi fi delhi</t>
  </si>
  <si>
    <t>delhi janakiramanjohn jio sher par se kaam nai chalega ab</t>
  </si>
  <si>
    <t>vodafonein 9953174978 delhi ncr baten 31 much 1aprl chek deduct</t>
  </si>
  <si>
    <t>hai _kajukatli rasheed14741988 mulla ko main janta hu ye delhi</t>
  </si>
  <si>
    <t>ka hai witness_mee _kajukatli rasheed14741988 mulla ko main janta hu</t>
  </si>
  <si>
    <t>jiocare uber_delhi jio tayen seriously hadn't ported number burned damn</t>
  </si>
  <si>
    <t>jio aapka jiocare delhi's service technicalgurujl sir ji ka delhi</t>
  </si>
  <si>
    <t>sadhavi withcongguj unemployment members using jio sim spreading anticong slogans</t>
  </si>
  <si>
    <t>4045bp sadhavi withcongguj unemployment members using jio sim spreading anticong</t>
  </si>
  <si>
    <t>jiocare speed comes later area new delhi continued issues google</t>
  </si>
  <si>
    <t>narendramodi grateful people delhi faith bjp laud hardwork team bjp4delhi</t>
  </si>
  <si>
    <t>sanjaybafna jio speed delhi time fluctuates between 5 12mbps</t>
  </si>
  <si>
    <t>jiocare reliancejio jiomoneycare jio_money multiple complaints cashback jio money respo</t>
  </si>
  <si>
    <t>jiocare zero cooperation distributor's jio south delhi claims being provided</t>
  </si>
  <si>
    <t>calls jiocare 2 make receive use internet jio 7011825896 new</t>
  </si>
  <si>
    <t>tha_janardan sharmagki_londi arvindkejriwal anubhavsinha bjp bhartiyo jio paytm acb cbi</t>
  </si>
  <si>
    <t>speed jiocare see jio 4g delhi 110090 u loose ur</t>
  </si>
  <si>
    <t>number jiocare jio 8076714629 delhi syed imran hussain alternate 9953899843</t>
  </si>
  <si>
    <t>internet jio hardly work east delhi use getting 84 gb</t>
  </si>
  <si>
    <t>poor customer jiocare very care vikaspuri delhi people aticates talk</t>
  </si>
  <si>
    <t>jio jiocare mam fix first iwas delhi below worst now</t>
  </si>
  <si>
    <t>delhi jiocare jio 8076138570 241 kuan moholla tughlakabad village south</t>
  </si>
  <si>
    <t>jiocare jio number 8178043854 add delhi 110082</t>
  </si>
  <si>
    <t>jiomoneycare bookmyshow everyone warning please use jio_money want lose money</t>
  </si>
  <si>
    <t>yessirtns exsecular jokermorgun arvindkejriwal kejri shd thank ambani's jio free</t>
  </si>
  <si>
    <t>amit48467775 yessirtns exsecular jokermorgun arvindkejriwal kejri shd thank ambani's jio</t>
  </si>
  <si>
    <t>jiocare pls call jio number 8920336100 deepakpuri shalimar bagh delhi</t>
  </si>
  <si>
    <t>jiocare reliancejio speed jio low moti nagar new delhi very</t>
  </si>
  <si>
    <t>reliancejio sacchhai jio new delhi niteshjhalani</t>
  </si>
  <si>
    <t>around delhi jiocare jioiszero ncr means jio provide proper coverage</t>
  </si>
  <si>
    <t>reliancejio updates jio fiber broadband service delhi</t>
  </si>
  <si>
    <t>working jiocare jio delhi ncr y ur reply seems illogical</t>
  </si>
  <si>
    <t>jiocare jio net services goes down k block gngotri vihar</t>
  </si>
  <si>
    <t>haixinlim yue_siang okok go jio u</t>
  </si>
  <si>
    <t>wlk_jiho97 siang juga jio</t>
  </si>
  <si>
    <t>jihyoice iya siang ya jio</t>
  </si>
  <si>
    <t>silence dibang jk out control situation please jio aor jine</t>
  </si>
  <si>
    <t>reliancejio commentary highlight ril's q4 results monday</t>
  </si>
  <si>
    <t>bsindia reliancejio commentary highlight ril's q4 results monday</t>
  </si>
  <si>
    <t>vinodku36532874 way2jannat786 abhijeetsinger sonunigam news18india jio yadav ji ap akele</t>
  </si>
  <si>
    <t>dna jai modi ji ap abi 100 sal jivo jio</t>
  </si>
  <si>
    <t>store jio reliancejio official reliance corporate park vijayawada ap</t>
  </si>
  <si>
    <t>store srikapardhi jio reliancejio official reliance corporate park vijayawada ap</t>
  </si>
  <si>
    <t>nahi jio ka new offer ager ap ye karte apka</t>
  </si>
  <si>
    <t>hareem_313 syedabbas361 subhan allah kamal kr dya ap ny wo</t>
  </si>
  <si>
    <t>failed rcharge 253 refunded 6 ap 17 disappointment customer support</t>
  </si>
  <si>
    <t>sal sachin_rt happy bday sachin sir ar jitna bi apke</t>
  </si>
  <si>
    <t>u sal happy birthday sachin_rt ap jio hazaro ke din</t>
  </si>
  <si>
    <t>u sal happy birthday 1995ujjawal sachin_rt ap jio hazaro ke</t>
  </si>
  <si>
    <t>iamtnvr today's rcb batsman score someone mobile number wo bhi</t>
  </si>
  <si>
    <t>gangadhar890 sachin_rt icc icclive iccmediacomms beautyofdrawing happy birthday hero cricket</t>
  </si>
  <si>
    <t>sachin imvkohli sachin_rt happybirthday sir god cricket ap jio hajaro</t>
  </si>
  <si>
    <t>ashwinravi99 sachin_rt happy birthday legend cricket paji ap jio hazaro</t>
  </si>
  <si>
    <t>ap_pune raminations zzzune jio loss 22 5 car expenses offset</t>
  </si>
  <si>
    <t>zzzune jio rs raminations 5 cr 0 10th indian reliance</t>
  </si>
  <si>
    <t>imro45 sachin_rt cricket god sachin bhai happy birthday ap jio</t>
  </si>
  <si>
    <t>ap_pune zzzune 3rd smartphone user jio</t>
  </si>
  <si>
    <t>more happybirthdayarijitsingh subho jonmodin raiisonai lots happiness u gift n</t>
  </si>
  <si>
    <t>reliancejio jiocare jio complnd 18 ap still change speed today</t>
  </si>
  <si>
    <t>sunilbmittal airtel_presence network village lakshmipuram ap raised issue thrice response</t>
  </si>
  <si>
    <t>haydostweets sachin_rt mipaltan ipl bcci happy birthday sachin ji ap</t>
  </si>
  <si>
    <t>sal raiisonai abhi u s m 25th hi hoga once</t>
  </si>
  <si>
    <t>siro_mtg fgo fatego ニコニコ生放送cccコラボイベ fgo最新情報 ガチャサヴァと イベント特攻礼装 現行イベントのえんちょう ap消費半減 礼装獲得クエストえんちょう</t>
  </si>
  <si>
    <t>apni maruati16 bhola4u kamaalrkhan ap zindagi jio aur saab ko</t>
  </si>
  <si>
    <t>bhaveshkpandey nistula jio bsnl era rsprasad offer everything free if1still</t>
  </si>
  <si>
    <t>abhijeetsinger god bless data ap jio hajaro sal ye meri</t>
  </si>
  <si>
    <t>sal iamsrk ap jio hajaro ke din ho pachas hajar</t>
  </si>
  <si>
    <t>vijay2437888367 shaikahmedsaud5 shaikahmedsaud8 vmohan53 m108p karmvir76608587 pratap061061 the_identity7 y</t>
  </si>
  <si>
    <t>niranjantripa16 vijay2437888367 shaikahmedsaud5 shaikahmedsaud8 vmohan53 m108p karmvir76608587 pratap061061 the_identity7 yug</t>
  </si>
  <si>
    <t>ap abpnewshindi drkumarvishwas mujhe pra shanka h pahle congress ko</t>
  </si>
  <si>
    <t>adhar authentication big e g 1 reliance jio 2 ap</t>
  </si>
  <si>
    <t>happy birth day tani_creations u ap jio hajaro saal tani</t>
  </si>
  <si>
    <t>happy birth day humaiyakabir1 tani_creations u ap jio hajaro saal</t>
  </si>
  <si>
    <t>Top Words in Tweet by Salience</t>
  </si>
  <si>
    <t>s5wdofkwp5 uttar scnjyozmkg andhra ha gustado un vídeo de youtube</t>
  </si>
  <si>
    <t>2 please visit 1 number network raghvender port love see</t>
  </si>
  <si>
    <t>dot manojsinhabjp amp fwd d complaint far action taken frm</t>
  </si>
  <si>
    <t>ka arvindkejriwal ab kejri ji ye kahenge maine sirf delhi</t>
  </si>
  <si>
    <t>4g airtelindia 3g best shame network coverage masjid jamalpur bhojpur</t>
  </si>
  <si>
    <t>sumanlittleboy jiocare area name jitwarpur nizamat local pin 848134 city</t>
  </si>
  <si>
    <t>se free drkumarvishwas es baar kaha haaroge amethi raibarelie ya</t>
  </si>
  <si>
    <t>jiocare reliancejio students jmit clg located village radaur district ynr</t>
  </si>
  <si>
    <t>kkrvrcb rcbvskkr todays rcb score card reliance jio number himachal</t>
  </si>
  <si>
    <t>merge services areas give themselves hope good etc reliancejio aircel</t>
  </si>
  <si>
    <t>airtelindia airtel_presence jiocare reliancejio mind blowing speed jio speedtest gunupur</t>
  </si>
  <si>
    <t>here call phone reliancejio studied sliet longowal punjab entire campus</t>
  </si>
  <si>
    <t>arjun bajwa added video playlist via punjabi filmfare award 2017</t>
  </si>
  <si>
    <t>nitamambani jiocare ca aakash_ambani theishaambani imagine mnp jio hope tower</t>
  </si>
  <si>
    <t>jio' batter very bad area specially docomo wrost connection mainly</t>
  </si>
  <si>
    <t>added video playlist via youtube jio speed test sikkim</t>
  </si>
  <si>
    <t>mukesh plants jiomukesh u mukeshambanl ambani aakash_ambani akash factories plant</t>
  </si>
  <si>
    <t>reliancejio jiocare dear team please tell jio network coverage available</t>
  </si>
  <si>
    <t>hyderabad back lot better compared mobile network uploads slow going</t>
  </si>
  <si>
    <t>pls roaming phone signal cimplain tollfree fine issue need daughter</t>
  </si>
  <si>
    <t>स ह 4g_boy नय ऑफर summer surprise ल ई तक</t>
  </si>
  <si>
    <t>tayen seriously hadn't ported number burned damn sim very inst</t>
  </si>
  <si>
    <t>aapka technicalgurujl sir ji ka delhi experience kaisa raha inform</t>
  </si>
  <si>
    <t>very summer plan offered reliancedigital disappointing m poor long time</t>
  </si>
  <si>
    <t>niteshjhalani reliancejio sacchhai jio new delhi</t>
  </si>
  <si>
    <t>ur reply seems illogical connections r dy systm prblm disguisting</t>
  </si>
  <si>
    <t>sonaramayurbhai silence dibang jk out control situation please jio aor</t>
  </si>
  <si>
    <t>rs 5 cr 0 10th indian reliance h2fy17 net loss</t>
  </si>
  <si>
    <t>Top Word Pairs in Tweet by Count</t>
  </si>
  <si>
    <t>sirjadeja,jio  jio,number  number,arunachal  arunachal,pradesh</t>
  </si>
  <si>
    <t>rt,ettelecom  ettelecom,ettelecom  ettelecom,andhra  andhra,pradesh  pradesh,tamil  tamil,nadu  nadu,emerge  emerge,top  top,circles  circles,reliance</t>
  </si>
  <si>
    <t>gvachharajani,bsnl_gj  bsnl_gj,ha  ha,ha  ha,bsnl  bsnl,216  216,kbps  kbps,entire  entire,andhra  andhra,pradesh  pradesh,jio</t>
  </si>
  <si>
    <t>ha,gustado  gustado,un  un,vídeo  vídeo,de  de,youtube  youtube,https  https,t  t,co  reliance,jio  jio,4g</t>
  </si>
  <si>
    <t>jiocare,reliancejio  reliancejio,sucked  sucked,third  third,class  class,service  service,morigaon  morigaon,town  town,assam  assam,people  people,converting</t>
  </si>
  <si>
    <t>thegujaratlions,ready  ready,roar  roar,host  host,kings  kings,xi  xi,punjab  punjab,superb  superb,match  match,stay  stay,connected</t>
  </si>
  <si>
    <t>please,visit  ap_aishupurohit,number  number,jio  jio,network  network,raghvender  raghvender,3  3,3  ap_aishupurohit,port  port,2  2,3</t>
  </si>
  <si>
    <t>jiocare,apply  apply,assam's  assam's,jio  jio,4g  4g,sim  sim,number  number,w  w,bengal  bengal,w  w,b</t>
  </si>
  <si>
    <t>rt,sunil_mehta23  sunil_mehta23,assam  assam,lo  lo,vunna  vunna,pk  pk,fans  fans,free  free,jio  jio,sims  sims,vesukoni</t>
  </si>
  <si>
    <t>असम,प  प,च  च,यत  यत,सर  सर,ट  ट,फ  फ,क  क,ट  ट,क  क,व</t>
  </si>
  <si>
    <t>haa,haa  reliancejio,haa  haa,part  part,assam  assam,retailer  retailer,need  need,extra  extra,money  money,recharge  recharge,jio</t>
  </si>
  <si>
    <t>jiocare,past  past,4hrs  4hrs,jio  jio,speed  speed,tezpur  tezpur,assam  assam,very  very,slow</t>
  </si>
  <si>
    <t>jiocare,network  network,jio  jio,become  become,frustratingly  frustratingly,slow  slow,kharghuli  kharghuli,guwahati  guwahati,assam  assam,last  last,4</t>
  </si>
  <si>
    <t>manojsinhabjp,dot  dot,amp  amp,dot  dot,fwd  fwd,d  d,complaint  complaint,far  far,action  action,taken  taken,frm</t>
  </si>
  <si>
    <t>reliancejio,m  m,frm  frm,hailakandi  hailakandi,assam  assam,village  village,name  name,sibuttar  sibuttar,here  here,jio  jio,ntwrk</t>
  </si>
  <si>
    <t>reliancejio,jiocare  jiocare,jio  jio,2g  2g,very  very,much  much,unhappy  unhappy,area's  area's,network  network,speed  speed,location</t>
  </si>
  <si>
    <t>reliancejio,jio  jio,speed  speed,sucking  sucking,2  2,days  days,plz  plz,address  address,issue  issue,urgently  urgently,st</t>
  </si>
  <si>
    <t>reliancejio,jio  jio,delivering  delivering,poor  poor,service  service,morigaon  morigaon,district  district,assam  assam,last  last,couple  couple,months</t>
  </si>
  <si>
    <t>jiocare,reliancejio  reliancejio,sir  sir,please  please,make  make,available  available,jio  jio,network  network,available  available,address  address,deoria</t>
  </si>
  <si>
    <t>jiocare,jio  jio,8709836859  8709836859,al  al,9931898101  9931898101,handset  handset,model  model,redmi  redmi,note  note,4  4,village</t>
  </si>
  <si>
    <t>reliancejio,jio  jio,network  network,ara  ara,bhojpur  bhojpur,bihar  bihar,very  very,poor  poor,speed  speed,2g  2g,3g</t>
  </si>
  <si>
    <t>jiocare,pathetic  pathetic,speed  speed,u  u,earnestly  earnestly,ask  ask,bihar  bihar,team  team,2  2,improvise  improvise,4g</t>
  </si>
  <si>
    <t>jiocare,jio  jio,num  num,7004387446  7004387446,add  add,behind  behind,st  st,ignesious  ignesious,school  school,aurangabad  aurangabad,bihar</t>
  </si>
  <si>
    <t>anu_pri_ya,good  good,noon  noon,best  best,friend  friend,shukra  shukra,hai  hai,bhagvan  bhagvan,ka  ka,aap  aap,pehchan</t>
  </si>
  <si>
    <t>nitamambani,bihar  bihar,dist  dist,bhojpur  bhojpur,arrah  arrah,locality  locality,pakri  pakri,jio  jio,speed  speed,32  32,100</t>
  </si>
  <si>
    <t>jiocare,jio  jio,7903679279  7903679279,alternate  alternate,9007968598  9007968598,handset  handset,redmi  redmi,note  note,prime  prime,address  address,kunal</t>
  </si>
  <si>
    <t>jio,re  abpnewshindi,bajpayeemanoj  bajpayeemanoj,jio  re,bihar  bihar,ke  ke,lala  lala,jio  re,hajaar  hajaar,sala  sala,tani</t>
  </si>
  <si>
    <t>jiocare,till  till,date  date,use  use,jio  jio,number  number,call  call,number  number,pl  pl,look  look,problem</t>
  </si>
  <si>
    <t>isapnaagarwal,jio  jio,ho  ho,bihar  bihar,ke  ke,lala</t>
  </si>
  <si>
    <t>ज,य  य,क  र,ल  ल,य  य,स  स,ज  क,श  श,भ  भ,र  र,भ</t>
  </si>
  <si>
    <t>jiocare,8  8,months  months,getting  getting,live  live,jio  jio,network  network,remote  remote,areas  areas,bihar  bihar,still</t>
  </si>
  <si>
    <t>jiomukesh,sir  sir,bihar  bihar,ka  ka,aadhar  aadhar,card  card,up  up,nahi  nahi,inrollment  inrollment,shopkeeper  shopkeeper,kar</t>
  </si>
  <si>
    <t>jiocare,buy  buy,jio  jio,sim  sim,up  up,aadhar  aadhar,card  card,states  states,permanent  permanent,residence  residence,bihar</t>
  </si>
  <si>
    <t>beingskhanfan,tubelightkieid  tubelightkieid,beingsalmankhan  beingsalmankhan,kabirkhankk  kabirkhankk,amarbutala  amarbutala,khanarpita  khanarpita,spotted  spotted,salman_fan007  salman_fan007,jio  jio,mera  mera,bihar</t>
  </si>
  <si>
    <t>rt,being_roman007  being_roman007,beingskhanfan  beingskhanfan,tubelightkieid  tubelightkieid,beingsalmankhan  beingsalmankhan,kabirkhankk  kabirkhankk,amarbutala  amarbutala,khanarpita  khanarpita,spotted  spotted,salman_fan007  salman_fan007,jio</t>
  </si>
  <si>
    <t>itsssr,jio  jio,ho  ho,bihar  bihar,ke  ke,lala  lala,good  good,blessed  blessed,next  next,movie</t>
  </si>
  <si>
    <t>aamaadmiparty,incindia  incindia,jio_ईट  jio_ईट,ज  ज,स  स,ख  ख,ब  ब,ईट  ईट,स  स,ई  ई,ट</t>
  </si>
  <si>
    <t>rt,sengarajay235  sengarajay235,aamaadmiparty  aamaadmiparty,incindia  incindia,jio_ईट  jio_ईट,ज  ज,स  स,ख  ख,ब  ब,ईट  ईट,स</t>
  </si>
  <si>
    <t>arvindkejriwal,ab  ab,kejri  kejri,sir  sir,ji  ji,ye  ye,bhi  bhi,kahenge  kahenge,maine  maine,sirf  sirf,delhi</t>
  </si>
  <si>
    <t>jiocare,jio  jio,number  number,l  l,8709697454  8709697454,full  full,address  address,village  village,kankhudia  kankhudia,ps  ps,palasi</t>
  </si>
  <si>
    <t>manojtiwarimp,jio  jio,ho  ho,bihar  bihar,ke  ke,lal</t>
  </si>
  <si>
    <t>reliancejio,jiocare  jiocare,wid  wid,aadhar  aadhar,4m  4m,bihar  bihar,jio  jio,sim  sim,gurgaon  gurgaon,such  such,restrictive</t>
  </si>
  <si>
    <t>jio,re  re,jio  jio,modi  modi,aapsaaf  aapsaaf,congratulations  congratulations,hamar  hamar,bihar  bihar,ke  ke,shaan  shaan,manojtiwarimp</t>
  </si>
  <si>
    <t>rt,bringrajeev  bringrajeev,jio  jio,re  re,jio  jio,modi  modi,aapsaaf  aapsaaf,congratulations  congratulations,hamar  hamar,bihar  bihar,ke</t>
  </si>
  <si>
    <t>amishdevgan,jio  jio,bihar  bihar,ka  ka,lala  lala,aar  aar,paar  paar,k  k,lala  lala,ko  ko,bhi</t>
  </si>
  <si>
    <t>jiocare,8210699096  8210699096,jio  jio,num  num,sasaram  sasaram,dist  dist,rohtas  rohtas,bihar  bihar,pin  pin,821115</t>
  </si>
  <si>
    <t>bhojpur,bihar  bihar,802163  jamalpur,bhojpur  airtelindia,3g  3g,best  best,jamalpur  802163,reliancejio  reliancejio,4g  4g,worst  worst,jamalpur</t>
  </si>
  <si>
    <t>jiocare,area  area,name  name,jitwarpur  jitwarpur,nizamat  nizamat,local  local,pin  pin,848134  848134,city  city,samastipur  samastipur,bihar</t>
  </si>
  <si>
    <t>w,b  jiocare,jio  jio,durgapur  durgapur,w  b,aadhar  aadhar,bihar  bihar,store  store,mnager  mnager,trends  trends,scold</t>
  </si>
  <si>
    <t>11,crpf  crpf,personnel  personnel,killed  killed,maoist  maoist,en  en,via  via,jioxpressnews</t>
  </si>
  <si>
    <t>reliancejio,jiocare  jiocare,please  please,tell  tell,jio  jio,broadband  broadband,available  available,raipur  raipur,chhattisgarh</t>
  </si>
  <si>
    <t>two,naxalites  naxalites,1  1,h  h,via  via,jioxpressnews</t>
  </si>
  <si>
    <t>reliancejio,thegujaratlions  thegujaratlions,rcbtweets  rcbtweets,sir  sir,chhattisgarh  chhattisgarh,jio  jio,speed  speed,up  up,mark  mark,become  become,slow</t>
  </si>
  <si>
    <t>jiocare,reliancejio  reliancejio,reljio4g  reljio4g,facing  facing,pathetic  pathetic,speed  speed,problem  problem,chhattisgarh  chhattisgarh,spl'ly  spl'ly,495001  495001,bt</t>
  </si>
  <si>
    <t>rt,dsouzaaliston  dsouzaaliston,jiocare  jiocare,jio  jio,internet  internet,speed  speed,worst  worst,area  area,im  im,north  north,goa</t>
  </si>
  <si>
    <t>jiocare,jio  jio,internet  internet,speed  speed,worst  worst,area  area,im  im,north  north,goa  goa,code  code,403507</t>
  </si>
  <si>
    <t>drkumarvishwas,es  es,baar  baar,kaha  kaha,se  se,haaroge  haaroge,amethi  amethi,raibarelie  raibarelie,ya  ya,varanasi  varanasi,maharaj</t>
  </si>
  <si>
    <t>nitamambani,nitaben  nitaben,gujarat  gujarat,ma  ma,jio  jio,tower  tower,nathi  nathi,aavto  aavto,kaik  kaik,karone  karone,nitamambani</t>
  </si>
  <si>
    <t>speed,jio  jio,rajkot  rajkot,gujarat  gujarat,jio  jio,slowji  slowji,reliancejio</t>
  </si>
  <si>
    <t>jiocare,sir  sir,using  using,vodafone  vodafone,post  post,paid  paid,gujarat  gujarat,wanna  wanna,migrate  migrate,jio  jio,please</t>
  </si>
  <si>
    <t>bsnlcorporate,prepaid  prepaid,plan  plan,jio  jio,airtel  airtel,bsnl  bsnl,gujarat  gujarat,circles</t>
  </si>
  <si>
    <t>liked,youtube  youtube,video  video,gujarat  gujarat,lions  lions,v  v,kings  kings,xi  xi,punjab  punjab,connected  connected,jio</t>
  </si>
  <si>
    <t>jio,ads  ads,sadly  sadly,place  place,see  see,dwayne  dwayne,bravo  bravo,performing  performing,gujarat  gujarat,lions  lions,season</t>
  </si>
  <si>
    <t>rt,ijaideep_  ijaideep_,jio  jio,ads  ads,sadly  sadly,place  place,see  see,dwayne  dwayne,bravo  bravo,performing  performing,gujarat</t>
  </si>
  <si>
    <t>rt,clutchplay  clutchplay,jio  jio,ads  ads,sadly  sadly,place  place,see  see,dwayne  dwayne,bravo  bravo,performing  performing,gujarat</t>
  </si>
  <si>
    <t>dheeresh_pt,reliancejio  reliancejio,jiocare  jiocare,vodafonein  vodafonein,airtel  airtel,amp  amp,vodafone  vodafone,4g  4g,sucks  sucks,big  big,time</t>
  </si>
  <si>
    <t>rt,saralpatel007  saralpatel007,dheeresh_pt  dheeresh_pt,reliancejio  reliancejio,jiocare  jiocare,vodafonein  vodafonein,airtel  airtel,amp  amp,vodafone  vodafone,4g  4g,sucks</t>
  </si>
  <si>
    <t>jiocare,want  want,port  port,vodafone  vodafone,jio  jio,pls  pls,guide  guide,m  m,jamnagar  jamnagar,gujarat</t>
  </si>
  <si>
    <t>jiocare,bhachau  bhachau,kutch  kutch,gujarat  gujarat,jio  jio,network  network,good  good,lot  lot,speed  speed,issues  issues,please</t>
  </si>
  <si>
    <t>jio,s  s,subscriber  subscriber,base  base,touch  touch,100  100,million  million,march  march,2017  2017,end  end,fitchratings</t>
  </si>
  <si>
    <t>rt,mpparimal  mpparimal,jio  jio,s  s,subscriber  subscriber,base  base,touch  touch,100  100,million  million,march  march,2017</t>
  </si>
  <si>
    <t>sanjaybafna,network  network,last  last,8  8,days  days,jio's  jio's,reply  reply,complaint  complaint,vapi  vapi,gujarat  gujarat,jio4g</t>
  </si>
  <si>
    <t>jiocare,jio  jio,number  number,8200354436  8200354436,alternate  alternate,number  number,7405501139  7405501139,address  address,126  126,railway  railway,colony</t>
  </si>
  <si>
    <t>devrathor85,ipankajshukla  ipankajshukla,iyadavprince  iyadavprince,vrushantvicky  vrushantvicky,anujprajapati99  anujprajapati99,yeess  yeess,definetly  definetly,jio  jio,gujarat  gujarat,cm  cm,common</t>
  </si>
  <si>
    <t>rt,ishalavbjp  ishalavbjp,devrathor85  devrathor85,ipankajshukla  ipankajshukla,iyadavprince  iyadavprince,vrushantvicky  vrushantvicky,anujprajapati99  anujprajapati99,yeess  yeess,definetly  definetly,jio  jio,gujarat</t>
  </si>
  <si>
    <t>jiocare,jio  jio,7984137441  7984137441,add  add,post  post,nenpur  nenpur,taluka  taluka,mahemdabad  mahemdabad,dist  dist,kheda  kheda,pin</t>
  </si>
  <si>
    <t>rt,indiansportfan  indiansportfan,mi  mi,need  need,154  154,beat  beat,lions  lions,den  den,jio  jio,mere  mere,sher</t>
  </si>
  <si>
    <t>bsnlcorporate,gujarat  gujarat,bsnl  bsnl,still  still,charged  charged,1400  1400,rs  rs,unlimited  unlimited,calling  calling,wt  wt,k</t>
  </si>
  <si>
    <t>students,jmit  jmit,clg  clg,located  located,village  village,radaur  radaur,district  district,ynr  ynr,haryana  haryana,signal  signal,jio</t>
  </si>
  <si>
    <t>jiocare,hello  hello,getting  getting,true  true,4g  4g,speed  speed,jio  jio,speed  speed,under  under,100kb  100kb,sec</t>
  </si>
  <si>
    <t>technicalguruji,thanku  thanku,bhayia  bhayia,wishes  wishes,jio  jio,k  k,alwa  alwa,airtel  airtel,ya  ya,bsnl  bsnl,bhi</t>
  </si>
  <si>
    <t>jiocare,jio  jio,number  number,7903770987  7903770987,hand  hand,set  set,micromax  micromax,canvas  canvas,p701  p701,presently  presently,gurugram</t>
  </si>
  <si>
    <t>reliancejio,jiocare  jiocare,jiochat  jiochat,today  today,jio  jio,4g  4g,speed  speed,down  down,haryana  haryana,ambala  ambala,city</t>
  </si>
  <si>
    <t>sirjadeja,haha  haha,yea  yea,jio  jio,number  number,himachal  himachal,pradesh</t>
  </si>
  <si>
    <t>rt,ch600028  ch600028,sirjadeja  sirjadeja,haha  haha,yea  yea,jio  jio,number  number,himachal  himachal,pradesh</t>
  </si>
  <si>
    <t>rt,aditya_k168  aditya_k168,7018982020  7018982020,gt  gt,gt  gt,unknown  unknown,user  user,registered  registered,under  under,jio  jio,number</t>
  </si>
  <si>
    <t>rt,vicky_rd  vicky_rd,rcbvskkr  rcbvskkr,todays  todays,rcb  rcb,score  score,card  card,reliance  reliance,jio  jio,number  number,himachal</t>
  </si>
  <si>
    <t>todays,rcb  rcb,score  score,card  card,reliance  reliance,jio  jio,number  number,himachal  himachal,pradesh  pradesh,ipl  ipl,bhogleharsha</t>
  </si>
  <si>
    <t>kkrvrcb,7018982025  7018982025,ye  ye,rellaince  rellaince,jio  jio,ka  ka,number  number,himachal  himachal,pradesh  pradesh,whoever  whoever,know</t>
  </si>
  <si>
    <t>rt,sidduvinay  sidduvinay,kkrvrcb  kkrvrcb,7018982025  7018982025,ye  ye,rellaince  rellaince,jio  jio,ka  ka,number  number,himachal  himachal,pradesh</t>
  </si>
  <si>
    <t>thehasnainraza,jio  jio,number  number,himachal  himachal,pradesh</t>
  </si>
  <si>
    <t>vaira_ganesh,jio  jio,number  number,himachal  himachal,pradesh</t>
  </si>
  <si>
    <t>twotontedsez,india  india,number  number,himachal  himachal,pradesh  pradesh,jio  jio,network  network,man's  man's,name  name,amir</t>
  </si>
  <si>
    <t>4g,3g  himachal,pradesh  aircel,merge  merge,jio  jio,4g  3g,services  services,areas  areas,himachal  3g,4g  4g,aircel</t>
  </si>
  <si>
    <t>jiocare,thanks  thanks,started  started,jio  jio,network  network,new  new,location  location,jharkhand  jharkhand,pin  pin,832104  832104,now</t>
  </si>
  <si>
    <t>reliancejio,unable  unable,open  open,jio  jio,account  account,jio  jio,no7004247538  no7004247538,chandrapura  chandrapura,jharkhand  jharkhand,828403  828403,attaching</t>
  </si>
  <si>
    <t>reliancejio,waiting  waiting,gio  gio,allipade  allipade,area  area,karnataka  karnataka,pin  pin,574211  574211,rumour  rumour,jio  jio,installed</t>
  </si>
  <si>
    <t>hello,today  today,jio  jio,really  really,slow  slow,even  even,20  20,kbps  kbps,coming  coming,data  data,limit</t>
  </si>
  <si>
    <t>jiocare,jio  jio,network  network,coverage  coverage,siddapur  siddapur,village  village,16  16,kms  kms,frm  frm,gangavathi  gangavathi,taluk</t>
  </si>
  <si>
    <t>jiocare,jio  jio,8217893855  8217893855,address  address,rajendra  rajendra,nagar  nagar,haveri  haveri,karnataka  karnataka,landmark  landmark,near  near,guru</t>
  </si>
  <si>
    <t>jiocare,convert  convert,jio  jio,odisha  odisha,prepaid  prepaid,number  number,jio  jio,karnataka  karnataka,prepaid</t>
  </si>
  <si>
    <t>travelled,today  today,through  through,four  four,states  states,mh  mh,ap  ap,karnataka  karnataka,tn  tn,seemless  seemless,support</t>
  </si>
  <si>
    <t>reliancejio,jiocare  jiocare,process  process,port  port,kerala  kerala,number  number,jio  jio,andhra  andhra,live  live,kerala  kerala,aadhar</t>
  </si>
  <si>
    <t>rt,visvya1  visvya1,news  news,india  india,kerala  kerala,malayalam  malayalam,hindi  hindi,ipl  ipl,2017  2017,jio  jio,dhan</t>
  </si>
  <si>
    <t>vodafonein,4g  4g,coverage  coverage,very  very,poor  poor,kerala  kerala,even  even,3g  3g,coverage  coverage,poor  poor,escalated</t>
  </si>
  <si>
    <t>rishi4u,qn  qn,jio  jio,internet  internet,service  service,answer  answer,depends  depends,noticed  noticed,range  range,mos</t>
  </si>
  <si>
    <t>jiocare,jio  jio,4g  4g,voice  voice,app  app,iphone  iphone,support  support,jiofi  jiofi,kerala  kerala,circle  circle,call</t>
  </si>
  <si>
    <t>reliancejio,awesome  awesome,speed  speed,kerala  kerala,proud  proud,prime  prime,member  member,jio</t>
  </si>
  <si>
    <t>expresstechie,reliancejio  reliancejio,plz  plz,take  take,kerala  kerala,state  state,part  part,reliance  reliance,jio  jio,fiber  fiber,broadband</t>
  </si>
  <si>
    <t>reliancejio,expect  expect,probable  probable,launch  launch,date  date,jio  jio,fibre  fibre,services  services,gwalior  gwalior,madhya  madhya,pradesh</t>
  </si>
  <si>
    <t>jiocare,please  please,tower  tower,village  village,balwada  balwada,pincode  pincode,450881  450881,khandwa  khandwa,madhya  madhya,pradesh  pradesh,please</t>
  </si>
  <si>
    <t>स,स  स,इड  इड,न  न,ट  ट,म  म,र  र,अ  अ,त  त,म  म,स</t>
  </si>
  <si>
    <t>jiocare,jio  jio,8788577004  8788577004,alternet  alternet,mo  mo,9822135007  9822135007,model  model,moto  moto,4g  4g,address  address,tq</t>
  </si>
  <si>
    <t>jiocare,hello  hello,jio  jio,live  live,tondapur  tondapur,jamner  jamner,jalgoan  jalgoan,maharashtra  maharashtra,please  please,improve  improve,signal</t>
  </si>
  <si>
    <t>rt,esakalupdate  esakalupdate,'ज  'ज,ओ'च  ओ'च,स  स,प  प,ड  ड,द  द,प  प,पट</t>
  </si>
  <si>
    <t>reliancejio,please  please,check  check,jio  jio,network  network,available  available,pin  pin,code  code,413203  413203,tahasil  tahasil,karamala</t>
  </si>
  <si>
    <t>mojorojo,maharashtra  maharashtra,idea  idea,moved  moved,vodafone  vodafone,idea  idea,never  never,looked  looked,elsewhere  elsewhere,even  even,noise</t>
  </si>
  <si>
    <t>jio,440008  440008,nagpur  nagpur,maharashtra  jiocare,7020035552  7020035552,again  again,jio  maharashtra,7020643383  7020643383,jio  maharashtra,832970865</t>
  </si>
  <si>
    <t>airtel_presence,jio  jio,better  better,airtel  airtel,4g  4g,top  top,speed  speed,maharashtra</t>
  </si>
  <si>
    <t>jiocare,range  range,jio  jio,launch  launch,saswad  saswad,jejuri  jejuri,morgaon  morgaon,near  near,pune  pune,maharashtra  maharashtra,densely</t>
  </si>
  <si>
    <t>taluka,place  place,washim  washim,dist  dist,maharashtra  maharashtra,still  still,available  available,network  network,jio  jio,please  please,look</t>
  </si>
  <si>
    <t>here,middle  middle,nowhere  nowhere,somewhere  somewhere,rural  rural,maharashtra  maharashtra,still  still,getting  getting,killer  killer,lte  lte,network</t>
  </si>
  <si>
    <t>nitamambani,100km  100km,pune  pune,complained  complained,jio  jio,care  care,solution  solution,r  r,employee  employee,maharashtra  maharashtra,seamless</t>
  </si>
  <si>
    <t>jiocare,jio  jio,bishnupur  bishnupur,manipur  manipur,working  working,24  24,april  april,2017  2017,unable  unable,make  make,calls</t>
  </si>
  <si>
    <t>jiocare,jio  jio,number  number,7985796463  7985796463,h  h,n  n,158  158,village  village,amau  amau,jasarpur  jasarpur,post</t>
  </si>
  <si>
    <t>ibtimes_india,reliancejio  reliancejio,airtelindia  airtelindia,ideacellular  ideacellular,jio  jio,place  place,meghalaya</t>
  </si>
  <si>
    <t>jiocare,enjoyed  enjoyed,jio  jio,feeling  feeling,dejected  dejected,going  going,out  out,town  town,enough  enough,coverage  coverage,rural</t>
  </si>
  <si>
    <t>jiocare,network  network,coverage  coverage,jio  jio,aizawl  aizawl,mizoram  mizoram,quite  quite,pathetic  pathetic,previous  previous,months  months,fast</t>
  </si>
  <si>
    <t>jiomukesh,sir  sir,ham  ham,odisha  odisha,rehene  rehene,bale  bale,niali  niali,cuttack  cuttack,village  village,ke  ke,log</t>
  </si>
  <si>
    <t>jiocare,jio  jio,getting  getting,slower  slower,day  day,day  day,even  even,paid  paid,services  services,started  started,here</t>
  </si>
  <si>
    <t>reliancejio,sir  sir,please  please,provide  provide,jio  jio,service  service,laikera  laikera,jharsuguda  jharsuguda,odisha  odisha,state  state,soon</t>
  </si>
  <si>
    <t>dot_india,jiocare  jiocare,facing  facing,serious  serious,netwrk  netwrk,issues  issues,kendrapara  kendrapara,odisha  odisha,january  january,action  action,taken</t>
  </si>
  <si>
    <t>mind,blowing  blowing,speed  speed,jio  jio,speedtest  speedtest,gunupur  gunupur,odisha  odisha,4g  airtelindia,airtel_presence  airtel_presence,mind  jiocare,reliancejio</t>
  </si>
  <si>
    <t>likanpatra,tatadocomo  tatadocomo,jou  jou,desa  desa,jiba  jiba,setha  setha,fala  fala,khaiba  khaiba,odisha  odisha,re  re,portability</t>
  </si>
  <si>
    <t>jiocare,netvelocity  netvelocity,test  test,result  result,location  location,safa  safa,tangi  tangi,cuttack  cuttack,odisha  odisha,754022  754022,very</t>
  </si>
  <si>
    <t>kumariika,youtube  youtube,airtelindia  airtelindia,reliancejio  reliancejio,tube  tube,pushed  pushed,ad's  ad's,according  according,location  location,ur</t>
  </si>
  <si>
    <t>iamsitaram,youtube  youtube,airtelindia  airtelindia,reliancejio  reliancejio,both  both,airtel  airtel,jio  jio,sim  sim,odisha</t>
  </si>
  <si>
    <t>jiocare,time  time,net  net,speed  speed,l8ke  l8ke,expected  expected,jio  jio,4g  4g,pun  pun,cide  cide,756135</t>
  </si>
  <si>
    <t>jiocare,already  already,pincode  pincode,given  given,768016  768016,hirakud  hirakud,768016  768016,odisha  odisha,regards  regards,swayam  swayam,prakash</t>
  </si>
  <si>
    <t>jiocare,jio  jio,number  number,7008199681  7008199681,gents  gents,hostel  hostel,2  2,vss  vss,medical  medical,college  college,burla</t>
  </si>
  <si>
    <t>firozalam28,headless_corpse  headless_corpse,telecomtalk  telecomtalk,reliancemobile  reliancemobile,till  till,now  now,4g  4g,launched  launched,odisha  odisha,hv  hv,courage</t>
  </si>
  <si>
    <t>virendra_sehwg,11  11,punjab  punjab,out  out,coverage  coverage,area  area,jio</t>
  </si>
  <si>
    <t>imro45,rjpraveenredfm  rjpraveenredfm,rj_nilam  rj_nilam,jio  jio,beats  beats,idea  idea,eight  eight,wickets  wickets,mi  mi,vs  vs,kings</t>
  </si>
  <si>
    <t>reliancejio,studied  studied,sliet  sliet,longowal  longowal,punjab  entire,campus  campus,u  u,find  find,one  one,two  two,dots</t>
  </si>
  <si>
    <t>rt,reliancejio  reliancejio,thegujaratlions  thegujaratlions,ready  ready,roar  roar,host  host,kings  kings,xi  xi,punjab  punjab,superb  superb,match</t>
  </si>
  <si>
    <t>man,duped  duped,rs  rs,10  10,lakh  lakh,via  via,jioxpressnews</t>
  </si>
  <si>
    <t>trai,jio  jio,speed  speed,punjab</t>
  </si>
  <si>
    <t>jiocare,long  long,reporting  reporting,problem  problem,response  response,unable  unable,see  see,jio  jio,tv  tv,etc  etc,bhoa</t>
  </si>
  <si>
    <t>punjabi,filmfare  filmfare,award  award,2017  2017,punjab  punjab,powered  powered,jio  jio,digital  digital,life  life,via  via,youtube</t>
  </si>
  <si>
    <t>rt,imgouravchettri  imgouravchettri,listen  listen,ikk  ikk,kudi  kudi,reprised  reprised,version  version,udta  udta,punjab  punjab,jiomusic</t>
  </si>
  <si>
    <t>hope,tower  tower,village  village,panditji  panditji,ki  ki,dhani  dhani,tehsil  tehsil,osian  osian,jodhpur  jodhpur,rajasthan  rajasthan,imagine</t>
  </si>
  <si>
    <t>rt,e_rajasthan  e_rajasthan,generate  generate,jio  jio,preview  preview,code</t>
  </si>
  <si>
    <t>jiocare,location  location,amp  amp,address  address,mohan  mohan,lal  lal,jangir  jangir,vpo  vpo,khandwa  khandwa,dist  dist,amp</t>
  </si>
  <si>
    <t>wrost,network  network,connection  connection,vodafonein  vodafonein,mainly  mainly,rajasthan  udaipur,district  district,nearby  jio's,network  network,better  nearby,udaipur</t>
  </si>
  <si>
    <t>vasundharabjp,rajasthan  rajasthan,govt  govt,present  present,seems  seems,driving  driving,seat  seat,future  future,assessment  assessment,love  love,bjp</t>
  </si>
  <si>
    <t>jiocare,reliancejio  reliancejio,jio  jio,tower  tower,range  range,very  very,low  low,pin  pin,code  code,343025  343025,santhu</t>
  </si>
  <si>
    <t>चल,ग  त,त  rt,prithvisolank  prithvisolank,अब  अब,न  न,jio  jio,चल  ग,न  न,fog  fog,चल</t>
  </si>
  <si>
    <t>reliancejio,rajasthan  rajasthan,live  live,pune  pune,jio  jio,sim  sim,connection  connection,here  here,without  without,mh  mh,document</t>
  </si>
  <si>
    <t>jio,speed  speed,test  test,sikkim  added,video  video,youtube  youtube,playlist  playlist,jio  sikkim,via  via,youtube</t>
  </si>
  <si>
    <t>lanch,jio  jio,cements  ariyalur,dist  neyveli,amp  amp,ariyalur  dist,tamil  tamil,nadu  erecting,new  new,cement  wish,mukesh</t>
  </si>
  <si>
    <t>loveavasthi,reliancejio  reliancejio,jio  jio,number  number,8667542522  8667542522,sim  sim,replacement  replacement,rs  rs,100  100,received  received,jio</t>
  </si>
  <si>
    <t>jiocare,jio  jio,broadband  broadband,rollout  rollout,cover  cover,thanjavur  thanjavur,tamil  tamil,nadu</t>
  </si>
  <si>
    <t>jiocare,port  port,airtel  airtel,number  number,tamil  tamil,nadu  nadu,jio  jio,sim  sim,telangana</t>
  </si>
  <si>
    <t>jiocare,phone  phone,8074019207  8074019207,registered  registered,hyderabad  hyderabad,telangana  telangana,state  state,ramnagar  ramnagar,area  area,now  now,brother</t>
  </si>
  <si>
    <t>5,6  jio_money,reliance  reliance,fresh  fresh,location  location,5  6,2  2,48  48,5  6,old  old,mumbai</t>
  </si>
  <si>
    <t>reliancejio,jio  jio,very  very,very  very,poor  poor,bhiknoor  bhiknoor,telangana  telangana,hope  hope,u  u,react</t>
  </si>
  <si>
    <t>jiocare,hey  hey,want  want,port  port,idea  idea,jio  jio,local  local,address  address,proof  proof,telangana  telangana,aadhar</t>
  </si>
  <si>
    <t>rt,justchocolates  justchocolates,watch  watch,v6  v6,special  special,program  program,teenmaar  teenmaar,news  news,savitri  savitri,bithiri  bithiri,sathi</t>
  </si>
  <si>
    <t>reliancejio,sending  sending,cv  cv,suitable  suitable,position  position,jio  jio,tripura  tripura,kindly  kindly,consider  consider,suitable  suitable,post</t>
  </si>
  <si>
    <t>jiocare,very  very,bad  bad,network  network,coverage  coverage,dhanichera  dhanichera,unakoti  unakoti,tripura  tripura,need  need,jio  jio,tower</t>
  </si>
  <si>
    <t>jiocare,point  point,being  being,jio  jio,customer  customer,u  u,dont  dont,spread  spread,ur  ur,networks  networks,south</t>
  </si>
  <si>
    <t>jiocare,jio  jio,7906695998  7906695998,iit  iit,roorkee  roorkee,roorkee  roorkee,uttarakhand  uttarakhand,pin  pin,247667  247667,landmark  landmark,rajiv</t>
  </si>
  <si>
    <t>sameer8092,jio_money  jio_money,uttarakhand</t>
  </si>
  <si>
    <t>jiocare,jio  jio,7011406443  7011406443,handset  handset,model  model,samsung  samsung,j7  j7,add  add,new  new,ashok  ashok,nagar</t>
  </si>
  <si>
    <t>reliancejio,signal  signal,strength  strength,dibiyapur  dibiyapur,auraiya  auraiya,uttar  uttar,pradesh  pradesh,jiocare  jiocare,jio</t>
  </si>
  <si>
    <t>डर,नह  नह,आजम  आजम,ख  ख,न  न,य  य,सप  सप,क  क,नह  नह,ब  ब,ज</t>
  </si>
  <si>
    <t>व,द  द,श  श,य  य,वत  वत,स  स,ल  ल,ट  ट,मदद  मदद,करन  करन,क</t>
  </si>
  <si>
    <t>cmofficeup,jio  jio,yogi  yogi,ji  ji,tumahare  tumahare,jaisa  jaisa,koi  koi,nahi  nahi,now  now,beginning  beginning,change</t>
  </si>
  <si>
    <t>य,ग  ग,सरक  सरक,र  र,क  क,प  प,ट  ट,र  र,ल  ल,प  प,प</t>
  </si>
  <si>
    <t>jiocare,going  going,jalalabad  jalalabad,uttar  uttar,pradesh  pradesh,13th  13th,april  april,27th  27th,april  april,jio  jio,network</t>
  </si>
  <si>
    <t>jiocare,q  q,3  3,spggic  spggic,campus  campus,sadar  sadar,bazar  bazar,jhansi  jhansi,uttar  uttar,pradesh  pradesh,284001</t>
  </si>
  <si>
    <t>jiomukesh,sir  sir,anupam  anupam,das  das,west  west,bengal  bengal,reason  reason,reliance  reliance,jio  jio,want  want,talk</t>
  </si>
  <si>
    <t>jiocare,jio  jio,7001314872  7001314872,address  address,mir  mir,mohammad  mohammad,ali  ali,vill  vill,guripara  guripara,p  p,o</t>
  </si>
  <si>
    <t>me_locket,jio  jio,mere  mere,didi  didi,ekdin  ekdin,suraj  suraj,niklega  niklega,west  west,bengal  bengal,main  main,jarur</t>
  </si>
  <si>
    <t>dear,team  team,please  please,tell  tell,jio  jio,network  network,coverage  coverage,available  available,pin  pin,location  location,712122</t>
  </si>
  <si>
    <t>reliancejio,jio  jio,working  working,properly  properly,location  location,starting  starting,period  period,rampurhat  rampurhat,chaldhonipara  chaldhonipara,west  west,bengal</t>
  </si>
  <si>
    <t>jiocare,jio  jio,number  number,9804698567  9804698567,location  location,kanaipur  kanaipur,colony  colony,konnogar  konnogar,hooghly  hooghly,west  west,bengal</t>
  </si>
  <si>
    <t>reliancejio,yesterday  yesterday,chandigarh  chandigarh,railway  railway,station  station,10  10,30  30,p  p,m  m,jio  jio,sim</t>
  </si>
  <si>
    <t>sanjaybafna,well  well,still  still,struggle  struggle,here  here,chandigarh  chandigarh,jio</t>
  </si>
  <si>
    <t>jiocare,speed  speed,jio  jio,indira  indira,colony  colony,manimajra  manimajra,160101  160101,chandigarh  chandigarh,still  still,site  site,installed</t>
  </si>
  <si>
    <t>reliance,jio  jio,tops  tops,chart  chart,4g  4g,download  download,speed  speed,march  march,shows  shows,trai  trai,report</t>
  </si>
  <si>
    <t>rt,theehtn  theehtn,day  day,3  3,'net  'net,west  west,delhi  delhi,surviving  surviving,jio  jio,thanks  thanks,airtelindia</t>
  </si>
  <si>
    <t>day,3  3,'net  'net,west  west,delhi  delhi,surviving  surviving,jio  jio,thanks  thanks,airtelindia  airtelindia,pathetic</t>
  </si>
  <si>
    <t>rt,geekyranjit  geekyranjit,back  back,hyderabad  hyderabad,reliance  reliance,jio  jio,speeds  speeds,lot  lot,better  better,hyderabad  hyderabad,compared</t>
  </si>
  <si>
    <t>rt,celbs2025  celbs2025,buy  buy,tv  tv,table  table,rs2  rs2,3  3,9  9,9  9,mrp6  mrp6,6</t>
  </si>
  <si>
    <t>jiocare,hi  hi,want  want,jio  jio,sim  sim,online  online,up's  up's,aadhar  aadhar,delhi  delhi,possible  possible,sud</t>
  </si>
  <si>
    <t>renukajain6,arvindkejriwal  arvindkejriwal,blame  blame,solely  solely,delhi  delhi,ppl  ppl,voted  voted,full  full,support  support,jio  jio,learnt</t>
  </si>
  <si>
    <t>speed,test  jio,vs  vs,wi  wi,fi  fi,20mbps  20mbps,internet  internet,speed  test,delhi  delhi,jio  jio,win</t>
  </si>
  <si>
    <t>reliancejio,jiocare  jiocare,jio  jio,worst  worst,network  network,inside  inside,delhi  delhi,metro  metro,amp  amp,basement  basement,call</t>
  </si>
  <si>
    <t>dollymoga,delhi_airport  delhi_airport,vodafonein  vodafonein,tatadocomo  tatadocomo,dont  dont,worry  worry,soon  soon,jio  jio,started</t>
  </si>
  <si>
    <t>rt,karansanju  karansanju,dollymoga  dollymoga,delhi_airport  delhi_airport,vodafonein  vodafonein,tatadocomo  tatadocomo,dont  dont,worry  worry,soon  soon,jio  jio,started</t>
  </si>
  <si>
    <t>mipaltan,one  one,frnd  frnd,ask  ask,delhi  delhi,yes  yes,r  r,u  u,supporting  supporting,mumbai  mumbai,indians</t>
  </si>
  <si>
    <t>rt,rekha_verma93  rekha_verma93,delhi  delhi,wickets  wickets,falling  falling,rapidly  rapidly,airtel  airtel,vodafone  vodafone,data  data,prices  prices,fell</t>
  </si>
  <si>
    <t>delhi,wickets  wickets,falling  falling,rapidly  rapidly,airtel  airtel,vodafone  vodafone,data  data,prices  prices,fell  fell,post  post,reliance</t>
  </si>
  <si>
    <t>rt,tweetskohli  tweetskohli,mumbai  mumbai,indian  indian,distributing  distributing,free  free,jio  jio,sim  sim,free  free,internet  internet,calling</t>
  </si>
  <si>
    <t>rt,virendersehweg  virendersehweg,delhi  delhi,wickets  wickets,falling  falling,rapidly  rapidly,airtel  airtel,vodafone  vodafone,data  data,prices  prices,fell</t>
  </si>
  <si>
    <t>rt,imrahulsuthar  imrahulsuthar,delhi  delhi,wickets  wickets,falling  falling,rapidly  rapidly,airtel  airtel,vodafone  vodafone,data  data,prices  prices,fell</t>
  </si>
  <si>
    <t>rt,geekyranjit  reliance,jio  geekyranjit,back  back,hyderabad  hyderabad,reliance  jio,speeds  speeds,lot  lot,better  better,hyderabad  hyderabad,compared</t>
  </si>
  <si>
    <t>todays,win  win,against  against,dd  dd,ambani  ambani,announce  announce,free  free,jio  jio,4g  4g,net  net,next</t>
  </si>
  <si>
    <t>jiocare,myself  myself,retailer  retailer,jio  jio,mehrauli  mehrauli,new  new,delhi  delhi,now  now,dealer  dealer,demanding  demanding,money</t>
  </si>
  <si>
    <t>jiocare,7013922547  urgent,help  7013922547,urgent  help,now  now,roaming  roaming,phone  phone,delhi  delhi,t3  t3,signal  signal,cimplain</t>
  </si>
  <si>
    <t>wish,happy  happy,birthday  birthday,next  next,cm  cm,delhi  delhi,nupursharmabjp  nupursharmabjp,ji  ji,aapki  aapki,jio  jio,hazaaro</t>
  </si>
  <si>
    <t>sharmajitech,sir  sir,mera  mera,delhi  delhi,jio  jio,ka  ka,50kbps  50kbps,ka  ka,hi  hi,speed  speed,q</t>
  </si>
  <si>
    <t>jiocare,apply  apply,jio  jio,tower  tower,4  4,roof  roof,r  r,zero  zero,signals  signals,here  here,im</t>
  </si>
  <si>
    <t>delhidaredevils,jio  jio,delhi  delhi,daredevils</t>
  </si>
  <si>
    <t>rt,4g_boy  4g_boy,jio  jio,क  क,नय  नय,ऑफर  ऑफर,jio  jio,summer  summer,surprise  surprise,ज  ज,ल</t>
  </si>
  <si>
    <t>vipinrathaur,sanjayazadsln  sanjayazadsln,aamaadmiparty  aamaadmiparty,msisodia  msisodia,satyendarjain  satyendarjain,sharmawrites  sharmawrites,sudhiraap  sudhiraap,shakkrpara</t>
  </si>
  <si>
    <t>pardeep9sidhu,amitkumar13557  amitkumar13557,arvindkejriwal  arvindkejriwal,thehasnainraza  thehasnainraza,2  2,out  out,3  3,videos  videos,doctored  doctored,tum  tum,research</t>
  </si>
  <si>
    <t>very,poor  poor,speed  speed,jio  jio,even  even,12am  12am,jiocare  jiocare,delhi  delhi,110001  110001,connaught  connaught,place</t>
  </si>
  <si>
    <t>grateful,people  people,delhi  delhi,faith  faith,bjp  bjp,laud  laud,hardwork  hardwork,team  team,bjp4delhi  bjp4delhi,made  made,resounding</t>
  </si>
  <si>
    <t>airtelindia,4g  4g,unable  unable,stream  stream,song  song,music  music,app  app,wink  wink,jio  jio,running  running,better</t>
  </si>
  <si>
    <t>rt,delhidaredevils  delhidaredevils,smiles  smiles,around  around,delhi  delhi,daredevils  daredevils,amp  amp,jio  jio,meet  meet,amp  amp,greet</t>
  </si>
  <si>
    <t>jiocare,आपक  आपक,jio  jio,tv  tv,म  म,delhi  delhi,aaj  aaj,tak  tak,च  च,नल  नल,क</t>
  </si>
  <si>
    <t>mtnlofficial,good  good,connectivity  connectivity,two  two,cities  cities,mumbai  mumbai,delhi  delhi,serviced  serviced,use  use,airtel  airtel,jio</t>
  </si>
  <si>
    <t>pakistan,mein  mein,bhi  bhi,jio  jio,aata  aata,hai  hai,kya  kya,warna  warna,net  net,ke  ke,paise</t>
  </si>
  <si>
    <t>bdutt,vivo  vivo,toi  toi,jio  jio,founding  founding,partners  partners,republic  republic,per  per,hoardings  hoardings,delhi  delhi,conflict</t>
  </si>
  <si>
    <t>rt,liberal_history  liberal_history,mukesh  mukesh,ambani's  ambani's,poster  poster,promising  promising,free  free,jio  jio,wi  wi,fi  fi,delhi</t>
  </si>
  <si>
    <t>janakiramanjohn,jio  jio,sher  sher,par  par,se  se,kaam  kaam,nai  nai,chalega  chalega,ab  ab,agli  agli,taiyari</t>
  </si>
  <si>
    <t>vodafonein,9953174978  9953174978,delhi  delhi,ncr  ncr,baten  baten,31  31,much  much,1aprl  1aprl,chek  chek,deduct  deduct,nd</t>
  </si>
  <si>
    <t>_kajukatli,rasheed14741988  rasheed14741988,mulla  mulla,ko  ko,main  main,janta  janta,hu  hu,ye  ye,delhi  delhi,ka  ka,hai</t>
  </si>
  <si>
    <t>rt,witness_mee  witness_mee,_kajukatli  _kajukatli,rasheed14741988  rasheed14741988,mulla  mulla,ko  ko,main  main,janta  janta,hu  hu,ye  ye,delhi</t>
  </si>
  <si>
    <t>jiocare,uber_delhi  uber_delhi,seriously  seriously,hadn't  hadn't,ported  ported,number  number,burned  burned,damn  damn,jio  jio,sim  sim,very</t>
  </si>
  <si>
    <t>jio,jio  technicalgurujl,sir  sir,ji  ji,jio  jio,ka  ka,delhi  delhi,aapka  aapka,experience  experience,kaisa  kaisa,raha</t>
  </si>
  <si>
    <t>sadhavi,withcongguj  withcongguj,unemployment  unemployment,members  members,using  using,jio  jio,sim  sim,spreading  spreading,anticong  anticong,slogans  slogans,delhi</t>
  </si>
  <si>
    <t>rt,4045bp  4045bp,sadhavi  sadhavi,withcongguj  withcongguj,unemployment  unemployment,members  members,using  using,jio  jio,sim  sim,spreading  spreading,anticong</t>
  </si>
  <si>
    <t>jiocare,speed  speed,comes  comes,later  later,area  area,new  new,delhi  delhi,continued  continued,issues  issues,google  google,home</t>
  </si>
  <si>
    <t>rt,narendramodi  narendramodi,grateful  grateful,people  people,delhi  delhi,faith  faith,bjp  bjp,laud  laud,hardwork  hardwork,team  team,bjp4delhi</t>
  </si>
  <si>
    <t>sanjaybafna,jio  jio,speed  speed,delhi  delhi,time  time,fluctuates  fluctuates,between  between,5  5,12mbps</t>
  </si>
  <si>
    <t>jiocare,reliancejio  reliancejio,jiomoneycare  jiomoneycare,jio_money  jio_money,multiple  multiple,complaints  complaints,cashback  cashback,jio  jio,money  money,respo</t>
  </si>
  <si>
    <t>jiocare,zero  zero,cooperation  cooperation,distributor's  distributor's,jio  jio,south  south,delhi  delhi,claims  claims,being  being,provided</t>
  </si>
  <si>
    <t>jiocare,2  2,make  make,calls  calls,receive  receive,calls  calls,use  use,internet  internet,jio  jio,7011825896  7011825896,new</t>
  </si>
  <si>
    <t>tha_janardan,sharmagki_londi  sharmagki_londi,arvindkejriwal  arvindkejriwal,anubhavsinha  anubhavsinha,bjp  bjp,bhartiyo  bhartiyo,jio  jio,paytm  paytm,acb  acb,cbi  cbi,rbi</t>
  </si>
  <si>
    <t>jiocare,see  see,speed  speed,jio  jio,4g  4g,delhi  delhi,110090  110090,speed  speed,u  u,loose  loose,ur</t>
  </si>
  <si>
    <t>jiocare,jio  jio,number  number,8076714629  8076714629,delhi  delhi,syed  syed,imran  imran,hussain  hussain,alternate  alternate,number  number,9953899843</t>
  </si>
  <si>
    <t>internet,jio  jio,hardly  hardly,work  work,east  east,delhi  delhi,use  use,getting  getting,84  84,gb  gb,used</t>
  </si>
  <si>
    <t>jiocare,very  very,poor  poor,customer  customer,care  care,vikaspuri  vikaspuri,delhi  delhi,people  people,aticates  aticates,talk  talk,customer</t>
  </si>
  <si>
    <t>jiocare,mam  mam,jio  jio,fix  fix,first  first,iwas  iwas,delhi  delhi,jio  jio,below  below,worst  worst,now</t>
  </si>
  <si>
    <t>jiocare,jio  jio,8076138570  8076138570,241  241,kuan  kuan,moholla  moholla,tughlakabad  tughlakabad,village  village,south  south,delhi  delhi,new</t>
  </si>
  <si>
    <t>jiocare,jio  jio,number  number,8178043854  8178043854,add  add,delhi  delhi,110082</t>
  </si>
  <si>
    <t>jiomoneycare,bookmyshow  bookmyshow,everyone  everyone,warning  warning,please  please,use  use,jio_money  jio_money,want  want,lose  lose,money  money,india</t>
  </si>
  <si>
    <t>yessirtns,exsecular  exsecular,jokermorgun  jokermorgun,arvindkejriwal  arvindkejriwal,kejri  kejri,shd  shd,thank  thank,ambani's  ambani's,jio  jio,free  free,internet</t>
  </si>
  <si>
    <t>rt,amit48467775  amit48467775,yessirtns  yessirtns,exsecular  exsecular,jokermorgun  jokermorgun,arvindkejriwal  arvindkejriwal,kejri  kejri,shd  shd,thank  thank,ambani's  ambani's,jio</t>
  </si>
  <si>
    <t>jiocare,pls  pls,call  call,jio  jio,number  number,8920336100  8920336100,deepakpuri  deepakpuri,shalimar  shalimar,bagh  bagh,delhi  delhi,110088</t>
  </si>
  <si>
    <t>jiocare,reliancejio  low,speed  speed,jio  moti,nagar  nagar,new  new,delhi  reliancejio,very  very,low  jio,summer  summer,plan</t>
  </si>
  <si>
    <t>reliancejio,sacchhai  sacchhai,jio  jio,new  new,delhi  rt,niteshjhalani  niteshjhalani,reliancejio</t>
  </si>
  <si>
    <t>around,delhi  jiocare,jioiszero  jioiszero,ncr  ncr,means  means,around  delhi,jio  jio,provide  provide,proper  proper,coverage  coverage,around</t>
  </si>
  <si>
    <t>reliancejio,updates  updates,jio  jio,fiber  fiber,broadband  broadband,service  service,delhi</t>
  </si>
  <si>
    <t>delhi,ncr  jiocare,ur  ur,reply  reply,seems  seems,illogical  illogical,jio  jio,connections  connections,delhi  ncr,r  r,dy</t>
  </si>
  <si>
    <t>jiocare,jio  jio,net  net,services  services,goes  goes,down  down,k  k,block  block,gngotri  gngotri,vihar  vihar,west</t>
  </si>
  <si>
    <t>haixinlim,yue_siang  yue_siang,okok  okok,go  go,jio  jio,u</t>
  </si>
  <si>
    <t>wlk_jiho97,siang  siang,juga  juga,jio</t>
  </si>
  <si>
    <t>jihyoice,iya  iya,siang  siang,ya  ya,jio</t>
  </si>
  <si>
    <t>dibang,silence  silence,jk  jk,out  out,control  control,situation  situation,please  please,silence  silence,jio  jio,aor  aor,jine</t>
  </si>
  <si>
    <t>reliancejio,commentary  commentary,highlight  highlight,ril's  ril's,q4  q4,results  results,monday</t>
  </si>
  <si>
    <t>rt,bsindia  bsindia,reliancejio  reliancejio,commentary  commentary,highlight  highlight,ril's  ril's,q4  q4,results  results,monday</t>
  </si>
  <si>
    <t>vinodku36532874,way2jannat786  way2jannat786,abhijeetsinger  abhijeetsinger,sonunigam  sonunigam,news18india  news18india,jio  jio,yadav  yadav,ji  ji,ap  ap,akele  akele,hi</t>
  </si>
  <si>
    <t>dna,jai  jai,modi  modi,ji  ji,ap  ap,abi  abi,100  100,sal  sal,jivo  jivo,jio  jio,sim</t>
  </si>
  <si>
    <t>jio,store  store,reliancejio  reliancejio,official  official,store  store,reliance  reliance,corporate  corporate,park  park,vijayawada  vijayawada,ap</t>
  </si>
  <si>
    <t>rt,srikapardhi  srikapardhi,jio  jio,store  store,reliancejio  reliancejio,official  official,store  store,reliance  reliance,corporate  corporate,park  park,vijayawada</t>
  </si>
  <si>
    <t>jio,ka  ka,new  new,offer  offer,ager  ager,ap  ap,ye  ye,nahi  nahi,karte  karte,apka  apka,sim</t>
  </si>
  <si>
    <t>hareem_313,syedabbas361  syedabbas361,subhan  subhan,allah  allah,kamal  kamal,kr  kr,dya  dya,ap  ap,ny  ny,wo  wo,ali</t>
  </si>
  <si>
    <t>failed,rcharge  rcharge,253  253,refunded  refunded,6  6,ap  ap,17  17,disappointment  disappointment,customer  customer,support  support,phone</t>
  </si>
  <si>
    <t>sachin_rt,happy  happy,bday  bday,sachin  sachin,sir  sir,ar  ar,jitna  jitna,bi  bi,apke  apke,liye  liye,bolunga</t>
  </si>
  <si>
    <t>happy,birthday  birthday,u  sachin_rt,ap  ap,jio  jio,hazaro  hazaro,sal  sal,sal  sal,ke  ke,din  din,ho</t>
  </si>
  <si>
    <t>happy,birthday  birthday,u  rt,1995ujjawal  1995ujjawal,sachin_rt  sachin_rt,ap  ap,jio  jio,hazaro  hazaro,sal  sal,sal  sal,ke</t>
  </si>
  <si>
    <t>rt,iamtnvr  iamtnvr,today's  today's,rcb  rcb,batsman  batsman,score  score,someone  someone,mobile  mobile,number  number,wo  wo,bhi</t>
  </si>
  <si>
    <t>gangadhar890,sachin_rt  sachin_rt,icc  icc,icclive  icclive,iccmediacomms  iccmediacomms,beautyofdrawing  beautyofdrawing,happy  happy,birthday  birthday,hero  hero,cricket  cricket,ke</t>
  </si>
  <si>
    <t>imvkohli,sachin_rt  sachin_rt,happybirthday  happybirthday,sachin  sachin,sir  sir,god  god,cricket  cricket,ap  ap,jio  jio,hajaro  hajaro,saal</t>
  </si>
  <si>
    <t>ashwinravi99,sachin_rt  sachin_rt,happy  happy,birthday  birthday,legend  legend,cricket  cricket,paji  paji,ap  ap,jio  jio,hazaro  hazaro,sal</t>
  </si>
  <si>
    <t>ap_pune,raminations  raminations,zzzune  zzzune,jio  jio,loss  loss,22  22,5  5,car  car,expenses  expenses,offset  offset,treasury</t>
  </si>
  <si>
    <t>raminations,zzzune  rs,0  zzzune,10th  10th,indian  indian,jio  zzzune,reliance  reliance,jio  jio,h2fy17  h2fy17,net  net,loss</t>
  </si>
  <si>
    <t>imro45,sachin_rt  sachin_rt,cricket  cricket,god  god,sachin  sachin,bhai  bhai,happy  happy,birthday  birthday,ap  ap,jio  jio,hajaro</t>
  </si>
  <si>
    <t>ap_pune,zzzune  zzzune,3rd  3rd,smartphone  smartphone,user  user,jio</t>
  </si>
  <si>
    <t>happybirthdayarijitsingh,subho  subho,jonmodin  jonmodin,raiisonai  raiisonai,lots  lots,happiness  happiness,u  u,gift  gift,more  more,n  n,more</t>
  </si>
  <si>
    <t>reliancejio,jiocare  jiocare,jio  jio,complnd  complnd,18  18,ap  ap,still  still,change  change,speed  speed,today  today,filled</t>
  </si>
  <si>
    <t>sunilbmittal,airtel_presence  airtel_presence,network  network,village  village,lakshmipuram  lakshmipuram,ap  ap,raised  raised,issue  issue,thrice  thrice,response  response,switching</t>
  </si>
  <si>
    <t>haydostweets,sachin_rt  sachin_rt,mipaltan  mipaltan,ipl  ipl,bcci  bcci,happy  happy,birthday  birthday,sachin  sachin,ji  ji,ap  ap,jio</t>
  </si>
  <si>
    <t>raiisonai,abhi  abhi,u  u,s  s,m  m,25th  25th,hi  hi,hoga  hoga,once  once,again  again,haply</t>
  </si>
  <si>
    <t>rt,siro_mtg  siro_mtg,fgo  fgo,fatego  fatego,ニコニコ生放送cccコラボイベ  ニコニコ生放送cccコラボイベ,fgo最新情報  fgo最新情報,ガチャサヴァと  ガチャサヴァと,イベント特攻礼装  イベント特攻礼装,現行イベントのえんちょう  現行イベントのえんちょう,ap消費半減  ap消費半減,礼装獲得クエストえんちょう</t>
  </si>
  <si>
    <t>maruati16,bhola4u  bhola4u,kamaalrkhan  kamaalrkhan,ap  ap,apni  apni,zindagi  zindagi,jio  jio,aur  aur,saab  saab,ko  ko,apni</t>
  </si>
  <si>
    <t>bhaveshkpandey,nistula  nistula,jio  jio,bsnl  bsnl,era  era,rsprasad  rsprasad,offer  offer,everything  everything,free  free,if1still  if1still,look4wifi</t>
  </si>
  <si>
    <t>abhijeetsinger,god  god,bless  bless,data  data,ap  ap,jio  jio,hajaro  hajaro,sal  sal,ye  ye,meri  meri,rab</t>
  </si>
  <si>
    <t>iamsrk,ap  ap,jio  jio,hajaro  hajaro,sal  sal,sal  sal,ke  ke,din  din,ho  ho,pachas  pachas,hajar</t>
  </si>
  <si>
    <t>vijay2437888367,shaikahmedsaud5  shaikahmedsaud5,shaikahmedsaud8  shaikahmedsaud8,vmohan53  vmohan53,m108p  m108p,karmvir76608587  karmvir76608587,pratap061061  pratap061061,the_identity7  the_identity7,y</t>
  </si>
  <si>
    <t>rt,niranjantripa16  niranjantripa16,vijay2437888367  vijay2437888367,shaikahmedsaud5  shaikahmedsaud5,shaikahmedsaud8  shaikahmedsaud8,vmohan53  vmohan53,m108p  m108p,karmvir76608587  karmvir76608587,pratap061061  pratap061061,the_identity7  the_identity7,yug</t>
  </si>
  <si>
    <t>abpnewshindi,drkumarvishwas  drkumarvishwas,mujhe  mujhe,ap  ap,pra  pra,shanka  shanka,h  h,pahle  pahle,congress  congress,ko  ko,ulta</t>
  </si>
  <si>
    <t>adhar,authentication  authentication,big  big,e  e,g  g,1  1,reliance  reliance,jio  jio,2  2,ap  ap,govts</t>
  </si>
  <si>
    <t>happy,birth  birth,day  tani_creations,happy  day,u  u,ap  ap,jio  jio,hajaro  hajaro,saal  saal,happy  day,tani</t>
  </si>
  <si>
    <t>happy,birth  birth,day  rt,humaiyakabir1  humaiyakabir1,tani_creations  tani_creations,happy  day,u  u,ap  ap,jio  jio,hajaro  hajaro,saal</t>
  </si>
  <si>
    <t>Top Word Pairs in Tweet by Salience</t>
  </si>
  <si>
    <t>co,s5wdofkwp5  s5wdofkwp5,reliance  view,uttar  uttar,pradesh  co,scnjyozmkg  scnjyozmkg,reliance  view,andhra  andhra,pradesh  ha,gustado  gustado,un</t>
  </si>
  <si>
    <t>jamalpur,bhojpur  airtelindia,3g  3g,best  best,jamalpur  802163,reliancejio  reliancejio,4g  4g,worst  worst,jamalpur  802163,shame  shame,jio</t>
  </si>
  <si>
    <t>rt,sumanlittleboy  sumanlittleboy,jiocare  jiocare,area  area,name  name,jitwarpur  jitwarpur,nizamat  nizamat,local  local,pin  pin,848134  848134,city</t>
  </si>
  <si>
    <t>jiocare,students  reliancejio,students  students,jmit  jmit,clg  clg,located  located,village  village,radaur  radaur,district  district,ynr  ynr,haryana</t>
  </si>
  <si>
    <t>kkrvrcb,todays  rcbvskkr,todays  todays,rcb  rcb,score  score,card  card,reliance  reliance,jio  jio,number  number,himachal  himachal,pradesh</t>
  </si>
  <si>
    <t>aircel,merge  merge,jio  jio,4g  3g,services  services,areas  areas,himachal  3g,4g  4g,aircel  aircel,himachal  pradesh,aircel</t>
  </si>
  <si>
    <t>airtelindia,airtel_presence  airtel_presence,mind  jiocare,reliancejio  reliancejio,mind  mind,blowing  blowing,speed  speed,jio  jio,speedtest  speedtest,gunupur  gunupur,odisha</t>
  </si>
  <si>
    <t>punjab,here  here,entire  network,call  punjab,entire  network,phone  reliancejio,studied  studied,sliet  sliet,longowal  longowal,punjab  entire,campus</t>
  </si>
  <si>
    <t>arjun,bajwa  bajwa,punjabi  added,video  video,youtube  youtube,playlist  playlist,punjabi  life,via  via,youtube  punjabi,filmfare  filmfare,award</t>
  </si>
  <si>
    <t>nitamambani,jiocare  jiocare,hope  rajasthan,ca  aakash_ambani,hope  theishaambani,hope  rajasthan,imagine  imagine,mnp  mnp,jio  hope,tower  tower,village</t>
  </si>
  <si>
    <t>rajasthan,udaipur  nearby,even  even,jio's  better,vodafonein  rajasthan,district  udaipur,even  even,jio'  jio',network  network,batter  batter,vodafonein</t>
  </si>
  <si>
    <t>added,video  video,youtube  youtube,playlist  playlist,jio  sikkim,via  via,youtube  jio,speed  speed,test  test,sikkim</t>
  </si>
  <si>
    <t>wish,mukesh  plants,neyveli  cements,erecting  jiomukesh,wish  wish,u  u,lanch  mukeshambanl,wish  mukesh,ambani  ambani,lanch  cements,plants</t>
  </si>
  <si>
    <t>jiocare,reliancejio  reliancejio,dear  jiocare,dear  dear,team  team,please  please,tell  tell,jio  jio,network  network,coverage  coverage,available</t>
  </si>
  <si>
    <t>geekyranjit,back  back,hyderabad  hyderabad,reliance  jio,speeds  speeds,lot  lot,better  better,hyderabad  hyderabad,compared  compared,delhi  geekyranjit,mobile</t>
  </si>
  <si>
    <t>7013922547,urgent  help,now  now,roaming  roaming,phone  phone,delhi  delhi,t3  t3,signal  signal,cimplain  cimplain,tollfree  tollfree,fine</t>
  </si>
  <si>
    <t>reliancejio,very  very,low  jio,summer  summer,plan  plan,offered  offered,reliancedigital  reliancedigital,disappointing  disappointing,m  reliancejio,poor  poor,speed</t>
  </si>
  <si>
    <t>rt,niteshjhalani  niteshjhalani,reliancejio  reliancejio,sacchhai  sacchhai,jio  jio,new  new,delhi</t>
  </si>
  <si>
    <t>jiocare,ur  ur,reply  reply,seems  seems,illogical  illogical,jio  jio,connections  connections,delhi  ncr,r  r,dy  dy,working</t>
  </si>
  <si>
    <t>rt,sonaramayurbhai  sonaramayurbhai,dibang  dibang,silence  silence,jk  jk,out  out,control  control,situation  situation,please  please,silence  silence,jio</t>
  </si>
  <si>
    <t>rs,0  zzzune,10th  10th,indian  indian,jio  zzzune,reliance  reliance,jio  jio,h2fy17  h2fy17,net  net,loss  loss,rs</t>
  </si>
  <si>
    <t>Self Loop</t>
  </si>
  <si>
    <t>Region Sentiment Totals</t>
  </si>
  <si>
    <t>State Sentiment Totals</t>
  </si>
  <si>
    <t>Tweet Sentiment</t>
  </si>
  <si>
    <t xml:space="preserve">Vertex </t>
  </si>
  <si>
    <t>NA</t>
  </si>
  <si>
    <t>http://hindi.oneindia.com/news/uttar-pradesh/policeman-busying-taking-selfie-with-foreign-girl-instead-helping-her-405395.html</t>
  </si>
  <si>
    <t>http://hindi.news18.com/news/uttar-pradesh/lucknow/azam-khan-does-not-need-to-fear-about-his-life-bjp-976555.html?utm_source=JioXpress&amp;utm_medium=Referral&amp;utm_campaign=JioXpress</t>
  </si>
  <si>
    <t>http://www.hindustantimes.com/punjab/trying-to-help-facebook-friend-chandigarh-man-duped-of-10-7-lakh/story-Y9pNrMofCgo7vNhWqiYSfK.html</t>
  </si>
  <si>
    <t>dailynews360.com</t>
  </si>
  <si>
    <t>jio bihar aircel abysmally surveyed site rtt network signal bars</t>
  </si>
  <si>
    <t>manojsinhabjp speed very slow down area village methabpur disit hoshiarpur</t>
  </si>
  <si>
    <t>yrdeshmukh narendramodi support oh yes cow vigilante gaurakhshak rss vahini</t>
  </si>
  <si>
    <t>jio signal bars weak befits sort out bbg 17 jio_rocks</t>
  </si>
  <si>
    <t>matin_la77 universit u yrdeshmukh narendramodi support oh yes cow vigilante</t>
  </si>
  <si>
    <t>aircel,signal  signal,bars  bars,jio  jio,abysmally  abysmally,weak  weak,surveyed  surveyed,jio  jio,site  site,befits  befits,sort</t>
  </si>
  <si>
    <t>manojsinhabjp,speed  speed,very  very,slow  slow,down  down,area  area,village  village,methabpur  methabpur,disit  disit,hoshiarpur  hoshiarpur,teshil</t>
  </si>
  <si>
    <t>yrdeshmukh,narendramodi  narendramodi,support  support,oh  oh,yes  yes,cow  cow,vigilante  vigilante,gaurakhshak  gaurakhshak,rss  rss,vahini  vahini,romeo</t>
  </si>
  <si>
    <t>rt,matin_la77  matin_la77,yrdeshmukh  delhi,universit  delhi,u  yrdeshmukh,narendramodi  narendramodi,support  support,oh  oh,yes  yes,cow  cow,vigilante</t>
  </si>
  <si>
    <t>0, 12, 96</t>
  </si>
  <si>
    <t>0, 136, 227</t>
  </si>
  <si>
    <t>Vertex Group</t>
  </si>
  <si>
    <t>Vertex 1 Group</t>
  </si>
  <si>
    <t>Vertex 2 Group</t>
  </si>
  <si>
    <t>Workbook Settings 2</t>
  </si>
  <si>
    <t>GraphSource░TwitterSearch▓GraphTerm░AP Jio▓GroupingDescription░The graph's vertices were grouped by region values.▓LayoutAlgorithm░The graph was laid out using the Harel-Koren Fast Multiscale layout algorithm.▓GraphDirectedness░The graph is directed.</t>
  </si>
  <si>
    <t>outh</t>
  </si>
  <si>
    <t>ast</t>
  </si>
  <si>
    <t>orth</t>
  </si>
  <si>
    <t>est</t>
  </si>
  <si>
    <t>A</t>
  </si>
  <si>
    <t>General</t>
  </si>
  <si>
    <t>Green</t>
  </si>
  <si>
    <t>Red</t>
  </si>
  <si>
    <t>Yellow</t>
  </si>
  <si>
    <t>182, 73, 173</t>
  </si>
  <si>
    <t>165, 115, 90</t>
  </si>
  <si>
    <t>254, 1, 191</t>
  </si>
  <si>
    <t>Workbook Settings 3</t>
  </si>
  <si>
    <t>Edge Weight</t>
  </si>
  <si>
    <t>&lt;?xml version="1.0" encoding="utf-8"?&gt;_x000D_
&lt;configuration&gt;_x000D_
  &lt;configSections&gt;_x000D_
    &lt;sectionGroup name="userSettings" type="System.Configuration.UserSettingsGroup, System, Version=2.0.0.0, Culture=neutral, PublicKeyToken=b77a5c561934e089"&gt;_x000D_
      &lt;section name="MergeDuplicateEdgesUserSettings" type="System.Configuration.ClientSettingsSection, System, Version=2.0.0.0, Culture=neutral, PublicKeyToken=b77a5c561934e089" allowExeDefinition="MachineToLocalUser" requirePermission="false" /&gt;_x000D_
      &lt;section name="AutoFillUserSettings3" type="System.Configuration.ClientSettingsSection, System, Version=2.0.0.0, Culture=neutral, PublicKeyToken=b77a5c561934e089" allowExeDefinition="MachineToLocalUser" requirePermission="false" /&gt;_x000D_
      &lt;section name="LayoutUserSettings" type="System.Configuration.ClientSettingsSection, System, Version=2.0.0.0, Culture=neutral, PublicKeyToken=b77a5c561934e089" allowExeDefinition="MachineToLocalUser" requirePermission="false" /&gt;_x000D_
      &lt;section name="GroupUserSettings" type="System.Configuration.ClientSettingsSection, System, Version=2.0.0.0, Culture=neutral, PublicKeyToken=b77a5c561934e089" allowExeDefinition="MachineToLocalUser" requirePermission="false" /&gt;_x000D_
      &lt;section name="ColumnGroupUserSettings" type="System.Configuration.ClientSettingsSection, System, Version=2.0.0.0, Culture=neutral, PublicKeyToken=b77a5c561934e089" allowExeDefinition="MachineToLocalUser" requirePermission="false" /&gt;_x000D_
      &lt;section name="GraphMetricUserSettings" type="System.Configuration.ClientSettingsSection, System, Version=2.0.0.0, Culture=neutral, PublicKeyToken=b77a5c561934e089" allowExeDefinition="MachineToLocalUser" requirePermission="false" /&gt;_x000D_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name="ImportDataUserSettings"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 name="PlugInUserSettings" type="System.Configuration.ClientSettingsSection, System, Version=2.0.0.0, Culture=neutral, PublicKeyToken=b77a5c561934e089" allowExeDefinition="MachineToLocalUser" requirePermission="false" /&gt;_x000D_
    &lt;/sectionGroup&gt;_x000D_
  &lt;/configSections&gt;_x000D_
  &lt;userSettings&gt;_x000D_
    &lt;MergeDuplicateEdgesUserSettings&gt;_x000D_
      &lt;setting name="ThirdColumnNameForDuplicateDetection" serializeAs="String"&gt;_x000D_
        &lt;value /&gt;_x000D_
      &lt;/setting&gt;_x000D_
      &lt;setting name="DeleteDuplicates" serializeAs="String"&gt;_x000D_
        &lt;value&gt;False&lt;/value&gt;_x000D_
      &lt;/setting&gt;_x000D_
      &lt;setting name="CountDuplicates" serializeAs="String"&gt;_x000D_
        &lt;value&gt;True&lt;/value&gt;_x000D_
      &lt;/setting&gt;_x000D_
    &lt;/MergeDuplicateEdgesUserSettings&gt;_x000D_
    &lt;AutoFillUserSettings3&gt;_x000D_
      &lt;setting name="EdgeWidthSourceColumnName" serializeAs="String"&gt;_x000D_
        &lt;value&gt;Edge Weight&lt;/value&gt;_x000D_
      &lt;/setting&gt;_x000D_
      &lt;setting name="VertexLayoutOrderSourceColumnName" serializeAs="String"&gt;_x000D_
        &lt;value /&gt;_x000D_
      &lt;/setting&gt;_x000D_
      &lt;setting name="VertexLabelFillColorSourceColumnName" serializeAs="String"&gt;_x000D_
        &lt;value /&gt;_x000D_
      &lt;/setting&gt;_x000D_
      &lt;setting name="VertexPolarRSourceColumnName" serializeAs="String"&gt;_x000D_
        &lt;value /&gt;_x000D_
      &lt;/setting&gt;_x000D_
      &lt;setting name="EdgeStyleSourceColumnName" serializeAs="String"&gt;_x000D_
        &lt;value /&gt;_x000D_
      &lt;/setting&gt;_x000D_
      &lt;setting name="VertexToolTipSourceColumnName" serializeAs="String"&gt;_x000D_
        &lt;value /&gt;_x000D_
      &lt;/setting&gt;_x000D_
      &lt;setting name="GroupCollapsedSourceColumnName" serializeAs="String"&gt;_x000D_
        &lt;value /&gt;_x000D_
      &lt;/setting&gt;_x000D_
      &lt;setting name="VertexShapeSourceColumnName" serializeAs="String"&gt;_x000D_
        &lt;value /&gt;_x000D_
      &lt;/setting&gt;_x000D_
      &lt;setting name="VertexYSourceColumnName" serializeAs="String"&gt;_x000D_
        &lt;value /&gt;_x000D_
      &lt;/setting&gt;_x000D_
      &lt;setting name="VertexColorSourceColumnName" serializeAs="String"&gt;_x000D_
        &lt;value /&gt;_x000D_
      &lt;/setting&gt;_x000D_
      &lt;setting name="VertexLabelPositionSourceColumnName" serializeAs="String"&gt;_x000D_
        &lt;value /&gt;_x000D_
      &lt;/setting&gt;_x000D_
      &lt;setting name="EdgeVisibilitySourceColumnName" serializeAs="String"&gt;_x000D_
        &lt;value /&gt;_x000D_
      &lt;/setting&gt;_x000D_
      &lt;setting name="EdgeLabelSourceColumnName" serializeAs="String"&gt;_x000D_
        &lt;value /&gt;_x000D_
      &lt;/setting&gt;_x000D_
      &lt;setting name="VertexVisibilitySourceColumnName" serializeAs="String"&gt;_x000D_
        &lt;value /&gt;_x000D_
      &lt;/setting&gt;_x000D_
      &lt;setting name="GroupLabelSourceColumnName" serializeAs="String"&gt;_x000D_
        &lt;value /&gt;_x000D_
      &lt;/setting&gt;_x000D_
      &lt;setting name="VertexAlphaSourceColumnName" serializeAs="String"&gt;_x000D_
        &lt;value /&gt;_x000D_
      &lt;/setting&gt;_x000D_
      &lt;setting name="VertexRadiusSourceColumnName" serializeAs="String"&gt;_x000D_
        &lt;value /&gt;_x000D_
      &lt;/setting&gt;_x000D_
      &lt;setting name="EdgeColorSourceColumnName" serializeAs="String"&gt;_x000D_
        &lt;value /&gt;_x000D_
      &lt;/setting&gt;_x000D_
      &lt;setting name="VertexLabelSourceColumnName" serializeAs="String"&gt;_x000D_
        &lt;value /&gt;_x000D_
      &lt;/setting&gt;_x000D_
      &lt;setting name="VertexPolarAngleSourceColumnName" serializeAs="String"&gt;_x000D_
        &lt;value /&gt;_x000D_
      &lt;/setting&gt;_x000D_
      &lt;setting name="EdgeAlphaSourceColumnName" serializeAs="String"&gt;_x000D_
        &lt;value&gt;Edge Weight&lt;/value&gt;_x000D_
      &lt;/setting&gt;_x000D_
      &lt;setting name="VertexXSourceColumnName" serializeAs="String"&gt;_x000D_
        &lt;value /&gt;_x000D_
      &lt;/setting&gt;_x000D_
      &lt;setting name="VertexColorDetails" serializeAs="String"&gt;_x000D_
        &lt;value&gt;False	False	0	10	241, 137, 4	46, 7, 195	False	False	True&lt;/v</t>
  </si>
  <si>
    <t xml:space="preserve">     &lt;setting name="EdgeColor" serializeAs="String"&gt;_x000D_
        &lt;value&gt;Gray&lt;/value&gt;_x000D_
      &lt;/setting&gt;_x000D_
      &lt;setting name="AxisFont" serializeAs="String"&gt;_x000D_
        &lt;value&gt;Microsoft Sans Serif, 8.25pt&lt;/value&gt;_x000D_
      &lt;/setting&gt;_x000D_
      &lt;setting name="EdgeBezierDisplacementFactor" serializeAs="String"&gt;_x000D_
        &lt;value&gt;0.2&lt;/value&gt;_x000D_
      &lt;/setting&gt;_x000D_
      &lt;setting name="BackgroundImageUri" serializeAs="String"&gt;_x000D_
        &lt;value /&gt;_x000D_
      &lt;/setting&gt;_x000D_
      &lt;setting name="VertexRadius" serializeAs="String"&gt;_x000D_
        &lt;value&gt;1.5&lt;/value&gt;_x000D_
      &lt;/setting&gt;_x000D_
      &lt;setting name="EdgeWidth" serializeAs="String"&gt;_x000D_
        &lt;value&gt;1&lt;/value&gt;_x000D_
      &lt;/setting&gt;_x000D_
      &lt;setting name="RelativeArrowSize" serializeAs="String"&gt;_x000D_
        &lt;value&gt;3&lt;/value&gt;_x000D_
      &lt;/setting&gt;_x000D_
      &lt;setting name="VertexEffect" serializeAs="String"&gt;_x000D_
        &lt;value&gt;None&lt;/value&gt;_x000D_
      &lt;/setting&gt;_x000D_
      &lt;setting name="VertexRelativeOuterGlowSize" serializeAs="String"&gt;_x000D_
        &lt;value&gt;3&lt;/value&gt;_x000D_
      &lt;/setting&gt;_x000D_
      &lt;setting name="VertexColor" serializeAs="String"&gt;_x000D_
        &lt;value&gt;Black&lt;/value&gt;_x000D_
      &lt;/setting&gt;_x000D_
      &lt;setting name="VertexAlpha" serializeAs="String"&gt;_x000D_
        &lt;value&gt;100&lt;/value&gt;_x000D_
      &lt;/setting&gt;_x000D_
      &lt;setting name="LabelUserSettings" serializeAs="String"&gt;_x000D_
        &lt;value&gt;Microsoft Sans Serif, 8.25pt	White	BottomCenter	2147483647	2147483647	Black	True	200	Black	100	BottomRight	Microsoft Sans Serif, 8.25pt	Impact, 14.25pt&lt;/value&gt;_x000D_
      &lt;/setting&gt;_x000D_
      &lt;setting name="SelectedVertexColor" serializeAs="String"&gt;_x000D_
        &lt;value&gt;Red&lt;/value&gt;_x000D_
      &lt;/setting&gt;_x000D_
      &lt;setting name="BackColor" serializeAs="String"&gt;_x000D_
        &lt;value&gt;White&lt;/value&gt;_x000D_
      &lt;/setting&gt;_x000D_
      &lt;setting name="AutoSelect" serializeAs="String"&gt;_x000D_
        &lt;value&gt;True&lt;/value&gt;_x000D_
      &lt;/setting&gt;_x000D_
      &lt;setting name="EdgeAlpha" serializeAs="String"&gt;_x000D_
        &lt;value&gt;100&lt;/value&gt;_x000D_
      &lt;/setting&gt;_x000D_
      &lt;setting name="AutoReadWorkbook" serializeAs="String"&gt;_x000D_
        &lt;value&gt;True&lt;/value&gt;_x000D_
      &lt;/setting&gt;_x000D_
      &lt;setting name="EdgeBundlerStraightening" serializeAs="String"&gt;_x000D_
        &lt;value&gt;0.15&lt;/value&gt;_x000D_
      &lt;/setting&gt;_x000D_
      &lt;setting name="VertexImageSize" serializeAs="String"&gt;_x000D_
        &lt;value&gt;100&lt;/value&gt;_x000D_
      &lt;/setting&gt;_x000D_
      &lt;setting name="SelectedEdgeColor" serializeAs="String"&gt;_x000D_
        &lt;value&gt;Red&lt;/value&gt;_x000D_
      &lt;/setting&gt;_x000D_
      &lt;setting name="VertexShape" serializeAs="String"&gt;_x000D_
        &lt;value&gt;Disk&lt;/value&gt;_x000D_
      &lt;/setting&gt;_x000D_
      &lt;setting name="EdgeCurveStyle" serializeAs="String"&gt;_x000D_
        &lt;value&gt;Straight&lt;/value&gt;_x000D_
      &lt;/setting&gt;_x000D_
    &lt;/GeneralUserSettings4&gt;_x000D_
    &lt;PlugInUserSettings&gt;_x000D_
      &lt;setting name="PlugInFolderPath" serializeAs="String"&gt;_x000D_
        &lt;value /&gt;_x000D_
      &lt;/setting&gt;_x000D_
    &lt;/PlugInUserSettings&gt;_x000D_
  &lt;/userSettings&gt;_x000D_
&lt;/configuration&gt;</t>
  </si>
  <si>
    <t>▓0▓0▓0▓True▓Black▓Black▓▓Edge Weight▓1▓3▓0▓1▓4▓False▓Edge Weight▓1▓3▓0▓90▓100▓False▓▓0▓0▓0▓True▓Black▓Black▓▓▓0▓0▓0▓0▓0▓False▓▓0▓0▓0▓0▓0▓False▓▓0▓0▓0▓0▓0▓False▓▓0▓0▓0▓0▓0▓False</t>
  </si>
  <si>
    <t xml:space="preserve">alue&gt;_x000D_
      &lt;/setting&gt;_x000D_
      &lt;setting name="EdgeColorDetails" serializeAs="String"&gt;_x000D_
        &lt;value&gt;False	False	0	10	241, 137, 4	46, 7, 195	False	False	True&lt;/value&gt;_x000D_
      &lt;/setting&gt;_x000D_
      &lt;setting name="VertexLabelFillColorDetails" serializeAs="String"&gt;_x000D_
        &lt;value&gt;False	False	0	10	241, 137, 4	46, 7, 195	False	False	True&lt;/value&gt;_x000D_
      &lt;/setting&gt;_x000D_
      &lt;setting name="EdgeVisibilityDetails" serializeAs="String"&gt;_x000D_
        &lt;value&gt;GreaterThan	0	Show	Skip&lt;/value&gt;_x000D_
      &lt;/setting&gt;_x000D_
      &lt;setting name="VertexAlphaDetails" serializeAs="String"&gt;_x000D_
        &lt;value&gt;False	False	0	100	10	100	False	False&lt;/value&gt;_x000D_
      &lt;/setting&gt;_x000D_
      &lt;setting name="VertexLabelPositionDetails" serializeAs="String"&gt;_x000D_
        &lt;value&gt;GreaterThan	0	Bottom Center	Nowhere&lt;/value&gt;_x000D_
      &lt;/setting&gt;_x000D_
      &lt;setting name="VertexShapeDetails" serializeAs="String"&gt;_x000D_
        &lt;value&gt;GreaterThan	0	Solid Square	Disk&lt;/value&gt;_x000D_
      &lt;/setting&gt;_x000D_
      &lt;setting name="GroupCollapsedDetails" serializeAs="String"&gt;_x000D_
        &lt;value&gt;GreaterThan	0	Yes	No&lt;/value&gt;_x000D_
      &lt;/setting&gt;_x000D_
      &lt;setting name="EdgeWidthDetails" serializeAs="String"&gt;_x000D_
        &lt;value&gt;False	False	0	0	1	4	False	False&lt;/value&gt;_x000D_
      &lt;/setting&gt;_x000D_
      &lt;setting name="VertexPolarRDetails" serializeAs="String"&gt;_x000D_
        &lt;value&gt;False	False	0	0	0	1	False	False&lt;/value&gt;_x000D_
      &lt;/setting&gt;_x000D_
      &lt;setting name="EdgeStyleDetails" serializeAs="String"&gt;_x000D_
        &lt;value&gt;GreaterThan	0	Solid	Dash&lt;/value&gt;_x000D_
      &lt;/setting&gt;_x000D_
      &lt;setting name="VertexPolarAngleDetails" serializeAs="String"&gt;_x000D_
        &lt;value&gt;False	False	0	0	0	359	False	False&lt;/value&gt;_x000D_
      &lt;/setting&gt;_x000D_
      &lt;setting name="VertexRadiusDetails" serializeAs="String"&gt;_x000D_
        &lt;value&gt;False	False	1	10	1.5	10	False	False&lt;/value&gt;_x000D_
      &lt;/setting&gt;_x000D_
      &lt;setting name="VertexXDetails" serializeAs="String"&gt;_x000D_
        &lt;value&gt;False	False	0	0	0	9999	False	False&lt;/value&gt;_x000D_
      &lt;/setting&gt;_x000D_
      &lt;setting name="EdgeAlphaDetails" serializeAs="String"&gt;_x000D_
        &lt;value&gt;False	False	0	0	90	100	False	False&lt;/value&gt;_x000D_
      &lt;/setting&gt;_x000D_
      &lt;setting name="VertexLayoutOrderDetails" serializeAs="String"&gt;_x000D_
        &lt;value&gt;False	False	0	0	1	9999	False	False&lt;/value&gt;_x000D_
      &lt;/setting&gt;_x000D_
      &lt;setting name="VertexVisibilityDetails" serializeAs="String"&gt;_x000D_
        &lt;value&gt;GreaterThan	0	Show if in an Edge	Skip&lt;/value&gt;_x000D_
      &lt;/setting&gt;_x000D_
      &lt;setting name="VertexYDetails" serializeAs="String"&gt;_x000D_
        &lt;value&gt;False	False	0	0	0	9999	False	False&lt;/value&gt;_x000D_
      &lt;/setting&gt;_x000D_
    &lt;/AutoFillUserSettings3&gt;_x000D_
    &lt;LayoutUserSettings&gt;_x000D_
      &lt;setting name="FruchtermanReingoldIterations" serializeAs="String"&gt;_x000D_
        &lt;value&gt;10&lt;/value&gt;_x000D_
      &lt;/setting&gt;_x000D_
      &lt;setting name="IntergroupEdgeStyle" serializeAs="String"&gt;_x000D_
        &lt;value&gt;Show&lt;/value&gt;_x000D_
      &lt;/setting&gt;_x000D_
      &lt;setting name="FruchtermanReingoldC" serializeAs="String"&gt;_x000D_
        &lt;value&gt;3&lt;/value&gt;_x000D_
      &lt;/setting&gt;_x000D_
      &lt;setting name="BoxLayoutAlgorithm" serializeAs="String"&gt;_x000D_
        &lt;value&gt;ForceDirected&lt;/value&gt;_x000D_
      &lt;/setting&gt;_x000D_
      &lt;setting name="ImproveLayoutOfGroups" serializeAs="String"&gt;_x000D_
        &lt;value&gt;False&lt;/value&gt;_x000D_
      &lt;/setting&gt;_x000D_
      &lt;setting name="LayoutStyle" serializeAs="String"&gt;_x000D_
        &lt;value&gt;UseGroups&lt;/value&gt;_x000D_
      &lt;/setting&gt;_x000D_
      &lt;setting name="GroupRectanglePenWidth" serializeAs="String"&gt;_x000D_
        &lt;value&gt;1&lt;/value&gt;_x000D_
      &lt;/setting&gt;_x000D_
      &lt;setting name="Margin" serializeAs="String"&gt;_x000D_
        &lt;value&gt;6&lt;/value&gt;_x000D_
      &lt;/setting&gt;_x000D_
      &lt;setting name="Layout" serializeAs="String"&gt;_x000D_
        &lt;value&gt;HarelKorenFastMultiscale&lt;/value&gt;_x000D_
      &lt;/setting&gt;_x000D_
    &lt;/LayoutUserSettings&gt;_x000D_
    &lt;GroupUserSettings&gt;_x000D_
      &lt;setting name="ReadGroups" serializeAs="String"&gt;_x000D_
        &lt;value&gt;True&lt;/value&gt;_x000D_
      &lt;/setting&gt;_x000D_
    &lt;/GroupUserSettings&gt;_x000D_
    &lt;ColumnGroupUserSettings&gt;_x000D_
      &lt;setting name="ColumnGroupsToShow" serializeAs="String"&gt;_x000D_
        &lt;value&gt;EdgeDoNotHide, EdgeVisualAttributes, EdgeLabels, EdgeGraphMetrics, EdgeOtherColumns, VertexDoNotHide, VertexVisualAttributes, VertexGraphMetrics, VertexLabels, VertexOtherColumns, GroupDoNotHide, GroupVisualAttributes, GroupLabels, GroupGraphMetrics, GroupEdgeDoNotHide, GroupEdgeGraphMetrics&lt;/value&gt;_x000D_
      &lt;/setting&gt;_x000D_
    &lt;/ColumnGroupUserSettings&gt;_x000D_
    &lt;GraphMetricUserSettings&gt;_x000D_
      &lt;setting name="GraphMetricsToCalculate" serializeAs="String"&gt;_x000D_
        &lt;value&gt;InDegree, OutDegree, ClusteringCoefficient, BrandesFastCentralities, EigenvectorCentrality, PageRank, OverallMetrics, GroupMetrics, EdgeReciprocation, TopNBy, TwitterSearchNetworkTopItems, Words, ReciprocatedVertexPairRatio&lt;/value&gt;_x000D_
      &lt;/setting&gt;_x000D_
    &lt;/GraphMetricUserSettings&gt;_x000D_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&lt;ImportDataUserSettings&gt;_x000D_
      &lt;setting name="SaveImportDescription" serializeAs="String"&gt;_x000D_
        &lt;value&gt;False&lt;/value&gt;_x000D_
      &lt;/setting&gt;_x000D_
      &lt;setting name="AutomateAfterImport" serializeAs="String"&gt;_x000D_
        &lt;value&gt;False&lt;/value&gt;_x000D_
      &lt;/setting&gt;_x000D_
      &lt;setting name="ClearTablesBeforeImport" serializeAs="String"&gt;_x000D_
        &lt;value&gt;False&lt;/value&gt;_x000D_
      &lt;/setting&gt;_x000D_
    &lt;/ImportDataUserSettings&gt;_x000D_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</si>
</sst>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1">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4"/>
        <bgColor indexed="64"/>
      </patternFill>
    </fill>
  </fills>
  <borders count="13">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38">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4" fontId="11" fillId="9" borderId="5" xfId="0" applyNumberFormat="1" applyFont="1" applyFill="1" applyBorder="1"/>
    <xf numFmtId="0" fontId="11" fillId="9" borderId="6" xfId="0" applyNumberFormat="1" applyFont="1" applyFill="1" applyBorder="1"/>
    <xf numFmtId="0" fontId="11" fillId="9" borderId="5" xfId="0" applyNumberFormat="1" applyFont="1" applyFill="1" applyBorder="1"/>
    <xf numFmtId="49" fontId="0" fillId="0" borderId="0" xfId="3"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Fill="1" applyAlignment="1"/>
    <xf numFmtId="0" fontId="13" fillId="0" borderId="0" xfId="9" applyAlignment="1"/>
    <xf numFmtId="0" fontId="0" fillId="0" borderId="0" xfId="0" quotePrefix="1" applyAlignment="1"/>
    <xf numFmtId="0" fontId="0" fillId="0" borderId="0" xfId="0" quotePrefix="1" applyFill="1" applyAlignment="1"/>
    <xf numFmtId="1" fontId="11" fillId="4" borderId="1" xfId="5" applyNumberFormat="1" applyFont="1" applyAlignment="1"/>
    <xf numFmtId="1" fontId="11" fillId="4" borderId="11" xfId="5" applyNumberFormat="1" applyFont="1" applyBorder="1" applyAlignment="1"/>
    <xf numFmtId="0" fontId="13" fillId="5" borderId="1" xfId="9" applyNumberFormat="1" applyFill="1" applyBorder="1" applyAlignment="1"/>
    <xf numFmtId="0" fontId="13" fillId="5" borderId="11" xfId="9" applyNumberFormat="1" applyFill="1" applyBorder="1" applyAlignment="1"/>
    <xf numFmtId="49" fontId="6" fillId="6" borderId="1" xfId="6" applyNumberFormat="1" applyAlignment="1"/>
    <xf numFmtId="49" fontId="6" fillId="6" borderId="11" xfId="6" applyNumberFormat="1" applyBorder="1" applyAlignment="1"/>
    <xf numFmtId="0" fontId="0" fillId="5" borderId="1" xfId="4" applyNumberFormat="1" applyFont="1" applyAlignment="1"/>
    <xf numFmtId="49" fontId="0" fillId="0" borderId="0" xfId="3" applyNumberFormat="1" applyFont="1" applyBorder="1" applyAlignment="1"/>
    <xf numFmtId="0" fontId="0" fillId="0" borderId="0" xfId="0" applyFill="1" applyBorder="1" applyAlignment="1"/>
    <xf numFmtId="0" fontId="13" fillId="0" borderId="0" xfId="9" applyBorder="1" applyAlignment="1"/>
    <xf numFmtId="22" fontId="0" fillId="0" borderId="0" xfId="0" applyNumberFormat="1" applyFill="1" applyBorder="1" applyAlignment="1"/>
    <xf numFmtId="0" fontId="13" fillId="0" borderId="0" xfId="9" applyFill="1" applyBorder="1" applyAlignment="1"/>
    <xf numFmtId="0" fontId="0" fillId="0" borderId="0" xfId="0" quotePrefix="1" applyFill="1" applyBorder="1" applyAlignment="1"/>
    <xf numFmtId="0" fontId="0" fillId="5" borderId="11" xfId="4" applyNumberFormat="1" applyFont="1" applyBorder="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0" fontId="11" fillId="2" borderId="1" xfId="1" applyNumberFormat="1" applyFont="1" applyAlignment="1"/>
    <xf numFmtId="164" fontId="0" fillId="5" borderId="11" xfId="4" applyNumberFormat="1" applyFont="1" applyBorder="1" applyAlignment="1"/>
    <xf numFmtId="0" fontId="11" fillId="5" borderId="11" xfId="4" applyNumberFormat="1" applyFont="1" applyBorder="1" applyAlignment="1"/>
    <xf numFmtId="1" fontId="0" fillId="5" borderId="11" xfId="4" applyNumberFormat="1" applyFont="1" applyBorder="1" applyAlignment="1"/>
    <xf numFmtId="0" fontId="6" fillId="6" borderId="11" xfId="6" applyNumberFormat="1" applyBorder="1" applyAlignment="1"/>
    <xf numFmtId="0" fontId="11" fillId="2" borderId="11" xfId="1" applyNumberFormat="1" applyFont="1" applyBorder="1" applyAlignment="1"/>
    <xf numFmtId="0" fontId="0" fillId="0" borderId="0" xfId="2" applyNumberFormat="1" applyFont="1" applyBorder="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1" fontId="0" fillId="5" borderId="1" xfId="4" applyNumberFormat="1" applyFont="1" applyBorder="1" applyAlignment="1"/>
    <xf numFmtId="0" fontId="0" fillId="5" borderId="1" xfId="4" applyNumberFormat="1" applyFont="1" applyBorder="1" applyAlignment="1"/>
    <xf numFmtId="0" fontId="6" fillId="6" borderId="1" xfId="6" applyNumberFormat="1" applyBorder="1" applyAlignment="1"/>
    <xf numFmtId="164" fontId="0" fillId="3" borderId="1" xfId="7" applyNumberFormat="1" applyFon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0" fontId="0" fillId="2" borderId="11" xfId="1" applyNumberFormat="1" applyFont="1" applyBorder="1" applyAlignment="1"/>
    <xf numFmtId="49" fontId="6" fillId="10" borderId="1" xfId="0" applyNumberFormat="1" applyFont="1" applyFill="1" applyBorder="1" applyAlignment="1">
      <alignment wrapText="1"/>
    </xf>
    <xf numFmtId="0" fontId="5" fillId="5" borderId="1" xfId="8" applyNumberFormat="1" applyAlignment="1"/>
    <xf numFmtId="49" fontId="0" fillId="0" borderId="0" xfId="0" applyNumberFormat="1" applyAlignment="1"/>
    <xf numFmtId="49" fontId="5" fillId="4" borderId="1" xfId="5" applyNumberFormat="1" applyAlignment="1">
      <alignment wrapText="1"/>
    </xf>
    <xf numFmtId="49" fontId="5" fillId="4" borderId="1" xfId="5" applyNumberFormat="1" applyBorder="1" applyAlignment="1"/>
    <xf numFmtId="1" fontId="5" fillId="4" borderId="1" xfId="5" quotePrefix="1" applyNumberFormat="1" applyAlignment="1"/>
    <xf numFmtId="0" fontId="0" fillId="4" borderId="1" xfId="5" applyNumberFormat="1" applyFont="1" applyBorder="1" applyAlignment="1"/>
    <xf numFmtId="0" fontId="5" fillId="4" borderId="1" xfId="5" applyNumberFormat="1" applyBorder="1" applyAlignment="1"/>
    <xf numFmtId="0" fontId="0" fillId="5" borderId="12" xfId="4" applyNumberFormat="1" applyFont="1" applyBorder="1"/>
    <xf numFmtId="0" fontId="11" fillId="5" borderId="12" xfId="4" applyNumberFormat="1" applyFont="1" applyBorder="1"/>
    <xf numFmtId="49" fontId="6" fillId="6" borderId="12" xfId="6" applyNumberFormat="1" applyBorder="1"/>
    <xf numFmtId="0" fontId="0" fillId="3" borderId="12" xfId="7" applyNumberFormat="1" applyFont="1" applyBorder="1"/>
    <xf numFmtId="0" fontId="11" fillId="2" borderId="12" xfId="1" applyNumberFormat="1" applyFont="1" applyBorder="1"/>
    <xf numFmtId="0" fontId="5" fillId="2" borderId="12" xfId="1" applyNumberFormat="1" applyBorder="1"/>
    <xf numFmtId="1" fontId="5" fillId="4" borderId="12" xfId="5" applyNumberFormat="1" applyBorder="1"/>
    <xf numFmtId="167" fontId="5" fillId="4" borderId="12" xfId="5" applyNumberFormat="1" applyBorder="1"/>
    <xf numFmtId="0" fontId="0" fillId="5" borderId="11" xfId="4" applyNumberFormat="1" applyFont="1" applyBorder="1"/>
    <xf numFmtId="0" fontId="11" fillId="5" borderId="11" xfId="4" applyNumberFormat="1" applyFont="1" applyBorder="1"/>
    <xf numFmtId="49" fontId="6" fillId="6" borderId="11" xfId="6" applyNumberFormat="1" applyBorder="1"/>
    <xf numFmtId="0" fontId="0" fillId="3" borderId="11" xfId="7" applyNumberFormat="1" applyFont="1" applyBorder="1"/>
    <xf numFmtId="0" fontId="11" fillId="2" borderId="11" xfId="1" applyNumberFormat="1" applyFont="1" applyBorder="1"/>
    <xf numFmtId="0" fontId="0" fillId="2" borderId="11" xfId="1" applyNumberFormat="1" applyFont="1" applyBorder="1"/>
    <xf numFmtId="1" fontId="5" fillId="4" borderId="11" xfId="5" applyNumberFormat="1" applyBorder="1"/>
    <xf numFmtId="167" fontId="5" fillId="4" borderId="11" xfId="5" applyNumberFormat="1" applyBorder="1"/>
    <xf numFmtId="0" fontId="0" fillId="0" borderId="0" xfId="0" applyNumberFormat="1" applyFill="1" applyAlignment="1"/>
  </cellXfs>
  <cellStyles count="10">
    <cellStyle name="Hyperlink" xfId="9" builtinId="8"/>
    <cellStyle name="NodeXL Do Not Edit" xfId="1"/>
    <cellStyle name="NodeXL Graph Metric" xfId="5"/>
    <cellStyle name="NodeXL Graph Metric Separator" xfId="8"/>
    <cellStyle name="NodeXL Label" xfId="6"/>
    <cellStyle name="NodeXL Layout" xfId="7"/>
    <cellStyle name="NodeXL Other Column" xfId="2"/>
    <cellStyle name="NodeXL Required" xfId="3"/>
    <cellStyle name="NodeXL Visual Property" xfId="4"/>
    <cellStyle name="Normal" xfId="0" builtinId="0"/>
  </cellStyles>
  <dxfs count="220">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numFmt numFmtId="30" formatCode="@"/>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left style="thin">
          <color theme="0"/>
        </left>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border outline="0">
        <left style="thin">
          <color theme="0"/>
        </left>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numFmt numFmtId="167" formatCode="0.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dxf>
    <dxf>
      <numFmt numFmtId="0" formatCode="General"/>
      <fill>
        <patternFill patternType="none">
          <fgColor indexed="64"/>
          <bgColor indexed="6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numFmt numFmtId="30" formatCode="@"/>
    </dxf>
    <dxf>
      <numFmt numFmtId="30" formatCode="@"/>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border outline="0">
        <right style="thin">
          <color theme="0"/>
        </right>
      </border>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tableStyleElement type="wholeTable" dxfId="219"/>
      <tableStyleElement type="headerRow" dxfId="218"/>
    </tableStyle>
    <tableStyle name="NodeXL Table" pivot="0" count="1">
      <tableStyleElement type="headerRow" dxfId="21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Metrics'!$E$2:$E$57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2A02-40B3-AD50-E3B322D4F770}"/>
            </c:ext>
          </c:extLst>
        </c:ser>
        <c:dLbls>
          <c:showLegendKey val="0"/>
          <c:showVal val="0"/>
          <c:showCatName val="0"/>
          <c:showSerName val="0"/>
          <c:showPercent val="0"/>
          <c:showBubbleSize val="0"/>
        </c:dLbls>
        <c:gapWidth val="0"/>
        <c:axId val="-1073676496"/>
        <c:axId val="-1073671056"/>
      </c:barChart>
      <c:catAx>
        <c:axId val="-107367649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073671056"/>
        <c:crosses val="autoZero"/>
        <c:auto val="1"/>
        <c:lblAlgn val="ctr"/>
        <c:lblOffset val="100"/>
        <c:noMultiLvlLbl val="0"/>
      </c:catAx>
      <c:valAx>
        <c:axId val="-107367105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764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666</c:v>
                </c:pt>
              </c:strCache>
            </c:strRef>
          </c:tx>
          <c:spPr>
            <a:solidFill>
              <a:schemeClr val="accent1"/>
            </a:solidFill>
          </c:spPr>
          <c:invertIfNegative val="0"/>
          <c:cat>
            <c:numRef>
              <c:f>'Overall Metrics'!$F$2:$F$57</c:f>
              <c:numCache>
                <c:formatCode>#,##0.00</c:formatCode>
                <c:ptCount val="56"/>
                <c:pt idx="0">
                  <c:v>0</c:v>
                </c:pt>
                <c:pt idx="1">
                  <c:v>2.1636363636363636</c:v>
                </c:pt>
                <c:pt idx="2">
                  <c:v>4.3272727272727272</c:v>
                </c:pt>
                <c:pt idx="3">
                  <c:v>6.4909090909090903</c:v>
                </c:pt>
                <c:pt idx="4">
                  <c:v>8.6545454545454543</c:v>
                </c:pt>
                <c:pt idx="5">
                  <c:v>10.818181818181818</c:v>
                </c:pt>
                <c:pt idx="6">
                  <c:v>12.981818181818182</c:v>
                </c:pt>
                <c:pt idx="7">
                  <c:v>15.145454545454546</c:v>
                </c:pt>
                <c:pt idx="8">
                  <c:v>17.309090909090909</c:v>
                </c:pt>
                <c:pt idx="9">
                  <c:v>19.472727272727273</c:v>
                </c:pt>
                <c:pt idx="10">
                  <c:v>21.636363636363637</c:v>
                </c:pt>
                <c:pt idx="11">
                  <c:v>23.8</c:v>
                </c:pt>
                <c:pt idx="12">
                  <c:v>25.963636363636365</c:v>
                </c:pt>
                <c:pt idx="13">
                  <c:v>28.127272727272729</c:v>
                </c:pt>
                <c:pt idx="14">
                  <c:v>30.290909090909093</c:v>
                </c:pt>
                <c:pt idx="15">
                  <c:v>32.454545454545453</c:v>
                </c:pt>
                <c:pt idx="16">
                  <c:v>34.618181818181817</c:v>
                </c:pt>
                <c:pt idx="17">
                  <c:v>36.781818181818181</c:v>
                </c:pt>
                <c:pt idx="18">
                  <c:v>38.945454545454545</c:v>
                </c:pt>
                <c:pt idx="19">
                  <c:v>41.109090909090909</c:v>
                </c:pt>
                <c:pt idx="20">
                  <c:v>43.272727272727273</c:v>
                </c:pt>
                <c:pt idx="21">
                  <c:v>45.436363636363637</c:v>
                </c:pt>
                <c:pt idx="22">
                  <c:v>47.6</c:v>
                </c:pt>
                <c:pt idx="23">
                  <c:v>49.763636363636365</c:v>
                </c:pt>
                <c:pt idx="24">
                  <c:v>51.927272727272729</c:v>
                </c:pt>
                <c:pt idx="26">
                  <c:v>54.090909090909093</c:v>
                </c:pt>
                <c:pt idx="38">
                  <c:v>56.254545454545458</c:v>
                </c:pt>
                <c:pt idx="39">
                  <c:v>58.418181818181822</c:v>
                </c:pt>
                <c:pt idx="40">
                  <c:v>60.581818181818186</c:v>
                </c:pt>
                <c:pt idx="41">
                  <c:v>62.74545454545455</c:v>
                </c:pt>
                <c:pt idx="42">
                  <c:v>64.909090909090907</c:v>
                </c:pt>
                <c:pt idx="43">
                  <c:v>67.072727272727263</c:v>
                </c:pt>
                <c:pt idx="44">
                  <c:v>69.23636363636362</c:v>
                </c:pt>
                <c:pt idx="45">
                  <c:v>71.399999999999977</c:v>
                </c:pt>
                <c:pt idx="46">
                  <c:v>73.563636363636334</c:v>
                </c:pt>
                <c:pt idx="47">
                  <c:v>75.727272727272691</c:v>
                </c:pt>
                <c:pt idx="48">
                  <c:v>77.890909090909048</c:v>
                </c:pt>
                <c:pt idx="49">
                  <c:v>80.054545454545405</c:v>
                </c:pt>
                <c:pt idx="50">
                  <c:v>82.218181818181762</c:v>
                </c:pt>
                <c:pt idx="51">
                  <c:v>84.381818181818119</c:v>
                </c:pt>
                <c:pt idx="52">
                  <c:v>86.545454545454476</c:v>
                </c:pt>
                <c:pt idx="53">
                  <c:v>88.709090909090833</c:v>
                </c:pt>
                <c:pt idx="54">
                  <c:v>90.87272727272719</c:v>
                </c:pt>
                <c:pt idx="55">
                  <c:v>119</c:v>
                </c:pt>
              </c:numCache>
            </c:numRef>
          </c:cat>
          <c:val>
            <c:numRef>
              <c:f>'Overall Metrics'!$G$2:$G$57</c:f>
              <c:numCache>
                <c:formatCode>General</c:formatCode>
                <c:ptCount val="56"/>
                <c:pt idx="0">
                  <c:v>666</c:v>
                </c:pt>
                <c:pt idx="1">
                  <c:v>17</c:v>
                </c:pt>
                <c:pt idx="2">
                  <c:v>9</c:v>
                </c:pt>
                <c:pt idx="3">
                  <c:v>4</c:v>
                </c:pt>
                <c:pt idx="4">
                  <c:v>1</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-4</c:v>
                </c:pt>
                <c:pt idx="26">
                  <c:v>1</c:v>
                </c:pt>
                <c:pt idx="27">
                  <c:v>0</c:v>
                </c:pt>
                <c:pt idx="28">
                  <c:v>0</c:v>
                </c:pt>
                <c:pt idx="29">
                  <c:v>0</c:v>
                </c:pt>
                <c:pt idx="30">
                  <c:v>0</c:v>
                </c:pt>
                <c:pt idx="31">
                  <c:v>0</c:v>
                </c:pt>
                <c:pt idx="32">
                  <c:v>0</c:v>
                </c:pt>
                <c:pt idx="33">
                  <c:v>0</c:v>
                </c:pt>
                <c:pt idx="34">
                  <c:v>0</c:v>
                </c:pt>
                <c:pt idx="35">
                  <c:v>0</c:v>
                </c:pt>
                <c:pt idx="36">
                  <c:v>-3</c:v>
                </c:pt>
                <c:pt idx="37">
                  <c:v>-3</c:v>
                </c:pt>
                <c:pt idx="38">
                  <c:v>0</c:v>
                </c:pt>
                <c:pt idx="39">
                  <c:v>0</c:v>
                </c:pt>
                <c:pt idx="40">
                  <c:v>1</c:v>
                </c:pt>
                <c:pt idx="41">
                  <c:v>0</c:v>
                </c:pt>
                <c:pt idx="42">
                  <c:v>0</c:v>
                </c:pt>
                <c:pt idx="43">
                  <c:v>0</c:v>
                </c:pt>
                <c:pt idx="44">
                  <c:v>0</c:v>
                </c:pt>
                <c:pt idx="45">
                  <c:v>0</c:v>
                </c:pt>
                <c:pt idx="46">
                  <c:v>0</c:v>
                </c:pt>
                <c:pt idx="47">
                  <c:v>0</c:v>
                </c:pt>
                <c:pt idx="48">
                  <c:v>0</c:v>
                </c:pt>
                <c:pt idx="49">
                  <c:v>0</c:v>
                </c:pt>
                <c:pt idx="50">
                  <c:v>0</c:v>
                </c:pt>
                <c:pt idx="51">
                  <c:v>0</c:v>
                </c:pt>
                <c:pt idx="52">
                  <c:v>0</c:v>
                </c:pt>
                <c:pt idx="53">
                  <c:v>0</c:v>
                </c:pt>
                <c:pt idx="54">
                  <c:v>1</c:v>
                </c:pt>
                <c:pt idx="55">
                  <c:v>1</c:v>
                </c:pt>
              </c:numCache>
            </c:numRef>
          </c:val>
          <c:extLst>
            <c:ext xmlns:c16="http://schemas.microsoft.com/office/drawing/2014/chart" uri="{C3380CC4-5D6E-409C-BE32-E72D297353CC}">
              <c16:uniqueId val="{00000000-8E07-4C1B-917C-A69486126083}"/>
            </c:ext>
          </c:extLst>
        </c:ser>
        <c:dLbls>
          <c:showLegendKey val="0"/>
          <c:showVal val="0"/>
          <c:showCatName val="0"/>
          <c:showSerName val="0"/>
          <c:showPercent val="0"/>
          <c:showBubbleSize val="0"/>
        </c:dLbls>
        <c:gapWidth val="0"/>
        <c:axId val="-1073669424"/>
        <c:axId val="-1073668336"/>
      </c:barChart>
      <c:catAx>
        <c:axId val="-107366942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073668336"/>
        <c:crosses val="autoZero"/>
        <c:auto val="1"/>
        <c:lblAlgn val="ctr"/>
        <c:lblOffset val="100"/>
        <c:noMultiLvlLbl val="0"/>
      </c:catAx>
      <c:valAx>
        <c:axId val="-107366833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694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183</c:v>
                </c:pt>
              </c:strCache>
            </c:strRef>
          </c:tx>
          <c:spPr>
            <a:solidFill>
              <a:schemeClr val="accent1"/>
            </a:solidFill>
          </c:spPr>
          <c:invertIfNegative val="0"/>
          <c:cat>
            <c:numRef>
              <c:f>'Overall Metrics'!$H$2:$H$57</c:f>
              <c:numCache>
                <c:formatCode>#,##0.00</c:formatCode>
                <c:ptCount val="56"/>
                <c:pt idx="0">
                  <c:v>0</c:v>
                </c:pt>
                <c:pt idx="1">
                  <c:v>0.14545454545454545</c:v>
                </c:pt>
                <c:pt idx="2">
                  <c:v>0.29090909090909089</c:v>
                </c:pt>
                <c:pt idx="3">
                  <c:v>0.43636363636363634</c:v>
                </c:pt>
                <c:pt idx="4">
                  <c:v>0.58181818181818179</c:v>
                </c:pt>
                <c:pt idx="5">
                  <c:v>0.72727272727272729</c:v>
                </c:pt>
                <c:pt idx="6">
                  <c:v>0.8727272727272728</c:v>
                </c:pt>
                <c:pt idx="7">
                  <c:v>1.0181818181818183</c:v>
                </c:pt>
                <c:pt idx="8">
                  <c:v>1.1636363636363638</c:v>
                </c:pt>
                <c:pt idx="9">
                  <c:v>1.3090909090909093</c:v>
                </c:pt>
                <c:pt idx="10">
                  <c:v>1.4545454545454548</c:v>
                </c:pt>
                <c:pt idx="11">
                  <c:v>1.6000000000000003</c:v>
                </c:pt>
                <c:pt idx="12">
                  <c:v>1.7454545454545458</c:v>
                </c:pt>
                <c:pt idx="13">
                  <c:v>1.8909090909090913</c:v>
                </c:pt>
                <c:pt idx="14">
                  <c:v>2.0363636363636366</c:v>
                </c:pt>
                <c:pt idx="15">
                  <c:v>2.1818181818181821</c:v>
                </c:pt>
                <c:pt idx="16">
                  <c:v>2.3272727272727276</c:v>
                </c:pt>
                <c:pt idx="17">
                  <c:v>2.4727272727272731</c:v>
                </c:pt>
                <c:pt idx="18">
                  <c:v>2.6181818181818186</c:v>
                </c:pt>
                <c:pt idx="19">
                  <c:v>2.7636363636363641</c:v>
                </c:pt>
                <c:pt idx="20">
                  <c:v>2.9090909090909096</c:v>
                </c:pt>
                <c:pt idx="21">
                  <c:v>3.0545454545454551</c:v>
                </c:pt>
                <c:pt idx="22">
                  <c:v>3.2000000000000006</c:v>
                </c:pt>
                <c:pt idx="23">
                  <c:v>3.3454545454545461</c:v>
                </c:pt>
                <c:pt idx="24">
                  <c:v>3.4909090909090916</c:v>
                </c:pt>
                <c:pt idx="26">
                  <c:v>3.6363636363636371</c:v>
                </c:pt>
                <c:pt idx="38">
                  <c:v>3.7818181818181826</c:v>
                </c:pt>
                <c:pt idx="39">
                  <c:v>3.9272727272727281</c:v>
                </c:pt>
                <c:pt idx="40">
                  <c:v>4.0727272727272732</c:v>
                </c:pt>
                <c:pt idx="41">
                  <c:v>4.2181818181818187</c:v>
                </c:pt>
                <c:pt idx="42">
                  <c:v>4.3636363636363642</c:v>
                </c:pt>
                <c:pt idx="43">
                  <c:v>4.5090909090909097</c:v>
                </c:pt>
                <c:pt idx="44">
                  <c:v>4.6545454545454552</c:v>
                </c:pt>
                <c:pt idx="45">
                  <c:v>4.8000000000000007</c:v>
                </c:pt>
                <c:pt idx="46">
                  <c:v>4.9454545454545462</c:v>
                </c:pt>
                <c:pt idx="47">
                  <c:v>5.0909090909090917</c:v>
                </c:pt>
                <c:pt idx="48">
                  <c:v>5.2363636363636372</c:v>
                </c:pt>
                <c:pt idx="49">
                  <c:v>5.3818181818181827</c:v>
                </c:pt>
                <c:pt idx="50">
                  <c:v>5.5272727272727282</c:v>
                </c:pt>
                <c:pt idx="51">
                  <c:v>5.6727272727272737</c:v>
                </c:pt>
                <c:pt idx="52">
                  <c:v>5.8181818181818192</c:v>
                </c:pt>
                <c:pt idx="53">
                  <c:v>5.9636363636363647</c:v>
                </c:pt>
                <c:pt idx="54">
                  <c:v>6.1090909090909102</c:v>
                </c:pt>
                <c:pt idx="55">
                  <c:v>8</c:v>
                </c:pt>
              </c:numCache>
            </c:numRef>
          </c:cat>
          <c:val>
            <c:numRef>
              <c:f>'Overall Metrics'!$I$2:$I$57</c:f>
              <c:numCache>
                <c:formatCode>General</c:formatCode>
                <c:ptCount val="56"/>
                <c:pt idx="0">
                  <c:v>183</c:v>
                </c:pt>
                <c:pt idx="1">
                  <c:v>0</c:v>
                </c:pt>
                <c:pt idx="2">
                  <c:v>0</c:v>
                </c:pt>
                <c:pt idx="3">
                  <c:v>0</c:v>
                </c:pt>
                <c:pt idx="4">
                  <c:v>0</c:v>
                </c:pt>
                <c:pt idx="5">
                  <c:v>0</c:v>
                </c:pt>
                <c:pt idx="6">
                  <c:v>413</c:v>
                </c:pt>
                <c:pt idx="7">
                  <c:v>0</c:v>
                </c:pt>
                <c:pt idx="8">
                  <c:v>0</c:v>
                </c:pt>
                <c:pt idx="9">
                  <c:v>0</c:v>
                </c:pt>
                <c:pt idx="10">
                  <c:v>0</c:v>
                </c:pt>
                <c:pt idx="11">
                  <c:v>0</c:v>
                </c:pt>
                <c:pt idx="12">
                  <c:v>0</c:v>
                </c:pt>
                <c:pt idx="13">
                  <c:v>59</c:v>
                </c:pt>
                <c:pt idx="14">
                  <c:v>0</c:v>
                </c:pt>
                <c:pt idx="15">
                  <c:v>0</c:v>
                </c:pt>
                <c:pt idx="16">
                  <c:v>0</c:v>
                </c:pt>
                <c:pt idx="17">
                  <c:v>0</c:v>
                </c:pt>
                <c:pt idx="18">
                  <c:v>0</c:v>
                </c:pt>
                <c:pt idx="19">
                  <c:v>0</c:v>
                </c:pt>
                <c:pt idx="20">
                  <c:v>16</c:v>
                </c:pt>
                <c:pt idx="21">
                  <c:v>0</c:v>
                </c:pt>
                <c:pt idx="22">
                  <c:v>0</c:v>
                </c:pt>
                <c:pt idx="23">
                  <c:v>0</c:v>
                </c:pt>
                <c:pt idx="24">
                  <c:v>0</c:v>
                </c:pt>
                <c:pt idx="25">
                  <c:v>-31</c:v>
                </c:pt>
                <c:pt idx="26">
                  <c:v>0</c:v>
                </c:pt>
                <c:pt idx="27">
                  <c:v>0</c:v>
                </c:pt>
                <c:pt idx="28">
                  <c:v>0</c:v>
                </c:pt>
                <c:pt idx="29">
                  <c:v>0</c:v>
                </c:pt>
                <c:pt idx="30">
                  <c:v>0</c:v>
                </c:pt>
                <c:pt idx="31">
                  <c:v>0</c:v>
                </c:pt>
                <c:pt idx="32">
                  <c:v>0</c:v>
                </c:pt>
                <c:pt idx="33">
                  <c:v>0</c:v>
                </c:pt>
                <c:pt idx="34">
                  <c:v>0</c:v>
                </c:pt>
                <c:pt idx="35">
                  <c:v>0</c:v>
                </c:pt>
                <c:pt idx="36">
                  <c:v>-31</c:v>
                </c:pt>
                <c:pt idx="37">
                  <c:v>-31</c:v>
                </c:pt>
                <c:pt idx="38">
                  <c:v>0</c:v>
                </c:pt>
                <c:pt idx="39">
                  <c:v>17</c:v>
                </c:pt>
                <c:pt idx="40">
                  <c:v>0</c:v>
                </c:pt>
                <c:pt idx="41">
                  <c:v>0</c:v>
                </c:pt>
                <c:pt idx="42">
                  <c:v>0</c:v>
                </c:pt>
                <c:pt idx="43">
                  <c:v>0</c:v>
                </c:pt>
                <c:pt idx="44">
                  <c:v>0</c:v>
                </c:pt>
                <c:pt idx="45">
                  <c:v>0</c:v>
                </c:pt>
                <c:pt idx="46">
                  <c:v>5</c:v>
                </c:pt>
                <c:pt idx="47">
                  <c:v>0</c:v>
                </c:pt>
                <c:pt idx="48">
                  <c:v>0</c:v>
                </c:pt>
                <c:pt idx="49">
                  <c:v>0</c:v>
                </c:pt>
                <c:pt idx="50">
                  <c:v>0</c:v>
                </c:pt>
                <c:pt idx="51">
                  <c:v>0</c:v>
                </c:pt>
                <c:pt idx="52">
                  <c:v>0</c:v>
                </c:pt>
                <c:pt idx="53">
                  <c:v>1</c:v>
                </c:pt>
                <c:pt idx="54">
                  <c:v>2</c:v>
                </c:pt>
                <c:pt idx="55">
                  <c:v>6</c:v>
                </c:pt>
              </c:numCache>
            </c:numRef>
          </c:val>
          <c:extLst>
            <c:ext xmlns:c16="http://schemas.microsoft.com/office/drawing/2014/chart" uri="{C3380CC4-5D6E-409C-BE32-E72D297353CC}">
              <c16:uniqueId val="{00000000-6A1C-4694-ACCA-F54F41741D2F}"/>
            </c:ext>
          </c:extLst>
        </c:ser>
        <c:dLbls>
          <c:showLegendKey val="0"/>
          <c:showVal val="0"/>
          <c:showCatName val="0"/>
          <c:showSerName val="0"/>
          <c:showPercent val="0"/>
          <c:showBubbleSize val="0"/>
        </c:dLbls>
        <c:gapWidth val="0"/>
        <c:axId val="-1073666160"/>
        <c:axId val="-1073665616"/>
      </c:barChart>
      <c:catAx>
        <c:axId val="-1073666160"/>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073665616"/>
        <c:crosses val="autoZero"/>
        <c:auto val="1"/>
        <c:lblAlgn val="ctr"/>
        <c:lblOffset val="100"/>
        <c:noMultiLvlLbl val="0"/>
      </c:catAx>
      <c:valAx>
        <c:axId val="-1073665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6616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667</c:v>
                </c:pt>
              </c:strCache>
            </c:strRef>
          </c:tx>
          <c:spPr>
            <a:solidFill>
              <a:schemeClr val="accent1"/>
            </a:solidFill>
          </c:spPr>
          <c:invertIfNegative val="0"/>
          <c:cat>
            <c:numRef>
              <c:f>'Overall Metrics'!$J$2:$J$57</c:f>
              <c:numCache>
                <c:formatCode>#,##0.00</c:formatCode>
                <c:ptCount val="56"/>
                <c:pt idx="0">
                  <c:v>0</c:v>
                </c:pt>
                <c:pt idx="1">
                  <c:v>571.97698174545451</c:v>
                </c:pt>
                <c:pt idx="2">
                  <c:v>1143.953963490909</c:v>
                </c:pt>
                <c:pt idx="3">
                  <c:v>1715.9309452363636</c:v>
                </c:pt>
                <c:pt idx="4">
                  <c:v>2287.907926981818</c:v>
                </c:pt>
                <c:pt idx="5">
                  <c:v>2859.8849087272724</c:v>
                </c:pt>
                <c:pt idx="6">
                  <c:v>3431.8618904727268</c:v>
                </c:pt>
                <c:pt idx="7">
                  <c:v>4003.8388722181812</c:v>
                </c:pt>
                <c:pt idx="8">
                  <c:v>4575.8158539636361</c:v>
                </c:pt>
                <c:pt idx="9">
                  <c:v>5147.7928357090905</c:v>
                </c:pt>
                <c:pt idx="10">
                  <c:v>5719.7698174545449</c:v>
                </c:pt>
                <c:pt idx="11">
                  <c:v>6291.7467991999993</c:v>
                </c:pt>
                <c:pt idx="12">
                  <c:v>6863.7237809454537</c:v>
                </c:pt>
                <c:pt idx="13">
                  <c:v>7435.700762690908</c:v>
                </c:pt>
                <c:pt idx="14">
                  <c:v>8007.6777444363624</c:v>
                </c:pt>
                <c:pt idx="15">
                  <c:v>8579.6547261818178</c:v>
                </c:pt>
                <c:pt idx="16">
                  <c:v>9151.6317079272721</c:v>
                </c:pt>
                <c:pt idx="17">
                  <c:v>9723.6086896727265</c:v>
                </c:pt>
                <c:pt idx="18">
                  <c:v>10295.585671418181</c:v>
                </c:pt>
                <c:pt idx="19">
                  <c:v>10867.562653163635</c:v>
                </c:pt>
                <c:pt idx="20">
                  <c:v>11439.53963490909</c:v>
                </c:pt>
                <c:pt idx="21">
                  <c:v>12011.516616654544</c:v>
                </c:pt>
                <c:pt idx="22">
                  <c:v>12583.493598399999</c:v>
                </c:pt>
                <c:pt idx="23">
                  <c:v>13155.470580145453</c:v>
                </c:pt>
                <c:pt idx="24">
                  <c:v>13727.447561890907</c:v>
                </c:pt>
                <c:pt idx="26">
                  <c:v>14299.424543636362</c:v>
                </c:pt>
                <c:pt idx="38">
                  <c:v>14871.401525381816</c:v>
                </c:pt>
                <c:pt idx="39">
                  <c:v>15443.37850712727</c:v>
                </c:pt>
                <c:pt idx="40">
                  <c:v>16015.355488872725</c:v>
                </c:pt>
                <c:pt idx="41">
                  <c:v>16587.332470618181</c:v>
                </c:pt>
                <c:pt idx="42">
                  <c:v>17159.309452363636</c:v>
                </c:pt>
                <c:pt idx="43">
                  <c:v>17731.28643410909</c:v>
                </c:pt>
                <c:pt idx="44">
                  <c:v>18303.263415854544</c:v>
                </c:pt>
                <c:pt idx="45">
                  <c:v>18875.240397599999</c:v>
                </c:pt>
                <c:pt idx="46">
                  <c:v>19447.217379345453</c:v>
                </c:pt>
                <c:pt idx="47">
                  <c:v>20019.194361090907</c:v>
                </c:pt>
                <c:pt idx="48">
                  <c:v>20591.171342836362</c:v>
                </c:pt>
                <c:pt idx="49">
                  <c:v>21163.148324581816</c:v>
                </c:pt>
                <c:pt idx="50">
                  <c:v>21735.125306327271</c:v>
                </c:pt>
                <c:pt idx="51">
                  <c:v>22307.102288072725</c:v>
                </c:pt>
                <c:pt idx="52">
                  <c:v>22879.079269818179</c:v>
                </c:pt>
                <c:pt idx="53">
                  <c:v>23451.056251563634</c:v>
                </c:pt>
                <c:pt idx="54">
                  <c:v>24023.033233309088</c:v>
                </c:pt>
                <c:pt idx="55">
                  <c:v>31458.733995999999</c:v>
                </c:pt>
              </c:numCache>
            </c:numRef>
          </c:cat>
          <c:val>
            <c:numRef>
              <c:f>'Overall Metrics'!$K$2:$K$57</c:f>
              <c:numCache>
                <c:formatCode>General</c:formatCode>
                <c:ptCount val="56"/>
                <c:pt idx="0">
                  <c:v>667</c:v>
                </c:pt>
                <c:pt idx="1">
                  <c:v>12</c:v>
                </c:pt>
                <c:pt idx="2">
                  <c:v>6</c:v>
                </c:pt>
                <c:pt idx="3">
                  <c:v>3</c:v>
                </c:pt>
                <c:pt idx="4">
                  <c:v>8</c:v>
                </c:pt>
                <c:pt idx="5">
                  <c:v>1</c:v>
                </c:pt>
                <c:pt idx="6">
                  <c:v>2</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c:v>
                </c:pt>
                <c:pt idx="25">
                  <c:v>-2</c:v>
                </c:pt>
                <c:pt idx="26">
                  <c:v>0</c:v>
                </c:pt>
                <c:pt idx="27">
                  <c:v>0</c:v>
                </c:pt>
                <c:pt idx="28">
                  <c:v>0</c:v>
                </c:pt>
                <c:pt idx="29">
                  <c:v>0</c:v>
                </c:pt>
                <c:pt idx="30">
                  <c:v>0</c:v>
                </c:pt>
                <c:pt idx="31">
                  <c:v>0</c:v>
                </c:pt>
                <c:pt idx="32">
                  <c:v>0</c:v>
                </c:pt>
                <c:pt idx="33">
                  <c:v>0</c:v>
                </c:pt>
                <c:pt idx="34">
                  <c:v>0</c:v>
                </c:pt>
                <c:pt idx="35">
                  <c:v>0</c:v>
                </c:pt>
                <c:pt idx="36">
                  <c:v>-2</c:v>
                </c:pt>
                <c:pt idx="37">
                  <c:v>-2</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1</c:v>
                </c:pt>
                <c:pt idx="54">
                  <c:v>0</c:v>
                </c:pt>
                <c:pt idx="55">
                  <c:v>1</c:v>
                </c:pt>
              </c:numCache>
            </c:numRef>
          </c:val>
          <c:extLst>
            <c:ext xmlns:c16="http://schemas.microsoft.com/office/drawing/2014/chart" uri="{C3380CC4-5D6E-409C-BE32-E72D297353CC}">
              <c16:uniqueId val="{00000000-E3B3-4262-BA29-6AB5346F81EB}"/>
            </c:ext>
          </c:extLst>
        </c:ser>
        <c:dLbls>
          <c:showLegendKey val="0"/>
          <c:showVal val="0"/>
          <c:showCatName val="0"/>
          <c:showSerName val="0"/>
          <c:showPercent val="0"/>
          <c:showBubbleSize val="0"/>
        </c:dLbls>
        <c:gapWidth val="0"/>
        <c:axId val="-1073677584"/>
        <c:axId val="-1073677040"/>
      </c:barChart>
      <c:catAx>
        <c:axId val="-107367758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073677040"/>
        <c:crosses val="autoZero"/>
        <c:auto val="1"/>
        <c:lblAlgn val="ctr"/>
        <c:lblOffset val="100"/>
        <c:noMultiLvlLbl val="0"/>
      </c:catAx>
      <c:valAx>
        <c:axId val="-10736770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7758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440</c:v>
                </c:pt>
              </c:strCache>
            </c:strRef>
          </c:tx>
          <c:spPr>
            <a:solidFill>
              <a:schemeClr val="accent1"/>
            </a:solidFill>
          </c:spPr>
          <c:invertIfNegative val="0"/>
          <c:cat>
            <c:numRef>
              <c:f>'Overall Metrics'!$L$2:$L$57</c:f>
              <c:numCache>
                <c:formatCode>#,##0.00</c:formatCode>
                <c:ptCount val="56"/>
                <c:pt idx="0">
                  <c:v>6.4900000000000005E-4</c:v>
                </c:pt>
                <c:pt idx="1">
                  <c:v>1.8819018181818182E-2</c:v>
                </c:pt>
                <c:pt idx="2">
                  <c:v>3.698903636363636E-2</c:v>
                </c:pt>
                <c:pt idx="3">
                  <c:v>5.5159054545454542E-2</c:v>
                </c:pt>
                <c:pt idx="4">
                  <c:v>7.3329072727272723E-2</c:v>
                </c:pt>
                <c:pt idx="5">
                  <c:v>9.1499090909090905E-2</c:v>
                </c:pt>
                <c:pt idx="6">
                  <c:v>0.10966910909090909</c:v>
                </c:pt>
                <c:pt idx="7">
                  <c:v>0.12783912727272728</c:v>
                </c:pt>
                <c:pt idx="8">
                  <c:v>0.14600914545454546</c:v>
                </c:pt>
                <c:pt idx="9">
                  <c:v>0.16417916363636365</c:v>
                </c:pt>
                <c:pt idx="10">
                  <c:v>0.18234918181818183</c:v>
                </c:pt>
                <c:pt idx="11">
                  <c:v>0.20051920000000001</c:v>
                </c:pt>
                <c:pt idx="12">
                  <c:v>0.21868921818181819</c:v>
                </c:pt>
                <c:pt idx="13">
                  <c:v>0.23685923636363637</c:v>
                </c:pt>
                <c:pt idx="14">
                  <c:v>0.25502925454545455</c:v>
                </c:pt>
                <c:pt idx="15">
                  <c:v>0.27319927272727274</c:v>
                </c:pt>
                <c:pt idx="16">
                  <c:v>0.29136929090909092</c:v>
                </c:pt>
                <c:pt idx="17">
                  <c:v>0.3095393090909091</c:v>
                </c:pt>
                <c:pt idx="18">
                  <c:v>0.32770932727272728</c:v>
                </c:pt>
                <c:pt idx="19">
                  <c:v>0.34587934545454546</c:v>
                </c:pt>
                <c:pt idx="20">
                  <c:v>0.36404936363636364</c:v>
                </c:pt>
                <c:pt idx="21">
                  <c:v>0.38221938181818182</c:v>
                </c:pt>
                <c:pt idx="22">
                  <c:v>0.40038940000000001</c:v>
                </c:pt>
                <c:pt idx="23">
                  <c:v>0.41855941818181819</c:v>
                </c:pt>
                <c:pt idx="24">
                  <c:v>0.43672943636363637</c:v>
                </c:pt>
                <c:pt idx="26">
                  <c:v>0.45489945454545455</c:v>
                </c:pt>
                <c:pt idx="38">
                  <c:v>0.47306947272727273</c:v>
                </c:pt>
                <c:pt idx="39">
                  <c:v>0.49123949090909091</c:v>
                </c:pt>
                <c:pt idx="40">
                  <c:v>0.5094095090909091</c:v>
                </c:pt>
                <c:pt idx="41">
                  <c:v>0.52757952727272728</c:v>
                </c:pt>
                <c:pt idx="42">
                  <c:v>0.54574954545454546</c:v>
                </c:pt>
                <c:pt idx="43">
                  <c:v>0.56391956363636364</c:v>
                </c:pt>
                <c:pt idx="44">
                  <c:v>0.58208958181818182</c:v>
                </c:pt>
                <c:pt idx="45">
                  <c:v>0.6002596</c:v>
                </c:pt>
                <c:pt idx="46">
                  <c:v>0.61842961818181819</c:v>
                </c:pt>
                <c:pt idx="47">
                  <c:v>0.63659963636363637</c:v>
                </c:pt>
                <c:pt idx="48">
                  <c:v>0.65476965454545455</c:v>
                </c:pt>
                <c:pt idx="49">
                  <c:v>0.67293967272727273</c:v>
                </c:pt>
                <c:pt idx="50">
                  <c:v>0.69110969090909091</c:v>
                </c:pt>
                <c:pt idx="51">
                  <c:v>0.70927970909090909</c:v>
                </c:pt>
                <c:pt idx="52">
                  <c:v>0.72744972727272728</c:v>
                </c:pt>
                <c:pt idx="53">
                  <c:v>0.74561974545454546</c:v>
                </c:pt>
                <c:pt idx="54">
                  <c:v>0.76378976363636364</c:v>
                </c:pt>
                <c:pt idx="55">
                  <c:v>1</c:v>
                </c:pt>
              </c:numCache>
            </c:numRef>
          </c:cat>
          <c:val>
            <c:numRef>
              <c:f>'Overall Metrics'!$M$2:$M$57</c:f>
              <c:numCache>
                <c:formatCode>General</c:formatCode>
                <c:ptCount val="56"/>
                <c:pt idx="0">
                  <c:v>440</c:v>
                </c:pt>
                <c:pt idx="1">
                  <c:v>40</c:v>
                </c:pt>
                <c:pt idx="2">
                  <c:v>1</c:v>
                </c:pt>
                <c:pt idx="3">
                  <c:v>1</c:v>
                </c:pt>
                <c:pt idx="4">
                  <c:v>28</c:v>
                </c:pt>
                <c:pt idx="5">
                  <c:v>2</c:v>
                </c:pt>
                <c:pt idx="6">
                  <c:v>14</c:v>
                </c:pt>
                <c:pt idx="7">
                  <c:v>19</c:v>
                </c:pt>
                <c:pt idx="8">
                  <c:v>0</c:v>
                </c:pt>
                <c:pt idx="9">
                  <c:v>7</c:v>
                </c:pt>
                <c:pt idx="10">
                  <c:v>19</c:v>
                </c:pt>
                <c:pt idx="11">
                  <c:v>0</c:v>
                </c:pt>
                <c:pt idx="12">
                  <c:v>0</c:v>
                </c:pt>
                <c:pt idx="13">
                  <c:v>10</c:v>
                </c:pt>
                <c:pt idx="14">
                  <c:v>0</c:v>
                </c:pt>
                <c:pt idx="15">
                  <c:v>0</c:v>
                </c:pt>
                <c:pt idx="16">
                  <c:v>0</c:v>
                </c:pt>
                <c:pt idx="17">
                  <c:v>0</c:v>
                </c:pt>
                <c:pt idx="18">
                  <c:v>27</c:v>
                </c:pt>
                <c:pt idx="19">
                  <c:v>0</c:v>
                </c:pt>
                <c:pt idx="20">
                  <c:v>0</c:v>
                </c:pt>
                <c:pt idx="21">
                  <c:v>0</c:v>
                </c:pt>
                <c:pt idx="22">
                  <c:v>0</c:v>
                </c:pt>
                <c:pt idx="23">
                  <c:v>0</c:v>
                </c:pt>
                <c:pt idx="24">
                  <c:v>0</c:v>
                </c:pt>
                <c:pt idx="25">
                  <c:v>-94</c:v>
                </c:pt>
                <c:pt idx="26">
                  <c:v>0</c:v>
                </c:pt>
                <c:pt idx="27">
                  <c:v>0</c:v>
                </c:pt>
                <c:pt idx="28">
                  <c:v>0</c:v>
                </c:pt>
                <c:pt idx="29">
                  <c:v>0</c:v>
                </c:pt>
                <c:pt idx="30">
                  <c:v>0</c:v>
                </c:pt>
                <c:pt idx="31">
                  <c:v>0</c:v>
                </c:pt>
                <c:pt idx="32">
                  <c:v>0</c:v>
                </c:pt>
                <c:pt idx="33">
                  <c:v>0</c:v>
                </c:pt>
                <c:pt idx="34">
                  <c:v>0</c:v>
                </c:pt>
                <c:pt idx="35">
                  <c:v>0</c:v>
                </c:pt>
                <c:pt idx="36">
                  <c:v>-94</c:v>
                </c:pt>
                <c:pt idx="37">
                  <c:v>-94</c:v>
                </c:pt>
                <c:pt idx="38">
                  <c:v>0</c:v>
                </c:pt>
                <c:pt idx="39">
                  <c:v>12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82</c:v>
                </c:pt>
              </c:numCache>
            </c:numRef>
          </c:val>
          <c:extLst>
            <c:ext xmlns:c16="http://schemas.microsoft.com/office/drawing/2014/chart" uri="{C3380CC4-5D6E-409C-BE32-E72D297353CC}">
              <c16:uniqueId val="{00000000-4BB3-4BA8-B2B4-568A90580C8F}"/>
            </c:ext>
          </c:extLst>
        </c:ser>
        <c:dLbls>
          <c:showLegendKey val="0"/>
          <c:showVal val="0"/>
          <c:showCatName val="0"/>
          <c:showSerName val="0"/>
          <c:showPercent val="0"/>
          <c:showBubbleSize val="0"/>
        </c:dLbls>
        <c:gapWidth val="0"/>
        <c:axId val="-1074045712"/>
        <c:axId val="-602835968"/>
      </c:barChart>
      <c:catAx>
        <c:axId val="-1074045712"/>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602835968"/>
        <c:crosses val="autoZero"/>
        <c:auto val="1"/>
        <c:lblAlgn val="ctr"/>
        <c:lblOffset val="100"/>
        <c:noMultiLvlLbl val="0"/>
      </c:catAx>
      <c:valAx>
        <c:axId val="-6028359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404571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431</c:v>
                </c:pt>
              </c:strCache>
            </c:strRef>
          </c:tx>
          <c:spPr>
            <a:solidFill>
              <a:schemeClr val="accent1"/>
            </a:solidFill>
          </c:spPr>
          <c:invertIfNegative val="0"/>
          <c:cat>
            <c:numRef>
              <c:f>'Overall Metrics'!$N$2:$N$57</c:f>
              <c:numCache>
                <c:formatCode>#,##0.00</c:formatCode>
                <c:ptCount val="56"/>
                <c:pt idx="0">
                  <c:v>0</c:v>
                </c:pt>
                <c:pt idx="1">
                  <c:v>1.3012727272727274E-4</c:v>
                </c:pt>
                <c:pt idx="2">
                  <c:v>2.6025454545454548E-4</c:v>
                </c:pt>
                <c:pt idx="3">
                  <c:v>3.9038181818181822E-4</c:v>
                </c:pt>
                <c:pt idx="4">
                  <c:v>5.2050909090909096E-4</c:v>
                </c:pt>
                <c:pt idx="5">
                  <c:v>6.5063636363636365E-4</c:v>
                </c:pt>
                <c:pt idx="6">
                  <c:v>7.8076363636363634E-4</c:v>
                </c:pt>
                <c:pt idx="7">
                  <c:v>9.1089090909090903E-4</c:v>
                </c:pt>
                <c:pt idx="8">
                  <c:v>1.0410181818181817E-3</c:v>
                </c:pt>
                <c:pt idx="9">
                  <c:v>1.1711454545454544E-3</c:v>
                </c:pt>
                <c:pt idx="10">
                  <c:v>1.3012727272727271E-3</c:v>
                </c:pt>
                <c:pt idx="11">
                  <c:v>1.4313999999999998E-3</c:v>
                </c:pt>
                <c:pt idx="12">
                  <c:v>1.5615272727272725E-3</c:v>
                </c:pt>
                <c:pt idx="13">
                  <c:v>1.6916545454545451E-3</c:v>
                </c:pt>
                <c:pt idx="14">
                  <c:v>1.8217818181818178E-3</c:v>
                </c:pt>
                <c:pt idx="15">
                  <c:v>1.9519090909090905E-3</c:v>
                </c:pt>
                <c:pt idx="16">
                  <c:v>2.0820363636363634E-3</c:v>
                </c:pt>
                <c:pt idx="17">
                  <c:v>2.2121636363636363E-3</c:v>
                </c:pt>
                <c:pt idx="18">
                  <c:v>2.3422909090909092E-3</c:v>
                </c:pt>
                <c:pt idx="19">
                  <c:v>2.4724181818181821E-3</c:v>
                </c:pt>
                <c:pt idx="20">
                  <c:v>2.602545454545455E-3</c:v>
                </c:pt>
                <c:pt idx="21">
                  <c:v>2.7326727272727279E-3</c:v>
                </c:pt>
                <c:pt idx="22">
                  <c:v>2.8628000000000008E-3</c:v>
                </c:pt>
                <c:pt idx="23">
                  <c:v>2.9929272727272738E-3</c:v>
                </c:pt>
                <c:pt idx="24">
                  <c:v>3.1230545454545467E-3</c:v>
                </c:pt>
                <c:pt idx="26">
                  <c:v>3.2531818181818196E-3</c:v>
                </c:pt>
                <c:pt idx="38">
                  <c:v>3.3833090909090925E-3</c:v>
                </c:pt>
                <c:pt idx="39">
                  <c:v>3.5134363636363654E-3</c:v>
                </c:pt>
                <c:pt idx="40">
                  <c:v>3.6435636363636383E-3</c:v>
                </c:pt>
                <c:pt idx="41">
                  <c:v>3.7736909090909112E-3</c:v>
                </c:pt>
                <c:pt idx="42">
                  <c:v>3.9038181818181841E-3</c:v>
                </c:pt>
                <c:pt idx="43">
                  <c:v>4.0339454545454565E-3</c:v>
                </c:pt>
                <c:pt idx="44">
                  <c:v>4.1640727272727295E-3</c:v>
                </c:pt>
                <c:pt idx="45">
                  <c:v>4.2942000000000024E-3</c:v>
                </c:pt>
                <c:pt idx="46">
                  <c:v>4.4243272727272753E-3</c:v>
                </c:pt>
                <c:pt idx="47">
                  <c:v>4.5544545454545482E-3</c:v>
                </c:pt>
                <c:pt idx="48">
                  <c:v>4.6845818181818211E-3</c:v>
                </c:pt>
                <c:pt idx="49">
                  <c:v>4.814709090909094E-3</c:v>
                </c:pt>
                <c:pt idx="50">
                  <c:v>4.9448363636363669E-3</c:v>
                </c:pt>
                <c:pt idx="51">
                  <c:v>5.0749636363636398E-3</c:v>
                </c:pt>
                <c:pt idx="52">
                  <c:v>5.2050909090909127E-3</c:v>
                </c:pt>
                <c:pt idx="53">
                  <c:v>5.3352181818181856E-3</c:v>
                </c:pt>
                <c:pt idx="54">
                  <c:v>5.4653454545454585E-3</c:v>
                </c:pt>
                <c:pt idx="55">
                  <c:v>7.1570000000000002E-3</c:v>
                </c:pt>
              </c:numCache>
            </c:numRef>
          </c:cat>
          <c:val>
            <c:numRef>
              <c:f>'Overall Metrics'!$O$2:$O$57</c:f>
              <c:numCache>
                <c:formatCode>General</c:formatCode>
                <c:ptCount val="56"/>
                <c:pt idx="0">
                  <c:v>431</c:v>
                </c:pt>
                <c:pt idx="1">
                  <c:v>3</c:v>
                </c:pt>
                <c:pt idx="2">
                  <c:v>0</c:v>
                </c:pt>
                <c:pt idx="3">
                  <c:v>41</c:v>
                </c:pt>
                <c:pt idx="4">
                  <c:v>0</c:v>
                </c:pt>
                <c:pt idx="5">
                  <c:v>0</c:v>
                </c:pt>
                <c:pt idx="6">
                  <c:v>0</c:v>
                </c:pt>
                <c:pt idx="7">
                  <c:v>80</c:v>
                </c:pt>
                <c:pt idx="8">
                  <c:v>4</c:v>
                </c:pt>
                <c:pt idx="9">
                  <c:v>0</c:v>
                </c:pt>
                <c:pt idx="10">
                  <c:v>15</c:v>
                </c:pt>
                <c:pt idx="11">
                  <c:v>6</c:v>
                </c:pt>
                <c:pt idx="12">
                  <c:v>0</c:v>
                </c:pt>
                <c:pt idx="13">
                  <c:v>0</c:v>
                </c:pt>
                <c:pt idx="14">
                  <c:v>0</c:v>
                </c:pt>
                <c:pt idx="15">
                  <c:v>0</c:v>
                </c:pt>
                <c:pt idx="16">
                  <c:v>1</c:v>
                </c:pt>
                <c:pt idx="17">
                  <c:v>0</c:v>
                </c:pt>
                <c:pt idx="18">
                  <c:v>0</c:v>
                </c:pt>
                <c:pt idx="19">
                  <c:v>0</c:v>
                </c:pt>
                <c:pt idx="20">
                  <c:v>0</c:v>
                </c:pt>
                <c:pt idx="21">
                  <c:v>0</c:v>
                </c:pt>
                <c:pt idx="22">
                  <c:v>0</c:v>
                </c:pt>
                <c:pt idx="23">
                  <c:v>0</c:v>
                </c:pt>
                <c:pt idx="24">
                  <c:v>0</c:v>
                </c:pt>
                <c:pt idx="25">
                  <c:v>-121</c:v>
                </c:pt>
                <c:pt idx="26">
                  <c:v>0</c:v>
                </c:pt>
                <c:pt idx="27">
                  <c:v>0</c:v>
                </c:pt>
                <c:pt idx="28">
                  <c:v>0</c:v>
                </c:pt>
                <c:pt idx="29">
                  <c:v>0</c:v>
                </c:pt>
                <c:pt idx="30">
                  <c:v>0</c:v>
                </c:pt>
                <c:pt idx="31">
                  <c:v>0</c:v>
                </c:pt>
                <c:pt idx="32">
                  <c:v>0</c:v>
                </c:pt>
                <c:pt idx="33">
                  <c:v>0</c:v>
                </c:pt>
                <c:pt idx="34">
                  <c:v>0</c:v>
                </c:pt>
                <c:pt idx="35">
                  <c:v>0</c:v>
                </c:pt>
                <c:pt idx="36">
                  <c:v>-121</c:v>
                </c:pt>
                <c:pt idx="37">
                  <c:v>-121</c:v>
                </c:pt>
                <c:pt idx="38">
                  <c:v>0</c:v>
                </c:pt>
                <c:pt idx="39">
                  <c:v>0</c:v>
                </c:pt>
                <c:pt idx="40">
                  <c:v>0</c:v>
                </c:pt>
                <c:pt idx="41">
                  <c:v>0</c:v>
                </c:pt>
                <c:pt idx="42">
                  <c:v>0</c:v>
                </c:pt>
                <c:pt idx="43">
                  <c:v>0</c:v>
                </c:pt>
                <c:pt idx="44">
                  <c:v>0</c:v>
                </c:pt>
                <c:pt idx="45">
                  <c:v>0</c:v>
                </c:pt>
                <c:pt idx="46">
                  <c:v>0</c:v>
                </c:pt>
                <c:pt idx="47">
                  <c:v>0</c:v>
                </c:pt>
                <c:pt idx="48">
                  <c:v>0</c:v>
                </c:pt>
                <c:pt idx="49">
                  <c:v>0</c:v>
                </c:pt>
                <c:pt idx="50">
                  <c:v>1</c:v>
                </c:pt>
                <c:pt idx="51">
                  <c:v>0</c:v>
                </c:pt>
                <c:pt idx="52">
                  <c:v>0</c:v>
                </c:pt>
                <c:pt idx="53">
                  <c:v>0</c:v>
                </c:pt>
                <c:pt idx="54">
                  <c:v>0</c:v>
                </c:pt>
                <c:pt idx="55">
                  <c:v>120</c:v>
                </c:pt>
              </c:numCache>
            </c:numRef>
          </c:val>
          <c:extLst>
            <c:ext xmlns:c16="http://schemas.microsoft.com/office/drawing/2014/chart" uri="{C3380CC4-5D6E-409C-BE32-E72D297353CC}">
              <c16:uniqueId val="{00000000-E9FF-47FF-B85D-B5678D98148E}"/>
            </c:ext>
          </c:extLst>
        </c:ser>
        <c:dLbls>
          <c:showLegendKey val="0"/>
          <c:showVal val="0"/>
          <c:showCatName val="0"/>
          <c:showSerName val="0"/>
          <c:showPercent val="0"/>
          <c:showBubbleSize val="0"/>
        </c:dLbls>
        <c:gapWidth val="0"/>
        <c:axId val="-602807680"/>
        <c:axId val="-602829984"/>
      </c:barChart>
      <c:catAx>
        <c:axId val="-602807680"/>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602829984"/>
        <c:crosses val="autoZero"/>
        <c:auto val="1"/>
        <c:lblAlgn val="ctr"/>
        <c:lblOffset val="100"/>
        <c:noMultiLvlLbl val="0"/>
      </c:catAx>
      <c:valAx>
        <c:axId val="-60282998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60280768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615</c:v>
                </c:pt>
              </c:strCache>
            </c:strRef>
          </c:tx>
          <c:spPr>
            <a:solidFill>
              <a:schemeClr val="accent1"/>
            </a:solidFill>
          </c:spPr>
          <c:invertIfNegative val="0"/>
          <c:cat>
            <c:numRef>
              <c:f>'Overall Metrics'!$R$2:$R$57</c:f>
              <c:numCache>
                <c:formatCode>#,##0.00</c:formatCode>
                <c:ptCount val="56"/>
                <c:pt idx="0">
                  <c:v>0</c:v>
                </c:pt>
                <c:pt idx="1">
                  <c:v>1.8181818181818181E-2</c:v>
                </c:pt>
                <c:pt idx="2">
                  <c:v>3.6363636363636362E-2</c:v>
                </c:pt>
                <c:pt idx="3">
                  <c:v>5.4545454545454543E-2</c:v>
                </c:pt>
                <c:pt idx="4">
                  <c:v>7.2727272727272724E-2</c:v>
                </c:pt>
                <c:pt idx="5">
                  <c:v>9.0909090909090912E-2</c:v>
                </c:pt>
                <c:pt idx="6">
                  <c:v>0.1090909090909091</c:v>
                </c:pt>
                <c:pt idx="7">
                  <c:v>0.12727272727272729</c:v>
                </c:pt>
                <c:pt idx="8">
                  <c:v>0.14545454545454548</c:v>
                </c:pt>
                <c:pt idx="9">
                  <c:v>0.16363636363636366</c:v>
                </c:pt>
                <c:pt idx="10">
                  <c:v>0.18181818181818185</c:v>
                </c:pt>
                <c:pt idx="11">
                  <c:v>0.20000000000000004</c:v>
                </c:pt>
                <c:pt idx="12">
                  <c:v>0.21818181818181823</c:v>
                </c:pt>
                <c:pt idx="13">
                  <c:v>0.23636363636363641</c:v>
                </c:pt>
                <c:pt idx="14">
                  <c:v>0.25454545454545457</c:v>
                </c:pt>
                <c:pt idx="15">
                  <c:v>0.27272727272727276</c:v>
                </c:pt>
                <c:pt idx="16">
                  <c:v>0.29090909090909095</c:v>
                </c:pt>
                <c:pt idx="17">
                  <c:v>0.30909090909090914</c:v>
                </c:pt>
                <c:pt idx="18">
                  <c:v>0.32727272727272733</c:v>
                </c:pt>
                <c:pt idx="19">
                  <c:v>0.34545454545454551</c:v>
                </c:pt>
                <c:pt idx="20">
                  <c:v>0.3636363636363637</c:v>
                </c:pt>
                <c:pt idx="21">
                  <c:v>0.38181818181818189</c:v>
                </c:pt>
                <c:pt idx="22">
                  <c:v>0.40000000000000008</c:v>
                </c:pt>
                <c:pt idx="23">
                  <c:v>0.41818181818181827</c:v>
                </c:pt>
                <c:pt idx="24">
                  <c:v>0.43636363636363645</c:v>
                </c:pt>
                <c:pt idx="26">
                  <c:v>0.45454545454545464</c:v>
                </c:pt>
                <c:pt idx="38">
                  <c:v>0.47272727272727283</c:v>
                </c:pt>
                <c:pt idx="39">
                  <c:v>0.49090909090909102</c:v>
                </c:pt>
                <c:pt idx="40">
                  <c:v>0.50909090909090915</c:v>
                </c:pt>
                <c:pt idx="41">
                  <c:v>0.52727272727272734</c:v>
                </c:pt>
                <c:pt idx="42">
                  <c:v>0.54545454545454553</c:v>
                </c:pt>
                <c:pt idx="43">
                  <c:v>0.56363636363636371</c:v>
                </c:pt>
                <c:pt idx="44">
                  <c:v>0.5818181818181819</c:v>
                </c:pt>
                <c:pt idx="45">
                  <c:v>0.60000000000000009</c:v>
                </c:pt>
                <c:pt idx="46">
                  <c:v>0.61818181818181828</c:v>
                </c:pt>
                <c:pt idx="47">
                  <c:v>0.63636363636363646</c:v>
                </c:pt>
                <c:pt idx="48">
                  <c:v>0.65454545454545465</c:v>
                </c:pt>
                <c:pt idx="49">
                  <c:v>0.67272727272727284</c:v>
                </c:pt>
                <c:pt idx="50">
                  <c:v>0.69090909090909103</c:v>
                </c:pt>
                <c:pt idx="51">
                  <c:v>0.70909090909090922</c:v>
                </c:pt>
                <c:pt idx="52">
                  <c:v>0.7272727272727274</c:v>
                </c:pt>
                <c:pt idx="53">
                  <c:v>0.74545454545454559</c:v>
                </c:pt>
                <c:pt idx="54">
                  <c:v>0.76363636363636378</c:v>
                </c:pt>
                <c:pt idx="55">
                  <c:v>1</c:v>
                </c:pt>
              </c:numCache>
            </c:numRef>
          </c:cat>
          <c:val>
            <c:numRef>
              <c:f>'Overall Metrics'!$S$2:$S$57</c:f>
              <c:numCache>
                <c:formatCode>General</c:formatCode>
                <c:ptCount val="56"/>
                <c:pt idx="0">
                  <c:v>615</c:v>
                </c:pt>
                <c:pt idx="1">
                  <c:v>1</c:v>
                </c:pt>
                <c:pt idx="2">
                  <c:v>1</c:v>
                </c:pt>
                <c:pt idx="3">
                  <c:v>2</c:v>
                </c:pt>
                <c:pt idx="4">
                  <c:v>1</c:v>
                </c:pt>
                <c:pt idx="5">
                  <c:v>0</c:v>
                </c:pt>
                <c:pt idx="6">
                  <c:v>0</c:v>
                </c:pt>
                <c:pt idx="7">
                  <c:v>2</c:v>
                </c:pt>
                <c:pt idx="8">
                  <c:v>0</c:v>
                </c:pt>
                <c:pt idx="9">
                  <c:v>4</c:v>
                </c:pt>
                <c:pt idx="10">
                  <c:v>0</c:v>
                </c:pt>
                <c:pt idx="11">
                  <c:v>4</c:v>
                </c:pt>
                <c:pt idx="12">
                  <c:v>0</c:v>
                </c:pt>
                <c:pt idx="13">
                  <c:v>9</c:v>
                </c:pt>
                <c:pt idx="14">
                  <c:v>0</c:v>
                </c:pt>
                <c:pt idx="15">
                  <c:v>0</c:v>
                </c:pt>
                <c:pt idx="16">
                  <c:v>0</c:v>
                </c:pt>
                <c:pt idx="17">
                  <c:v>0</c:v>
                </c:pt>
                <c:pt idx="18">
                  <c:v>10</c:v>
                </c:pt>
                <c:pt idx="19">
                  <c:v>0</c:v>
                </c:pt>
                <c:pt idx="20">
                  <c:v>0</c:v>
                </c:pt>
                <c:pt idx="21">
                  <c:v>0</c:v>
                </c:pt>
                <c:pt idx="22">
                  <c:v>0</c:v>
                </c:pt>
                <c:pt idx="23">
                  <c:v>0</c:v>
                </c:pt>
                <c:pt idx="24">
                  <c:v>0</c:v>
                </c:pt>
                <c:pt idx="25">
                  <c:v>-53</c:v>
                </c:pt>
                <c:pt idx="26">
                  <c:v>0</c:v>
                </c:pt>
                <c:pt idx="27">
                  <c:v>0</c:v>
                </c:pt>
                <c:pt idx="28">
                  <c:v>0</c:v>
                </c:pt>
                <c:pt idx="29">
                  <c:v>0</c:v>
                </c:pt>
                <c:pt idx="30">
                  <c:v>0</c:v>
                </c:pt>
                <c:pt idx="31">
                  <c:v>0</c:v>
                </c:pt>
                <c:pt idx="32">
                  <c:v>0</c:v>
                </c:pt>
                <c:pt idx="33">
                  <c:v>0</c:v>
                </c:pt>
                <c:pt idx="34">
                  <c:v>0</c:v>
                </c:pt>
                <c:pt idx="35">
                  <c:v>0</c:v>
                </c:pt>
                <c:pt idx="36">
                  <c:v>-53</c:v>
                </c:pt>
                <c:pt idx="37">
                  <c:v>-53</c:v>
                </c:pt>
                <c:pt idx="38">
                  <c:v>0</c:v>
                </c:pt>
                <c:pt idx="39">
                  <c:v>36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17</c:v>
                </c:pt>
              </c:numCache>
            </c:numRef>
          </c:val>
          <c:extLst>
            <c:ext xmlns:c16="http://schemas.microsoft.com/office/drawing/2014/chart" uri="{C3380CC4-5D6E-409C-BE32-E72D297353CC}">
              <c16:uniqueId val="{00000000-E51E-4320-AEEF-F72BE266D2DA}"/>
            </c:ext>
          </c:extLst>
        </c:ser>
        <c:dLbls>
          <c:showLegendKey val="0"/>
          <c:showVal val="0"/>
          <c:showCatName val="0"/>
          <c:showSerName val="0"/>
          <c:showPercent val="0"/>
          <c:showBubbleSize val="0"/>
        </c:dLbls>
        <c:gapWidth val="0"/>
        <c:axId val="-602828352"/>
        <c:axId val="-602837600"/>
      </c:barChart>
      <c:catAx>
        <c:axId val="-602828352"/>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602837600"/>
        <c:crosses val="autoZero"/>
        <c:auto val="1"/>
        <c:lblAlgn val="ctr"/>
        <c:lblOffset val="100"/>
        <c:noMultiLvlLbl val="0"/>
      </c:catAx>
      <c:valAx>
        <c:axId val="-60283760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6028283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647</c:v>
                </c:pt>
              </c:strCache>
            </c:strRef>
          </c:tx>
          <c:spPr>
            <a:solidFill>
              <a:schemeClr val="accent1"/>
            </a:solidFill>
          </c:spPr>
          <c:invertIfNegative val="0"/>
          <c:cat>
            <c:numRef>
              <c:f>'Overall Metrics'!$R$2:$R$57</c:f>
              <c:numCache>
                <c:formatCode>#,##0.00</c:formatCode>
                <c:ptCount val="56"/>
                <c:pt idx="0">
                  <c:v>0</c:v>
                </c:pt>
                <c:pt idx="1">
                  <c:v>1.8181818181818181E-2</c:v>
                </c:pt>
                <c:pt idx="2">
                  <c:v>3.6363636363636362E-2</c:v>
                </c:pt>
                <c:pt idx="3">
                  <c:v>5.4545454545454543E-2</c:v>
                </c:pt>
                <c:pt idx="4">
                  <c:v>7.2727272727272724E-2</c:v>
                </c:pt>
                <c:pt idx="5">
                  <c:v>9.0909090909090912E-2</c:v>
                </c:pt>
                <c:pt idx="6">
                  <c:v>0.1090909090909091</c:v>
                </c:pt>
                <c:pt idx="7">
                  <c:v>0.12727272727272729</c:v>
                </c:pt>
                <c:pt idx="8">
                  <c:v>0.14545454545454548</c:v>
                </c:pt>
                <c:pt idx="9">
                  <c:v>0.16363636363636366</c:v>
                </c:pt>
                <c:pt idx="10">
                  <c:v>0.18181818181818185</c:v>
                </c:pt>
                <c:pt idx="11">
                  <c:v>0.20000000000000004</c:v>
                </c:pt>
                <c:pt idx="12">
                  <c:v>0.21818181818181823</c:v>
                </c:pt>
                <c:pt idx="13">
                  <c:v>0.23636363636363641</c:v>
                </c:pt>
                <c:pt idx="14">
                  <c:v>0.25454545454545457</c:v>
                </c:pt>
                <c:pt idx="15">
                  <c:v>0.27272727272727276</c:v>
                </c:pt>
                <c:pt idx="16">
                  <c:v>0.29090909090909095</c:v>
                </c:pt>
                <c:pt idx="17">
                  <c:v>0.30909090909090914</c:v>
                </c:pt>
                <c:pt idx="18">
                  <c:v>0.32727272727272733</c:v>
                </c:pt>
                <c:pt idx="19">
                  <c:v>0.34545454545454551</c:v>
                </c:pt>
                <c:pt idx="20">
                  <c:v>0.3636363636363637</c:v>
                </c:pt>
                <c:pt idx="21">
                  <c:v>0.38181818181818189</c:v>
                </c:pt>
                <c:pt idx="22">
                  <c:v>0.40000000000000008</c:v>
                </c:pt>
                <c:pt idx="23">
                  <c:v>0.41818181818181827</c:v>
                </c:pt>
                <c:pt idx="24">
                  <c:v>0.43636363636363645</c:v>
                </c:pt>
                <c:pt idx="26">
                  <c:v>0.45454545454545464</c:v>
                </c:pt>
                <c:pt idx="38">
                  <c:v>0.47272727272727283</c:v>
                </c:pt>
                <c:pt idx="39">
                  <c:v>0.49090909090909102</c:v>
                </c:pt>
                <c:pt idx="40">
                  <c:v>0.50909090909090915</c:v>
                </c:pt>
                <c:pt idx="41">
                  <c:v>0.52727272727272734</c:v>
                </c:pt>
                <c:pt idx="42">
                  <c:v>0.54545454545454553</c:v>
                </c:pt>
                <c:pt idx="43">
                  <c:v>0.56363636363636371</c:v>
                </c:pt>
                <c:pt idx="44">
                  <c:v>0.5818181818181819</c:v>
                </c:pt>
                <c:pt idx="45">
                  <c:v>0.60000000000000009</c:v>
                </c:pt>
                <c:pt idx="46">
                  <c:v>0.61818181818181828</c:v>
                </c:pt>
                <c:pt idx="47">
                  <c:v>0.63636363636363646</c:v>
                </c:pt>
                <c:pt idx="48">
                  <c:v>0.65454545454545465</c:v>
                </c:pt>
                <c:pt idx="49">
                  <c:v>0.67272727272727284</c:v>
                </c:pt>
                <c:pt idx="50">
                  <c:v>0.69090909090909103</c:v>
                </c:pt>
                <c:pt idx="51">
                  <c:v>0.70909090909090922</c:v>
                </c:pt>
                <c:pt idx="52">
                  <c:v>0.7272727272727274</c:v>
                </c:pt>
                <c:pt idx="53">
                  <c:v>0.74545454545454559</c:v>
                </c:pt>
                <c:pt idx="54">
                  <c:v>0.76363636363636378</c:v>
                </c:pt>
                <c:pt idx="55">
                  <c:v>1</c:v>
                </c:pt>
              </c:numCache>
            </c:numRef>
          </c:cat>
          <c:val>
            <c:numRef>
              <c:f>'Overall Metrics'!$Q$2:$Q$57</c:f>
              <c:numCache>
                <c:formatCode>General</c:formatCode>
                <c:ptCount val="56"/>
                <c:pt idx="0">
                  <c:v>647</c:v>
                </c:pt>
                <c:pt idx="1">
                  <c:v>40</c:v>
                </c:pt>
                <c:pt idx="2">
                  <c:v>8</c:v>
                </c:pt>
                <c:pt idx="3">
                  <c:v>2</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1</c:v>
                </c:pt>
                <c:pt idx="22">
                  <c:v>0</c:v>
                </c:pt>
                <c:pt idx="23">
                  <c:v>0</c:v>
                </c:pt>
                <c:pt idx="24">
                  <c:v>0</c:v>
                </c:pt>
                <c:pt idx="25">
                  <c:v>0</c:v>
                </c:pt>
                <c:pt idx="26">
                  <c:v>1</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1</c:v>
                </c:pt>
              </c:numCache>
            </c:numRef>
          </c:val>
          <c:extLst>
            <c:ext xmlns:c16="http://schemas.microsoft.com/office/drawing/2014/chart" uri="{C3380CC4-5D6E-409C-BE32-E72D297353CC}">
              <c16:uniqueId val="{00000000-9DBC-44BC-9756-22981266E44C}"/>
            </c:ext>
          </c:extLst>
        </c:ser>
        <c:dLbls>
          <c:showLegendKey val="0"/>
          <c:showVal val="0"/>
          <c:showCatName val="0"/>
          <c:showSerName val="0"/>
          <c:showPercent val="0"/>
          <c:showBubbleSize val="0"/>
        </c:dLbls>
        <c:gapWidth val="0"/>
        <c:axId val="-602825088"/>
        <c:axId val="-602831072"/>
      </c:barChart>
      <c:catAx>
        <c:axId val="-602825088"/>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602831072"/>
        <c:crosses val="autoZero"/>
        <c:auto val="1"/>
        <c:lblAlgn val="ctr"/>
        <c:lblOffset val="100"/>
        <c:noMultiLvlLbl val="0"/>
      </c:catAx>
      <c:valAx>
        <c:axId val="-6028310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6028250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Metrics'!$U$2:$U$57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101A-4ECC-B85B-867D95999A4A}"/>
            </c:ext>
          </c:extLst>
        </c:ser>
        <c:dLbls>
          <c:showLegendKey val="0"/>
          <c:showVal val="0"/>
          <c:showCatName val="0"/>
          <c:showSerName val="0"/>
          <c:showPercent val="0"/>
          <c:showBubbleSize val="0"/>
        </c:dLbls>
        <c:gapWidth val="0"/>
        <c:axId val="-602839232"/>
        <c:axId val="-602819104"/>
      </c:barChart>
      <c:catAx>
        <c:axId val="-602839232"/>
        <c:scaling>
          <c:orientation val="minMax"/>
        </c:scaling>
        <c:delete val="1"/>
        <c:axPos val="b"/>
        <c:numFmt formatCode="#,##0.00" sourceLinked="1"/>
        <c:majorTickMark val="out"/>
        <c:minorTickMark val="none"/>
        <c:tickLblPos val="none"/>
        <c:crossAx val="-602819104"/>
        <c:crosses val="autoZero"/>
        <c:auto val="1"/>
        <c:lblAlgn val="ctr"/>
        <c:lblOffset val="100"/>
        <c:noMultiLvlLbl val="0"/>
      </c:catAx>
      <c:valAx>
        <c:axId val="-602819104"/>
        <c:scaling>
          <c:orientation val="minMax"/>
        </c:scaling>
        <c:delete val="1"/>
        <c:axPos val="l"/>
        <c:numFmt formatCode="General" sourceLinked="1"/>
        <c:majorTickMark val="out"/>
        <c:minorTickMark val="none"/>
        <c:tickLblPos val="none"/>
        <c:crossAx val="-60283923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46</xdr:row>
      <xdr:rowOff>38100</xdr:rowOff>
    </xdr:from>
    <xdr:to>
      <xdr:col>1</xdr:col>
      <xdr:colOff>918209</xdr:colOff>
      <xdr:row>53</xdr:row>
      <xdr:rowOff>180975</xdr:rowOff>
    </xdr:to>
    <xdr:graphicFrame macro="">
      <xdr:nvGraphicFramePr>
        <xdr:cNvPr id="2" name="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60</xdr:row>
      <xdr:rowOff>38100</xdr:rowOff>
    </xdr:from>
    <xdr:to>
      <xdr:col>1</xdr:col>
      <xdr:colOff>918209</xdr:colOff>
      <xdr:row>67</xdr:row>
      <xdr:rowOff>180975</xdr:rowOff>
    </xdr:to>
    <xdr:graphicFrame macro="">
      <xdr:nvGraphicFramePr>
        <xdr:cNvPr id="5" name="In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74</xdr:row>
      <xdr:rowOff>28575</xdr:rowOff>
    </xdr:from>
    <xdr:to>
      <xdr:col>1</xdr:col>
      <xdr:colOff>918209</xdr:colOff>
      <xdr:row>81</xdr:row>
      <xdr:rowOff>171450</xdr:rowOff>
    </xdr:to>
    <xdr:graphicFrame macro="">
      <xdr:nvGraphicFramePr>
        <xdr:cNvPr id="4" name="Out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88</xdr:row>
      <xdr:rowOff>9525</xdr:rowOff>
    </xdr:from>
    <xdr:to>
      <xdr:col>1</xdr:col>
      <xdr:colOff>918210</xdr:colOff>
      <xdr:row>95</xdr:row>
      <xdr:rowOff>152400</xdr:rowOff>
    </xdr:to>
    <xdr:graphicFrame macro="">
      <xdr:nvGraphicFramePr>
        <xdr:cNvPr id="6" name="Betweenness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102</xdr:row>
      <xdr:rowOff>19050</xdr:rowOff>
    </xdr:from>
    <xdr:to>
      <xdr:col>2</xdr:col>
      <xdr:colOff>0</xdr:colOff>
      <xdr:row>109</xdr:row>
      <xdr:rowOff>161925</xdr:rowOff>
    </xdr:to>
    <xdr:graphicFrame macro="">
      <xdr:nvGraphicFramePr>
        <xdr:cNvPr id="7" name="Closeness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116</xdr:row>
      <xdr:rowOff>19050</xdr:rowOff>
    </xdr:from>
    <xdr:to>
      <xdr:col>1</xdr:col>
      <xdr:colOff>918210</xdr:colOff>
      <xdr:row>123</xdr:row>
      <xdr:rowOff>161925</xdr:rowOff>
    </xdr:to>
    <xdr:graphicFrame macro="">
      <xdr:nvGraphicFramePr>
        <xdr:cNvPr id="8" name="Eigenvector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144</xdr:row>
      <xdr:rowOff>9525</xdr:rowOff>
    </xdr:from>
    <xdr:to>
      <xdr:col>1</xdr:col>
      <xdr:colOff>918210</xdr:colOff>
      <xdr:row>151</xdr:row>
      <xdr:rowOff>152400</xdr:rowOff>
    </xdr:to>
    <xdr:graphicFrame macro="">
      <xdr:nvGraphicFramePr>
        <xdr:cNvPr id="9" name="ClusteringCoefficient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130</xdr:row>
      <xdr:rowOff>0</xdr:rowOff>
    </xdr:from>
    <xdr:to>
      <xdr:col>1</xdr:col>
      <xdr:colOff>918210</xdr:colOff>
      <xdr:row>137</xdr:row>
      <xdr:rowOff>142875</xdr:rowOff>
    </xdr:to>
    <xdr:graphicFrame macro="">
      <xdr:nvGraphicFramePr>
        <xdr:cNvPr id="10" name="ClusteringCoefficient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Edges" displayName="Edges" ref="A2:BI969" totalsRowShown="0" headerRowDxfId="216" dataDxfId="215">
  <autoFilter ref="A2:BI969">
    <filterColumn colId="55">
      <filters>
        <filter val="SHOW"/>
      </filters>
    </filterColumn>
  </autoFilter>
  <tableColumns count="61">
    <tableColumn id="1" name="Vertex 1" dataDxfId="214" dataCellStyle="NodeXL Required"/>
    <tableColumn id="2" name="Vertex 2" dataDxfId="213" dataCellStyle="NodeXL Required"/>
    <tableColumn id="3" name="Color" dataDxfId="212" dataCellStyle="NodeXL Visual Property"/>
    <tableColumn id="4" name="Width" dataDxfId="211" dataCellStyle="NodeXL Visual Property"/>
    <tableColumn id="11" name="Style" dataDxfId="210" dataCellStyle="NodeXL Visual Property"/>
    <tableColumn id="5" name="Opacity" dataDxfId="209" dataCellStyle="NodeXL Visual Property"/>
    <tableColumn id="6" name="Visibility" dataDxfId="77" dataCellStyle="NodeXL Visual Property">
      <calculatedColumnFormula>IF(Edges[[#This Row],[Vertex 1]]=Edges[[#This Row],[Vertex 2]],"HIDE","SHOW")</calculatedColumnFormula>
    </tableColumn>
    <tableColumn id="10" name="Label" dataDxfId="208" dataCellStyle="NodeXL Label"/>
    <tableColumn id="12" name="Label Text Color" dataDxfId="207" dataCellStyle="NodeXL Label"/>
    <tableColumn id="13" name="Label Font Size" dataDxfId="206" dataCellStyle="NodeXL Label"/>
    <tableColumn id="14" name="Reciprocated?" dataDxfId="79" dataCellStyle="NodeXL Graph Metric"/>
    <tableColumn id="7" name="ID" dataDxfId="205" dataCellStyle="NodeXL Do Not Edit"/>
    <tableColumn id="9" name="Dynamic Filter" dataDxfId="204" dataCellStyle="NodeXL Do Not Edit"/>
    <tableColumn id="8" name="Add Your Own Columns Here" dataDxfId="203" dataCellStyle="NodeXL Other Column"/>
    <tableColumn id="15" name="Relationship" dataDxfId="202" dataCellStyle="Normal"/>
    <tableColumn id="16" name="Relationship Date (UTC)" dataDxfId="201" dataCellStyle="Normal"/>
    <tableColumn id="17" name="Tweet" dataDxfId="200" dataCellStyle="Normal"/>
    <tableColumn id="18" name="URLs in Tweet" dataDxfId="199" dataCellStyle="Normal"/>
    <tableColumn id="19" name="Domains in Tweet" dataDxfId="198" dataCellStyle="Normal"/>
    <tableColumn id="20" name="Hashtags in Tweet" dataDxfId="197" dataCellStyle="Normal"/>
    <tableColumn id="21" name="Media in Tweet" dataDxfId="196" dataCellStyle="Normal"/>
    <tableColumn id="22" name="Tweet Image File" dataDxfId="195" dataCellStyle="Hyperlink"/>
    <tableColumn id="23" name="Tweet Date (UTC)" dataDxfId="194" dataCellStyle="Normal"/>
    <tableColumn id="24" name="Twitter Page for Tweet" dataDxfId="193" dataCellStyle="Hyperlink"/>
    <tableColumn id="25" name="Latitude" dataDxfId="192" dataCellStyle="Normal"/>
    <tableColumn id="26" name="Longitude" dataDxfId="191" dataCellStyle="Normal"/>
    <tableColumn id="27" name="Imported ID" dataDxfId="190" dataCellStyle="Normal"/>
    <tableColumn id="28" name="In-Reply-To Tweet ID" dataDxfId="189" dataCellStyle="Normal"/>
    <tableColumn id="29" name="Favorited" dataDxfId="188" dataCellStyle="Normal"/>
    <tableColumn id="30" name="Favorite Count" dataDxfId="187" dataCellStyle="Normal"/>
    <tableColumn id="31" name="In-Reply-To User ID" dataDxfId="186" dataCellStyle="Normal"/>
    <tableColumn id="32" name="Is Quote Status" dataDxfId="185" dataCellStyle="Normal"/>
    <tableColumn id="33" name="Language" dataDxfId="184" dataCellStyle="Normal"/>
    <tableColumn id="34" name="Possibly Sensitive" dataDxfId="183" dataCellStyle="Normal"/>
    <tableColumn id="35" name="Quoted Status ID" dataDxfId="182" dataCellStyle="Normal"/>
    <tableColumn id="36" name="Retweeted" dataDxfId="181" dataCellStyle="Normal"/>
    <tableColumn id="37" name="Retweet Count" dataDxfId="180" dataCellStyle="Normal"/>
    <tableColumn id="38" name="Retweet ID" dataDxfId="179" dataCellStyle="Normal"/>
    <tableColumn id="39" name="Source" dataDxfId="178" dataCellStyle="Normal"/>
    <tableColumn id="40" name="Truncated" dataDxfId="177" dataCellStyle="Normal"/>
    <tableColumn id="41" name="Unified Twitter ID" dataDxfId="176" dataCellStyle="Normal"/>
    <tableColumn id="42" name="Imported Tweet Type" dataDxfId="175" dataCellStyle="Normal"/>
    <tableColumn id="43" name="Added By Extended Analysis" dataDxfId="174" dataCellStyle="Normal"/>
    <tableColumn id="44" name="Corrected By Extended Analysis" dataDxfId="173" dataCellStyle="Normal"/>
    <tableColumn id="45" name="Place Bounding Box" dataDxfId="172" dataCellStyle="Normal"/>
    <tableColumn id="46" name="Place Country" dataDxfId="171" dataCellStyle="Normal"/>
    <tableColumn id="47" name="Place Country Code" dataDxfId="170" dataCellStyle="Normal"/>
    <tableColumn id="48" name="Place Full Name" dataDxfId="169" dataCellStyle="Normal"/>
    <tableColumn id="49" name="Place ID" dataDxfId="168" dataCellStyle="Normal"/>
    <tableColumn id="50" name="Place Name" dataDxfId="167" dataCellStyle="Normal"/>
    <tableColumn id="51" name="Place Type" dataDxfId="166" dataCellStyle="Normal"/>
    <tableColumn id="52" name="Place URL" dataDxfId="165" dataCellStyle="Normal"/>
    <tableColumn id="53" name="States" dataDxfId="164" dataCellStyle="Normal"/>
    <tableColumn id="54" name="Tweet Sentiment" dataDxfId="163" dataCellStyle="Normal"/>
    <tableColumn id="55" name="Region" dataDxfId="80" dataCellStyle="Normal">
      <calculatedColumnFormula>VLOOKUP(Edges[[#This Row],[States]],'Sentiment Classification'!E:G,3,FALSE)</calculatedColumnFormula>
    </tableColumn>
    <tableColumn id="56" name="Self Loop" dataDxfId="78" dataCellStyle="Normal">
      <calculatedColumnFormula>IF(Edges[[#This Row],[Vertex 1]]=Edges[[#This Row],[Vertex 2]],"HIDE","SHOW")</calculatedColumnFormula>
    </tableColumn>
    <tableColumn id="57" name="Region Sentiment Totals" dataDxfId="76" dataCellStyle="Normal">
      <calculatedColumnFormula>VLOOKUP(Edges[[#This Row],[Region]],'Sentiment Classification'!J:K,2,FALSE)</calculatedColumnFormula>
    </tableColumn>
    <tableColumn id="58" name="State Sentiment Totals" dataDxfId="2" dataCellStyle="Normal">
      <calculatedColumnFormula>VLOOKUP(Edges[[#This Row],[States]],'Sentiment Classification'!E:F,2,FALSE)</calculatedColumnFormula>
    </tableColumn>
    <tableColumn id="59" name="Vertex 1 Group" dataDxfId="1" dataCellStyle="Normal">
      <calculatedColumnFormula>REPLACE(INDEX(GroupVertices[Group], MATCH(Edges[[#This Row],[Vertex 1]],GroupVertices[Vertex],0)),1,1,"")</calculatedColumnFormula>
    </tableColumn>
    <tableColumn id="60" name="Vertex 2 Group" dataDxfId="0" dataCellStyle="Normal">
      <calculatedColumnFormula>REPLACE(INDEX(GroupVertices[Group], MATCH(Edges[[#This Row],[Vertex 2]],GroupVertices[Vertex],0)),1,1,"")</calculatedColumnFormula>
    </tableColumn>
    <tableColumn id="61" name="Edge Weight" dataCellStyle="Normal"/>
  </tableColumns>
  <tableStyleInfo name="NodeXL Table" showFirstColumn="0" showLastColumn="0" showRowStripes="0" showColumnStripes="0"/>
</table>
</file>

<file path=xl/tables/table2.xml><?xml version="1.0" encoding="utf-8"?>
<table xmlns="http://schemas.openxmlformats.org/spreadsheetml/2006/main" id="2" name="Vertices" displayName="Vertices" ref="A2:BL809" totalsRowShown="0" headerRowDxfId="162" dataDxfId="161">
  <autoFilter ref="A2:BL809"/>
  <tableColumns count="64">
    <tableColumn id="1" name="Vertex" dataDxfId="160" dataCellStyle="NodeXL Required"/>
    <tableColumn id="2" name="Color" dataDxfId="159" dataCellStyle="NodeXL Visual Property"/>
    <tableColumn id="5" name="Shape" dataDxfId="158" dataCellStyle="NodeXL Visual Property"/>
    <tableColumn id="6" name="Size" dataDxfId="157" dataCellStyle="NodeXL Visual Property"/>
    <tableColumn id="4" name="Opacity" dataDxfId="156" dataCellStyle="NodeXL Visual Property"/>
    <tableColumn id="7" name="Image File" dataDxfId="155" dataCellStyle="NodeXL Visual Property"/>
    <tableColumn id="3" name="Visibility" dataDxfId="154" dataCellStyle="NodeXL Visual Property"/>
    <tableColumn id="10" name="Label" dataDxfId="153" dataCellStyle="NodeXL Label"/>
    <tableColumn id="16" name="Label Fill Color" dataDxfId="152" dataCellStyle="NodeXL Label"/>
    <tableColumn id="9" name="Label Position" dataDxfId="151" dataCellStyle="NodeXL Label"/>
    <tableColumn id="8" name="Tooltip" dataDxfId="150" dataCellStyle="NodeXL Label"/>
    <tableColumn id="18" name="Layout Order" dataDxfId="149" dataCellStyle="NodeXL Layout"/>
    <tableColumn id="13" name="X" dataDxfId="148" dataCellStyle="NodeXL Layout"/>
    <tableColumn id="14" name="Y" dataDxfId="147" dataCellStyle="NodeXL Layout"/>
    <tableColumn id="12" name="Locked?" dataDxfId="146" dataCellStyle="NodeXL Layout"/>
    <tableColumn id="19" name="Polar R" dataDxfId="145" dataCellStyle="NodeXL Layout"/>
    <tableColumn id="20" name="Polar Angle" dataDxfId="144" dataCellStyle="NodeXL Layout"/>
    <tableColumn id="21" name="Degree" dataDxfId="20" dataCellStyle="NodeXL Graph Metric"/>
    <tableColumn id="22" name="In-Degree" dataDxfId="19" dataCellStyle="NodeXL Graph Metric"/>
    <tableColumn id="23" name="Out-Degree" dataDxfId="16" dataCellStyle="NodeXL Graph Metric"/>
    <tableColumn id="24" name="Betweenness Centrality" dataDxfId="15" dataCellStyle="NodeXL Graph Metric"/>
    <tableColumn id="25" name="Closeness Centrality" dataDxfId="14" dataCellStyle="NodeXL Graph Metric"/>
    <tableColumn id="26" name="Eigenvector Centrality" dataDxfId="12" dataCellStyle="NodeXL Graph Metric"/>
    <tableColumn id="15" name="PageRank" dataDxfId="13" dataCellStyle="NodeXL Graph Metric"/>
    <tableColumn id="27" name="Clustering Coefficient" dataDxfId="17" dataCellStyle="NodeXL Graph Metric"/>
    <tableColumn id="29" name="Reciprocated Vertex Pair Ratio" dataDxfId="18" dataCellStyle="NodeXL Graph Metric"/>
    <tableColumn id="11" name="ID" dataDxfId="143" dataCellStyle="NodeXL Do Not Edit"/>
    <tableColumn id="28" name="Dynamic Filter" dataDxfId="142" dataCellStyle="NodeXL Do Not Edit"/>
    <tableColumn id="17" name="Add Your Own Columns Here" dataDxfId="141" dataCellStyle="NodeXL Other Column"/>
    <tableColumn id="30" name="Name" dataDxfId="140" dataCellStyle="Normal"/>
    <tableColumn id="31" name="Followed" dataDxfId="139" dataCellStyle="Normal"/>
    <tableColumn id="32" name="Followers" dataDxfId="138" dataCellStyle="Normal"/>
    <tableColumn id="33" name="Tweets" dataDxfId="137" dataCellStyle="Normal"/>
    <tableColumn id="34" name="Favorites" dataDxfId="136" dataCellStyle="Normal"/>
    <tableColumn id="35" name="Time Zone UTC Offset (Seconds)" dataDxfId="135" dataCellStyle="Normal"/>
    <tableColumn id="36" name="Description" dataDxfId="134" dataCellStyle="Normal"/>
    <tableColumn id="37" name="Location" dataDxfId="133" dataCellStyle="Normal"/>
    <tableColumn id="38" name="Web" dataDxfId="132" dataCellStyle="Normal"/>
    <tableColumn id="39" name="Time Zone" dataDxfId="131" dataCellStyle="Normal"/>
    <tableColumn id="40" name="Joined Twitter Date (UTC)" dataDxfId="130" dataCellStyle="Normal"/>
    <tableColumn id="41" name="Profile Banner Url" dataDxfId="129" dataCellStyle="Normal"/>
    <tableColumn id="42" name="Default Profile" dataDxfId="128" dataCellStyle="Normal"/>
    <tableColumn id="43" name="Default Profile Image" dataDxfId="127" dataCellStyle="Normal"/>
    <tableColumn id="44" name="Geo Enabled" dataDxfId="126" dataCellStyle="Normal"/>
    <tableColumn id="45" name="Language" dataDxfId="125" dataCellStyle="Normal"/>
    <tableColumn id="46" name="Listed Count" dataDxfId="124" dataCellStyle="Normal"/>
    <tableColumn id="47" name="Profile Background Image Url" dataDxfId="123" dataCellStyle="Normal"/>
    <tableColumn id="48" name="Verified" dataDxfId="122" dataCellStyle="Normal"/>
    <tableColumn id="49" name="Custom Menu Item Text" dataDxfId="121" dataCellStyle="Normal"/>
    <tableColumn id="50" name="Custom Menu Item Action" dataDxfId="120" dataCellStyle="Normal"/>
    <tableColumn id="51" name="Tweeted Search Term?" dataDxfId="32" dataCellStyle="Normal"/>
    <tableColumn id="52" name="Top URLs in Tweet by Count" dataDxfId="31" dataCellStyle="NodeXL Graph Metric"/>
    <tableColumn id="53" name="Top URLs in Tweet by Salience" dataDxfId="30" dataCellStyle="NodeXL Graph Metric"/>
    <tableColumn id="54" name="Top Domains in Tweet by Count" dataDxfId="29" dataCellStyle="NodeXL Graph Metric"/>
    <tableColumn id="55" name="Top Domains in Tweet by Salience" dataDxfId="28" dataCellStyle="NodeXL Graph Metric"/>
    <tableColumn id="56" name="Top Hashtags in Tweet by Count" dataDxfId="27" dataCellStyle="NodeXL Graph Metric"/>
    <tableColumn id="57" name="Top Hashtags in Tweet by Salience" dataDxfId="26" dataCellStyle="NodeXL Graph Metric"/>
    <tableColumn id="58" name="Top Words in Tweet by Count" dataDxfId="25" dataCellStyle="NodeXL Graph Metric"/>
    <tableColumn id="59" name="Top Words in Tweet by Salience" dataDxfId="24" dataCellStyle="NodeXL Graph Metric"/>
    <tableColumn id="60" name="Top Word Pairs in Tweet by Count" dataDxfId="23" dataCellStyle="NodeXL Graph Metric"/>
    <tableColumn id="61" name="Top Word Pairs in Tweet by Salience" dataDxfId="21" dataCellStyle="NodeXL Graph Metric"/>
    <tableColumn id="62" name="State" dataDxfId="22" dataCellStyle="NodeXL Graph Metric"/>
    <tableColumn id="63" name="Region" dataDxfId="4" dataCellStyle="NodeXL Graph Metric">
      <calculatedColumnFormula>VLOOKUP(Vertices[[#This Row],[State]],'Sentiment Classification'!E:G,3,FALSE)</calculatedColumnFormula>
    </tableColumn>
    <tableColumn id="64" name="Vertex Group" dataDxfId="3" dataCellStyle="Normal">
      <calculatedColumnFormula>REPLACE(INDEX(GroupVertices[Group], MATCH(Vertices[[#This Row],[Vertex]],GroupVertices[Vertex],0)),1,1,"")</calculatedColumnFormula>
    </tableColumn>
  </tableColumns>
  <tableStyleInfo name="NodeXL Table" showFirstColumn="0" showLastColumn="0" showRowStripes="0" showColumnStripes="0"/>
</table>
</file>

<file path=xl/tables/table3.xml><?xml version="1.0" encoding="utf-8"?>
<table xmlns="http://schemas.openxmlformats.org/spreadsheetml/2006/main" id="4" name="Groups" displayName="Groups" ref="A2:AF7" totalsRowShown="0" headerRowDxfId="119">
  <autoFilter ref="A2:AF7"/>
  <tableColumns count="32">
    <tableColumn id="1" name="Group" dataDxfId="11" dataCellStyle="NodeXL Required"/>
    <tableColumn id="2" name="Vertex Color" dataDxfId="10" dataCellStyle="NodeXL Visual Property"/>
    <tableColumn id="3" name="Vertex Shape" dataDxfId="8" dataCellStyle="NodeXL Visual Property"/>
    <tableColumn id="22" name="Visibility" dataDxfId="9" dataCellStyle="NodeXL Visual Property"/>
    <tableColumn id="4" name="Collapsed?" dataCellStyle="NodeXL Visual Property"/>
    <tableColumn id="18" name="Label" dataDxfId="118" dataCellStyle="NodeXL Label"/>
    <tableColumn id="20" name="Collapsed X" dataCellStyle="NodeXL Layout"/>
    <tableColumn id="21" name="Collapsed Y" dataCellStyle="NodeXL Layout"/>
    <tableColumn id="6" name="ID" dataDxfId="117" dataCellStyle="NodeXL Do Not Edit"/>
    <tableColumn id="19" name="Collapsed Properties" dataDxfId="116" dataCellStyle="NodeXL Do Not Edit"/>
    <tableColumn id="5" name="Vertices" dataDxfId="115" dataCellStyle="NodeXL Graph Metric"/>
    <tableColumn id="7" name="Unique Edges" dataDxfId="114" dataCellStyle="NodeXL Graph Metric"/>
    <tableColumn id="8" name="Edges With Duplicates" dataDxfId="113" dataCellStyle="NodeXL Graph Metric"/>
    <tableColumn id="9" name="Total Edges" dataDxfId="112" dataCellStyle="NodeXL Graph Metric"/>
    <tableColumn id="10" name="Self-Loops" dataDxfId="111" dataCellStyle="NodeXL Graph Metric"/>
    <tableColumn id="24" name="Reciprocated Vertex Pair Ratio" dataDxfId="110" dataCellStyle="NodeXL Graph Metric"/>
    <tableColumn id="25" name="Reciprocated Edge Ratio" dataDxfId="109" dataCellStyle="NodeXL Graph Metric"/>
    <tableColumn id="11" name="Connected Components" dataDxfId="108" dataCellStyle="NodeXL Graph Metric"/>
    <tableColumn id="12" name="Single-Vertex Connected Components" dataDxfId="107" dataCellStyle="NodeXL Graph Metric"/>
    <tableColumn id="13" name="Maximum Vertices in a Connected Component" dataDxfId="106" dataCellStyle="NodeXL Graph Metric"/>
    <tableColumn id="14" name="Maximum Edges in a Connected Component" dataDxfId="105" dataCellStyle="NodeXL Graph Metric"/>
    <tableColumn id="15" name="Maximum Geodesic Distance (Diameter)" dataDxfId="104" dataCellStyle="NodeXL Graph Metric"/>
    <tableColumn id="16" name="Average Geodesic Distance" dataDxfId="103" dataCellStyle="NodeXL Graph Metric"/>
    <tableColumn id="17" name="Graph Density" dataDxfId="69" dataCellStyle="NodeXL Graph Metric"/>
    <tableColumn id="23" name="Top URLs in Tweet" dataDxfId="64" dataCellStyle="Normal"/>
    <tableColumn id="26" name="Top Domains in Tweet" dataDxfId="59" dataCellStyle="Normal"/>
    <tableColumn id="27" name="Top Hashtags in Tweet" dataDxfId="54" dataCellStyle="Normal"/>
    <tableColumn id="28" name="Top Words in Tweet" dataDxfId="49" dataCellStyle="Normal"/>
    <tableColumn id="29" name="Top Word Pairs in Tweet" dataDxfId="40" dataCellStyle="Normal"/>
    <tableColumn id="30" name="Top Replied-To in Tweet" dataDxfId="39" dataCellStyle="Normal"/>
    <tableColumn id="31" name="Top Mentioned in Tweet" dataDxfId="34" dataCellStyle="Normal"/>
    <tableColumn id="32" name="Top Tweeters" dataDxfId="33" dataCellStyle="Normal"/>
  </tableColumns>
  <tableStyleInfo name="NodeXL Table" showFirstColumn="0" showLastColumn="0" showRowStripes="1" showColumnStripes="0"/>
</table>
</file>

<file path=xl/tables/table4.xml><?xml version="1.0" encoding="utf-8"?>
<table xmlns="http://schemas.openxmlformats.org/spreadsheetml/2006/main" id="5" name="GroupVertices" displayName="GroupVertices" ref="A1:C703" totalsRowShown="0" headerRowDxfId="102" dataDxfId="101">
  <autoFilter ref="A1:C703"/>
  <tableColumns count="3">
    <tableColumn id="1" name="Group" dataDxfId="7" dataCellStyle="Normal"/>
    <tableColumn id="2" name="Vertex" dataDxfId="6" dataCellStyle="Normal"/>
    <tableColumn id="3" name="Vertex ID" dataDxfId="5" dataCellStyle="Normal">
      <calculatedColumnFormula>VLOOKUP(GroupVertices[[#This Row],[Vertex]], Vertices[], MATCH("ID", Vertices[#Headers], 0), FALSE)</calculatedColumnFormula>
    </tableColumn>
  </tableColumns>
  <tableStyleInfo name="TableStyleMedium9" showFirstColumn="0" showLastColumn="0" showRowStripes="1" showColumnStripes="0"/>
</table>
</file>

<file path=xl/tables/table5.xml><?xml version="1.0" encoding="utf-8"?>
<table xmlns="http://schemas.openxmlformats.org/spreadsheetml/2006/main" id="6" name="OverallMetrics" displayName="OverallMetrics" ref="A1:B26" totalsRowShown="0" dataCellStyle="NodeXL Graph Metric">
  <autoFilter ref="A1:B26"/>
  <tableColumns count="2">
    <tableColumn id="1" name="Graph Metric" dataDxfId="75" dataCellStyle="NodeXL Graph Metric"/>
    <tableColumn id="2" name="Value" dataDxfId="74" dataCellStyle="NodeXL Graph Metric"/>
  </tableColumns>
  <tableStyleInfo name="TableStyleMedium9" showFirstColumn="0" showLastColumn="0" showRowStripes="1" showColumnStripes="0"/>
</table>
</file>

<file path=xl/tables/table6.xml><?xml version="1.0" encoding="utf-8"?>
<table xmlns="http://schemas.openxmlformats.org/spreadsheetml/2006/main" id="3" name="HistogramBins" displayName="HistogramBins" ref="D1:U57" totalsRowShown="0">
  <autoFilter ref="D1:U57"/>
  <tableColumns count="18">
    <tableColumn id="1" name="Degree Bin" dataDxfId="100"/>
    <tableColumn id="2" name="Degree Frequency" dataDxfId="99">
      <calculatedColumnFormula>COUNTIF(Vertices[Degree], "&gt;= " &amp; D2) - COUNTIF(Vertices[Degree], "&gt;=" &amp; D3)</calculatedColumnFormula>
    </tableColumn>
    <tableColumn id="3" name="In-Degree Bin" dataDxfId="98"/>
    <tableColumn id="4" name="In-Degree Frequency" dataDxfId="97">
      <calculatedColumnFormula>COUNTIF(Vertices[In-Degree], "&gt;= " &amp; F2) - COUNTIF(Vertices[In-Degree], "&gt;=" &amp; F3)</calculatedColumnFormula>
    </tableColumn>
    <tableColumn id="5" name="Out-Degree Bin" dataDxfId="96"/>
    <tableColumn id="6" name="Out-Degree Frequency" dataDxfId="95">
      <calculatedColumnFormula>COUNTIF(Vertices[Out-Degree], "&gt;= " &amp; H2) - COUNTIF(Vertices[Out-Degree], "&gt;=" &amp; H3)</calculatedColumnFormula>
    </tableColumn>
    <tableColumn id="7" name="Betweenness Centrality Bin" dataDxfId="94"/>
    <tableColumn id="8" name="Betweenness Centrality Frequency" dataDxfId="93">
      <calculatedColumnFormula>COUNTIF(Vertices[Betweenness Centrality], "&gt;= " &amp; J2) - COUNTIF(Vertices[Betweenness Centrality], "&gt;=" &amp; J3)</calculatedColumnFormula>
    </tableColumn>
    <tableColumn id="9" name="Closeness Centrality Bin" dataDxfId="92"/>
    <tableColumn id="10" name="Closeness Centrality Frequency" dataDxfId="91">
      <calculatedColumnFormula>COUNTIF(Vertices[Closeness Centrality], "&gt;= " &amp; L2) - COUNTIF(Vertices[Closeness Centrality], "&gt;=" &amp; L3)</calculatedColumnFormula>
    </tableColumn>
    <tableColumn id="11" name="Eigenvector Centrality Bin" dataDxfId="90"/>
    <tableColumn id="12" name="Eigenvector Centrality Frequency" dataDxfId="89">
      <calculatedColumnFormula>COUNTIF(Vertices[Eigenvector Centrality], "&gt;= " &amp; N2) - COUNTIF(Vertices[Eigenvector Centrality], "&gt;=" &amp; N3)</calculatedColumnFormula>
    </tableColumn>
    <tableColumn id="18" name="PageRank Bin" dataDxfId="88"/>
    <tableColumn id="17" name="PageRank Frequency" dataDxfId="87">
      <calculatedColumnFormula>COUNTIF(Vertices[Eigenvector Centrality], "&gt;= " &amp; P2) - COUNTIF(Vertices[Eigenvector Centrality], "&gt;=" &amp; P3)</calculatedColumnFormula>
    </tableColumn>
    <tableColumn id="13" name="Clustering Coefficient Bin" dataDxfId="86"/>
    <tableColumn id="14" name="Clustering Coefficient Frequency" dataDxfId="85">
      <calculatedColumnFormula>COUNTIF(Vertices[Clustering Coefficient], "&gt;= " &amp; R2) - COUNTIF(Vertices[Clustering Coefficient], "&gt;=" &amp; R3)</calculatedColumnFormula>
    </tableColumn>
    <tableColumn id="15" name="Dynamic Filter Bin" dataDxfId="84"/>
    <tableColumn id="16" name="Dynamic Filter Frequency" dataDxfId="83">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15" name="HistogramProperties" displayName="HistogramProperties" ref="W1:X4" totalsRowShown="0">
  <autoFilter ref="W1:X4"/>
  <tableColumns count="2">
    <tableColumn id="1" name="Histogram Property"/>
    <tableColumn id="2" name="Value"/>
  </tableColumns>
  <tableStyleInfo name="TableStyleMedium9" showFirstColumn="0" showLastColumn="0" showRowStripes="1" showColumnStripes="0"/>
</table>
</file>

<file path=xl/tables/table8.xml><?xml version="1.0" encoding="utf-8"?>
<table xmlns="http://schemas.openxmlformats.org/spreadsheetml/2006/main" id="9" name="OverallReadabilityMetrics" displayName="OverallReadabilityMetrics" ref="A41:B42" insertRow="1" totalsRowShown="0" dataCellStyle="NodeXL Graph Metric">
  <autoFilter ref="A41:B42"/>
  <tableColumns count="2">
    <tableColumn id="1" name="Readability Metric" dataCellStyle="NodeXL Graph Metric"/>
    <tableColumn id="2"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id="7" name="PerWorkbookSettings" displayName="PerWorkbookSettings" ref="J1:K10" totalsRowShown="0" headerRowDxfId="82">
  <autoFilter ref="J1:K10"/>
  <tableColumns count="2">
    <tableColumn id="1" name="Per-Workbook Setting"/>
    <tableColumn id="2" name="Value"/>
  </tableColumns>
  <tableStyleInfo name="TableStyleMedium9" showFirstColumn="0" showLastColumn="0" showRowStripes="1" showColumnStripes="0"/>
</table>
</file>

<file path=xl/tables/table10.xml><?xml version="1.0" encoding="utf-8"?>
<table xmlns="http://schemas.openxmlformats.org/spreadsheetml/2006/main" id="8" name="DynamicFilterSettings" displayName="DynamicFilterSettings" ref="M1:P2" totalsRowShown="0" headerRowDxfId="81">
  <autoFilter ref="M1:P2"/>
  <tableColumns count="4">
    <tableColumn id="1" name="Table Name"/>
    <tableColumn id="2" name="Column Name"/>
    <tableColumn id="3" name="Selected Minimum"/>
    <tableColumn id="4" name="Selected Maximum"/>
  </tableColumns>
  <tableStyleInfo name="TableStyleMedium9" showFirstColumn="0" showLastColumn="0" showRowStripes="1" showColumnStripes="0"/>
</table>
</file>

<file path=xl/tables/table11.xml><?xml version="1.0" encoding="utf-8"?>
<table xmlns="http://schemas.openxmlformats.org/spreadsheetml/2006/main" id="19" name="TwitterSearchNetworkTopItems_1" displayName="TwitterSearchNetworkTopItems_1" ref="A1:B11" totalsRowShown="0" headerRowDxfId="73" dataDxfId="72" dataCellStyle="Normal">
  <autoFilter ref="A1:B11"/>
  <tableColumns count="2">
    <tableColumn id="1" name="Top URLs in Tweet in Entire Graph" dataDxfId="71" dataCellStyle="Normal"/>
    <tableColumn id="2" name="Entire Graph Count" dataDxfId="70" dataCellStyle="Normal"/>
  </tableColumns>
  <tableStyleInfo name="NodeXL Table" showFirstColumn="0" showLastColumn="0" showRowStripes="1" showColumnStripes="0"/>
</table>
</file>

<file path=xl/tables/table12.xml><?xml version="1.0" encoding="utf-8"?>
<table xmlns="http://schemas.openxmlformats.org/spreadsheetml/2006/main" id="20" name="TwitterSearchNetworkTopItems_2" displayName="TwitterSearchNetworkTopItems_2" ref="A14:B24" totalsRowShown="0" headerRowDxfId="68" dataDxfId="67" dataCellStyle="Normal">
  <autoFilter ref="A14:B24"/>
  <tableColumns count="2">
    <tableColumn id="1" name="Top Domains in Tweet in Entire Graph" dataDxfId="66" dataCellStyle="Normal"/>
    <tableColumn id="2" name="Entire Graph Count" dataDxfId="65" dataCellStyle="Normal"/>
  </tableColumns>
  <tableStyleInfo name="NodeXL Table" showFirstColumn="0" showLastColumn="0" showRowStripes="1" showColumnStripes="0"/>
</table>
</file>

<file path=xl/tables/table13.xml><?xml version="1.0" encoding="utf-8"?>
<table xmlns="http://schemas.openxmlformats.org/spreadsheetml/2006/main" id="21" name="TwitterSearchNetworkTopItems_3" displayName="TwitterSearchNetworkTopItems_3" ref="A27:B37" totalsRowShown="0" headerRowDxfId="63" dataDxfId="62" dataCellStyle="Normal">
  <autoFilter ref="A27:B37"/>
  <tableColumns count="2">
    <tableColumn id="1" name="Top Hashtags in Tweet in Entire Graph" dataDxfId="61" dataCellStyle="Normal"/>
    <tableColumn id="2" name="Entire Graph Count" dataDxfId="60" dataCellStyle="Normal"/>
  </tableColumns>
  <tableStyleInfo name="NodeXL Table" showFirstColumn="0" showLastColumn="0" showRowStripes="1" showColumnStripes="0"/>
</table>
</file>

<file path=xl/tables/table14.xml><?xml version="1.0" encoding="utf-8"?>
<table xmlns="http://schemas.openxmlformats.org/spreadsheetml/2006/main" id="22" name="TwitterSearchNetworkTopItems_4" displayName="TwitterSearchNetworkTopItems_4" ref="A40:B50" totalsRowShown="0" headerRowDxfId="58" dataDxfId="57" dataCellStyle="Normal">
  <autoFilter ref="A40:B50"/>
  <tableColumns count="2">
    <tableColumn id="1" name="Top Words in Tweet in Entire Graph" dataDxfId="56" dataCellStyle="Normal"/>
    <tableColumn id="2" name="Entire Graph Count" dataDxfId="55" dataCellStyle="Normal"/>
  </tableColumns>
  <tableStyleInfo name="NodeXL Table" showFirstColumn="0" showLastColumn="0" showRowStripes="1" showColumnStripes="0"/>
</table>
</file>

<file path=xl/tables/table15.xml><?xml version="1.0" encoding="utf-8"?>
<table xmlns="http://schemas.openxmlformats.org/spreadsheetml/2006/main" id="23" name="TwitterSearchNetworkTopItems_5" displayName="TwitterSearchNetworkTopItems_5" ref="A53:B63" totalsRowShown="0" headerRowDxfId="53" dataDxfId="52" dataCellStyle="Normal">
  <autoFilter ref="A53:B63"/>
  <tableColumns count="2">
    <tableColumn id="1" name="Top Word Pairs in Tweet in Entire Graph" dataDxfId="51" dataCellStyle="Normal"/>
    <tableColumn id="2" name="Entire Graph Count" dataDxfId="50" dataCellStyle="Normal"/>
  </tableColumns>
  <tableStyleInfo name="NodeXL Table" showFirstColumn="0" showLastColumn="0" showRowStripes="1" showColumnStripes="0"/>
</table>
</file>

<file path=xl/tables/table16.xml><?xml version="1.0" encoding="utf-8"?>
<table xmlns="http://schemas.openxmlformats.org/spreadsheetml/2006/main" id="24" name="TwitterSearchNetworkTopItems_6" displayName="TwitterSearchNetworkTopItems_6" ref="A66:B76" totalsRowShown="0" headerRowDxfId="48" dataDxfId="47" dataCellStyle="Normal">
  <autoFilter ref="A66:B76"/>
  <tableColumns count="2">
    <tableColumn id="1" name="Top Replied-To in Entire Graph" dataDxfId="46" dataCellStyle="Normal"/>
    <tableColumn id="2" name="Entire Graph Count" dataDxfId="45" dataCellStyle="Normal"/>
  </tableColumns>
  <tableStyleInfo name="NodeXL Table" showFirstColumn="0" showLastColumn="0" showRowStripes="1" showColumnStripes="0"/>
</table>
</file>

<file path=xl/tables/table17.xml><?xml version="1.0" encoding="utf-8"?>
<table xmlns="http://schemas.openxmlformats.org/spreadsheetml/2006/main" id="25" name="TwitterSearchNetworkTopItems_7" displayName="TwitterSearchNetworkTopItems_7" ref="A79:B89" totalsRowShown="0" headerRowDxfId="44" dataDxfId="43" dataCellStyle="Normal">
  <autoFilter ref="A79:B89"/>
  <tableColumns count="2">
    <tableColumn id="1" name="Top Mentioned in Entire Graph" dataDxfId="42" dataCellStyle="Normal"/>
    <tableColumn id="2" name="Entire Graph Count" dataDxfId="41" dataCellStyle="Normal"/>
  </tableColumns>
  <tableStyleInfo name="NodeXL Table" showFirstColumn="0" showLastColumn="0" showRowStripes="1" showColumnStripes="0"/>
</table>
</file>

<file path=xl/tables/table18.xml><?xml version="1.0" encoding="utf-8"?>
<table xmlns="http://schemas.openxmlformats.org/spreadsheetml/2006/main" id="26" name="TwitterSearchNetworkTopItems_8" displayName="TwitterSearchNetworkTopItems_8" ref="A92:B102" totalsRowShown="0" headerRowDxfId="38" dataDxfId="37" dataCellStyle="Normal">
  <autoFilter ref="A92:B102"/>
  <tableColumns count="2">
    <tableColumn id="1" name="Top Tweeters in Entire Graph" dataDxfId="36" dataCellStyle="Normal"/>
    <tableColumn id="2" name="Entire Graph Count" dataDxfId="35" dataCellStyle="Normal"/>
  </tableColumns>
  <tableStyleInfo name="NodeXL 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witter.com/" TargetMode="External"/><Relationship Id="rId170" Type="http://schemas.openxmlformats.org/officeDocument/2006/relationships/hyperlink" Target="http://pbs.twimg.com/profile_images/787628574350143488/CRNpt7XE_normal.jpg" TargetMode="External"/><Relationship Id="rId987" Type="http://schemas.openxmlformats.org/officeDocument/2006/relationships/hyperlink" Target="http://pbs.twimg.com/profile_images/585219620249939968/WV12v17V_normal.jpg" TargetMode="External"/><Relationship Id="rId847" Type="http://schemas.openxmlformats.org/officeDocument/2006/relationships/hyperlink" Target="http://pbs.twimg.com/profile_images/844118163277201408/XmSffiEr_normal.jpg" TargetMode="External"/><Relationship Id="rId1477" Type="http://schemas.openxmlformats.org/officeDocument/2006/relationships/hyperlink" Target="http://pbs.twimg.com/profile_images/854689223290478597/krXSymdD_normal.jpg" TargetMode="External"/><Relationship Id="rId1684" Type="http://schemas.openxmlformats.org/officeDocument/2006/relationships/hyperlink" Target="https://twitter.com/" TargetMode="External"/><Relationship Id="rId1891" Type="http://schemas.openxmlformats.org/officeDocument/2006/relationships/hyperlink" Target="https://twitter.com/" TargetMode="External"/><Relationship Id="rId707" Type="http://schemas.openxmlformats.org/officeDocument/2006/relationships/hyperlink" Target="http://pbs.twimg.com/profile_images/857876754886742016/a_Qqj1eO_normal.jpg" TargetMode="External"/><Relationship Id="rId914" Type="http://schemas.openxmlformats.org/officeDocument/2006/relationships/hyperlink" Target="http://pbs.twimg.com/profile_images/785870388765028353/658sUYFK_normal.jpg" TargetMode="External"/><Relationship Id="rId1337" Type="http://schemas.openxmlformats.org/officeDocument/2006/relationships/hyperlink" Target="http://pbs.twimg.com/profile_images/582262890394193920/e5QZWYIS_normal.jpg" TargetMode="External"/><Relationship Id="rId1544" Type="http://schemas.openxmlformats.org/officeDocument/2006/relationships/hyperlink" Target="http://pbs.twimg.com/profile_images/710305280001593344/5PoLWCRR_normal.jpg" TargetMode="External"/><Relationship Id="rId1751" Type="http://schemas.openxmlformats.org/officeDocument/2006/relationships/hyperlink" Target="https://twitter.com/" TargetMode="External"/><Relationship Id="rId43" Type="http://schemas.openxmlformats.org/officeDocument/2006/relationships/hyperlink" Target="https://twitter.com/i/web/status/858608736398581760" TargetMode="External"/><Relationship Id="rId1404" Type="http://schemas.openxmlformats.org/officeDocument/2006/relationships/hyperlink" Target="http://pbs.twimg.com/profile_images/857995986450489344/eXnr_9ux_normal.jpg" TargetMode="External"/><Relationship Id="rId1611" Type="http://schemas.openxmlformats.org/officeDocument/2006/relationships/hyperlink" Target="https://twitter.com/" TargetMode="External"/><Relationship Id="rId497" Type="http://schemas.openxmlformats.org/officeDocument/2006/relationships/hyperlink" Target="https://twitter.com/" TargetMode="External"/><Relationship Id="rId2178" Type="http://schemas.openxmlformats.org/officeDocument/2006/relationships/hyperlink" Target="https://twitter.com/" TargetMode="External"/><Relationship Id="rId357" Type="http://schemas.openxmlformats.org/officeDocument/2006/relationships/hyperlink" Target="http://pbs.twimg.com/profile_images/826118990833426433/5iE0-CEq_normal.jpg" TargetMode="External"/><Relationship Id="rId1194" Type="http://schemas.openxmlformats.org/officeDocument/2006/relationships/hyperlink" Target="http://pbs.twimg.com/profile_images/704049562718081024/A3SWSj0k_normal.jpg" TargetMode="External"/><Relationship Id="rId2038" Type="http://schemas.openxmlformats.org/officeDocument/2006/relationships/hyperlink" Target="http://pbs.twimg.com/profile_images/750909587839066112/F1t1Yqyz_normal.jpg" TargetMode="External"/><Relationship Id="rId217" Type="http://schemas.openxmlformats.org/officeDocument/2006/relationships/hyperlink" Target="https://twitter.com/" TargetMode="External"/><Relationship Id="rId564" Type="http://schemas.openxmlformats.org/officeDocument/2006/relationships/hyperlink" Target="https://twitter.com/" TargetMode="External"/><Relationship Id="rId771" Type="http://schemas.openxmlformats.org/officeDocument/2006/relationships/hyperlink" Target="https://fb.me/2sRnVWy4d" TargetMode="External"/><Relationship Id="rId2245" Type="http://schemas.openxmlformats.org/officeDocument/2006/relationships/hyperlink" Target="https://twitter.com/" TargetMode="External"/><Relationship Id="rId424" Type="http://schemas.openxmlformats.org/officeDocument/2006/relationships/hyperlink" Target="http://pbs.twimg.com/profile_images/849238565385113600/RtJ-77HD_normal.jpg" TargetMode="External"/><Relationship Id="rId631" Type="http://schemas.openxmlformats.org/officeDocument/2006/relationships/hyperlink" Target="https://twitter.com/" TargetMode="External"/><Relationship Id="rId1054" Type="http://schemas.openxmlformats.org/officeDocument/2006/relationships/hyperlink" Target="https://www.amazon.in/gp/product/B01ELJQSS8?ie=UTF8&amp;camp=3770&amp;creative=25570&amp;creativeASIN=B01ELJQSS8&amp;linkCode=shr&amp;tag=smartdealofin-21&amp;qid=1492772784&amp;sr=8-1&amp;keywords=forzza" TargetMode="External"/><Relationship Id="rId1261" Type="http://schemas.openxmlformats.org/officeDocument/2006/relationships/hyperlink" Target="http://pbs.twimg.com/profile_images/460756031736266754/ppAOtVg3_normal.jpeg" TargetMode="External"/><Relationship Id="rId2105" Type="http://schemas.openxmlformats.org/officeDocument/2006/relationships/hyperlink" Target="http://pbs.twimg.com/profile_images/837485340088745984/3A8A4NWW_normal.jpg" TargetMode="External"/><Relationship Id="rId1121" Type="http://schemas.openxmlformats.org/officeDocument/2006/relationships/hyperlink" Target="https://pbs.twimg.com/media/C-Pc8dcXcAANzKr.jpg" TargetMode="External"/><Relationship Id="rId1938" Type="http://schemas.openxmlformats.org/officeDocument/2006/relationships/hyperlink" Target="https://twitter.com/" TargetMode="External"/><Relationship Id="rId281" Type="http://schemas.openxmlformats.org/officeDocument/2006/relationships/hyperlink" Target="http://abs.twimg.com/sticky/default_profile_images/default_profile_normal.png" TargetMode="External"/><Relationship Id="rId141" Type="http://schemas.openxmlformats.org/officeDocument/2006/relationships/hyperlink" Target="https://pbs.twimg.com/media/C-RRkg8V0AAnRA0.jpg" TargetMode="External"/><Relationship Id="rId7" Type="http://schemas.openxmlformats.org/officeDocument/2006/relationships/hyperlink" Target="http://linkis.com/indiatimes.com/M4u3a" TargetMode="External"/><Relationship Id="rId958" Type="http://schemas.openxmlformats.org/officeDocument/2006/relationships/hyperlink" Target="https://twitter.com/" TargetMode="External"/><Relationship Id="rId1588" Type="http://schemas.openxmlformats.org/officeDocument/2006/relationships/hyperlink" Target="https://twitter.com/" TargetMode="External"/><Relationship Id="rId1795" Type="http://schemas.openxmlformats.org/officeDocument/2006/relationships/hyperlink" Target="https://twitter.com/" TargetMode="External"/><Relationship Id="rId87" Type="http://schemas.openxmlformats.org/officeDocument/2006/relationships/hyperlink" Target="https://twitter.com/i/web/status/855452260914089984" TargetMode="External"/><Relationship Id="rId818" Type="http://schemas.openxmlformats.org/officeDocument/2006/relationships/hyperlink" Target="https://twitter.com/" TargetMode="External"/><Relationship Id="rId1448" Type="http://schemas.openxmlformats.org/officeDocument/2006/relationships/hyperlink" Target="https://pbs.twimg.com/media/C-Pc8dcXcAANzKr.jpg" TargetMode="External"/><Relationship Id="rId1655" Type="http://schemas.openxmlformats.org/officeDocument/2006/relationships/hyperlink" Target="https://twitter.com/" TargetMode="External"/><Relationship Id="rId1308" Type="http://schemas.openxmlformats.org/officeDocument/2006/relationships/hyperlink" Target="http://pbs.twimg.com/profile_images/828839147443982336/Fcwp52HQ_normal.jpg" TargetMode="External"/><Relationship Id="rId1862" Type="http://schemas.openxmlformats.org/officeDocument/2006/relationships/hyperlink" Target="https://twitter.com/" TargetMode="External"/><Relationship Id="rId1515" Type="http://schemas.openxmlformats.org/officeDocument/2006/relationships/hyperlink" Target="http://pbs.twimg.com/profile_images/857830214398857217/5iZguaBz_normal.jpg" TargetMode="External"/><Relationship Id="rId1722" Type="http://schemas.openxmlformats.org/officeDocument/2006/relationships/hyperlink" Target="https://twitter.com/" TargetMode="External"/><Relationship Id="rId14" Type="http://schemas.openxmlformats.org/officeDocument/2006/relationships/hyperlink" Target="https://pbs.twimg.com/media/C-a1AVTUwAE7zpj.jpg" TargetMode="External"/><Relationship Id="rId468" Type="http://schemas.openxmlformats.org/officeDocument/2006/relationships/hyperlink" Target="http://pbs.twimg.com/profile_images/819801206453215234/tEka7Asp_normal.jpg" TargetMode="External"/><Relationship Id="rId675" Type="http://schemas.openxmlformats.org/officeDocument/2006/relationships/hyperlink" Target="https://twitter.com/" TargetMode="External"/><Relationship Id="rId882" Type="http://schemas.openxmlformats.org/officeDocument/2006/relationships/hyperlink" Target="https://twitter.com/" TargetMode="External"/><Relationship Id="rId1098" Type="http://schemas.openxmlformats.org/officeDocument/2006/relationships/hyperlink" Target="https://twitter.com/i/web/status/857892025609400320" TargetMode="External"/><Relationship Id="rId2149" Type="http://schemas.openxmlformats.org/officeDocument/2006/relationships/hyperlink" Target="https://twitter.com/" TargetMode="External"/><Relationship Id="rId328" Type="http://schemas.openxmlformats.org/officeDocument/2006/relationships/hyperlink" Target="http://pbs.twimg.com/profile_images/850306611654443010/9cy-ThI6_normal.jpg" TargetMode="External"/><Relationship Id="rId535" Type="http://schemas.openxmlformats.org/officeDocument/2006/relationships/hyperlink" Target="https://twitter.com/i/web/status/858155264171802626" TargetMode="External"/><Relationship Id="rId742" Type="http://schemas.openxmlformats.org/officeDocument/2006/relationships/hyperlink" Target="https://twitter.com/" TargetMode="External"/><Relationship Id="rId1165" Type="http://schemas.openxmlformats.org/officeDocument/2006/relationships/hyperlink" Target="http://pbs.twimg.com/profile_images/560343322435149825/3N7IHbUO_normal.png" TargetMode="External"/><Relationship Id="rId1372" Type="http://schemas.openxmlformats.org/officeDocument/2006/relationships/hyperlink" Target="http://pbs.twimg.com/profile_images/582834320613621760/W1YRMFlY_normal.jpg" TargetMode="External"/><Relationship Id="rId2009" Type="http://schemas.openxmlformats.org/officeDocument/2006/relationships/hyperlink" Target="https://twitter.com/i/web/status/857917069303697411" TargetMode="External"/><Relationship Id="rId2216" Type="http://schemas.openxmlformats.org/officeDocument/2006/relationships/hyperlink" Target="https://twitter.com/" TargetMode="External"/><Relationship Id="rId602" Type="http://schemas.openxmlformats.org/officeDocument/2006/relationships/hyperlink" Target="https://bombayinformer.com/109856/200-vacancy-for-reliance-jio-back-office-salary-20000-priti-recruitment-thane-maharashtra-bombay-jobs/" TargetMode="External"/><Relationship Id="rId1025" Type="http://schemas.openxmlformats.org/officeDocument/2006/relationships/hyperlink" Target="https://twitter.com/" TargetMode="External"/><Relationship Id="rId1232" Type="http://schemas.openxmlformats.org/officeDocument/2006/relationships/hyperlink" Target="http://pbs.twimg.com/profile_images/803136559293689856/dNyQLPrV_normal.jpg" TargetMode="External"/><Relationship Id="rId185" Type="http://schemas.openxmlformats.org/officeDocument/2006/relationships/hyperlink" Target="https://twitter.com/" TargetMode="External"/><Relationship Id="rId1909" Type="http://schemas.openxmlformats.org/officeDocument/2006/relationships/hyperlink" Target="https://twitter.com/" TargetMode="External"/><Relationship Id="rId392" Type="http://schemas.openxmlformats.org/officeDocument/2006/relationships/hyperlink" Target="https://twitter.com/" TargetMode="External"/><Relationship Id="rId2073" Type="http://schemas.openxmlformats.org/officeDocument/2006/relationships/hyperlink" Target="http://pbs.twimg.com/profile_images/843663843205160960/0-tSccjc_normal.jpg" TargetMode="External"/><Relationship Id="rId252" Type="http://schemas.openxmlformats.org/officeDocument/2006/relationships/hyperlink" Target="https://api.twitter.com/1.1/geo/id/03aa6bebdd75aa9e.json" TargetMode="External"/><Relationship Id="rId2140" Type="http://schemas.openxmlformats.org/officeDocument/2006/relationships/hyperlink" Target="http://pbs.twimg.com/profile_images/852016767102623745/cDMN04vQ_normal.jpg" TargetMode="External"/><Relationship Id="rId112" Type="http://schemas.openxmlformats.org/officeDocument/2006/relationships/hyperlink" Target="http://pbs.twimg.com/profile_images/733585670854189057/tlfgp8Kw_normal.jpg" TargetMode="External"/><Relationship Id="rId1699" Type="http://schemas.openxmlformats.org/officeDocument/2006/relationships/hyperlink" Target="https://twitter.com/" TargetMode="External"/><Relationship Id="rId2000" Type="http://schemas.openxmlformats.org/officeDocument/2006/relationships/hyperlink" Target="https://twitter.com/i/web/status/857857528721543168" TargetMode="External"/><Relationship Id="rId929" Type="http://schemas.openxmlformats.org/officeDocument/2006/relationships/hyperlink" Target="https://twitter.com/" TargetMode="External"/><Relationship Id="rId1559" Type="http://schemas.openxmlformats.org/officeDocument/2006/relationships/hyperlink" Target="http://pbs.twimg.com/profile_images/856189756442636289/swwt0_K8_normal.jpg" TargetMode="External"/><Relationship Id="rId1766" Type="http://schemas.openxmlformats.org/officeDocument/2006/relationships/hyperlink" Target="https://twitter.com/" TargetMode="External"/><Relationship Id="rId1973" Type="http://schemas.openxmlformats.org/officeDocument/2006/relationships/hyperlink" Target="http://pbs.twimg.com/profile_images/858502936216838146/zSyzCSMn_normal.jpg" TargetMode="External"/><Relationship Id="rId58" Type="http://schemas.openxmlformats.org/officeDocument/2006/relationships/hyperlink" Target="http://pbs.twimg.com/profile_images/843877120417914880/Iht4uaVI_normal.jpg" TargetMode="External"/><Relationship Id="rId1419" Type="http://schemas.openxmlformats.org/officeDocument/2006/relationships/hyperlink" Target="http://pbs.twimg.com/profile_images/840303070932226048/QGYVtO47_normal.jpg" TargetMode="External"/><Relationship Id="rId1626" Type="http://schemas.openxmlformats.org/officeDocument/2006/relationships/hyperlink" Target="https://twitter.com/" TargetMode="External"/><Relationship Id="rId1833" Type="http://schemas.openxmlformats.org/officeDocument/2006/relationships/hyperlink" Target="https://twitter.com/" TargetMode="External"/><Relationship Id="rId1900" Type="http://schemas.openxmlformats.org/officeDocument/2006/relationships/hyperlink" Target="https://twitter.com/" TargetMode="External"/><Relationship Id="rId579" Type="http://schemas.openxmlformats.org/officeDocument/2006/relationships/hyperlink" Target="https://twitter.com/" TargetMode="External"/><Relationship Id="rId786" Type="http://schemas.openxmlformats.org/officeDocument/2006/relationships/hyperlink" Target="http://abs.twimg.com/sticky/default_profile_images/default_profile_normal.png" TargetMode="External"/><Relationship Id="rId993" Type="http://schemas.openxmlformats.org/officeDocument/2006/relationships/hyperlink" Target="https://twitter.com/" TargetMode="External"/><Relationship Id="rId439" Type="http://schemas.openxmlformats.org/officeDocument/2006/relationships/hyperlink" Target="https://pbs.twimg.com/media/C-HfYMZXgAA0wqJ.jpg" TargetMode="External"/><Relationship Id="rId646" Type="http://schemas.openxmlformats.org/officeDocument/2006/relationships/hyperlink" Target="https://twitter.com/" TargetMode="External"/><Relationship Id="rId1069" Type="http://schemas.openxmlformats.org/officeDocument/2006/relationships/hyperlink" Target="https://twitter.com/i/web/status/856457220363603968" TargetMode="External"/><Relationship Id="rId1276" Type="http://schemas.openxmlformats.org/officeDocument/2006/relationships/hyperlink" Target="http://pbs.twimg.com/profile_images/461805995228798976/FoYlO2cd_normal.png" TargetMode="External"/><Relationship Id="rId1483" Type="http://schemas.openxmlformats.org/officeDocument/2006/relationships/hyperlink" Target="http://pbs.twimg.com/profile_images/856193008198311936/Gh14c9-1_normal.jpg" TargetMode="External"/><Relationship Id="rId506" Type="http://schemas.openxmlformats.org/officeDocument/2006/relationships/hyperlink" Target="http://pbs.twimg.com/profile_images/853129801921470464/o_Wly9Fp_normal.jpg" TargetMode="External"/><Relationship Id="rId853" Type="http://schemas.openxmlformats.org/officeDocument/2006/relationships/hyperlink" Target="http://pbs.twimg.com/profile_images/836783954803875840/eYbc-8PV_normal.jpg" TargetMode="External"/><Relationship Id="rId1136" Type="http://schemas.openxmlformats.org/officeDocument/2006/relationships/hyperlink" Target="https://pbs.twimg.com/media/C-Pc8dcXcAANzKr.jpg" TargetMode="External"/><Relationship Id="rId1690" Type="http://schemas.openxmlformats.org/officeDocument/2006/relationships/hyperlink" Target="https://twitter.com/" TargetMode="External"/><Relationship Id="rId713" Type="http://schemas.openxmlformats.org/officeDocument/2006/relationships/hyperlink" Target="http://pbs.twimg.com/profile_images/848207583638831105/2J_DCn2q_normal.jpg" TargetMode="External"/><Relationship Id="rId920" Type="http://schemas.openxmlformats.org/officeDocument/2006/relationships/hyperlink" Target="https://twitter.com/" TargetMode="External"/><Relationship Id="rId1343" Type="http://schemas.openxmlformats.org/officeDocument/2006/relationships/hyperlink" Target="http://pbs.twimg.com/profile_images/844754969802649600/TKIQN3JX_normal.jpg" TargetMode="External"/><Relationship Id="rId1550" Type="http://schemas.openxmlformats.org/officeDocument/2006/relationships/hyperlink" Target="http://pbs.twimg.com/profile_images/730725326213484545/lb0wkazG_normal.jpg" TargetMode="External"/><Relationship Id="rId1203" Type="http://schemas.openxmlformats.org/officeDocument/2006/relationships/hyperlink" Target="http://pbs.twimg.com/profile_images/803155461784543233/yuZ-Ples_normal.jpg" TargetMode="External"/><Relationship Id="rId1410" Type="http://schemas.openxmlformats.org/officeDocument/2006/relationships/hyperlink" Target="http://pbs.twimg.com/profile_images/746614051749363712/WAu8_LsQ_normal.jpg" TargetMode="External"/><Relationship Id="rId296" Type="http://schemas.openxmlformats.org/officeDocument/2006/relationships/hyperlink" Target="https://www.youtube.com/watch?v=QvazfN9CR84&amp;feature=youtu.be&amp;a" TargetMode="External"/><Relationship Id="rId2184" Type="http://schemas.openxmlformats.org/officeDocument/2006/relationships/hyperlink" Target="https://twitter.com/" TargetMode="External"/><Relationship Id="rId156" Type="http://schemas.openxmlformats.org/officeDocument/2006/relationships/hyperlink" Target="http://abs.twimg.com/sticky/default_profile_images/default_profile_normal.png" TargetMode="External"/><Relationship Id="rId363" Type="http://schemas.openxmlformats.org/officeDocument/2006/relationships/hyperlink" Target="https://twitter.com/" TargetMode="External"/><Relationship Id="rId570" Type="http://schemas.openxmlformats.org/officeDocument/2006/relationships/hyperlink" Target="https://twitter.com/" TargetMode="External"/><Relationship Id="rId2044" Type="http://schemas.openxmlformats.org/officeDocument/2006/relationships/hyperlink" Target="http://abs.twimg.com/sticky/default_profile_images/default_profile_normal.png" TargetMode="External"/><Relationship Id="rId2251" Type="http://schemas.openxmlformats.org/officeDocument/2006/relationships/hyperlink" Target="https://twitter.com/" TargetMode="External"/><Relationship Id="rId223" Type="http://schemas.openxmlformats.org/officeDocument/2006/relationships/hyperlink" Target="https://twitter.com/" TargetMode="External"/><Relationship Id="rId430" Type="http://schemas.openxmlformats.org/officeDocument/2006/relationships/hyperlink" Target="https://twitter.com/" TargetMode="External"/><Relationship Id="rId1060" Type="http://schemas.openxmlformats.org/officeDocument/2006/relationships/hyperlink" Target="https://twitter.com/i/web/status/855747867327287297" TargetMode="External"/><Relationship Id="rId2111" Type="http://schemas.openxmlformats.org/officeDocument/2006/relationships/hyperlink" Target="http://pbs.twimg.com/profile_images/835663581131771904/SY1qlIxl_normal.jpg" TargetMode="External"/><Relationship Id="rId1877" Type="http://schemas.openxmlformats.org/officeDocument/2006/relationships/hyperlink" Target="https://twitter.com/" TargetMode="External"/><Relationship Id="rId1737" Type="http://schemas.openxmlformats.org/officeDocument/2006/relationships/hyperlink" Target="https://twitter.com/" TargetMode="External"/><Relationship Id="rId1944" Type="http://schemas.openxmlformats.org/officeDocument/2006/relationships/hyperlink" Target="https://twitter.com/" TargetMode="External"/><Relationship Id="rId29" Type="http://schemas.openxmlformats.org/officeDocument/2006/relationships/hyperlink" Target="https://twitter.com/" TargetMode="External"/><Relationship Id="rId1804" Type="http://schemas.openxmlformats.org/officeDocument/2006/relationships/hyperlink" Target="https://twitter.com/" TargetMode="External"/><Relationship Id="rId897" Type="http://schemas.openxmlformats.org/officeDocument/2006/relationships/hyperlink" Target="https://pbs.twimg.com/media/C99fnpUXYAQcqh4.jpg" TargetMode="External"/><Relationship Id="rId757" Type="http://schemas.openxmlformats.org/officeDocument/2006/relationships/hyperlink" Target="https://api.twitter.com/1.1/geo/id/74d3837c2c255b91.json" TargetMode="External"/><Relationship Id="rId964" Type="http://schemas.openxmlformats.org/officeDocument/2006/relationships/hyperlink" Target="https://twitter.com/i/web/status/856525483399200770" TargetMode="External"/><Relationship Id="rId1387" Type="http://schemas.openxmlformats.org/officeDocument/2006/relationships/hyperlink" Target="http://pbs.twimg.com/profile_images/596280818/sure_normal.jpg" TargetMode="External"/><Relationship Id="rId1594" Type="http://schemas.openxmlformats.org/officeDocument/2006/relationships/hyperlink" Target="https://twitter.com/" TargetMode="External"/><Relationship Id="rId93" Type="http://schemas.openxmlformats.org/officeDocument/2006/relationships/hyperlink" Target="https://pbs.twimg.com/media/C-AHIDMXoAA4R8F.jpg" TargetMode="External"/><Relationship Id="rId617" Type="http://schemas.openxmlformats.org/officeDocument/2006/relationships/hyperlink" Target="http://pbs.twimg.com/profile_images/662354065423110145/pzyXRjzx_normal.jpg" TargetMode="External"/><Relationship Id="rId824" Type="http://schemas.openxmlformats.org/officeDocument/2006/relationships/hyperlink" Target="https://twitter.com/" TargetMode="External"/><Relationship Id="rId1247" Type="http://schemas.openxmlformats.org/officeDocument/2006/relationships/hyperlink" Target="http://pbs.twimg.com/profile_images/854249492136292353/ToXpwcCc_normal.jpg" TargetMode="External"/><Relationship Id="rId1454" Type="http://schemas.openxmlformats.org/officeDocument/2006/relationships/hyperlink" Target="https://pbs.twimg.com/media/C-Pc8dcXcAANzKr.jpg" TargetMode="External"/><Relationship Id="rId1661" Type="http://schemas.openxmlformats.org/officeDocument/2006/relationships/hyperlink" Target="https://twitter.com/" TargetMode="External"/><Relationship Id="rId1899" Type="http://schemas.openxmlformats.org/officeDocument/2006/relationships/hyperlink" Target="https://twitter.com/" TargetMode="External"/><Relationship Id="rId1107" Type="http://schemas.openxmlformats.org/officeDocument/2006/relationships/hyperlink" Target="https://twitter.com/i/web/status/858176846067838976" TargetMode="External"/><Relationship Id="rId1314" Type="http://schemas.openxmlformats.org/officeDocument/2006/relationships/hyperlink" Target="http://pbs.twimg.com/profile_images/856415913884516352/dqoglUWT_normal.jpg" TargetMode="External"/><Relationship Id="rId1521" Type="http://schemas.openxmlformats.org/officeDocument/2006/relationships/hyperlink" Target="http://pbs.twimg.com/profile_images/855447618226450432/YbSKN9ku_normal.jpg" TargetMode="External"/><Relationship Id="rId1759" Type="http://schemas.openxmlformats.org/officeDocument/2006/relationships/hyperlink" Target="https://twitter.com/" TargetMode="External"/><Relationship Id="rId1966" Type="http://schemas.openxmlformats.org/officeDocument/2006/relationships/hyperlink" Target="https://api.twitter.com/1.1/geo/id/317fcc4b21a604d5.json" TargetMode="External"/><Relationship Id="rId1619" Type="http://schemas.openxmlformats.org/officeDocument/2006/relationships/hyperlink" Target="https://twitter.com/" TargetMode="External"/><Relationship Id="rId1826" Type="http://schemas.openxmlformats.org/officeDocument/2006/relationships/hyperlink" Target="https://twitter.com/" TargetMode="External"/><Relationship Id="rId20" Type="http://schemas.openxmlformats.org/officeDocument/2006/relationships/hyperlink" Target="http://pbs.twimg.com/profile_images/842623011673030656/NQHtzn6__normal.jpg" TargetMode="External"/><Relationship Id="rId2088" Type="http://schemas.openxmlformats.org/officeDocument/2006/relationships/hyperlink" Target="http://pbs.twimg.com/profile_images/835663581131771904/SY1qlIxl_normal.jpg" TargetMode="External"/><Relationship Id="rId267" Type="http://schemas.openxmlformats.org/officeDocument/2006/relationships/hyperlink" Target="http://abs.twimg.com/sticky/default_profile_images/default_profile_normal.png" TargetMode="External"/><Relationship Id="rId474" Type="http://schemas.openxmlformats.org/officeDocument/2006/relationships/hyperlink" Target="https://twitter.com/" TargetMode="External"/><Relationship Id="rId2155" Type="http://schemas.openxmlformats.org/officeDocument/2006/relationships/hyperlink" Target="https://twitter.com/" TargetMode="External"/><Relationship Id="rId127" Type="http://schemas.openxmlformats.org/officeDocument/2006/relationships/hyperlink" Target="http://pbs.twimg.com/profile_images/857937301942530052/YB_d3bBq_normal.jpg" TargetMode="External"/><Relationship Id="rId681" Type="http://schemas.openxmlformats.org/officeDocument/2006/relationships/hyperlink" Target="https://api.twitter.com/1.1/geo/id/340cfdc0cb863f5c.json" TargetMode="External"/><Relationship Id="rId779" Type="http://schemas.openxmlformats.org/officeDocument/2006/relationships/hyperlink" Target="http://pbs.twimg.com/profile_images/813378179423272960/GIzha6J8_normal.jpg" TargetMode="External"/><Relationship Id="rId986" Type="http://schemas.openxmlformats.org/officeDocument/2006/relationships/hyperlink" Target="http://pbs.twimg.com/profile_images/841591736711446528/EJKg3F9G_normal.jpg" TargetMode="External"/><Relationship Id="rId334" Type="http://schemas.openxmlformats.org/officeDocument/2006/relationships/hyperlink" Target="http://pbs.twimg.com/profile_images/826667881203105792/FRWQni99_normal.jpg" TargetMode="External"/><Relationship Id="rId541" Type="http://schemas.openxmlformats.org/officeDocument/2006/relationships/hyperlink" Target="http://pbs.twimg.com/profile_images/500191511666237440/D0df2z6v_normal.jpeg" TargetMode="External"/><Relationship Id="rId639" Type="http://schemas.openxmlformats.org/officeDocument/2006/relationships/hyperlink" Target="https://twitter.com/" TargetMode="External"/><Relationship Id="rId1171" Type="http://schemas.openxmlformats.org/officeDocument/2006/relationships/hyperlink" Target="http://pbs.twimg.com/profile_images/835467343975317504/O9LdT2TT_normal.jpg" TargetMode="External"/><Relationship Id="rId1269" Type="http://schemas.openxmlformats.org/officeDocument/2006/relationships/hyperlink" Target="http://pbs.twimg.com/profile_images/460742589302312960/vQ4nMDjf_normal.jpeg" TargetMode="External"/><Relationship Id="rId1476" Type="http://schemas.openxmlformats.org/officeDocument/2006/relationships/hyperlink" Target="http://pbs.twimg.com/profile_images/858384347790835712/DGBUeJJ2_normal.jpg" TargetMode="External"/><Relationship Id="rId2015" Type="http://schemas.openxmlformats.org/officeDocument/2006/relationships/hyperlink" Target="https://pbs.twimg.com/media/C-HiONbUAAA7w-j.jpg" TargetMode="External"/><Relationship Id="rId2222" Type="http://schemas.openxmlformats.org/officeDocument/2006/relationships/hyperlink" Target="https://twitter.com/" TargetMode="External"/><Relationship Id="rId401" Type="http://schemas.openxmlformats.org/officeDocument/2006/relationships/hyperlink" Target="https://twitter.com/" TargetMode="External"/><Relationship Id="rId846" Type="http://schemas.openxmlformats.org/officeDocument/2006/relationships/hyperlink" Target="http://pbs.twimg.com/profile_images/844118163277201408/XmSffiEr_normal.jpg" TargetMode="External"/><Relationship Id="rId1031" Type="http://schemas.openxmlformats.org/officeDocument/2006/relationships/hyperlink" Target="http://abs.twimg.com/sticky/default_profile_images/default_profile_normal.png" TargetMode="External"/><Relationship Id="rId1129" Type="http://schemas.openxmlformats.org/officeDocument/2006/relationships/hyperlink" Target="https://pbs.twimg.com/media/C-Pc8dcXcAANzKr.jpg" TargetMode="External"/><Relationship Id="rId1683" Type="http://schemas.openxmlformats.org/officeDocument/2006/relationships/hyperlink" Target="https://twitter.com/" TargetMode="External"/><Relationship Id="rId1890" Type="http://schemas.openxmlformats.org/officeDocument/2006/relationships/hyperlink" Target="https://twitter.com/" TargetMode="External"/><Relationship Id="rId1988" Type="http://schemas.openxmlformats.org/officeDocument/2006/relationships/hyperlink" Target="https://www.youtube.com/watch?v=VmT2yAZrIEY&amp;feature=youtu.be&amp;a" TargetMode="External"/><Relationship Id="rId706" Type="http://schemas.openxmlformats.org/officeDocument/2006/relationships/hyperlink" Target="http://pbs.twimg.com/profile_images/857876754886742016/a_Qqj1eO_normal.jpg" TargetMode="External"/><Relationship Id="rId913" Type="http://schemas.openxmlformats.org/officeDocument/2006/relationships/hyperlink" Target="http://pbs.twimg.com/profile_images/785870388765028353/658sUYFK_normal.jpg" TargetMode="External"/><Relationship Id="rId1336" Type="http://schemas.openxmlformats.org/officeDocument/2006/relationships/hyperlink" Target="http://pbs.twimg.com/profile_images/858696956742447108/GsbvSPVO_normal.jpg" TargetMode="External"/><Relationship Id="rId1543" Type="http://schemas.openxmlformats.org/officeDocument/2006/relationships/hyperlink" Target="http://pbs.twimg.com/profile_images/699636317802491904/ZQqskPce_normal.jpg" TargetMode="External"/><Relationship Id="rId1750" Type="http://schemas.openxmlformats.org/officeDocument/2006/relationships/hyperlink" Target="https://twitter.com/" TargetMode="External"/><Relationship Id="rId42" Type="http://schemas.openxmlformats.org/officeDocument/2006/relationships/hyperlink" Target="https://twitter.com/i/web/status/858608736398581760" TargetMode="External"/><Relationship Id="rId1403" Type="http://schemas.openxmlformats.org/officeDocument/2006/relationships/hyperlink" Target="http://pbs.twimg.com/profile_images/857995986450489344/eXnr_9ux_normal.jpg" TargetMode="External"/><Relationship Id="rId1610" Type="http://schemas.openxmlformats.org/officeDocument/2006/relationships/hyperlink" Target="https://twitter.com/" TargetMode="External"/><Relationship Id="rId1848" Type="http://schemas.openxmlformats.org/officeDocument/2006/relationships/hyperlink" Target="https://twitter.com/" TargetMode="External"/><Relationship Id="rId191" Type="http://schemas.openxmlformats.org/officeDocument/2006/relationships/hyperlink" Target="https://twitter.com/" TargetMode="External"/><Relationship Id="rId1708" Type="http://schemas.openxmlformats.org/officeDocument/2006/relationships/hyperlink" Target="https://twitter.com/" TargetMode="External"/><Relationship Id="rId1915" Type="http://schemas.openxmlformats.org/officeDocument/2006/relationships/hyperlink" Target="https://twitter.com/" TargetMode="External"/><Relationship Id="rId289" Type="http://schemas.openxmlformats.org/officeDocument/2006/relationships/hyperlink" Target="https://twitter.com/" TargetMode="External"/><Relationship Id="rId496" Type="http://schemas.openxmlformats.org/officeDocument/2006/relationships/hyperlink" Target="https://twitter.com/" TargetMode="External"/><Relationship Id="rId2177" Type="http://schemas.openxmlformats.org/officeDocument/2006/relationships/hyperlink" Target="https://twitter.com/" TargetMode="External"/><Relationship Id="rId149" Type="http://schemas.openxmlformats.org/officeDocument/2006/relationships/hyperlink" Target="http://pbs.twimg.com/profile_images/845173228595167233/rMQBekH1_normal.jpg" TargetMode="External"/><Relationship Id="rId356" Type="http://schemas.openxmlformats.org/officeDocument/2006/relationships/hyperlink" Target="http://pbs.twimg.com/profile_images/535792012469878784/-RPXBxPW_normal.jpeg" TargetMode="External"/><Relationship Id="rId563" Type="http://schemas.openxmlformats.org/officeDocument/2006/relationships/hyperlink" Target="https://twitter.com/" TargetMode="External"/><Relationship Id="rId770" Type="http://schemas.openxmlformats.org/officeDocument/2006/relationships/hyperlink" Target="https://twitter.com/i/web/status/857832108252962816" TargetMode="External"/><Relationship Id="rId1193" Type="http://schemas.openxmlformats.org/officeDocument/2006/relationships/hyperlink" Target="http://pbs.twimg.com/profile_images/672796841293955072/gJ5LYaRJ_normal.jpg" TargetMode="External"/><Relationship Id="rId2037" Type="http://schemas.openxmlformats.org/officeDocument/2006/relationships/hyperlink" Target="http://pbs.twimg.com/profile_images/832979042353692672/Sy0fydUF_normal.jpg" TargetMode="External"/><Relationship Id="rId2244" Type="http://schemas.openxmlformats.org/officeDocument/2006/relationships/hyperlink" Target="https://twitter.com/" TargetMode="External"/><Relationship Id="rId216" Type="http://schemas.openxmlformats.org/officeDocument/2006/relationships/hyperlink" Target="https://twitter.com/" TargetMode="External"/><Relationship Id="rId423" Type="http://schemas.openxmlformats.org/officeDocument/2006/relationships/hyperlink" Target="http://pbs.twimg.com/profile_images/849238565385113600/RtJ-77HD_normal.jpg" TargetMode="External"/><Relationship Id="rId868" Type="http://schemas.openxmlformats.org/officeDocument/2006/relationships/hyperlink" Target="https://twitter.com/" TargetMode="External"/><Relationship Id="rId1053" Type="http://schemas.openxmlformats.org/officeDocument/2006/relationships/hyperlink" Target="https://www.amazon.in/gp/product/B01ELJQSS8?ie=UTF8&amp;camp=3770&amp;creative=25570&amp;creativeASIN=B01ELJQSS8&amp;linkCode=shr&amp;tag=smartdealofin-21&amp;qid=1492772784&amp;sr=8-1&amp;keywords=forzza" TargetMode="External"/><Relationship Id="rId1260" Type="http://schemas.openxmlformats.org/officeDocument/2006/relationships/hyperlink" Target="http://pbs.twimg.com/profile_images/461104083068149762/HLkujDJF_normal.jpeg" TargetMode="External"/><Relationship Id="rId1498" Type="http://schemas.openxmlformats.org/officeDocument/2006/relationships/hyperlink" Target="http://abs.twimg.com/sticky/default_profile_images/default_profile_normal.png" TargetMode="External"/><Relationship Id="rId2104" Type="http://schemas.openxmlformats.org/officeDocument/2006/relationships/hyperlink" Target="http://pbs.twimg.com/profile_images/794552933497053187/lHDgvBFq_normal.jpg" TargetMode="External"/><Relationship Id="rId630" Type="http://schemas.openxmlformats.org/officeDocument/2006/relationships/hyperlink" Target="http://pbs.twimg.com/profile_images/838769069998362625/xAq6mYNL_normal.jpg" TargetMode="External"/><Relationship Id="rId728" Type="http://schemas.openxmlformats.org/officeDocument/2006/relationships/hyperlink" Target="https://twitter.com/" TargetMode="External"/><Relationship Id="rId935" Type="http://schemas.openxmlformats.org/officeDocument/2006/relationships/hyperlink" Target="https://twitter.com/i/web/status/855637274863718400" TargetMode="External"/><Relationship Id="rId1358" Type="http://schemas.openxmlformats.org/officeDocument/2006/relationships/hyperlink" Target="http://pbs.twimg.com/profile_images/853176988541927425/xmF6_Wsw_normal.jpg" TargetMode="External"/><Relationship Id="rId1565" Type="http://schemas.openxmlformats.org/officeDocument/2006/relationships/hyperlink" Target="https://twitter.com/" TargetMode="External"/><Relationship Id="rId1772" Type="http://schemas.openxmlformats.org/officeDocument/2006/relationships/hyperlink" Target="https://twitter.com/" TargetMode="External"/><Relationship Id="rId64" Type="http://schemas.openxmlformats.org/officeDocument/2006/relationships/hyperlink" Target="http://pbs.twimg.com/profile_images/544791486408060929/9LF5vqGx_normal.jpeg" TargetMode="External"/><Relationship Id="rId1120" Type="http://schemas.openxmlformats.org/officeDocument/2006/relationships/hyperlink" Target="https://pbs.twimg.com/media/C-Pc8dcXcAANzKr.jpg" TargetMode="External"/><Relationship Id="rId1218" Type="http://schemas.openxmlformats.org/officeDocument/2006/relationships/hyperlink" Target="http://pbs.twimg.com/profile_images/477128991006916608/Ij9Y7Jo2_normal.jpeg" TargetMode="External"/><Relationship Id="rId1425" Type="http://schemas.openxmlformats.org/officeDocument/2006/relationships/hyperlink" Target="http://pbs.twimg.com/profile_images/843269534337327104/cSRCaP60_normal.jpg" TargetMode="External"/><Relationship Id="rId1632" Type="http://schemas.openxmlformats.org/officeDocument/2006/relationships/hyperlink" Target="https://twitter.com/" TargetMode="External"/><Relationship Id="rId1937" Type="http://schemas.openxmlformats.org/officeDocument/2006/relationships/hyperlink" Target="https://twitter.com/" TargetMode="External"/><Relationship Id="rId2199" Type="http://schemas.openxmlformats.org/officeDocument/2006/relationships/hyperlink" Target="https://twitter.com/" TargetMode="External"/><Relationship Id="rId280" Type="http://schemas.openxmlformats.org/officeDocument/2006/relationships/hyperlink" Target="http://abs.twimg.com/sticky/default_profile_images/default_profile_normal.png" TargetMode="External"/><Relationship Id="rId140" Type="http://schemas.openxmlformats.org/officeDocument/2006/relationships/hyperlink" Target="http://pbs.twimg.com/profile_images/680835493618028544/rOjC35Bb_normal.jpg" TargetMode="External"/><Relationship Id="rId378" Type="http://schemas.openxmlformats.org/officeDocument/2006/relationships/hyperlink" Target="https://twitter.com/" TargetMode="External"/><Relationship Id="rId585" Type="http://schemas.openxmlformats.org/officeDocument/2006/relationships/hyperlink" Target="https://twitter.com/" TargetMode="External"/><Relationship Id="rId792" Type="http://schemas.openxmlformats.org/officeDocument/2006/relationships/hyperlink" Target="http://abs.twimg.com/sticky/default_profile_images/default_profile_normal.png" TargetMode="External"/><Relationship Id="rId2059" Type="http://schemas.openxmlformats.org/officeDocument/2006/relationships/hyperlink" Target="http://pbs.twimg.com/profile_images/598736736324202496/9Z2-w6n6_normal.jpg" TargetMode="External"/><Relationship Id="rId2266" Type="http://schemas.openxmlformats.org/officeDocument/2006/relationships/hyperlink" Target="https://api.twitter.com/1.1/geo/id/00cc0d5640394308.json" TargetMode="External"/><Relationship Id="rId6" Type="http://schemas.openxmlformats.org/officeDocument/2006/relationships/hyperlink" Target="http://telecom.economictimes.indiatimes.com/news/andhra-pradesh-tamil-nadu-emerge-as-top-circles-for-reliance-jio-with-highest-userbase/58400199" TargetMode="External"/><Relationship Id="rId238" Type="http://schemas.openxmlformats.org/officeDocument/2006/relationships/hyperlink" Target="https://twitter.com/" TargetMode="External"/><Relationship Id="rId445" Type="http://schemas.openxmlformats.org/officeDocument/2006/relationships/hyperlink" Target="http://pbs.twimg.com/profile_images/856896230839988224/zoQ23Frp_normal.jpg" TargetMode="External"/><Relationship Id="rId652" Type="http://schemas.openxmlformats.org/officeDocument/2006/relationships/hyperlink" Target="https://twitter.com/" TargetMode="External"/><Relationship Id="rId1075" Type="http://schemas.openxmlformats.org/officeDocument/2006/relationships/hyperlink" Target="https://twitter.com/i/web/status/856457220363603968" TargetMode="External"/><Relationship Id="rId1282" Type="http://schemas.openxmlformats.org/officeDocument/2006/relationships/hyperlink" Target="http://pbs.twimg.com/profile_images/461807464799694849/JTMZe4dj_normal.jpeg" TargetMode="External"/><Relationship Id="rId2126" Type="http://schemas.openxmlformats.org/officeDocument/2006/relationships/hyperlink" Target="http://pbs.twimg.com/profile_images/3134615378/ec9c7d1fd35e18b3d33872bac10fffe6_normal.jpeg" TargetMode="External"/><Relationship Id="rId305" Type="http://schemas.openxmlformats.org/officeDocument/2006/relationships/hyperlink" Target="https://pbs.twimg.com/media/C-aAoARXUAAZpUR.jpg" TargetMode="External"/><Relationship Id="rId512" Type="http://schemas.openxmlformats.org/officeDocument/2006/relationships/hyperlink" Target="http://pbs.twimg.com/profile_images/855605455305023488/kM01cEIF_normal.jpg" TargetMode="External"/><Relationship Id="rId957" Type="http://schemas.openxmlformats.org/officeDocument/2006/relationships/hyperlink" Target="http://pbs.twimg.com/profile_images/849906931607187457/oiQkbr8D_normal.jpg" TargetMode="External"/><Relationship Id="rId1142" Type="http://schemas.openxmlformats.org/officeDocument/2006/relationships/hyperlink" Target="https://pbs.twimg.com/media/C6d4vQlXMAAeEqK.jpg" TargetMode="External"/><Relationship Id="rId1587" Type="http://schemas.openxmlformats.org/officeDocument/2006/relationships/hyperlink" Target="https://twitter.com/" TargetMode="External"/><Relationship Id="rId1794" Type="http://schemas.openxmlformats.org/officeDocument/2006/relationships/hyperlink" Target="https://twitter.com/" TargetMode="External"/><Relationship Id="rId86" Type="http://schemas.openxmlformats.org/officeDocument/2006/relationships/hyperlink" Target="https://twitter.com/i/web/status/855303697722597377" TargetMode="External"/><Relationship Id="rId817" Type="http://schemas.openxmlformats.org/officeDocument/2006/relationships/hyperlink" Target="https://twitter.com/" TargetMode="External"/><Relationship Id="rId1002" Type="http://schemas.openxmlformats.org/officeDocument/2006/relationships/hyperlink" Target="http://abs.twimg.com/sticky/default_profile_images/default_profile_normal.png" TargetMode="External"/><Relationship Id="rId1447" Type="http://schemas.openxmlformats.org/officeDocument/2006/relationships/hyperlink" Target="https://pbs.twimg.com/media/C-Pc8dcXcAANzKr.jpg" TargetMode="External"/><Relationship Id="rId1654" Type="http://schemas.openxmlformats.org/officeDocument/2006/relationships/hyperlink" Target="https://twitter.com/" TargetMode="External"/><Relationship Id="rId1861" Type="http://schemas.openxmlformats.org/officeDocument/2006/relationships/hyperlink" Target="https://twitter.com/" TargetMode="External"/><Relationship Id="rId1307" Type="http://schemas.openxmlformats.org/officeDocument/2006/relationships/hyperlink" Target="http://pbs.twimg.com/profile_images/715209490673582082/_pMRwx6j_normal.jpg" TargetMode="External"/><Relationship Id="rId1514" Type="http://schemas.openxmlformats.org/officeDocument/2006/relationships/hyperlink" Target="http://pbs.twimg.com/profile_images/657624047472111616/7zarOuPh_normal.jpg" TargetMode="External"/><Relationship Id="rId1721" Type="http://schemas.openxmlformats.org/officeDocument/2006/relationships/hyperlink" Target="https://twitter.com/" TargetMode="External"/><Relationship Id="rId1959" Type="http://schemas.openxmlformats.org/officeDocument/2006/relationships/hyperlink" Target="https://twitter.com/" TargetMode="External"/><Relationship Id="rId13" Type="http://schemas.openxmlformats.org/officeDocument/2006/relationships/hyperlink" Target="https://www.youtube.com/watch?v=FRn2WQaUt3w&amp;feature=youtu.be&amp;a" TargetMode="External"/><Relationship Id="rId1819" Type="http://schemas.openxmlformats.org/officeDocument/2006/relationships/hyperlink" Target="https://twitter.com/" TargetMode="External"/><Relationship Id="rId2190" Type="http://schemas.openxmlformats.org/officeDocument/2006/relationships/hyperlink" Target="https://twitter.com/" TargetMode="External"/><Relationship Id="rId162" Type="http://schemas.openxmlformats.org/officeDocument/2006/relationships/hyperlink" Target="http://pbs.twimg.com/profile_images/816592877497135104/nnnkhGRx_normal.jpg" TargetMode="External"/><Relationship Id="rId467" Type="http://schemas.openxmlformats.org/officeDocument/2006/relationships/hyperlink" Target="http://pbs.twimg.com/profile_images/819801206453215234/tEka7Asp_normal.jpg" TargetMode="External"/><Relationship Id="rId1097" Type="http://schemas.openxmlformats.org/officeDocument/2006/relationships/hyperlink" Target="https://fb.me/WwPir3t7" TargetMode="External"/><Relationship Id="rId2050" Type="http://schemas.openxmlformats.org/officeDocument/2006/relationships/hyperlink" Target="http://pbs.twimg.com/profile_images/856448292535754753/tWbIQmVI_normal.jpg" TargetMode="External"/><Relationship Id="rId2148" Type="http://schemas.openxmlformats.org/officeDocument/2006/relationships/hyperlink" Target="https://twitter.com/" TargetMode="External"/><Relationship Id="rId674" Type="http://schemas.openxmlformats.org/officeDocument/2006/relationships/hyperlink" Target="https://twitter.com/" TargetMode="External"/><Relationship Id="rId881" Type="http://schemas.openxmlformats.org/officeDocument/2006/relationships/hyperlink" Target="https://twitter.com/" TargetMode="External"/><Relationship Id="rId979" Type="http://schemas.openxmlformats.org/officeDocument/2006/relationships/hyperlink" Target="http://pbs.twimg.com/profile_images/796747774356312064/kvGMlRsA_normal.jpg" TargetMode="External"/><Relationship Id="rId327" Type="http://schemas.openxmlformats.org/officeDocument/2006/relationships/hyperlink" Target="http://pbs.twimg.com/profile_images/800008470313533442/2PVxpllV_normal.jpg" TargetMode="External"/><Relationship Id="rId534" Type="http://schemas.openxmlformats.org/officeDocument/2006/relationships/hyperlink" Target="https://fb.me/8RwGgSIhf" TargetMode="External"/><Relationship Id="rId741" Type="http://schemas.openxmlformats.org/officeDocument/2006/relationships/hyperlink" Target="https://twitter.com/" TargetMode="External"/><Relationship Id="rId839" Type="http://schemas.openxmlformats.org/officeDocument/2006/relationships/hyperlink" Target="http://pbs.twimg.com/profile_images/782146032230686720/TGjQ7NeM_normal.jpg" TargetMode="External"/><Relationship Id="rId1164" Type="http://schemas.openxmlformats.org/officeDocument/2006/relationships/hyperlink" Target="http://pbs.twimg.com/profile_images/560036924211990528/5y35kPsq_normal.png" TargetMode="External"/><Relationship Id="rId1371" Type="http://schemas.openxmlformats.org/officeDocument/2006/relationships/hyperlink" Target="http://pbs.twimg.com/profile_images/849291364277698560/t4USZQEU_normal.jpg" TargetMode="External"/><Relationship Id="rId1469" Type="http://schemas.openxmlformats.org/officeDocument/2006/relationships/hyperlink" Target="https://pbs.twimg.com/media/C6d4vQlXMAAeEqK.jpg" TargetMode="External"/><Relationship Id="rId2008" Type="http://schemas.openxmlformats.org/officeDocument/2006/relationships/hyperlink" Target="https://twitter.com/i/web/status/857917069303697411" TargetMode="External"/><Relationship Id="rId2215" Type="http://schemas.openxmlformats.org/officeDocument/2006/relationships/hyperlink" Target="https://twitter.com/" TargetMode="External"/><Relationship Id="rId601" Type="http://schemas.openxmlformats.org/officeDocument/2006/relationships/hyperlink" Target="https://bombayinformer.com/109816/120-required-reliance-jio-email-process-salary-18000-priti-recruitment-thane-maharashtra-bombay-jobs/" TargetMode="External"/><Relationship Id="rId1024" Type="http://schemas.openxmlformats.org/officeDocument/2006/relationships/hyperlink" Target="https://twitter.com/" TargetMode="External"/><Relationship Id="rId1231" Type="http://schemas.openxmlformats.org/officeDocument/2006/relationships/hyperlink" Target="http://pbs.twimg.com/profile_images/802593932576047104/0ZEs5gri_normal.jpg" TargetMode="External"/><Relationship Id="rId1676" Type="http://schemas.openxmlformats.org/officeDocument/2006/relationships/hyperlink" Target="https://twitter.com/" TargetMode="External"/><Relationship Id="rId1883" Type="http://schemas.openxmlformats.org/officeDocument/2006/relationships/hyperlink" Target="https://twitter.com/" TargetMode="External"/><Relationship Id="rId906" Type="http://schemas.openxmlformats.org/officeDocument/2006/relationships/hyperlink" Target="http://pbs.twimg.com/profile_images/506632382485508096/FE0U62qk_normal.jpeg" TargetMode="External"/><Relationship Id="rId1329" Type="http://schemas.openxmlformats.org/officeDocument/2006/relationships/hyperlink" Target="http://pbs.twimg.com/profile_images/847373822814633990/FY9SphWi_normal.jpg" TargetMode="External"/><Relationship Id="rId1536" Type="http://schemas.openxmlformats.org/officeDocument/2006/relationships/hyperlink" Target="https://pbs.twimg.com/media/C-Pc8dcXcAANzKr.jpg" TargetMode="External"/><Relationship Id="rId1743" Type="http://schemas.openxmlformats.org/officeDocument/2006/relationships/hyperlink" Target="https://twitter.com/" TargetMode="External"/><Relationship Id="rId1950" Type="http://schemas.openxmlformats.org/officeDocument/2006/relationships/hyperlink" Target="https://twitter.com/" TargetMode="External"/><Relationship Id="rId35" Type="http://schemas.openxmlformats.org/officeDocument/2006/relationships/hyperlink" Target="https://twitter.com/" TargetMode="External"/><Relationship Id="rId1603" Type="http://schemas.openxmlformats.org/officeDocument/2006/relationships/hyperlink" Target="https://twitter.com/" TargetMode="External"/><Relationship Id="rId1810" Type="http://schemas.openxmlformats.org/officeDocument/2006/relationships/hyperlink" Target="https://twitter.com/" TargetMode="External"/><Relationship Id="rId184" Type="http://schemas.openxmlformats.org/officeDocument/2006/relationships/hyperlink" Target="https://twitter.com/" TargetMode="External"/><Relationship Id="rId391" Type="http://schemas.openxmlformats.org/officeDocument/2006/relationships/hyperlink" Target="https://twitter.com/" TargetMode="External"/><Relationship Id="rId1908" Type="http://schemas.openxmlformats.org/officeDocument/2006/relationships/hyperlink" Target="https://twitter.com/" TargetMode="External"/><Relationship Id="rId2072" Type="http://schemas.openxmlformats.org/officeDocument/2006/relationships/hyperlink" Target="http://pbs.twimg.com/profile_images/843663843205160960/0-tSccjc_normal.jpg" TargetMode="External"/><Relationship Id="rId251" Type="http://schemas.openxmlformats.org/officeDocument/2006/relationships/hyperlink" Target="https://api.twitter.com/1.1/geo/id/03aa6bebdd75aa9e.json" TargetMode="External"/><Relationship Id="rId489" Type="http://schemas.openxmlformats.org/officeDocument/2006/relationships/hyperlink" Target="https://twitter.com/" TargetMode="External"/><Relationship Id="rId696" Type="http://schemas.openxmlformats.org/officeDocument/2006/relationships/hyperlink" Target="https://pbs.twimg.com/media/C-AdTBgWAAA2HEM.jpg" TargetMode="External"/><Relationship Id="rId349" Type="http://schemas.openxmlformats.org/officeDocument/2006/relationships/hyperlink" Target="http://pbs.twimg.com/profile_images/847715545503760384/zeUSPgA7_normal.jpg" TargetMode="External"/><Relationship Id="rId556" Type="http://schemas.openxmlformats.org/officeDocument/2006/relationships/hyperlink" Target="http://pbs.twimg.com/profile_images/49607902/ravi-vs-prasad_normal.jpg" TargetMode="External"/><Relationship Id="rId763" Type="http://schemas.openxmlformats.org/officeDocument/2006/relationships/hyperlink" Target="https://fb.me/1a0kLSevC" TargetMode="External"/><Relationship Id="rId1186" Type="http://schemas.openxmlformats.org/officeDocument/2006/relationships/hyperlink" Target="http://pbs.twimg.com/profile_images/778321037968670721/PNi8g153_normal.jpg" TargetMode="External"/><Relationship Id="rId1393" Type="http://schemas.openxmlformats.org/officeDocument/2006/relationships/hyperlink" Target="http://pbs.twimg.com/profile_images/801917888038891524/FOU5hSj2_normal.jpg" TargetMode="External"/><Relationship Id="rId2237" Type="http://schemas.openxmlformats.org/officeDocument/2006/relationships/hyperlink" Target="https://twitter.com/" TargetMode="External"/><Relationship Id="rId111" Type="http://schemas.openxmlformats.org/officeDocument/2006/relationships/hyperlink" Target="https://pbs.twimg.com/media/C-AHIDMXoAA4R8F.jpg" TargetMode="External"/><Relationship Id="rId209" Type="http://schemas.openxmlformats.org/officeDocument/2006/relationships/hyperlink" Target="https://twitter.com/" TargetMode="External"/><Relationship Id="rId416" Type="http://schemas.openxmlformats.org/officeDocument/2006/relationships/hyperlink" Target="https://twitter.com/" TargetMode="External"/><Relationship Id="rId970" Type="http://schemas.openxmlformats.org/officeDocument/2006/relationships/hyperlink" Target="https://twitter.com/" TargetMode="External"/><Relationship Id="rId1046" Type="http://schemas.openxmlformats.org/officeDocument/2006/relationships/hyperlink" Target="https://fb.me/1e1KMO8Et" TargetMode="External"/><Relationship Id="rId1253" Type="http://schemas.openxmlformats.org/officeDocument/2006/relationships/hyperlink" Target="http://pbs.twimg.com/profile_images/459050990969167872/kYuUK2Rs_normal.jpeg" TargetMode="External"/><Relationship Id="rId1698" Type="http://schemas.openxmlformats.org/officeDocument/2006/relationships/hyperlink" Target="https://twitter.com/" TargetMode="External"/><Relationship Id="rId623" Type="http://schemas.openxmlformats.org/officeDocument/2006/relationships/hyperlink" Target="http://pbs.twimg.com/profile_images/669245532/india_normal.gif" TargetMode="External"/><Relationship Id="rId830" Type="http://schemas.openxmlformats.org/officeDocument/2006/relationships/hyperlink" Target="https://twitter.com/i/web/status/855848056683716609" TargetMode="External"/><Relationship Id="rId928" Type="http://schemas.openxmlformats.org/officeDocument/2006/relationships/hyperlink" Target="https://twitter.com/" TargetMode="External"/><Relationship Id="rId1460" Type="http://schemas.openxmlformats.org/officeDocument/2006/relationships/hyperlink" Target="http://pbs.twimg.com/profile_images/853947837507416066/KMUISpuD_normal.jpg" TargetMode="External"/><Relationship Id="rId1558" Type="http://schemas.openxmlformats.org/officeDocument/2006/relationships/hyperlink" Target="http://pbs.twimg.com/profile_images/844239761233629184/WYMhodoW_normal.jpg" TargetMode="External"/><Relationship Id="rId1765" Type="http://schemas.openxmlformats.org/officeDocument/2006/relationships/hyperlink" Target="https://twitter.com/" TargetMode="External"/><Relationship Id="rId57" Type="http://schemas.openxmlformats.org/officeDocument/2006/relationships/hyperlink" Target="http://pbs.twimg.com/profile_images/843877120417914880/Iht4uaVI_normal.jpg" TargetMode="External"/><Relationship Id="rId1113" Type="http://schemas.openxmlformats.org/officeDocument/2006/relationships/hyperlink" Target="https://pbs.twimg.com/media/C97AZa8UQAAWLHJ.jpg" TargetMode="External"/><Relationship Id="rId1320" Type="http://schemas.openxmlformats.org/officeDocument/2006/relationships/hyperlink" Target="http://pbs.twimg.com/profile_images/848072441410748416/Vf74sown_normal.jpg" TargetMode="External"/><Relationship Id="rId1418" Type="http://schemas.openxmlformats.org/officeDocument/2006/relationships/hyperlink" Target="http://pbs.twimg.com/profile_images/854292223432806403/b5lb_T3x_normal.jpg" TargetMode="External"/><Relationship Id="rId1972" Type="http://schemas.openxmlformats.org/officeDocument/2006/relationships/hyperlink" Target="http://pbs.twimg.com/profile_images/858698474904199168/UiTPvgS4_normal.jpg" TargetMode="External"/><Relationship Id="rId1625" Type="http://schemas.openxmlformats.org/officeDocument/2006/relationships/hyperlink" Target="https://twitter.com/" TargetMode="External"/><Relationship Id="rId1832" Type="http://schemas.openxmlformats.org/officeDocument/2006/relationships/hyperlink" Target="https://twitter.com/" TargetMode="External"/><Relationship Id="rId2094" Type="http://schemas.openxmlformats.org/officeDocument/2006/relationships/hyperlink" Target="http://pbs.twimg.com/profile_images/794552933497053187/lHDgvBFq_normal.jpg" TargetMode="External"/><Relationship Id="rId273" Type="http://schemas.openxmlformats.org/officeDocument/2006/relationships/hyperlink" Target="https://twitter.com/" TargetMode="External"/><Relationship Id="rId480" Type="http://schemas.openxmlformats.org/officeDocument/2006/relationships/hyperlink" Target="https://twitter.com/" TargetMode="External"/><Relationship Id="rId2161" Type="http://schemas.openxmlformats.org/officeDocument/2006/relationships/hyperlink" Target="https://twitter.com/" TargetMode="External"/><Relationship Id="rId133" Type="http://schemas.openxmlformats.org/officeDocument/2006/relationships/hyperlink" Target="http://pbs.twimg.com/profile_images/857937301942530052/YB_d3bBq_normal.jpg" TargetMode="External"/><Relationship Id="rId340" Type="http://schemas.openxmlformats.org/officeDocument/2006/relationships/hyperlink" Target="https://pbs.twimg.com/media/C-aAoARXUAAZpUR.jpg" TargetMode="External"/><Relationship Id="rId578" Type="http://schemas.openxmlformats.org/officeDocument/2006/relationships/hyperlink" Target="https://twitter.com/" TargetMode="External"/><Relationship Id="rId785" Type="http://schemas.openxmlformats.org/officeDocument/2006/relationships/hyperlink" Target="http://pbs.twimg.com/profile_images/850085088029061121/5VJjznJy_normal.jpg" TargetMode="External"/><Relationship Id="rId992" Type="http://schemas.openxmlformats.org/officeDocument/2006/relationships/hyperlink" Target="https://twitter.com/" TargetMode="External"/><Relationship Id="rId2021" Type="http://schemas.openxmlformats.org/officeDocument/2006/relationships/hyperlink" Target="http://pbs.twimg.com/profile_images/850359759324803072/Ep6J-YkM_normal.jpg" TargetMode="External"/><Relationship Id="rId2259" Type="http://schemas.openxmlformats.org/officeDocument/2006/relationships/hyperlink" Target="https://twitter.com/" TargetMode="External"/><Relationship Id="rId200" Type="http://schemas.openxmlformats.org/officeDocument/2006/relationships/hyperlink" Target="https://twitter.com/" TargetMode="External"/><Relationship Id="rId438" Type="http://schemas.openxmlformats.org/officeDocument/2006/relationships/hyperlink" Target="https://pbs.twimg.com/media/C-HcfJuW0Act_wC.jpg" TargetMode="External"/><Relationship Id="rId645" Type="http://schemas.openxmlformats.org/officeDocument/2006/relationships/hyperlink" Target="https://twitter.com/" TargetMode="External"/><Relationship Id="rId852" Type="http://schemas.openxmlformats.org/officeDocument/2006/relationships/hyperlink" Target="https://pbs.twimg.com/media/C-n1upkXgAAgn0P.jpg" TargetMode="External"/><Relationship Id="rId1068" Type="http://schemas.openxmlformats.org/officeDocument/2006/relationships/hyperlink" Target="http://www.computerkijankari.com/jio-ka-new-offer-jio-summer-surprise/" TargetMode="External"/><Relationship Id="rId1275" Type="http://schemas.openxmlformats.org/officeDocument/2006/relationships/hyperlink" Target="http://pbs.twimg.com/profile_images/462639379714830336/WhfbmYRb_normal.jpeg" TargetMode="External"/><Relationship Id="rId1482" Type="http://schemas.openxmlformats.org/officeDocument/2006/relationships/hyperlink" Target="http://pbs.twimg.com/profile_images/835539427577364480/y3-_N-Pc_normal.jpg" TargetMode="External"/><Relationship Id="rId2119" Type="http://schemas.openxmlformats.org/officeDocument/2006/relationships/hyperlink" Target="http://pbs.twimg.com/profile_images/837485340088745984/3A8A4NWW_normal.jpg" TargetMode="External"/><Relationship Id="rId505" Type="http://schemas.openxmlformats.org/officeDocument/2006/relationships/hyperlink" Target="https://twitter.com/" TargetMode="External"/><Relationship Id="rId712" Type="http://schemas.openxmlformats.org/officeDocument/2006/relationships/hyperlink" Target="http://pbs.twimg.com/profile_images/857826158099943424/5zipFm36_normal.jpg" TargetMode="External"/><Relationship Id="rId1135" Type="http://schemas.openxmlformats.org/officeDocument/2006/relationships/hyperlink" Target="https://pbs.twimg.com/media/C-Pc8dcXcAANzKr.jpg" TargetMode="External"/><Relationship Id="rId1342" Type="http://schemas.openxmlformats.org/officeDocument/2006/relationships/hyperlink" Target="http://pbs.twimg.com/profile_images/857974729314934784/ssNEfIEI_normal.jpg" TargetMode="External"/><Relationship Id="rId1787" Type="http://schemas.openxmlformats.org/officeDocument/2006/relationships/hyperlink" Target="https://twitter.com/" TargetMode="External"/><Relationship Id="rId1994" Type="http://schemas.openxmlformats.org/officeDocument/2006/relationships/hyperlink" Target="https://twitter.com/i/web/status/856377450351251456" TargetMode="External"/><Relationship Id="rId79" Type="http://schemas.openxmlformats.org/officeDocument/2006/relationships/hyperlink" Target="https://twitter.com/" TargetMode="External"/><Relationship Id="rId1202" Type="http://schemas.openxmlformats.org/officeDocument/2006/relationships/hyperlink" Target="http://pbs.twimg.com/profile_images/478628149496803328/5GFii64W_normal.jpeg" TargetMode="External"/><Relationship Id="rId1647" Type="http://schemas.openxmlformats.org/officeDocument/2006/relationships/hyperlink" Target="https://twitter.com/" TargetMode="External"/><Relationship Id="rId1854" Type="http://schemas.openxmlformats.org/officeDocument/2006/relationships/hyperlink" Target="https://twitter.com/" TargetMode="External"/><Relationship Id="rId1507" Type="http://schemas.openxmlformats.org/officeDocument/2006/relationships/hyperlink" Target="http://pbs.twimg.com/profile_images/670492250023944193/6D6jSrMw_normal.jpg" TargetMode="External"/><Relationship Id="rId1714" Type="http://schemas.openxmlformats.org/officeDocument/2006/relationships/hyperlink" Target="https://twitter.com/" TargetMode="External"/><Relationship Id="rId295" Type="http://schemas.openxmlformats.org/officeDocument/2006/relationships/hyperlink" Target="https://twitter.com/" TargetMode="External"/><Relationship Id="rId1921" Type="http://schemas.openxmlformats.org/officeDocument/2006/relationships/hyperlink" Target="https://twitter.com/" TargetMode="External"/><Relationship Id="rId2183" Type="http://schemas.openxmlformats.org/officeDocument/2006/relationships/hyperlink" Target="https://twitter.com/" TargetMode="External"/><Relationship Id="rId155" Type="http://schemas.openxmlformats.org/officeDocument/2006/relationships/hyperlink" Target="http://pbs.twimg.com/profile_images/855398662180098048/4HQlMd86_normal.jpg" TargetMode="External"/><Relationship Id="rId362" Type="http://schemas.openxmlformats.org/officeDocument/2006/relationships/hyperlink" Target="https://twitter.com/" TargetMode="External"/><Relationship Id="rId1297" Type="http://schemas.openxmlformats.org/officeDocument/2006/relationships/hyperlink" Target="http://pbs.twimg.com/profile_images/788600175631695872/A6DNVTLc_normal.jpg" TargetMode="External"/><Relationship Id="rId2043" Type="http://schemas.openxmlformats.org/officeDocument/2006/relationships/hyperlink" Target="http://abs.twimg.com/sticky/default_profile_images/default_profile_normal.png" TargetMode="External"/><Relationship Id="rId2250" Type="http://schemas.openxmlformats.org/officeDocument/2006/relationships/hyperlink" Target="https://twitter.com/" TargetMode="External"/><Relationship Id="rId222" Type="http://schemas.openxmlformats.org/officeDocument/2006/relationships/hyperlink" Target="https://twitter.com/" TargetMode="External"/><Relationship Id="rId667" Type="http://schemas.openxmlformats.org/officeDocument/2006/relationships/hyperlink" Target="http://pbs.twimg.com/profile_images/848464302281551873/3gBVIejX_normal.jpg" TargetMode="External"/><Relationship Id="rId874" Type="http://schemas.openxmlformats.org/officeDocument/2006/relationships/hyperlink" Target="https://twitter.com/" TargetMode="External"/><Relationship Id="rId2110" Type="http://schemas.openxmlformats.org/officeDocument/2006/relationships/hyperlink" Target="http://pbs.twimg.com/profile_images/500829041402728448/tJYE3QT5_normal.jpeg" TargetMode="External"/><Relationship Id="rId527" Type="http://schemas.openxmlformats.org/officeDocument/2006/relationships/hyperlink" Target="http://visvya.malayalamsearch.com/?url=https://www.youtube.com/watch?v=UKJFqtJSthc" TargetMode="External"/><Relationship Id="rId734" Type="http://schemas.openxmlformats.org/officeDocument/2006/relationships/hyperlink" Target="https://twitter.com/" TargetMode="External"/><Relationship Id="rId941" Type="http://schemas.openxmlformats.org/officeDocument/2006/relationships/hyperlink" Target="http://pbs.twimg.com/profile_images/858581298918576128/KUBCY2JF_normal.jpg" TargetMode="External"/><Relationship Id="rId1157" Type="http://schemas.openxmlformats.org/officeDocument/2006/relationships/hyperlink" Target="https://pbs.twimg.com/media/C-eOLktXoAAHWFG.jpg" TargetMode="External"/><Relationship Id="rId1364" Type="http://schemas.openxmlformats.org/officeDocument/2006/relationships/hyperlink" Target="http://pbs.twimg.com/profile_images/854937655578177537/Nzn4LI7O_normal.jpg" TargetMode="External"/><Relationship Id="rId1571" Type="http://schemas.openxmlformats.org/officeDocument/2006/relationships/hyperlink" Target="https://twitter.com/" TargetMode="External"/><Relationship Id="rId2208" Type="http://schemas.openxmlformats.org/officeDocument/2006/relationships/hyperlink" Target="https://twitter.com/" TargetMode="External"/><Relationship Id="rId70" Type="http://schemas.openxmlformats.org/officeDocument/2006/relationships/hyperlink" Target="https://twitter.com/" TargetMode="External"/><Relationship Id="rId801" Type="http://schemas.openxmlformats.org/officeDocument/2006/relationships/hyperlink" Target="http://pbs.twimg.com/profile_images/858557175160946689/696v8SUC_normal.jpg" TargetMode="External"/><Relationship Id="rId1017" Type="http://schemas.openxmlformats.org/officeDocument/2006/relationships/hyperlink" Target="https://twitter.com/" TargetMode="External"/><Relationship Id="rId1224" Type="http://schemas.openxmlformats.org/officeDocument/2006/relationships/hyperlink" Target="http://pbs.twimg.com/profile_images/802956116720119808/QHRQTpuW_normal.jpg" TargetMode="External"/><Relationship Id="rId1431" Type="http://schemas.openxmlformats.org/officeDocument/2006/relationships/hyperlink" Target="https://pbs.twimg.com/media/C-Pc8dcXcAANzKr.jpg" TargetMode="External"/><Relationship Id="rId1669" Type="http://schemas.openxmlformats.org/officeDocument/2006/relationships/hyperlink" Target="https://twitter.com/" TargetMode="External"/><Relationship Id="rId1876" Type="http://schemas.openxmlformats.org/officeDocument/2006/relationships/hyperlink" Target="https://twitter.com/" TargetMode="External"/><Relationship Id="rId1529" Type="http://schemas.openxmlformats.org/officeDocument/2006/relationships/hyperlink" Target="http://pbs.twimg.com/profile_images/668884298359934976/9IY_Xtqn_normal.jpg" TargetMode="External"/><Relationship Id="rId1736" Type="http://schemas.openxmlformats.org/officeDocument/2006/relationships/hyperlink" Target="https://twitter.com/" TargetMode="External"/><Relationship Id="rId1943" Type="http://schemas.openxmlformats.org/officeDocument/2006/relationships/hyperlink" Target="https://twitter.com/" TargetMode="External"/><Relationship Id="rId28" Type="http://schemas.openxmlformats.org/officeDocument/2006/relationships/hyperlink" Target="https://twitter.com/" TargetMode="External"/><Relationship Id="rId1803" Type="http://schemas.openxmlformats.org/officeDocument/2006/relationships/hyperlink" Target="https://twitter.com/" TargetMode="External"/><Relationship Id="rId177" Type="http://schemas.openxmlformats.org/officeDocument/2006/relationships/hyperlink" Target="http://pbs.twimg.com/profile_images/810946559563231236/JrOcdEMD_normal.jpg" TargetMode="External"/><Relationship Id="rId384" Type="http://schemas.openxmlformats.org/officeDocument/2006/relationships/hyperlink" Target="https://twitter.com/" TargetMode="External"/><Relationship Id="rId591" Type="http://schemas.openxmlformats.org/officeDocument/2006/relationships/hyperlink" Target="https://beta1.esakal.com/maharashtra/jio-speed-double-41499" TargetMode="External"/><Relationship Id="rId2065" Type="http://schemas.openxmlformats.org/officeDocument/2006/relationships/hyperlink" Target="http://pbs.twimg.com/profile_images/800328864765313024/akOxrwMQ_normal.jpg" TargetMode="External"/><Relationship Id="rId244" Type="http://schemas.openxmlformats.org/officeDocument/2006/relationships/hyperlink" Target="https://twitter.com/" TargetMode="External"/><Relationship Id="rId689" Type="http://schemas.openxmlformats.org/officeDocument/2006/relationships/hyperlink" Target="https://twitter.com/i/web/status/857955579373006849" TargetMode="External"/><Relationship Id="rId896" Type="http://schemas.openxmlformats.org/officeDocument/2006/relationships/hyperlink" Target="https://pbs.twimg.com/media/C99dHfqXYAIsA3_.jpg" TargetMode="External"/><Relationship Id="rId1081" Type="http://schemas.openxmlformats.org/officeDocument/2006/relationships/hyperlink" Target="https://twitter.com/i/web/status/856561488311590912" TargetMode="External"/><Relationship Id="rId451" Type="http://schemas.openxmlformats.org/officeDocument/2006/relationships/hyperlink" Target="http://pbs.twimg.com/profile_images/844974186904797184/jCpvIT8F_normal.jpg" TargetMode="External"/><Relationship Id="rId549" Type="http://schemas.openxmlformats.org/officeDocument/2006/relationships/hyperlink" Target="http://pbs.twimg.com/profile_images/822991734254825472/lQH8QrQj_normal.jpg" TargetMode="External"/><Relationship Id="rId756" Type="http://schemas.openxmlformats.org/officeDocument/2006/relationships/hyperlink" Target="https://api.twitter.com/1.1/geo/id/74d3837c2c255b91.json" TargetMode="External"/><Relationship Id="rId1179" Type="http://schemas.openxmlformats.org/officeDocument/2006/relationships/hyperlink" Target="http://abs.twimg.com/sticky/default_profile_images/default_profile_normal.png" TargetMode="External"/><Relationship Id="rId1386" Type="http://schemas.openxmlformats.org/officeDocument/2006/relationships/hyperlink" Target="http://pbs.twimg.com/profile_images/840784421607358464/VhvpIUq-_normal.jpg" TargetMode="External"/><Relationship Id="rId1593" Type="http://schemas.openxmlformats.org/officeDocument/2006/relationships/hyperlink" Target="https://twitter.com/" TargetMode="External"/><Relationship Id="rId2132" Type="http://schemas.openxmlformats.org/officeDocument/2006/relationships/hyperlink" Target="http://abs.twimg.com/sticky/default_profile_images/default_profile_normal.png" TargetMode="External"/><Relationship Id="rId104" Type="http://schemas.openxmlformats.org/officeDocument/2006/relationships/hyperlink" Target="https://pbs.twimg.com/media/C-UtuYRWAAA6OVJ.jpg" TargetMode="External"/><Relationship Id="rId311" Type="http://schemas.openxmlformats.org/officeDocument/2006/relationships/hyperlink" Target="http://pbs.twimg.com/profile_images/660024421696974848/1XyDmClJ_normal.jpg" TargetMode="External"/><Relationship Id="rId409" Type="http://schemas.openxmlformats.org/officeDocument/2006/relationships/hyperlink" Target="https://twitter.com/" TargetMode="External"/><Relationship Id="rId963" Type="http://schemas.openxmlformats.org/officeDocument/2006/relationships/hyperlink" Target="http://mumsite.cdnsrv.jio.com/jioplay.data.cdn.jio.com/guide/v5/catalog/infotel/r4g/5.0/live/program/1024_55218896.html" TargetMode="External"/><Relationship Id="rId1039" Type="http://schemas.openxmlformats.org/officeDocument/2006/relationships/hyperlink" Target="https://twitter.com/" TargetMode="External"/><Relationship Id="rId1246" Type="http://schemas.openxmlformats.org/officeDocument/2006/relationships/hyperlink" Target="http://pbs.twimg.com/profile_images/853132988514795520/eOKX0h7e_normal.jpg" TargetMode="External"/><Relationship Id="rId1898" Type="http://schemas.openxmlformats.org/officeDocument/2006/relationships/hyperlink" Target="https://twitter.com/" TargetMode="External"/><Relationship Id="rId92" Type="http://schemas.openxmlformats.org/officeDocument/2006/relationships/hyperlink" Target="http://lalla.band/" TargetMode="External"/><Relationship Id="rId616" Type="http://schemas.openxmlformats.org/officeDocument/2006/relationships/hyperlink" Target="http://pbs.twimg.com/profile_images/662354065423110145/pzyXRjzx_normal.jpg" TargetMode="External"/><Relationship Id="rId823" Type="http://schemas.openxmlformats.org/officeDocument/2006/relationships/hyperlink" Target="https://twitter.com/" TargetMode="External"/><Relationship Id="rId1453" Type="http://schemas.openxmlformats.org/officeDocument/2006/relationships/hyperlink" Target="https://pbs.twimg.com/media/C-Pc8dcXcAANzKr.jpg" TargetMode="External"/><Relationship Id="rId1660" Type="http://schemas.openxmlformats.org/officeDocument/2006/relationships/hyperlink" Target="https://twitter.com/" TargetMode="External"/><Relationship Id="rId1758" Type="http://schemas.openxmlformats.org/officeDocument/2006/relationships/hyperlink" Target="https://twitter.com/" TargetMode="External"/><Relationship Id="rId1106" Type="http://schemas.openxmlformats.org/officeDocument/2006/relationships/hyperlink" Target="https://twitter.com/i/web/status/858176846067838976" TargetMode="External"/><Relationship Id="rId1313" Type="http://schemas.openxmlformats.org/officeDocument/2006/relationships/hyperlink" Target="http://pbs.twimg.com/profile_images/834239961666842625/aRODmfzz_normal.jpg" TargetMode="External"/><Relationship Id="rId1520" Type="http://schemas.openxmlformats.org/officeDocument/2006/relationships/hyperlink" Target="http://pbs.twimg.com/profile_images/853552131508490241/Nd6j1b2F_normal.jpg" TargetMode="External"/><Relationship Id="rId1965" Type="http://schemas.openxmlformats.org/officeDocument/2006/relationships/hyperlink" Target="https://api.twitter.com/1.1/geo/id/317fcc4b21a604d5.json" TargetMode="External"/><Relationship Id="rId1618" Type="http://schemas.openxmlformats.org/officeDocument/2006/relationships/hyperlink" Target="https://twitter.com/" TargetMode="External"/><Relationship Id="rId1825" Type="http://schemas.openxmlformats.org/officeDocument/2006/relationships/hyperlink" Target="https://twitter.com/" TargetMode="External"/><Relationship Id="rId199" Type="http://schemas.openxmlformats.org/officeDocument/2006/relationships/hyperlink" Target="https://twitter.com/" TargetMode="External"/><Relationship Id="rId2087" Type="http://schemas.openxmlformats.org/officeDocument/2006/relationships/hyperlink" Target="http://pbs.twimg.com/profile_images/500829041402728448/tJYE3QT5_normal.jpeg" TargetMode="External"/><Relationship Id="rId266" Type="http://schemas.openxmlformats.org/officeDocument/2006/relationships/hyperlink" Target="http://abs.twimg.com/sticky/default_profile_images/default_profile_normal.png" TargetMode="External"/><Relationship Id="rId473" Type="http://schemas.openxmlformats.org/officeDocument/2006/relationships/hyperlink" Target="https://twitter.com/" TargetMode="External"/><Relationship Id="rId680" Type="http://schemas.openxmlformats.org/officeDocument/2006/relationships/hyperlink" Target="https://twitter.com/" TargetMode="External"/><Relationship Id="rId2154" Type="http://schemas.openxmlformats.org/officeDocument/2006/relationships/hyperlink" Target="https://twitter.com/" TargetMode="External"/><Relationship Id="rId126" Type="http://schemas.openxmlformats.org/officeDocument/2006/relationships/hyperlink" Target="http://pbs.twimg.com/profile_images/736114482519277568/8Nh-6XJf_normal.jpg" TargetMode="External"/><Relationship Id="rId333" Type="http://schemas.openxmlformats.org/officeDocument/2006/relationships/hyperlink" Target="http://pbs.twimg.com/profile_images/505756255672365056/6yu8NxYA_normal.jpeg" TargetMode="External"/><Relationship Id="rId540" Type="http://schemas.openxmlformats.org/officeDocument/2006/relationships/hyperlink" Target="http://pbs.twimg.com/profile_images/852724683862618112/PDL80Ufq_normal.jpg" TargetMode="External"/><Relationship Id="rId778" Type="http://schemas.openxmlformats.org/officeDocument/2006/relationships/hyperlink" Target="http://pbs.twimg.com/profile_images/813378179423272960/GIzha6J8_normal.jpg" TargetMode="External"/><Relationship Id="rId985" Type="http://schemas.openxmlformats.org/officeDocument/2006/relationships/hyperlink" Target="http://abs.twimg.com/sticky/default_profile_images/default_profile_normal.png" TargetMode="External"/><Relationship Id="rId1170" Type="http://schemas.openxmlformats.org/officeDocument/2006/relationships/hyperlink" Target="http://pbs.twimg.com/profile_images/835467343975317504/O9LdT2TT_normal.jpg" TargetMode="External"/><Relationship Id="rId2014" Type="http://schemas.openxmlformats.org/officeDocument/2006/relationships/hyperlink" Target="https://pbs.twimg.com/media/C964b9JUIAEWxPi.jpg" TargetMode="External"/><Relationship Id="rId2221" Type="http://schemas.openxmlformats.org/officeDocument/2006/relationships/hyperlink" Target="https://twitter.com/" TargetMode="External"/><Relationship Id="rId638" Type="http://schemas.openxmlformats.org/officeDocument/2006/relationships/hyperlink" Target="https://twitter.com/" TargetMode="External"/><Relationship Id="rId845" Type="http://schemas.openxmlformats.org/officeDocument/2006/relationships/hyperlink" Target="http://pbs.twimg.com/profile_images/833998882141044736/loCLHHN1_normal.jpg" TargetMode="External"/><Relationship Id="rId1030" Type="http://schemas.openxmlformats.org/officeDocument/2006/relationships/hyperlink" Target="https://pbs.twimg.com/media/C-bYgZcXsAAQcVA.jpg" TargetMode="External"/><Relationship Id="rId1268" Type="http://schemas.openxmlformats.org/officeDocument/2006/relationships/hyperlink" Target="http://pbs.twimg.com/profile_images/459353362752733187/30FIuL1N_normal.jpeg" TargetMode="External"/><Relationship Id="rId1475" Type="http://schemas.openxmlformats.org/officeDocument/2006/relationships/hyperlink" Target="http://pbs.twimg.com/profile_images/858384347790835712/DGBUeJJ2_normal.jpg" TargetMode="External"/><Relationship Id="rId1682" Type="http://schemas.openxmlformats.org/officeDocument/2006/relationships/hyperlink" Target="https://twitter.com/" TargetMode="External"/><Relationship Id="rId400" Type="http://schemas.openxmlformats.org/officeDocument/2006/relationships/hyperlink" Target="https://twitter.com/" TargetMode="External"/><Relationship Id="rId705" Type="http://schemas.openxmlformats.org/officeDocument/2006/relationships/hyperlink" Target="http://pbs.twimg.com/profile_images/847867474963906560/cMLwPO4__normal.jpg" TargetMode="External"/><Relationship Id="rId1128" Type="http://schemas.openxmlformats.org/officeDocument/2006/relationships/hyperlink" Target="https://pbs.twimg.com/media/C-Pc8dcXcAANzKr.jpg" TargetMode="External"/><Relationship Id="rId1335" Type="http://schemas.openxmlformats.org/officeDocument/2006/relationships/hyperlink" Target="http://pbs.twimg.com/profile_images/858696956742447108/GsbvSPVO_normal.jpg" TargetMode="External"/><Relationship Id="rId1542" Type="http://schemas.openxmlformats.org/officeDocument/2006/relationships/hyperlink" Target="http://pbs.twimg.com/profile_images/699636317802491904/ZQqskPce_normal.jpg" TargetMode="External"/><Relationship Id="rId1987" Type="http://schemas.openxmlformats.org/officeDocument/2006/relationships/hyperlink" Target="https://www.swarmapp.com/c/6HH9iTYgThM" TargetMode="External"/><Relationship Id="rId912" Type="http://schemas.openxmlformats.org/officeDocument/2006/relationships/hyperlink" Target="http://pbs.twimg.com/profile_images/844517112660070400/M_RGQzHw_normal.jpg" TargetMode="External"/><Relationship Id="rId1847" Type="http://schemas.openxmlformats.org/officeDocument/2006/relationships/hyperlink" Target="https://twitter.com/" TargetMode="External"/><Relationship Id="rId41" Type="http://schemas.openxmlformats.org/officeDocument/2006/relationships/hyperlink" Target="https://twitter.com/i/web/status/857637195078811649" TargetMode="External"/><Relationship Id="rId1402" Type="http://schemas.openxmlformats.org/officeDocument/2006/relationships/hyperlink" Target="http://pbs.twimg.com/profile_images/857995986450489344/eXnr_9ux_normal.jpg" TargetMode="External"/><Relationship Id="rId1707" Type="http://schemas.openxmlformats.org/officeDocument/2006/relationships/hyperlink" Target="https://twitter.com/" TargetMode="External"/><Relationship Id="rId190" Type="http://schemas.openxmlformats.org/officeDocument/2006/relationships/hyperlink" Target="https://twitter.com/" TargetMode="External"/><Relationship Id="rId288" Type="http://schemas.openxmlformats.org/officeDocument/2006/relationships/hyperlink" Target="https://twitter.com/" TargetMode="External"/><Relationship Id="rId1914" Type="http://schemas.openxmlformats.org/officeDocument/2006/relationships/hyperlink" Target="https://twitter.com/" TargetMode="External"/><Relationship Id="rId495" Type="http://schemas.openxmlformats.org/officeDocument/2006/relationships/hyperlink" Target="https://twitter.com/" TargetMode="External"/><Relationship Id="rId2176" Type="http://schemas.openxmlformats.org/officeDocument/2006/relationships/hyperlink" Target="https://twitter.com/" TargetMode="External"/><Relationship Id="rId148" Type="http://schemas.openxmlformats.org/officeDocument/2006/relationships/hyperlink" Target="https://pbs.twimg.com/media/C-TzpyeWAAATvja.jpg" TargetMode="External"/><Relationship Id="rId355" Type="http://schemas.openxmlformats.org/officeDocument/2006/relationships/hyperlink" Target="http://pbs.twimg.com/profile_images/826118990833426433/5iE0-CEq_normal.jpg" TargetMode="External"/><Relationship Id="rId562" Type="http://schemas.openxmlformats.org/officeDocument/2006/relationships/hyperlink" Target="https://twitter.com/" TargetMode="External"/><Relationship Id="rId1192" Type="http://schemas.openxmlformats.org/officeDocument/2006/relationships/hyperlink" Target="http://pbs.twimg.com/profile_images/672796841293955072/gJ5LYaRJ_normal.jpg" TargetMode="External"/><Relationship Id="rId2036" Type="http://schemas.openxmlformats.org/officeDocument/2006/relationships/hyperlink" Target="http://pbs.twimg.com/profile_images/839367948032692224/wjNGg8Su_normal.jpg" TargetMode="External"/><Relationship Id="rId2243" Type="http://schemas.openxmlformats.org/officeDocument/2006/relationships/hyperlink" Target="https://twitter.com/" TargetMode="External"/><Relationship Id="rId215" Type="http://schemas.openxmlformats.org/officeDocument/2006/relationships/hyperlink" Target="https://twitter.com/" TargetMode="External"/><Relationship Id="rId422" Type="http://schemas.openxmlformats.org/officeDocument/2006/relationships/hyperlink" Target="http://pbs.twimg.com/profile_images/849238565385113600/RtJ-77HD_normal.jpg" TargetMode="External"/><Relationship Id="rId867" Type="http://schemas.openxmlformats.org/officeDocument/2006/relationships/hyperlink" Target="https://twitter.com/" TargetMode="External"/><Relationship Id="rId1052" Type="http://schemas.openxmlformats.org/officeDocument/2006/relationships/hyperlink" Target="https://fb.me/X6yeYCBd" TargetMode="External"/><Relationship Id="rId1497" Type="http://schemas.openxmlformats.org/officeDocument/2006/relationships/hyperlink" Target="http://pbs.twimg.com/profile_images/718314968102367232/ypY1GPCQ_normal.jpg" TargetMode="External"/><Relationship Id="rId2103" Type="http://schemas.openxmlformats.org/officeDocument/2006/relationships/hyperlink" Target="http://pbs.twimg.com/profile_images/835663581131771904/SY1qlIxl_normal.jpg" TargetMode="External"/><Relationship Id="rId727" Type="http://schemas.openxmlformats.org/officeDocument/2006/relationships/hyperlink" Target="https://twitter.com/" TargetMode="External"/><Relationship Id="rId934" Type="http://schemas.openxmlformats.org/officeDocument/2006/relationships/hyperlink" Target="https://twitter.com/" TargetMode="External"/><Relationship Id="rId1357" Type="http://schemas.openxmlformats.org/officeDocument/2006/relationships/hyperlink" Target="http://pbs.twimg.com/profile_images/637487472499425280/Tgk7y7i1_normal.jpg" TargetMode="External"/><Relationship Id="rId1564" Type="http://schemas.openxmlformats.org/officeDocument/2006/relationships/hyperlink" Target="https://twitter.com/" TargetMode="External"/><Relationship Id="rId1771" Type="http://schemas.openxmlformats.org/officeDocument/2006/relationships/hyperlink" Target="https://twitter.com/" TargetMode="External"/><Relationship Id="rId63" Type="http://schemas.openxmlformats.org/officeDocument/2006/relationships/hyperlink" Target="http://pbs.twimg.com/profile_images/791144473224941568/jZfXBvyS_normal.jpg" TargetMode="External"/><Relationship Id="rId1217" Type="http://schemas.openxmlformats.org/officeDocument/2006/relationships/hyperlink" Target="http://pbs.twimg.com/profile_images/477098957915447299/YJCzbzG7_normal.jpeg" TargetMode="External"/><Relationship Id="rId1424" Type="http://schemas.openxmlformats.org/officeDocument/2006/relationships/hyperlink" Target="http://pbs.twimg.com/profile_images/843269534337327104/cSRCaP60_normal.jpg" TargetMode="External"/><Relationship Id="rId1631" Type="http://schemas.openxmlformats.org/officeDocument/2006/relationships/hyperlink" Target="https://twitter.com/" TargetMode="External"/><Relationship Id="rId1869" Type="http://schemas.openxmlformats.org/officeDocument/2006/relationships/hyperlink" Target="https://twitter.com/" TargetMode="External"/><Relationship Id="rId1729" Type="http://schemas.openxmlformats.org/officeDocument/2006/relationships/hyperlink" Target="https://twitter.com/" TargetMode="External"/><Relationship Id="rId1936" Type="http://schemas.openxmlformats.org/officeDocument/2006/relationships/hyperlink" Target="https://twitter.com/" TargetMode="External"/><Relationship Id="rId2198" Type="http://schemas.openxmlformats.org/officeDocument/2006/relationships/hyperlink" Target="https://twitter.com/" TargetMode="External"/><Relationship Id="rId377" Type="http://schemas.openxmlformats.org/officeDocument/2006/relationships/hyperlink" Target="https://twitter.com/" TargetMode="External"/><Relationship Id="rId584" Type="http://schemas.openxmlformats.org/officeDocument/2006/relationships/hyperlink" Target="http://pbs.twimg.com/profile_images/713985693098311680/ObKgMOxe_normal.jpg" TargetMode="External"/><Relationship Id="rId2058" Type="http://schemas.openxmlformats.org/officeDocument/2006/relationships/hyperlink" Target="http://pbs.twimg.com/profile_images/855698458916868096/wVgAgRB6_normal.jpg" TargetMode="External"/><Relationship Id="rId2265" Type="http://schemas.openxmlformats.org/officeDocument/2006/relationships/hyperlink" Target="https://api.twitter.com/1.1/geo/id/00cc0d5640394308.json" TargetMode="External"/><Relationship Id="rId5" Type="http://schemas.openxmlformats.org/officeDocument/2006/relationships/hyperlink" Target="http://telecom.economictimes.indiatimes.com/news/andhra-pradesh-tamil-nadu-emerge-as-top-circles-for-reliance-jio-with-highest-userbase/58400199" TargetMode="External"/><Relationship Id="rId237" Type="http://schemas.openxmlformats.org/officeDocument/2006/relationships/hyperlink" Target="https://twitter.com/" TargetMode="External"/><Relationship Id="rId791" Type="http://schemas.openxmlformats.org/officeDocument/2006/relationships/hyperlink" Target="https://pbs.twimg.com/media/C-MpbIkUQAIUxzi.jpg" TargetMode="External"/><Relationship Id="rId889" Type="http://schemas.openxmlformats.org/officeDocument/2006/relationships/hyperlink" Target="http://telecom.economictimes.indiatimes.com/news/andhra-pradesh-tamil-nadu-emerge-as-top-circles-for-reliance-jio-with-highest-userbase/58400199" TargetMode="External"/><Relationship Id="rId1074" Type="http://schemas.openxmlformats.org/officeDocument/2006/relationships/hyperlink" Target="https://twitter.com/i/web/status/856457220363603968" TargetMode="External"/><Relationship Id="rId444" Type="http://schemas.openxmlformats.org/officeDocument/2006/relationships/hyperlink" Target="http://pbs.twimg.com/profile_images/833860429004812292/cxWSBp-J_normal.jpg" TargetMode="External"/><Relationship Id="rId651" Type="http://schemas.openxmlformats.org/officeDocument/2006/relationships/hyperlink" Target="https://twitter.com/" TargetMode="External"/><Relationship Id="rId749" Type="http://schemas.openxmlformats.org/officeDocument/2006/relationships/hyperlink" Target="https://twitter.com/" TargetMode="External"/><Relationship Id="rId1281" Type="http://schemas.openxmlformats.org/officeDocument/2006/relationships/hyperlink" Target="http://pbs.twimg.com/profile_images/460810800181944321/3UdfMdvr_normal.jpeg" TargetMode="External"/><Relationship Id="rId1379" Type="http://schemas.openxmlformats.org/officeDocument/2006/relationships/hyperlink" Target="http://pbs.twimg.com/profile_images/852398749146066945/bGzCivxX_normal.jpg" TargetMode="External"/><Relationship Id="rId1586" Type="http://schemas.openxmlformats.org/officeDocument/2006/relationships/hyperlink" Target="https://twitter.com/" TargetMode="External"/><Relationship Id="rId2125" Type="http://schemas.openxmlformats.org/officeDocument/2006/relationships/hyperlink" Target="http://pbs.twimg.com/profile_images/856884541742608384/SW3H649k_normal.jpg" TargetMode="External"/><Relationship Id="rId304" Type="http://schemas.openxmlformats.org/officeDocument/2006/relationships/hyperlink" Target="https://pbs.twimg.com/media/C-aAoARXUAAZpUR.jpg" TargetMode="External"/><Relationship Id="rId511" Type="http://schemas.openxmlformats.org/officeDocument/2006/relationships/hyperlink" Target="http://abs.twimg.com/sticky/default_profile_images/default_profile_normal.png" TargetMode="External"/><Relationship Id="rId609" Type="http://schemas.openxmlformats.org/officeDocument/2006/relationships/hyperlink" Target="https://pbs.twimg.com/media/C-FSMvwXkAELS6G.jpg" TargetMode="External"/><Relationship Id="rId956" Type="http://schemas.openxmlformats.org/officeDocument/2006/relationships/hyperlink" Target="http://pbs.twimg.com/profile_images/714451650971353089/04Elu3wT_normal.jpg" TargetMode="External"/><Relationship Id="rId1141" Type="http://schemas.openxmlformats.org/officeDocument/2006/relationships/hyperlink" Target="https://pbs.twimg.com/media/C6d4vQlXMAAeEqK.jpg" TargetMode="External"/><Relationship Id="rId1239" Type="http://schemas.openxmlformats.org/officeDocument/2006/relationships/hyperlink" Target="http://pbs.twimg.com/profile_images/824299157418426372/SI8NvKT2_normal.jpg" TargetMode="External"/><Relationship Id="rId1793" Type="http://schemas.openxmlformats.org/officeDocument/2006/relationships/hyperlink" Target="https://twitter.com/" TargetMode="External"/><Relationship Id="rId85" Type="http://schemas.openxmlformats.org/officeDocument/2006/relationships/hyperlink" Target="https://twitter.com/" TargetMode="External"/><Relationship Id="rId816" Type="http://schemas.openxmlformats.org/officeDocument/2006/relationships/hyperlink" Target="https://twitter.com/" TargetMode="External"/><Relationship Id="rId1001" Type="http://schemas.openxmlformats.org/officeDocument/2006/relationships/hyperlink" Target="https://api.twitter.com/1.1/geo/id/74effb34539b2d64.json" TargetMode="External"/><Relationship Id="rId1446" Type="http://schemas.openxmlformats.org/officeDocument/2006/relationships/hyperlink" Target="https://pbs.twimg.com/media/C-Pc8dcXcAANzKr.jpg" TargetMode="External"/><Relationship Id="rId1653" Type="http://schemas.openxmlformats.org/officeDocument/2006/relationships/hyperlink" Target="https://twitter.com/" TargetMode="External"/><Relationship Id="rId1860" Type="http://schemas.openxmlformats.org/officeDocument/2006/relationships/hyperlink" Target="https://twitter.com/" TargetMode="External"/><Relationship Id="rId1306" Type="http://schemas.openxmlformats.org/officeDocument/2006/relationships/hyperlink" Target="http://pbs.twimg.com/profile_images/637209067753074688/BbC7Xmix_normal.png" TargetMode="External"/><Relationship Id="rId1513" Type="http://schemas.openxmlformats.org/officeDocument/2006/relationships/hyperlink" Target="https://pbs.twimg.com/media/C-cG6dEXUAE5SQu.jpg" TargetMode="External"/><Relationship Id="rId1720" Type="http://schemas.openxmlformats.org/officeDocument/2006/relationships/hyperlink" Target="https://twitter.com/" TargetMode="External"/><Relationship Id="rId1958" Type="http://schemas.openxmlformats.org/officeDocument/2006/relationships/hyperlink" Target="https://twitter.com/" TargetMode="External"/><Relationship Id="rId12" Type="http://schemas.openxmlformats.org/officeDocument/2006/relationships/hyperlink" Target="http://telecom.economictimes.indiatimes.com/news/andhra-pradesh-tamil-nadu-emerge-as-top-circles-for-reliance-jio-with-highest-userbase/58400199" TargetMode="External"/><Relationship Id="rId1818" Type="http://schemas.openxmlformats.org/officeDocument/2006/relationships/hyperlink" Target="https://twitter.com/" TargetMode="External"/><Relationship Id="rId161" Type="http://schemas.openxmlformats.org/officeDocument/2006/relationships/hyperlink" Target="http://pbs.twimg.com/profile_images/816592877497135104/nnnkhGRx_normal.jpg" TargetMode="External"/><Relationship Id="rId399" Type="http://schemas.openxmlformats.org/officeDocument/2006/relationships/hyperlink" Target="https://twitter.com/" TargetMode="External"/><Relationship Id="rId259" Type="http://schemas.openxmlformats.org/officeDocument/2006/relationships/hyperlink" Target="http://pbs.twimg.com/profile_images/600220874688442368/tuDOl5ko_normal.jpg" TargetMode="External"/><Relationship Id="rId466" Type="http://schemas.openxmlformats.org/officeDocument/2006/relationships/hyperlink" Target="http://pbs.twimg.com/profile_images/819801206453215234/tEka7Asp_normal.jpg" TargetMode="External"/><Relationship Id="rId673" Type="http://schemas.openxmlformats.org/officeDocument/2006/relationships/hyperlink" Target="https://twitter.com/" TargetMode="External"/><Relationship Id="rId880" Type="http://schemas.openxmlformats.org/officeDocument/2006/relationships/hyperlink" Target="http://pbs.twimg.com/profile_images/856556312964079616/FjhtmwOi_normal.jpg" TargetMode="External"/><Relationship Id="rId1096" Type="http://schemas.openxmlformats.org/officeDocument/2006/relationships/hyperlink" Target="https://twitter.com/i/web/status/857515823337881601" TargetMode="External"/><Relationship Id="rId2147" Type="http://schemas.openxmlformats.org/officeDocument/2006/relationships/hyperlink" Target="https://twitter.com/" TargetMode="External"/><Relationship Id="rId119" Type="http://schemas.openxmlformats.org/officeDocument/2006/relationships/hyperlink" Target="http://pbs.twimg.com/profile_images/844158135128354816/ozxsxuuI_normal.jpg" TargetMode="External"/><Relationship Id="rId326" Type="http://schemas.openxmlformats.org/officeDocument/2006/relationships/hyperlink" Target="http://pbs.twimg.com/profile_images/850306611654443010/9cy-ThI6_normal.jpg" TargetMode="External"/><Relationship Id="rId533" Type="http://schemas.openxmlformats.org/officeDocument/2006/relationships/hyperlink" Target="http://telecom.economictimes.indiatimes.com/news/reliance-jio-towers-regularization-opposition-in-kerala-seeks-vigilance-probe/58391322" TargetMode="External"/><Relationship Id="rId978" Type="http://schemas.openxmlformats.org/officeDocument/2006/relationships/hyperlink" Target="http://pbs.twimg.com/profile_images/796747774356312064/kvGMlRsA_normal.jpg" TargetMode="External"/><Relationship Id="rId1163" Type="http://schemas.openxmlformats.org/officeDocument/2006/relationships/hyperlink" Target="http://pbs.twimg.com/profile_images/456019614023942145/qdjLRmOn_normal.png" TargetMode="External"/><Relationship Id="rId1370" Type="http://schemas.openxmlformats.org/officeDocument/2006/relationships/hyperlink" Target="http://abs.twimg.com/sticky/default_profile_images/default_profile_normal.png" TargetMode="External"/><Relationship Id="rId2007" Type="http://schemas.openxmlformats.org/officeDocument/2006/relationships/hyperlink" Target="https://twitter.com/i/web/status/857857528721543168" TargetMode="External"/><Relationship Id="rId2214" Type="http://schemas.openxmlformats.org/officeDocument/2006/relationships/hyperlink" Target="https://twitter.com/" TargetMode="External"/><Relationship Id="rId740" Type="http://schemas.openxmlformats.org/officeDocument/2006/relationships/hyperlink" Target="https://twitter.com/" TargetMode="External"/><Relationship Id="rId838" Type="http://schemas.openxmlformats.org/officeDocument/2006/relationships/hyperlink" Target="http://pbs.twimg.com/profile_images/782146032230686720/TGjQ7NeM_normal.jpg" TargetMode="External"/><Relationship Id="rId1023" Type="http://schemas.openxmlformats.org/officeDocument/2006/relationships/hyperlink" Target="https://twitter.com/" TargetMode="External"/><Relationship Id="rId1468" Type="http://schemas.openxmlformats.org/officeDocument/2006/relationships/hyperlink" Target="https://pbs.twimg.com/media/C6d4vQlXMAAeEqK.jpg" TargetMode="External"/><Relationship Id="rId1675" Type="http://schemas.openxmlformats.org/officeDocument/2006/relationships/hyperlink" Target="https://twitter.com/" TargetMode="External"/><Relationship Id="rId1882" Type="http://schemas.openxmlformats.org/officeDocument/2006/relationships/hyperlink" Target="https://twitter.com/" TargetMode="External"/><Relationship Id="rId600" Type="http://schemas.openxmlformats.org/officeDocument/2006/relationships/hyperlink" Target="https://bombayinformer.com/109777/300-opening-for-reliance-jio-voice-and-back-office-salary-20000-priti-recruitment-thane-maharashtra-bombay-jobs/" TargetMode="External"/><Relationship Id="rId1230" Type="http://schemas.openxmlformats.org/officeDocument/2006/relationships/hyperlink" Target="http://pbs.twimg.com/profile_images/478610080233824256/CPOLkcJk_normal.jpeg" TargetMode="External"/><Relationship Id="rId1328" Type="http://schemas.openxmlformats.org/officeDocument/2006/relationships/hyperlink" Target="http://pbs.twimg.com/profile_images/844390126348374020/2pOpDMj__normal.jpg" TargetMode="External"/><Relationship Id="rId1535" Type="http://schemas.openxmlformats.org/officeDocument/2006/relationships/hyperlink" Target="https://pbs.twimg.com/media/C-Pc8dcXcAANzKr.jpg" TargetMode="External"/><Relationship Id="rId905" Type="http://schemas.openxmlformats.org/officeDocument/2006/relationships/hyperlink" Target="https://pbs.twimg.com/media/C-a1AVTUwAE7zpj.jpg" TargetMode="External"/><Relationship Id="rId1742" Type="http://schemas.openxmlformats.org/officeDocument/2006/relationships/hyperlink" Target="https://twitter.com/" TargetMode="External"/><Relationship Id="rId34" Type="http://schemas.openxmlformats.org/officeDocument/2006/relationships/hyperlink" Target="https://twitter.com/" TargetMode="External"/><Relationship Id="rId1602" Type="http://schemas.openxmlformats.org/officeDocument/2006/relationships/hyperlink" Target="https://twitter.com/" TargetMode="External"/><Relationship Id="rId183" Type="http://schemas.openxmlformats.org/officeDocument/2006/relationships/hyperlink" Target="https://twitter.com/" TargetMode="External"/><Relationship Id="rId390" Type="http://schemas.openxmlformats.org/officeDocument/2006/relationships/hyperlink" Target="https://twitter.com/" TargetMode="External"/><Relationship Id="rId1907" Type="http://schemas.openxmlformats.org/officeDocument/2006/relationships/hyperlink" Target="https://twitter.com/" TargetMode="External"/><Relationship Id="rId2071" Type="http://schemas.openxmlformats.org/officeDocument/2006/relationships/hyperlink" Target="http://pbs.twimg.com/profile_images/843663843205160960/0-tSccjc_normal.jpg" TargetMode="External"/><Relationship Id="rId250" Type="http://schemas.openxmlformats.org/officeDocument/2006/relationships/hyperlink" Target="https://twitter.com/" TargetMode="External"/><Relationship Id="rId488" Type="http://schemas.openxmlformats.org/officeDocument/2006/relationships/hyperlink" Target="https://twitter.com/" TargetMode="External"/><Relationship Id="rId695" Type="http://schemas.openxmlformats.org/officeDocument/2006/relationships/hyperlink" Target="http://pbs.twimg.com/profile_images/855001696262475776/L0Lg7LEa_normal.jpg" TargetMode="External"/><Relationship Id="rId2169" Type="http://schemas.openxmlformats.org/officeDocument/2006/relationships/hyperlink" Target="https://twitter.com/" TargetMode="External"/><Relationship Id="rId110" Type="http://schemas.openxmlformats.org/officeDocument/2006/relationships/hyperlink" Target="http://pbs.twimg.com/profile_images/857129182559653891/yoQ7mel5_normal.jpg" TargetMode="External"/><Relationship Id="rId348" Type="http://schemas.openxmlformats.org/officeDocument/2006/relationships/hyperlink" Target="http://pbs.twimg.com/profile_images/841291536528748548/pLGqc2J1_normal.jpg" TargetMode="External"/><Relationship Id="rId555" Type="http://schemas.openxmlformats.org/officeDocument/2006/relationships/hyperlink" Target="http://pbs.twimg.com/profile_images/649590622664433664/7ewiEn_S_normal.jpg" TargetMode="External"/><Relationship Id="rId762" Type="http://schemas.openxmlformats.org/officeDocument/2006/relationships/hyperlink" Target="http://i2050.in/gujarat-lions-vs-kings-xi-punjab-jio-digital-life-ipl-2017-song-ringtone-free-download/" TargetMode="External"/><Relationship Id="rId1185" Type="http://schemas.openxmlformats.org/officeDocument/2006/relationships/hyperlink" Target="http://pbs.twimg.com/profile_images/857153535271723008/Xgco1IOx_normal.jpg" TargetMode="External"/><Relationship Id="rId1392" Type="http://schemas.openxmlformats.org/officeDocument/2006/relationships/hyperlink" Target="http://pbs.twimg.com/profile_images/854006985662091272/Pxu0H0H8_normal.jpg" TargetMode="External"/><Relationship Id="rId2029" Type="http://schemas.openxmlformats.org/officeDocument/2006/relationships/hyperlink" Target="http://pbs.twimg.com/profile_images/378800000173774746/c1a14eb5708e41e734c6bfa4a2698f54_normal.jpeg" TargetMode="External"/><Relationship Id="rId2236" Type="http://schemas.openxmlformats.org/officeDocument/2006/relationships/hyperlink" Target="https://twitter.com/" TargetMode="External"/><Relationship Id="rId208" Type="http://schemas.openxmlformats.org/officeDocument/2006/relationships/hyperlink" Target="https://twitter.com/" TargetMode="External"/><Relationship Id="rId415" Type="http://schemas.openxmlformats.org/officeDocument/2006/relationships/hyperlink" Target="https://twitter.com/" TargetMode="External"/><Relationship Id="rId622" Type="http://schemas.openxmlformats.org/officeDocument/2006/relationships/hyperlink" Target="http://pbs.twimg.com/profile_images/669245532/india_normal.gif" TargetMode="External"/><Relationship Id="rId1045" Type="http://schemas.openxmlformats.org/officeDocument/2006/relationships/hyperlink" Target="https://fb.me/3eQ6hjr4j" TargetMode="External"/><Relationship Id="rId1252" Type="http://schemas.openxmlformats.org/officeDocument/2006/relationships/hyperlink" Target="http://pbs.twimg.com/profile_images/461124197830250497/8-q8ODwM_normal.jpeg" TargetMode="External"/><Relationship Id="rId1697" Type="http://schemas.openxmlformats.org/officeDocument/2006/relationships/hyperlink" Target="https://twitter.com/" TargetMode="External"/><Relationship Id="rId927" Type="http://schemas.openxmlformats.org/officeDocument/2006/relationships/hyperlink" Target="https://twitter.com/" TargetMode="External"/><Relationship Id="rId1112" Type="http://schemas.openxmlformats.org/officeDocument/2006/relationships/hyperlink" Target="https://pbs.twimg.com/media/C97AZa8UQAAWLHJ.jpg" TargetMode="External"/><Relationship Id="rId1557" Type="http://schemas.openxmlformats.org/officeDocument/2006/relationships/hyperlink" Target="http://abs.twimg.com/sticky/default_profile_images/default_profile_normal.png" TargetMode="External"/><Relationship Id="rId1764" Type="http://schemas.openxmlformats.org/officeDocument/2006/relationships/hyperlink" Target="https://twitter.com/" TargetMode="External"/><Relationship Id="rId1971" Type="http://schemas.openxmlformats.org/officeDocument/2006/relationships/hyperlink" Target="http://pbs.twimg.com/profile_images/857285282772598784/igVQElLH_normal.jpg" TargetMode="External"/><Relationship Id="rId56" Type="http://schemas.openxmlformats.org/officeDocument/2006/relationships/hyperlink" Target="http://pbs.twimg.com/profile_images/714451650971353089/04Elu3wT_normal.jpg" TargetMode="External"/><Relationship Id="rId1417" Type="http://schemas.openxmlformats.org/officeDocument/2006/relationships/hyperlink" Target="http://pbs.twimg.com/profile_images/854292223432806403/b5lb_T3x_normal.jpg" TargetMode="External"/><Relationship Id="rId1624" Type="http://schemas.openxmlformats.org/officeDocument/2006/relationships/hyperlink" Target="https://twitter.com/" TargetMode="External"/><Relationship Id="rId1831" Type="http://schemas.openxmlformats.org/officeDocument/2006/relationships/hyperlink" Target="https://twitter.com/" TargetMode="External"/><Relationship Id="rId1929" Type="http://schemas.openxmlformats.org/officeDocument/2006/relationships/hyperlink" Target="https://twitter.com/" TargetMode="External"/><Relationship Id="rId2093" Type="http://schemas.openxmlformats.org/officeDocument/2006/relationships/hyperlink" Target="http://pbs.twimg.com/profile_images/835663581131771904/SY1qlIxl_normal.jpg" TargetMode="External"/><Relationship Id="rId272" Type="http://schemas.openxmlformats.org/officeDocument/2006/relationships/hyperlink" Target="https://twitter.com/" TargetMode="External"/><Relationship Id="rId577" Type="http://schemas.openxmlformats.org/officeDocument/2006/relationships/hyperlink" Target="https://twitter.com/" TargetMode="External"/><Relationship Id="rId2160" Type="http://schemas.openxmlformats.org/officeDocument/2006/relationships/hyperlink" Target="https://twitter.com/" TargetMode="External"/><Relationship Id="rId2258" Type="http://schemas.openxmlformats.org/officeDocument/2006/relationships/hyperlink" Target="https://twitter.com/" TargetMode="External"/><Relationship Id="rId132" Type="http://schemas.openxmlformats.org/officeDocument/2006/relationships/hyperlink" Target="http://pbs.twimg.com/profile_images/680835493618028544/rOjC35Bb_normal.jpg" TargetMode="External"/><Relationship Id="rId784" Type="http://schemas.openxmlformats.org/officeDocument/2006/relationships/hyperlink" Target="http://pbs.twimg.com/profile_images/850085088029061121/5VJjznJy_normal.jpg" TargetMode="External"/><Relationship Id="rId991" Type="http://schemas.openxmlformats.org/officeDocument/2006/relationships/hyperlink" Target="https://twitter.com/" TargetMode="External"/><Relationship Id="rId1067" Type="http://schemas.openxmlformats.org/officeDocument/2006/relationships/hyperlink" Target="https://www.postjobfree.com/job/b311uo" TargetMode="External"/><Relationship Id="rId2020" Type="http://schemas.openxmlformats.org/officeDocument/2006/relationships/hyperlink" Target="https://pbs.twimg.com/media/C964b9JUIAEWxPi.jpg" TargetMode="External"/><Relationship Id="rId437" Type="http://schemas.openxmlformats.org/officeDocument/2006/relationships/hyperlink" Target="https://twitter.com/i/web/status/856211378058776577" TargetMode="External"/><Relationship Id="rId644" Type="http://schemas.openxmlformats.org/officeDocument/2006/relationships/hyperlink" Target="https://twitter.com/" TargetMode="External"/><Relationship Id="rId851" Type="http://schemas.openxmlformats.org/officeDocument/2006/relationships/hyperlink" Target="http://pbs.twimg.com/profile_images/823053969303932929/fCRgDMJF_normal.jpg" TargetMode="External"/><Relationship Id="rId1274" Type="http://schemas.openxmlformats.org/officeDocument/2006/relationships/hyperlink" Target="http://pbs.twimg.com/profile_images/459713827089547264/BErRgLBw_normal.jpeg" TargetMode="External"/><Relationship Id="rId1481" Type="http://schemas.openxmlformats.org/officeDocument/2006/relationships/hyperlink" Target="http://pbs.twimg.com/profile_images/835539427577364480/y3-_N-Pc_normal.jpg" TargetMode="External"/><Relationship Id="rId1579" Type="http://schemas.openxmlformats.org/officeDocument/2006/relationships/hyperlink" Target="https://twitter.com/" TargetMode="External"/><Relationship Id="rId2118" Type="http://schemas.openxmlformats.org/officeDocument/2006/relationships/hyperlink" Target="http://pbs.twimg.com/profile_images/794552933497053187/lHDgvBFq_normal.jpg" TargetMode="External"/><Relationship Id="rId504" Type="http://schemas.openxmlformats.org/officeDocument/2006/relationships/hyperlink" Target="https://twitter.com/" TargetMode="External"/><Relationship Id="rId711" Type="http://schemas.openxmlformats.org/officeDocument/2006/relationships/hyperlink" Target="http://pbs.twimg.com/profile_images/848207583638831105/2J_DCn2q_normal.jpg" TargetMode="External"/><Relationship Id="rId949" Type="http://schemas.openxmlformats.org/officeDocument/2006/relationships/hyperlink" Target="https://twitter.com/" TargetMode="External"/><Relationship Id="rId1134" Type="http://schemas.openxmlformats.org/officeDocument/2006/relationships/hyperlink" Target="https://pbs.twimg.com/media/C-Pc8dcXcAANzKr.jpg" TargetMode="External"/><Relationship Id="rId1341" Type="http://schemas.openxmlformats.org/officeDocument/2006/relationships/hyperlink" Target="http://pbs.twimg.com/profile_images/820938872905461760/vRQZSz_1_normal.jpg" TargetMode="External"/><Relationship Id="rId1786" Type="http://schemas.openxmlformats.org/officeDocument/2006/relationships/hyperlink" Target="https://twitter.com/" TargetMode="External"/><Relationship Id="rId1993" Type="http://schemas.openxmlformats.org/officeDocument/2006/relationships/hyperlink" Target="https://twitter.com/i/web/status/856377450351251456" TargetMode="External"/><Relationship Id="rId78" Type="http://schemas.openxmlformats.org/officeDocument/2006/relationships/hyperlink" Target="https://twitter.com/" TargetMode="External"/><Relationship Id="rId809" Type="http://schemas.openxmlformats.org/officeDocument/2006/relationships/hyperlink" Target="https://twitter.com/" TargetMode="External"/><Relationship Id="rId1201" Type="http://schemas.openxmlformats.org/officeDocument/2006/relationships/hyperlink" Target="http://pbs.twimg.com/profile_images/802937912434118656/T7IR5pKC_normal.jpg" TargetMode="External"/><Relationship Id="rId1439" Type="http://schemas.openxmlformats.org/officeDocument/2006/relationships/hyperlink" Target="https://pbs.twimg.com/media/C-Pc8dcXcAANzKr.jpg" TargetMode="External"/><Relationship Id="rId1646" Type="http://schemas.openxmlformats.org/officeDocument/2006/relationships/hyperlink" Target="https://twitter.com/" TargetMode="External"/><Relationship Id="rId1853" Type="http://schemas.openxmlformats.org/officeDocument/2006/relationships/hyperlink" Target="https://twitter.com/" TargetMode="External"/><Relationship Id="rId1506" Type="http://schemas.openxmlformats.org/officeDocument/2006/relationships/hyperlink" Target="http://pbs.twimg.com/profile_images/802806469980786688/pv4GKrSE_normal.jpg" TargetMode="External"/><Relationship Id="rId1713" Type="http://schemas.openxmlformats.org/officeDocument/2006/relationships/hyperlink" Target="https://twitter.com/" TargetMode="External"/><Relationship Id="rId1920" Type="http://schemas.openxmlformats.org/officeDocument/2006/relationships/hyperlink" Target="https://twitter.com/" TargetMode="External"/><Relationship Id="rId294" Type="http://schemas.openxmlformats.org/officeDocument/2006/relationships/hyperlink" Target="https://twitter.com/" TargetMode="External"/><Relationship Id="rId2182" Type="http://schemas.openxmlformats.org/officeDocument/2006/relationships/hyperlink" Target="https://twitter.com/" TargetMode="External"/><Relationship Id="rId154" Type="http://schemas.openxmlformats.org/officeDocument/2006/relationships/hyperlink" Target="http://pbs.twimg.com/profile_images/799439894464471040/9qk_ZdmX_normal.jpg" TargetMode="External"/><Relationship Id="rId361" Type="http://schemas.openxmlformats.org/officeDocument/2006/relationships/hyperlink" Target="http://pbs.twimg.com/profile_images/761195766085853184/xaSjlRD2_normal.jpg" TargetMode="External"/><Relationship Id="rId599" Type="http://schemas.openxmlformats.org/officeDocument/2006/relationships/hyperlink" Target="https://bombayinformer.com/109688/openings-for-reliance-jio-speed-good-thane-maharashtra-bombay-jobs/" TargetMode="External"/><Relationship Id="rId2042" Type="http://schemas.openxmlformats.org/officeDocument/2006/relationships/hyperlink" Target="http://abs.twimg.com/sticky/default_profile_images/default_profile_normal.png" TargetMode="External"/><Relationship Id="rId459" Type="http://schemas.openxmlformats.org/officeDocument/2006/relationships/hyperlink" Target="http://pbs.twimg.com/profile_images/856890806598119424/Ei6nFGPo_normal.jpg" TargetMode="External"/><Relationship Id="rId666" Type="http://schemas.openxmlformats.org/officeDocument/2006/relationships/hyperlink" Target="https://api.twitter.com/1.1/geo/id/5cb809e0dc2d3eaa.json" TargetMode="External"/><Relationship Id="rId873" Type="http://schemas.openxmlformats.org/officeDocument/2006/relationships/hyperlink" Target="https://twitter.com/" TargetMode="External"/><Relationship Id="rId1089" Type="http://schemas.openxmlformats.org/officeDocument/2006/relationships/hyperlink" Target="https://twitter.com/i/web/status/857293525095927808" TargetMode="External"/><Relationship Id="rId1296" Type="http://schemas.openxmlformats.org/officeDocument/2006/relationships/hyperlink" Target="http://pbs.twimg.com/profile_images/796206604521762816/QtyzTLbk_normal.jpg" TargetMode="External"/><Relationship Id="rId221" Type="http://schemas.openxmlformats.org/officeDocument/2006/relationships/hyperlink" Target="https://twitter.com/" TargetMode="External"/><Relationship Id="rId319" Type="http://schemas.openxmlformats.org/officeDocument/2006/relationships/hyperlink" Target="http://pbs.twimg.com/profile_images/854589779089993728/vekfidyw_normal.jpg" TargetMode="External"/><Relationship Id="rId526" Type="http://schemas.openxmlformats.org/officeDocument/2006/relationships/hyperlink" Target="https://fb.me/5n5jtcn0u" TargetMode="External"/><Relationship Id="rId1156" Type="http://schemas.openxmlformats.org/officeDocument/2006/relationships/hyperlink" Target="https://pbs.twimg.com/media/C-eOLktXoAAHWFG.jpg" TargetMode="External"/><Relationship Id="rId1363" Type="http://schemas.openxmlformats.org/officeDocument/2006/relationships/hyperlink" Target="http://pbs.twimg.com/profile_images/853630126944276480/jLawHXGL_normal.jpg" TargetMode="External"/><Relationship Id="rId2207" Type="http://schemas.openxmlformats.org/officeDocument/2006/relationships/hyperlink" Target="https://twitter.com/" TargetMode="External"/><Relationship Id="rId733" Type="http://schemas.openxmlformats.org/officeDocument/2006/relationships/hyperlink" Target="https://twitter.com/" TargetMode="External"/><Relationship Id="rId940" Type="http://schemas.openxmlformats.org/officeDocument/2006/relationships/hyperlink" Target="http://pbs.twimg.com/profile_images/797895189994098691/FOHH2Vqu_normal.jpg" TargetMode="External"/><Relationship Id="rId1016" Type="http://schemas.openxmlformats.org/officeDocument/2006/relationships/hyperlink" Target="https://twitter.com/" TargetMode="External"/><Relationship Id="rId1570" Type="http://schemas.openxmlformats.org/officeDocument/2006/relationships/hyperlink" Target="https://twitter.com/" TargetMode="External"/><Relationship Id="rId1668" Type="http://schemas.openxmlformats.org/officeDocument/2006/relationships/hyperlink" Target="https://twitter.com/" TargetMode="External"/><Relationship Id="rId1875" Type="http://schemas.openxmlformats.org/officeDocument/2006/relationships/hyperlink" Target="https://twitter.com/" TargetMode="External"/><Relationship Id="rId800" Type="http://schemas.openxmlformats.org/officeDocument/2006/relationships/hyperlink" Target="http://pbs.twimg.com/profile_images/858678156613619712/PbQmufs__normal.jpg" TargetMode="External"/><Relationship Id="rId1223" Type="http://schemas.openxmlformats.org/officeDocument/2006/relationships/hyperlink" Target="http://pbs.twimg.com/profile_images/803171766038212608/KlKiOaKM_normal.jpg" TargetMode="External"/><Relationship Id="rId1430" Type="http://schemas.openxmlformats.org/officeDocument/2006/relationships/hyperlink" Target="https://pbs.twimg.com/media/C-Pc8dcXcAANzKr.jpg" TargetMode="External"/><Relationship Id="rId1528" Type="http://schemas.openxmlformats.org/officeDocument/2006/relationships/hyperlink" Target="http://pbs.twimg.com/profile_images/855028608162832385/rZFZiplz_normal.jpg" TargetMode="External"/><Relationship Id="rId1735" Type="http://schemas.openxmlformats.org/officeDocument/2006/relationships/hyperlink" Target="https://twitter.com/" TargetMode="External"/><Relationship Id="rId1942" Type="http://schemas.openxmlformats.org/officeDocument/2006/relationships/hyperlink" Target="https://twitter.com/" TargetMode="External"/><Relationship Id="rId27" Type="http://schemas.openxmlformats.org/officeDocument/2006/relationships/hyperlink" Target="http://pbs.twimg.com/profile_images/585219620249939968/WV12v17V_normal.jpg" TargetMode="External"/><Relationship Id="rId1802" Type="http://schemas.openxmlformats.org/officeDocument/2006/relationships/hyperlink" Target="https://twitter.com/" TargetMode="External"/><Relationship Id="rId176" Type="http://schemas.openxmlformats.org/officeDocument/2006/relationships/hyperlink" Target="http://pbs.twimg.com/profile_images/684643007656677376/lg81rYXq_normal.jpg" TargetMode="External"/><Relationship Id="rId383" Type="http://schemas.openxmlformats.org/officeDocument/2006/relationships/hyperlink" Target="https://twitter.com/" TargetMode="External"/><Relationship Id="rId590" Type="http://schemas.openxmlformats.org/officeDocument/2006/relationships/hyperlink" Target="https://beta1.esakal.com/maharashtra/jio-speed-double-41499" TargetMode="External"/><Relationship Id="rId2064" Type="http://schemas.openxmlformats.org/officeDocument/2006/relationships/hyperlink" Target="http://pbs.twimg.com/profile_images/849997006806372352/Z85Xc759_normal.jpg" TargetMode="External"/><Relationship Id="rId243" Type="http://schemas.openxmlformats.org/officeDocument/2006/relationships/hyperlink" Target="https://twitter.com/" TargetMode="External"/><Relationship Id="rId450" Type="http://schemas.openxmlformats.org/officeDocument/2006/relationships/hyperlink" Target="http://abs.twimg.com/sticky/default_profile_images/default_profile_normal.png" TargetMode="External"/><Relationship Id="rId688" Type="http://schemas.openxmlformats.org/officeDocument/2006/relationships/hyperlink" Target="https://twitter.com/i/web/status/857653528122114048" TargetMode="External"/><Relationship Id="rId895" Type="http://schemas.openxmlformats.org/officeDocument/2006/relationships/hyperlink" Target="http://telecom.economictimes.indiatimes.com/news/andhra-pradesh-tamil-nadu-emerge-as-top-circles-for-reliance-jio-with-highest-userbase/58400199" TargetMode="External"/><Relationship Id="rId1080" Type="http://schemas.openxmlformats.org/officeDocument/2006/relationships/hyperlink" Target="https://twitter.com/i/web/status/856548783638925317" TargetMode="External"/><Relationship Id="rId2131" Type="http://schemas.openxmlformats.org/officeDocument/2006/relationships/hyperlink" Target="http://pbs.twimg.com/profile_images/527846178772090880/3KrXi6fa_normal.jpeg" TargetMode="External"/><Relationship Id="rId103" Type="http://schemas.openxmlformats.org/officeDocument/2006/relationships/hyperlink" Target="https://pbs.twimg.com/media/C-UtuYRWAAA6OVJ.jpg" TargetMode="External"/><Relationship Id="rId310" Type="http://schemas.openxmlformats.org/officeDocument/2006/relationships/hyperlink" Target="http://pbs.twimg.com/profile_images/706878686629388293/p6ngEd-F_normal.jpg" TargetMode="External"/><Relationship Id="rId548" Type="http://schemas.openxmlformats.org/officeDocument/2006/relationships/hyperlink" Target="http://pbs.twimg.com/profile_images/822991734254825472/lQH8QrQj_normal.jpg" TargetMode="External"/><Relationship Id="rId755" Type="http://schemas.openxmlformats.org/officeDocument/2006/relationships/hyperlink" Target="https://api.twitter.com/1.1/geo/id/2369b36d6676c667.json" TargetMode="External"/><Relationship Id="rId962" Type="http://schemas.openxmlformats.org/officeDocument/2006/relationships/hyperlink" Target="https://api.twitter.com/1.1/geo/id/4aa92814191c51c2.json" TargetMode="External"/><Relationship Id="rId1178" Type="http://schemas.openxmlformats.org/officeDocument/2006/relationships/hyperlink" Target="http://abs.twimg.com/sticky/default_profile_images/default_profile_normal.png" TargetMode="External"/><Relationship Id="rId1385" Type="http://schemas.openxmlformats.org/officeDocument/2006/relationships/hyperlink" Target="http://pbs.twimg.com/profile_images/849171779268595713/lw9B_4Te_normal.jpg" TargetMode="External"/><Relationship Id="rId1592" Type="http://schemas.openxmlformats.org/officeDocument/2006/relationships/hyperlink" Target="https://twitter.com/" TargetMode="External"/><Relationship Id="rId2229" Type="http://schemas.openxmlformats.org/officeDocument/2006/relationships/hyperlink" Target="https://twitter.com/" TargetMode="External"/><Relationship Id="rId91" Type="http://schemas.openxmlformats.org/officeDocument/2006/relationships/hyperlink" Target="http://news.inbihar.org/jio-%E0%A4%B8%E0%A5%87-%E0%A4%AE%E0%A5%81%E0%A4%95%E0%A4%BE%E0%A4%AC%E0%A4%B2%E0%A4%BE-%E0%A4%95%E0%A5%8B-bsnl-%E0%A4%B2%E0%A4%BE%E0%A4%AF%E0%A4%BE-%E0%A4%AF%E0%A4%B9-%E0%A4%AA%E0%A5%8D%E2%80%8D/" TargetMode="External"/><Relationship Id="rId408" Type="http://schemas.openxmlformats.org/officeDocument/2006/relationships/hyperlink" Target="https://twitter.com/" TargetMode="External"/><Relationship Id="rId615" Type="http://schemas.openxmlformats.org/officeDocument/2006/relationships/hyperlink" Target="http://pbs.twimg.com/profile_images/848887835189026817/Ug7pBZJD_normal.jpg" TargetMode="External"/><Relationship Id="rId822" Type="http://schemas.openxmlformats.org/officeDocument/2006/relationships/hyperlink" Target="https://twitter.com/" TargetMode="External"/><Relationship Id="rId1038" Type="http://schemas.openxmlformats.org/officeDocument/2006/relationships/hyperlink" Target="https://twitter.com/" TargetMode="External"/><Relationship Id="rId1245" Type="http://schemas.openxmlformats.org/officeDocument/2006/relationships/hyperlink" Target="http://pbs.twimg.com/profile_images/853583703188099072/g74eyUcp_normal.jpg" TargetMode="External"/><Relationship Id="rId1452" Type="http://schemas.openxmlformats.org/officeDocument/2006/relationships/hyperlink" Target="https://pbs.twimg.com/media/C-Pc8dcXcAANzKr.jpg" TargetMode="External"/><Relationship Id="rId1897" Type="http://schemas.openxmlformats.org/officeDocument/2006/relationships/hyperlink" Target="https://twitter.com/" TargetMode="External"/><Relationship Id="rId1105" Type="http://schemas.openxmlformats.org/officeDocument/2006/relationships/hyperlink" Target="https://twitter.com/i/web/status/855785248562573314" TargetMode="External"/><Relationship Id="rId1312" Type="http://schemas.openxmlformats.org/officeDocument/2006/relationships/hyperlink" Target="http://pbs.twimg.com/profile_images/851134719496531969/WF3U9Wcf_normal.jpg" TargetMode="External"/><Relationship Id="rId1757" Type="http://schemas.openxmlformats.org/officeDocument/2006/relationships/hyperlink" Target="https://twitter.com/" TargetMode="External"/><Relationship Id="rId1964" Type="http://schemas.openxmlformats.org/officeDocument/2006/relationships/hyperlink" Target="https://api.twitter.com/1.1/geo/id/317fcc4b21a604d5.json" TargetMode="External"/><Relationship Id="rId49" Type="http://schemas.openxmlformats.org/officeDocument/2006/relationships/hyperlink" Target="http://pbs.twimg.com/profile_images/856397137629896707/ob1DCJgY_normal.jpg" TargetMode="External"/><Relationship Id="rId1617" Type="http://schemas.openxmlformats.org/officeDocument/2006/relationships/hyperlink" Target="https://twitter.com/" TargetMode="External"/><Relationship Id="rId1824" Type="http://schemas.openxmlformats.org/officeDocument/2006/relationships/hyperlink" Target="https://twitter.com/" TargetMode="External"/><Relationship Id="rId198" Type="http://schemas.openxmlformats.org/officeDocument/2006/relationships/hyperlink" Target="https://twitter.com/" TargetMode="External"/><Relationship Id="rId2086" Type="http://schemas.openxmlformats.org/officeDocument/2006/relationships/hyperlink" Target="http://pbs.twimg.com/profile_images/825713838750261248/89IUk87L_normal.jpg" TargetMode="External"/><Relationship Id="rId265" Type="http://schemas.openxmlformats.org/officeDocument/2006/relationships/hyperlink" Target="http://abs.twimg.com/sticky/default_profile_images/default_profile_normal.png" TargetMode="External"/><Relationship Id="rId472" Type="http://schemas.openxmlformats.org/officeDocument/2006/relationships/hyperlink" Target="https://twitter.com/" TargetMode="External"/><Relationship Id="rId2153" Type="http://schemas.openxmlformats.org/officeDocument/2006/relationships/hyperlink" Target="https://twitter.com/" TargetMode="External"/><Relationship Id="rId125" Type="http://schemas.openxmlformats.org/officeDocument/2006/relationships/hyperlink" Target="http://pbs.twimg.com/profile_images/736114482519277568/8Nh-6XJf_normal.jpg" TargetMode="External"/><Relationship Id="rId332" Type="http://schemas.openxmlformats.org/officeDocument/2006/relationships/hyperlink" Target="http://pbs.twimg.com/profile_images/800008470313533442/2PVxpllV_normal.jpg" TargetMode="External"/><Relationship Id="rId777" Type="http://schemas.openxmlformats.org/officeDocument/2006/relationships/hyperlink" Target="http://pbs.twimg.com/profile_images/844063462066143232/DaQgUooN_normal.jpg" TargetMode="External"/><Relationship Id="rId984" Type="http://schemas.openxmlformats.org/officeDocument/2006/relationships/hyperlink" Target="http://abs.twimg.com/sticky/default_profile_images/default_profile_normal.png" TargetMode="External"/><Relationship Id="rId2013" Type="http://schemas.openxmlformats.org/officeDocument/2006/relationships/hyperlink" Target="https://pbs.twimg.com/media/C964b9JUIAEWxPi.jpg" TargetMode="External"/><Relationship Id="rId2220" Type="http://schemas.openxmlformats.org/officeDocument/2006/relationships/hyperlink" Target="https://twitter.com/" TargetMode="External"/><Relationship Id="rId637" Type="http://schemas.openxmlformats.org/officeDocument/2006/relationships/hyperlink" Target="https://twitter.com/" TargetMode="External"/><Relationship Id="rId844" Type="http://schemas.openxmlformats.org/officeDocument/2006/relationships/hyperlink" Target="http://pbs.twimg.com/profile_images/779887760782004224/g9nfh6qm_normal.jpg" TargetMode="External"/><Relationship Id="rId1267" Type="http://schemas.openxmlformats.org/officeDocument/2006/relationships/hyperlink" Target="http://pbs.twimg.com/profile_images/459058347719655425/9RsyPBmy_normal.png" TargetMode="External"/><Relationship Id="rId1474" Type="http://schemas.openxmlformats.org/officeDocument/2006/relationships/hyperlink" Target="http://pbs.twimg.com/profile_images/771022140480946177/zrzVytej_normal.jpg" TargetMode="External"/><Relationship Id="rId1681" Type="http://schemas.openxmlformats.org/officeDocument/2006/relationships/hyperlink" Target="https://twitter.com/" TargetMode="External"/><Relationship Id="rId704" Type="http://schemas.openxmlformats.org/officeDocument/2006/relationships/hyperlink" Target="http://pbs.twimg.com/profile_images/847867474963906560/cMLwPO4__normal.jpg" TargetMode="External"/><Relationship Id="rId911" Type="http://schemas.openxmlformats.org/officeDocument/2006/relationships/hyperlink" Target="http://pbs.twimg.com/profile_images/734628377001402368/lxbiL56R_normal.jpg" TargetMode="External"/><Relationship Id="rId1127" Type="http://schemas.openxmlformats.org/officeDocument/2006/relationships/hyperlink" Target="https://pbs.twimg.com/media/C-Pc8dcXcAANzKr.jpg" TargetMode="External"/><Relationship Id="rId1334" Type="http://schemas.openxmlformats.org/officeDocument/2006/relationships/hyperlink" Target="http://pbs.twimg.com/profile_images/829690967733178372/GRixf41__normal.jpg" TargetMode="External"/><Relationship Id="rId1541" Type="http://schemas.openxmlformats.org/officeDocument/2006/relationships/hyperlink" Target="http://pbs.twimg.com/profile_images/699636317802491904/ZQqskPce_normal.jpg" TargetMode="External"/><Relationship Id="rId1779" Type="http://schemas.openxmlformats.org/officeDocument/2006/relationships/hyperlink" Target="https://twitter.com/" TargetMode="External"/><Relationship Id="rId1986" Type="http://schemas.openxmlformats.org/officeDocument/2006/relationships/hyperlink" Target="https://www.swarmapp.com/c/6HH9iTYgThM" TargetMode="External"/><Relationship Id="rId40" Type="http://schemas.openxmlformats.org/officeDocument/2006/relationships/hyperlink" Target="https://twitter.com/" TargetMode="External"/><Relationship Id="rId1401" Type="http://schemas.openxmlformats.org/officeDocument/2006/relationships/hyperlink" Target="http://pbs.twimg.com/profile_images/857701255497617408/Dlu7YdKQ_normal.jpg" TargetMode="External"/><Relationship Id="rId1639" Type="http://schemas.openxmlformats.org/officeDocument/2006/relationships/hyperlink" Target="https://twitter.com/" TargetMode="External"/><Relationship Id="rId1846" Type="http://schemas.openxmlformats.org/officeDocument/2006/relationships/hyperlink" Target="https://twitter.com/" TargetMode="External"/><Relationship Id="rId1706" Type="http://schemas.openxmlformats.org/officeDocument/2006/relationships/hyperlink" Target="https://twitter.com/" TargetMode="External"/><Relationship Id="rId1913" Type="http://schemas.openxmlformats.org/officeDocument/2006/relationships/hyperlink" Target="https://twitter.com/" TargetMode="External"/><Relationship Id="rId287" Type="http://schemas.openxmlformats.org/officeDocument/2006/relationships/hyperlink" Target="http://pbs.twimg.com/profile_images/840453684324622336/c7wvawTL_normal.jpg" TargetMode="External"/><Relationship Id="rId494" Type="http://schemas.openxmlformats.org/officeDocument/2006/relationships/hyperlink" Target="https://twitter.com/" TargetMode="External"/><Relationship Id="rId2175" Type="http://schemas.openxmlformats.org/officeDocument/2006/relationships/hyperlink" Target="https://twitter.com/" TargetMode="External"/><Relationship Id="rId147" Type="http://schemas.openxmlformats.org/officeDocument/2006/relationships/hyperlink" Target="http://pbs.twimg.com/profile_images/845173228595167233/rMQBekH1_normal.jpg" TargetMode="External"/><Relationship Id="rId354" Type="http://schemas.openxmlformats.org/officeDocument/2006/relationships/hyperlink" Target="http://pbs.twimg.com/profile_images/378800000452204476/c96b227f433d8af94a1a184a5399e30d_normal.jpeg" TargetMode="External"/><Relationship Id="rId799" Type="http://schemas.openxmlformats.org/officeDocument/2006/relationships/hyperlink" Target="http://pbs.twimg.com/profile_images/845275406362198017/OIQmSoN3_normal.jpg" TargetMode="External"/><Relationship Id="rId1191" Type="http://schemas.openxmlformats.org/officeDocument/2006/relationships/hyperlink" Target="http://pbs.twimg.com/profile_images/778321037968670721/PNi8g153_normal.jpg" TargetMode="External"/><Relationship Id="rId2035" Type="http://schemas.openxmlformats.org/officeDocument/2006/relationships/hyperlink" Target="http://pbs.twimg.com/profile_images/852785883270873092/avRW-6QV_normal.jpg" TargetMode="External"/><Relationship Id="rId561" Type="http://schemas.openxmlformats.org/officeDocument/2006/relationships/hyperlink" Target="https://twitter.com/" TargetMode="External"/><Relationship Id="rId659" Type="http://schemas.openxmlformats.org/officeDocument/2006/relationships/hyperlink" Target="http://pbs.twimg.com/profile_images/714451650971353089/04Elu3wT_normal.jpg" TargetMode="External"/><Relationship Id="rId866" Type="http://schemas.openxmlformats.org/officeDocument/2006/relationships/hyperlink" Target="https://twitter.com/" TargetMode="External"/><Relationship Id="rId1289" Type="http://schemas.openxmlformats.org/officeDocument/2006/relationships/hyperlink" Target="http://pbs.twimg.com/profile_images/459616123961364480/3nmJAmnU_normal.jpeg" TargetMode="External"/><Relationship Id="rId1496" Type="http://schemas.openxmlformats.org/officeDocument/2006/relationships/hyperlink" Target="http://pbs.twimg.com/profile_images/708948010588184576/yc9H5ggY_normal.jpg" TargetMode="External"/><Relationship Id="rId2242" Type="http://schemas.openxmlformats.org/officeDocument/2006/relationships/hyperlink" Target="https://twitter.com/" TargetMode="External"/><Relationship Id="rId214" Type="http://schemas.openxmlformats.org/officeDocument/2006/relationships/hyperlink" Target="https://twitter.com/" TargetMode="External"/><Relationship Id="rId421" Type="http://schemas.openxmlformats.org/officeDocument/2006/relationships/hyperlink" Target="http://pbs.twimg.com/profile_images/1398318260/Untitled_normal.jpg" TargetMode="External"/><Relationship Id="rId519" Type="http://schemas.openxmlformats.org/officeDocument/2006/relationships/hyperlink" Target="https://twitter.com/" TargetMode="External"/><Relationship Id="rId1051" Type="http://schemas.openxmlformats.org/officeDocument/2006/relationships/hyperlink" Target="https://fb.me/38ZSJhgcu" TargetMode="External"/><Relationship Id="rId1149" Type="http://schemas.openxmlformats.org/officeDocument/2006/relationships/hyperlink" Target="https://pbs.twimg.com/media/C-cG6dEXUAE5SQu.jpg" TargetMode="External"/><Relationship Id="rId1356" Type="http://schemas.openxmlformats.org/officeDocument/2006/relationships/hyperlink" Target="http://pbs.twimg.com/profile_images/512028668357398528/716iITNh_normal.jpeg" TargetMode="External"/><Relationship Id="rId2102" Type="http://schemas.openxmlformats.org/officeDocument/2006/relationships/hyperlink" Target="http://pbs.twimg.com/profile_images/500829041402728448/tJYE3QT5_normal.jpeg" TargetMode="External"/><Relationship Id="rId726" Type="http://schemas.openxmlformats.org/officeDocument/2006/relationships/hyperlink" Target="https://twitter.com/" TargetMode="External"/><Relationship Id="rId933" Type="http://schemas.openxmlformats.org/officeDocument/2006/relationships/hyperlink" Target="https://twitter.com/" TargetMode="External"/><Relationship Id="rId1009" Type="http://schemas.openxmlformats.org/officeDocument/2006/relationships/hyperlink" Target="http://pbs.twimg.com/profile_images/855495182271303684/Xa_jPWor_normal.jpg" TargetMode="External"/><Relationship Id="rId1563" Type="http://schemas.openxmlformats.org/officeDocument/2006/relationships/hyperlink" Target="https://twitter.com/" TargetMode="External"/><Relationship Id="rId1770" Type="http://schemas.openxmlformats.org/officeDocument/2006/relationships/hyperlink" Target="https://twitter.com/" TargetMode="External"/><Relationship Id="rId1868" Type="http://schemas.openxmlformats.org/officeDocument/2006/relationships/hyperlink" Target="https://twitter.com/" TargetMode="External"/><Relationship Id="rId62" Type="http://schemas.openxmlformats.org/officeDocument/2006/relationships/hyperlink" Target="http://pbs.twimg.com/profile_images/807267232065720320/PFXPGs5c_normal.jpg" TargetMode="External"/><Relationship Id="rId1216" Type="http://schemas.openxmlformats.org/officeDocument/2006/relationships/hyperlink" Target="http://pbs.twimg.com/profile_images/802779108044251136/CNTiBuIa_normal.jpg" TargetMode="External"/><Relationship Id="rId1423" Type="http://schemas.openxmlformats.org/officeDocument/2006/relationships/hyperlink" Target="http://pbs.twimg.com/profile_images/843269534337327104/cSRCaP60_normal.jpg" TargetMode="External"/><Relationship Id="rId1630" Type="http://schemas.openxmlformats.org/officeDocument/2006/relationships/hyperlink" Target="https://twitter.com/" TargetMode="External"/><Relationship Id="rId1728" Type="http://schemas.openxmlformats.org/officeDocument/2006/relationships/hyperlink" Target="https://twitter.com/" TargetMode="External"/><Relationship Id="rId1935" Type="http://schemas.openxmlformats.org/officeDocument/2006/relationships/hyperlink" Target="https://twitter.com/" TargetMode="External"/><Relationship Id="rId2197" Type="http://schemas.openxmlformats.org/officeDocument/2006/relationships/hyperlink" Target="https://twitter.com/" TargetMode="External"/><Relationship Id="rId169" Type="http://schemas.openxmlformats.org/officeDocument/2006/relationships/hyperlink" Target="http://pbs.twimg.com/profile_images/830834682308808704/oxzQOBsr_normal.jpg" TargetMode="External"/><Relationship Id="rId376" Type="http://schemas.openxmlformats.org/officeDocument/2006/relationships/hyperlink" Target="https://twitter.com/" TargetMode="External"/><Relationship Id="rId583" Type="http://schemas.openxmlformats.org/officeDocument/2006/relationships/hyperlink" Target="http://pbs.twimg.com/profile_images/718421070726828032/MmNTKV9f_normal.jpg" TargetMode="External"/><Relationship Id="rId790" Type="http://schemas.openxmlformats.org/officeDocument/2006/relationships/hyperlink" Target="http://pbs.twimg.com/profile_images/832810562467856384/guus7c0F_normal.jpg" TargetMode="External"/><Relationship Id="rId2057" Type="http://schemas.openxmlformats.org/officeDocument/2006/relationships/hyperlink" Target="http://pbs.twimg.com/profile_images/855698458916868096/wVgAgRB6_normal.jpg" TargetMode="External"/><Relationship Id="rId2264" Type="http://schemas.openxmlformats.org/officeDocument/2006/relationships/hyperlink" Target="https://api.twitter.com/1.1/geo/id/25360dd906b4b627.json" TargetMode="External"/><Relationship Id="rId4" Type="http://schemas.openxmlformats.org/officeDocument/2006/relationships/hyperlink" Target="http://telecom.economictimes.indiatimes.com/news/andhra-pradesh-tamil-nadu-emerge-as-top-circles-for-reliance-jio-with-highest-userbase/58400199" TargetMode="External"/><Relationship Id="rId236" Type="http://schemas.openxmlformats.org/officeDocument/2006/relationships/hyperlink" Target="https://twitter.com/" TargetMode="External"/><Relationship Id="rId443" Type="http://schemas.openxmlformats.org/officeDocument/2006/relationships/hyperlink" Target="http://pbs.twimg.com/profile_images/833860429004812292/cxWSBp-J_normal.jpg" TargetMode="External"/><Relationship Id="rId650" Type="http://schemas.openxmlformats.org/officeDocument/2006/relationships/hyperlink" Target="https://twitter.com/" TargetMode="External"/><Relationship Id="rId888" Type="http://schemas.openxmlformats.org/officeDocument/2006/relationships/hyperlink" Target="http://telecom.economictimes.indiatimes.com/news/andhra-pradesh-tamil-nadu-emerge-as-top-circles-for-reliance-jio-with-highest-userbase/58400199" TargetMode="External"/><Relationship Id="rId1073" Type="http://schemas.openxmlformats.org/officeDocument/2006/relationships/hyperlink" Target="https://twitter.com/i/web/status/856457220363603968" TargetMode="External"/><Relationship Id="rId1280" Type="http://schemas.openxmlformats.org/officeDocument/2006/relationships/hyperlink" Target="http://pbs.twimg.com/profile_images/458523676095152128/hw5zwK3__normal.jpeg" TargetMode="External"/><Relationship Id="rId2124" Type="http://schemas.openxmlformats.org/officeDocument/2006/relationships/hyperlink" Target="http://pbs.twimg.com/profile_images/856884541742608384/SW3H649k_normal.jpg" TargetMode="External"/><Relationship Id="rId303" Type="http://schemas.openxmlformats.org/officeDocument/2006/relationships/hyperlink" Target="https://pbs.twimg.com/media/C-Fnro8VwAAs5nN.jpg" TargetMode="External"/><Relationship Id="rId748" Type="http://schemas.openxmlformats.org/officeDocument/2006/relationships/hyperlink" Target="https://twitter.com/" TargetMode="External"/><Relationship Id="rId955" Type="http://schemas.openxmlformats.org/officeDocument/2006/relationships/hyperlink" Target="http://pbs.twimg.com/profile_images/794134330721247232/ee6jrGeP_normal.jpg" TargetMode="External"/><Relationship Id="rId1140" Type="http://schemas.openxmlformats.org/officeDocument/2006/relationships/hyperlink" Target="https://pbs.twimg.com/media/C-VL3BFUwAAi_T1.jpg" TargetMode="External"/><Relationship Id="rId1378" Type="http://schemas.openxmlformats.org/officeDocument/2006/relationships/hyperlink" Target="http://pbs.twimg.com/profile_images/858208729224929280/5wEquh5r_normal.jpg" TargetMode="External"/><Relationship Id="rId1585" Type="http://schemas.openxmlformats.org/officeDocument/2006/relationships/hyperlink" Target="https://twitter.com/" TargetMode="External"/><Relationship Id="rId1792" Type="http://schemas.openxmlformats.org/officeDocument/2006/relationships/hyperlink" Target="https://twitter.com/" TargetMode="External"/><Relationship Id="rId84" Type="http://schemas.openxmlformats.org/officeDocument/2006/relationships/hyperlink" Target="https://twitter.com/" TargetMode="External"/><Relationship Id="rId510" Type="http://schemas.openxmlformats.org/officeDocument/2006/relationships/hyperlink" Target="http://abs.twimg.com/sticky/default_profile_images/default_profile_normal.png" TargetMode="External"/><Relationship Id="rId608" Type="http://schemas.openxmlformats.org/officeDocument/2006/relationships/hyperlink" Target="http://abs.twimg.com/sticky/default_profile_images/default_profile_normal.png" TargetMode="External"/><Relationship Id="rId815" Type="http://schemas.openxmlformats.org/officeDocument/2006/relationships/hyperlink" Target="https://twitter.com/" TargetMode="External"/><Relationship Id="rId1238" Type="http://schemas.openxmlformats.org/officeDocument/2006/relationships/hyperlink" Target="http://pbs.twimg.com/profile_images/829937917749452800/Sx-m8WR2_normal.jpg" TargetMode="External"/><Relationship Id="rId1445" Type="http://schemas.openxmlformats.org/officeDocument/2006/relationships/hyperlink" Target="https://pbs.twimg.com/media/C-Pc8dcXcAANzKr.jpg" TargetMode="External"/><Relationship Id="rId1652" Type="http://schemas.openxmlformats.org/officeDocument/2006/relationships/hyperlink" Target="https://twitter.com/" TargetMode="External"/><Relationship Id="rId1000" Type="http://schemas.openxmlformats.org/officeDocument/2006/relationships/hyperlink" Target="https://twitter.com/" TargetMode="External"/><Relationship Id="rId1305" Type="http://schemas.openxmlformats.org/officeDocument/2006/relationships/hyperlink" Target="http://pbs.twimg.com/profile_images/378800000118182802/9f03bb58c94eef83bf2afe249009e87c_normal.jpeg" TargetMode="External"/><Relationship Id="rId1957" Type="http://schemas.openxmlformats.org/officeDocument/2006/relationships/hyperlink" Target="https://twitter.com/" TargetMode="External"/><Relationship Id="rId1512" Type="http://schemas.openxmlformats.org/officeDocument/2006/relationships/hyperlink" Target="http://pbs.twimg.com/profile_images/1935292308/DSC_5379_normal.JPG" TargetMode="External"/><Relationship Id="rId1817" Type="http://schemas.openxmlformats.org/officeDocument/2006/relationships/hyperlink" Target="https://twitter.com/" TargetMode="External"/><Relationship Id="rId11" Type="http://schemas.openxmlformats.org/officeDocument/2006/relationships/hyperlink" Target="http://telecom.economictimes.indiatimes.com/news/andhra-pradesh-tamil-nadu-emerge-as-top-circles-for-reliance-jio-with-highest-userbase/58400199" TargetMode="External"/><Relationship Id="rId398" Type="http://schemas.openxmlformats.org/officeDocument/2006/relationships/hyperlink" Target="https://twitter.com/" TargetMode="External"/><Relationship Id="rId2079" Type="http://schemas.openxmlformats.org/officeDocument/2006/relationships/hyperlink" Target="http://abs.twimg.com/sticky/default_profile_images/default_profile_normal.png" TargetMode="External"/><Relationship Id="rId160" Type="http://schemas.openxmlformats.org/officeDocument/2006/relationships/hyperlink" Target="http://pbs.twimg.com/profile_images/816592877497135104/nnnkhGRx_normal.jpg" TargetMode="External"/><Relationship Id="rId258" Type="http://schemas.openxmlformats.org/officeDocument/2006/relationships/hyperlink" Target="http://abs.twimg.com/sticky/default_profile_images/default_profile_normal.png" TargetMode="External"/><Relationship Id="rId465" Type="http://schemas.openxmlformats.org/officeDocument/2006/relationships/hyperlink" Target="http://pbs.twimg.com/profile_images/790885528073744384/o1Nen52M_normal.jpg" TargetMode="External"/><Relationship Id="rId672" Type="http://schemas.openxmlformats.org/officeDocument/2006/relationships/hyperlink" Target="http://pbs.twimg.com/profile_images/714451650971353089/04Elu3wT_normal.jpg" TargetMode="External"/><Relationship Id="rId1095" Type="http://schemas.openxmlformats.org/officeDocument/2006/relationships/hyperlink" Target="https://twitter.com/i/web/status/857515823337881601" TargetMode="External"/><Relationship Id="rId2146" Type="http://schemas.openxmlformats.org/officeDocument/2006/relationships/hyperlink" Target="https://twitter.com/" TargetMode="External"/><Relationship Id="rId118" Type="http://schemas.openxmlformats.org/officeDocument/2006/relationships/hyperlink" Target="http://pbs.twimg.com/profile_images/1531282067/Rakesh_Ranjan_normal.jpg" TargetMode="External"/><Relationship Id="rId325" Type="http://schemas.openxmlformats.org/officeDocument/2006/relationships/hyperlink" Target="http://pbs.twimg.com/profile_images/800008470313533442/2PVxpllV_normal.jpg" TargetMode="External"/><Relationship Id="rId532" Type="http://schemas.openxmlformats.org/officeDocument/2006/relationships/hyperlink" Target="http://telecom.economictimes.indiatimes.com/news/reliance-jio-towers-regularization-opposition-in-kerala-seeks-vigilance-probe/58391322" TargetMode="External"/><Relationship Id="rId977" Type="http://schemas.openxmlformats.org/officeDocument/2006/relationships/hyperlink" Target="http://abs.twimg.com/sticky/default_profile_images/default_profile_normal.png" TargetMode="External"/><Relationship Id="rId1162" Type="http://schemas.openxmlformats.org/officeDocument/2006/relationships/hyperlink" Target="http://pbs.twimg.com/profile_images/455679594754867200/eIrpHByk_normal.png" TargetMode="External"/><Relationship Id="rId2006" Type="http://schemas.openxmlformats.org/officeDocument/2006/relationships/hyperlink" Target="https://twitter.com/i/web/status/857857528721543168" TargetMode="External"/><Relationship Id="rId2213" Type="http://schemas.openxmlformats.org/officeDocument/2006/relationships/hyperlink" Target="https://twitter.com/" TargetMode="External"/><Relationship Id="rId837" Type="http://schemas.openxmlformats.org/officeDocument/2006/relationships/hyperlink" Target="https://pbs.twimg.com/media/C-n1upkXgAAgn0P.jpg" TargetMode="External"/><Relationship Id="rId1022" Type="http://schemas.openxmlformats.org/officeDocument/2006/relationships/hyperlink" Target="https://twitter.com/" TargetMode="External"/><Relationship Id="rId1467" Type="http://schemas.openxmlformats.org/officeDocument/2006/relationships/hyperlink" Target="https://pbs.twimg.com/media/C-VL3BFUwAAi_T1.jpg" TargetMode="External"/><Relationship Id="rId1674" Type="http://schemas.openxmlformats.org/officeDocument/2006/relationships/hyperlink" Target="https://twitter.com/" TargetMode="External"/><Relationship Id="rId1881" Type="http://schemas.openxmlformats.org/officeDocument/2006/relationships/hyperlink" Target="https://twitter.com/" TargetMode="External"/><Relationship Id="rId904" Type="http://schemas.openxmlformats.org/officeDocument/2006/relationships/hyperlink" Target="http://pbs.twimg.com/profile_images/524940830130188288/-N3tVz6T_normal.jpeg" TargetMode="External"/><Relationship Id="rId1327" Type="http://schemas.openxmlformats.org/officeDocument/2006/relationships/hyperlink" Target="http://pbs.twimg.com/profile_images/839549708330807296/EXq09ie1_normal.jpg" TargetMode="External"/><Relationship Id="rId1534" Type="http://schemas.openxmlformats.org/officeDocument/2006/relationships/hyperlink" Target="http://pbs.twimg.com/profile_images/533281100026503170/gQW5fC80_normal.jpeg" TargetMode="External"/><Relationship Id="rId1741" Type="http://schemas.openxmlformats.org/officeDocument/2006/relationships/hyperlink" Target="https://twitter.com/" TargetMode="External"/><Relationship Id="rId1979" Type="http://schemas.openxmlformats.org/officeDocument/2006/relationships/hyperlink" Target="http://pbs.twimg.com/profile_images/535663921311399936/DEk6jMAu_normal.jpeg" TargetMode="External"/><Relationship Id="rId33" Type="http://schemas.openxmlformats.org/officeDocument/2006/relationships/hyperlink" Target="https://twitter.com/" TargetMode="External"/><Relationship Id="rId1601" Type="http://schemas.openxmlformats.org/officeDocument/2006/relationships/hyperlink" Target="https://twitter.com/" TargetMode="External"/><Relationship Id="rId1839" Type="http://schemas.openxmlformats.org/officeDocument/2006/relationships/hyperlink" Target="https://twitter.com/" TargetMode="External"/><Relationship Id="rId182" Type="http://schemas.openxmlformats.org/officeDocument/2006/relationships/hyperlink" Target="https://twitter.com/" TargetMode="External"/><Relationship Id="rId1906" Type="http://schemas.openxmlformats.org/officeDocument/2006/relationships/hyperlink" Target="https://twitter.com/" TargetMode="External"/><Relationship Id="rId487" Type="http://schemas.openxmlformats.org/officeDocument/2006/relationships/hyperlink" Target="https://twitter.com/" TargetMode="External"/><Relationship Id="rId694" Type="http://schemas.openxmlformats.org/officeDocument/2006/relationships/hyperlink" Target="https://pbs.twimg.com/media/C-AdTBgWAAA2HEM.jpg" TargetMode="External"/><Relationship Id="rId2070" Type="http://schemas.openxmlformats.org/officeDocument/2006/relationships/hyperlink" Target="http://pbs.twimg.com/profile_images/843663843205160960/0-tSccjc_normal.jpg" TargetMode="External"/><Relationship Id="rId2168" Type="http://schemas.openxmlformats.org/officeDocument/2006/relationships/hyperlink" Target="https://twitter.com/" TargetMode="External"/><Relationship Id="rId347" Type="http://schemas.openxmlformats.org/officeDocument/2006/relationships/hyperlink" Target="http://pbs.twimg.com/profile_images/847715545503760384/zeUSPgA7_normal.jpg" TargetMode="External"/><Relationship Id="rId999" Type="http://schemas.openxmlformats.org/officeDocument/2006/relationships/hyperlink" Target="https://twitter.com/" TargetMode="External"/><Relationship Id="rId1184" Type="http://schemas.openxmlformats.org/officeDocument/2006/relationships/hyperlink" Target="http://pbs.twimg.com/profile_images/583661421633769474/Dm9begZP_normal.jpg" TargetMode="External"/><Relationship Id="rId2028" Type="http://schemas.openxmlformats.org/officeDocument/2006/relationships/hyperlink" Target="http://pbs.twimg.com/profile_images/378800000173774746/c1a14eb5708e41e734c6bfa4a2698f54_normal.jpeg" TargetMode="External"/><Relationship Id="rId554" Type="http://schemas.openxmlformats.org/officeDocument/2006/relationships/hyperlink" Target="http://pbs.twimg.com/profile_images/506632382485508096/FE0U62qk_normal.jpeg" TargetMode="External"/><Relationship Id="rId761" Type="http://schemas.openxmlformats.org/officeDocument/2006/relationships/hyperlink" Target="https://www.youtube.com/watch?v=QvazfN9CR84&amp;feature=youtu.be&amp;a" TargetMode="External"/><Relationship Id="rId859" Type="http://schemas.openxmlformats.org/officeDocument/2006/relationships/hyperlink" Target="https://twitter.com/" TargetMode="External"/><Relationship Id="rId1391" Type="http://schemas.openxmlformats.org/officeDocument/2006/relationships/hyperlink" Target="http://abs.twimg.com/sticky/default_profile_images/default_profile_normal.png" TargetMode="External"/><Relationship Id="rId1489" Type="http://schemas.openxmlformats.org/officeDocument/2006/relationships/hyperlink" Target="http://pbs.twimg.com/profile_images/561620515387752449/s0sdzrXt_normal.jpeg" TargetMode="External"/><Relationship Id="rId1696" Type="http://schemas.openxmlformats.org/officeDocument/2006/relationships/hyperlink" Target="https://twitter.com/" TargetMode="External"/><Relationship Id="rId2235" Type="http://schemas.openxmlformats.org/officeDocument/2006/relationships/hyperlink" Target="https://twitter.com/" TargetMode="External"/><Relationship Id="rId207" Type="http://schemas.openxmlformats.org/officeDocument/2006/relationships/hyperlink" Target="https://twitter.com/" TargetMode="External"/><Relationship Id="rId414" Type="http://schemas.openxmlformats.org/officeDocument/2006/relationships/hyperlink" Target="https://twitter.com/" TargetMode="External"/><Relationship Id="rId621" Type="http://schemas.openxmlformats.org/officeDocument/2006/relationships/hyperlink" Target="http://pbs.twimg.com/profile_images/669245532/india_normal.gif" TargetMode="External"/><Relationship Id="rId1044" Type="http://schemas.openxmlformats.org/officeDocument/2006/relationships/hyperlink" Target="http://indianexpress.com/article/technology/tech-news-technology/reliance-jio-tops-chart-in-4g-download-speed-in-march-shows-trai-report-4621935/" TargetMode="External"/><Relationship Id="rId1251" Type="http://schemas.openxmlformats.org/officeDocument/2006/relationships/hyperlink" Target="http://pbs.twimg.com/profile_images/461803662033973248/6yAGUFiJ_normal.jpeg" TargetMode="External"/><Relationship Id="rId1349" Type="http://schemas.openxmlformats.org/officeDocument/2006/relationships/hyperlink" Target="http://pbs.twimg.com/profile_images/477772271285596160/QCdLnURv_normal.jpeg" TargetMode="External"/><Relationship Id="rId719" Type="http://schemas.openxmlformats.org/officeDocument/2006/relationships/hyperlink" Target="http://pbs.twimg.com/profile_images/714747460455940096/-tIG35yk_normal.jpg" TargetMode="External"/><Relationship Id="rId926" Type="http://schemas.openxmlformats.org/officeDocument/2006/relationships/hyperlink" Target="https://twitter.com/" TargetMode="External"/><Relationship Id="rId1111" Type="http://schemas.openxmlformats.org/officeDocument/2006/relationships/hyperlink" Target="https://pbs.twimg.com/media/C-CDFxcV0AAZCHd.jpg" TargetMode="External"/><Relationship Id="rId1556" Type="http://schemas.openxmlformats.org/officeDocument/2006/relationships/hyperlink" Target="http://abs.twimg.com/sticky/default_profile_images/default_profile_normal.png" TargetMode="External"/><Relationship Id="rId1763" Type="http://schemas.openxmlformats.org/officeDocument/2006/relationships/hyperlink" Target="https://twitter.com/" TargetMode="External"/><Relationship Id="rId1970" Type="http://schemas.openxmlformats.org/officeDocument/2006/relationships/hyperlink" Target="http://pbs.twimg.com/profile_images/857285282772598784/igVQElLH_normal.jpg" TargetMode="External"/><Relationship Id="rId55" Type="http://schemas.openxmlformats.org/officeDocument/2006/relationships/hyperlink" Target="http://pbs.twimg.com/profile_images/843853236410994688/04NApVkQ_normal.jpg" TargetMode="External"/><Relationship Id="rId1209" Type="http://schemas.openxmlformats.org/officeDocument/2006/relationships/hyperlink" Target="http://pbs.twimg.com/profile_images/802841780404137984/qxJjnAEf_normal.jpg" TargetMode="External"/><Relationship Id="rId1416" Type="http://schemas.openxmlformats.org/officeDocument/2006/relationships/hyperlink" Target="http://pbs.twimg.com/profile_images/854292223432806403/b5lb_T3x_normal.jpg" TargetMode="External"/><Relationship Id="rId1623" Type="http://schemas.openxmlformats.org/officeDocument/2006/relationships/hyperlink" Target="https://twitter.com/" TargetMode="External"/><Relationship Id="rId1830" Type="http://schemas.openxmlformats.org/officeDocument/2006/relationships/hyperlink" Target="https://twitter.com/" TargetMode="External"/><Relationship Id="rId1928" Type="http://schemas.openxmlformats.org/officeDocument/2006/relationships/hyperlink" Target="https://twitter.com/" TargetMode="External"/><Relationship Id="rId2092" Type="http://schemas.openxmlformats.org/officeDocument/2006/relationships/hyperlink" Target="http://pbs.twimg.com/profile_images/500829041402728448/tJYE3QT5_normal.jpeg" TargetMode="External"/><Relationship Id="rId271" Type="http://schemas.openxmlformats.org/officeDocument/2006/relationships/hyperlink" Target="https://twitter.com/" TargetMode="External"/><Relationship Id="rId131" Type="http://schemas.openxmlformats.org/officeDocument/2006/relationships/hyperlink" Target="http://pbs.twimg.com/profile_images/857937301942530052/YB_d3bBq_normal.jpg" TargetMode="External"/><Relationship Id="rId369" Type="http://schemas.openxmlformats.org/officeDocument/2006/relationships/hyperlink" Target="https://twitter.com/" TargetMode="External"/><Relationship Id="rId576" Type="http://schemas.openxmlformats.org/officeDocument/2006/relationships/hyperlink" Target="https://twitter.com/" TargetMode="External"/><Relationship Id="rId783" Type="http://schemas.openxmlformats.org/officeDocument/2006/relationships/hyperlink" Target="http://pbs.twimg.com/profile_images/778230818003034113/2CwJJaWl_normal.jpg" TargetMode="External"/><Relationship Id="rId990" Type="http://schemas.openxmlformats.org/officeDocument/2006/relationships/hyperlink" Target="https://twitter.com/" TargetMode="External"/><Relationship Id="rId2257" Type="http://schemas.openxmlformats.org/officeDocument/2006/relationships/hyperlink" Target="https://twitter.com/" TargetMode="External"/><Relationship Id="rId229" Type="http://schemas.openxmlformats.org/officeDocument/2006/relationships/hyperlink" Target="https://twitter.com/" TargetMode="External"/><Relationship Id="rId436" Type="http://schemas.openxmlformats.org/officeDocument/2006/relationships/hyperlink" Target="https://twitter.com/i/web/status/856210525126000641" TargetMode="External"/><Relationship Id="rId643" Type="http://schemas.openxmlformats.org/officeDocument/2006/relationships/hyperlink" Target="https://twitter.com/" TargetMode="External"/><Relationship Id="rId1066" Type="http://schemas.openxmlformats.org/officeDocument/2006/relationships/hyperlink" Target="https://www.postjobfree.com/job/b311lh" TargetMode="External"/><Relationship Id="rId1273" Type="http://schemas.openxmlformats.org/officeDocument/2006/relationships/hyperlink" Target="http://pbs.twimg.com/profile_images/463297986915610624/viV0x-Ve_normal.jpeg" TargetMode="External"/><Relationship Id="rId1480" Type="http://schemas.openxmlformats.org/officeDocument/2006/relationships/hyperlink" Target="http://pbs.twimg.com/profile_images/835539427577364480/y3-_N-Pc_normal.jpg" TargetMode="External"/><Relationship Id="rId2117" Type="http://schemas.openxmlformats.org/officeDocument/2006/relationships/hyperlink" Target="http://pbs.twimg.com/profile_images/835663581131771904/SY1qlIxl_normal.jpg" TargetMode="External"/><Relationship Id="rId850" Type="http://schemas.openxmlformats.org/officeDocument/2006/relationships/hyperlink" Target="http://pbs.twimg.com/profile_images/823053969303932929/fCRgDMJF_normal.jpg" TargetMode="External"/><Relationship Id="rId948" Type="http://schemas.openxmlformats.org/officeDocument/2006/relationships/hyperlink" Target="https://twitter.com/" TargetMode="External"/><Relationship Id="rId1133" Type="http://schemas.openxmlformats.org/officeDocument/2006/relationships/hyperlink" Target="https://pbs.twimg.com/media/C-Pc8dcXcAANzKr.jpg" TargetMode="External"/><Relationship Id="rId1578" Type="http://schemas.openxmlformats.org/officeDocument/2006/relationships/hyperlink" Target="https://twitter.com/" TargetMode="External"/><Relationship Id="rId1785" Type="http://schemas.openxmlformats.org/officeDocument/2006/relationships/hyperlink" Target="https://twitter.com/" TargetMode="External"/><Relationship Id="rId1992" Type="http://schemas.openxmlformats.org/officeDocument/2006/relationships/hyperlink" Target="https://twitter.com/i/web/status/856377450351251456" TargetMode="External"/><Relationship Id="rId77" Type="http://schemas.openxmlformats.org/officeDocument/2006/relationships/hyperlink" Target="https://twitter.com/" TargetMode="External"/><Relationship Id="rId503" Type="http://schemas.openxmlformats.org/officeDocument/2006/relationships/hyperlink" Target="http://pbs.twimg.com/profile_images/839349532613873665/REQzY32N_normal.jpg" TargetMode="External"/><Relationship Id="rId710" Type="http://schemas.openxmlformats.org/officeDocument/2006/relationships/hyperlink" Target="http://pbs.twimg.com/profile_images/857826158099943424/5zipFm36_normal.jpg" TargetMode="External"/><Relationship Id="rId808" Type="http://schemas.openxmlformats.org/officeDocument/2006/relationships/hyperlink" Target="https://twitter.com/" TargetMode="External"/><Relationship Id="rId1340" Type="http://schemas.openxmlformats.org/officeDocument/2006/relationships/hyperlink" Target="http://pbs.twimg.com/profile_images/816252922405130240/OmMtJV6N_normal.jpg" TargetMode="External"/><Relationship Id="rId1438" Type="http://schemas.openxmlformats.org/officeDocument/2006/relationships/hyperlink" Target="https://pbs.twimg.com/media/C-Pc8dcXcAANzKr.jpg" TargetMode="External"/><Relationship Id="rId1645" Type="http://schemas.openxmlformats.org/officeDocument/2006/relationships/hyperlink" Target="https://twitter.com/" TargetMode="External"/><Relationship Id="rId1200" Type="http://schemas.openxmlformats.org/officeDocument/2006/relationships/hyperlink" Target="http://pbs.twimg.com/profile_images/780804474604433409/y9GVaEHQ_normal.jpg" TargetMode="External"/><Relationship Id="rId1852" Type="http://schemas.openxmlformats.org/officeDocument/2006/relationships/hyperlink" Target="https://twitter.com/" TargetMode="External"/><Relationship Id="rId1505" Type="http://schemas.openxmlformats.org/officeDocument/2006/relationships/hyperlink" Target="http://pbs.twimg.com/profile_images/853478907332395008/WlBraRJ-_normal.jpg" TargetMode="External"/><Relationship Id="rId1712" Type="http://schemas.openxmlformats.org/officeDocument/2006/relationships/hyperlink" Target="https://twitter.com/" TargetMode="External"/><Relationship Id="rId293" Type="http://schemas.openxmlformats.org/officeDocument/2006/relationships/hyperlink" Target="https://twitter.com/" TargetMode="External"/><Relationship Id="rId2181" Type="http://schemas.openxmlformats.org/officeDocument/2006/relationships/hyperlink" Target="https://twitter.com/" TargetMode="External"/><Relationship Id="rId153" Type="http://schemas.openxmlformats.org/officeDocument/2006/relationships/hyperlink" Target="http://pbs.twimg.com/profile_images/857153535271723008/Xgco1IOx_normal.jpg" TargetMode="External"/><Relationship Id="rId360" Type="http://schemas.openxmlformats.org/officeDocument/2006/relationships/hyperlink" Target="http://pbs.twimg.com/profile_images/597366827245641728/6xDDOlF5_normal.jpg" TargetMode="External"/><Relationship Id="rId598" Type="http://schemas.openxmlformats.org/officeDocument/2006/relationships/hyperlink" Target="https://bombayinformer.com/109538/jc-digital-sales-specialist-reliance-jio-infocomm-limited-mumbai-maharashtra-bombay-jobs-15/" TargetMode="External"/><Relationship Id="rId2041" Type="http://schemas.openxmlformats.org/officeDocument/2006/relationships/hyperlink" Target="http://pbs.twimg.com/profile_images/805783962098364416/dbjjdCTM_normal.jpg" TargetMode="External"/><Relationship Id="rId220" Type="http://schemas.openxmlformats.org/officeDocument/2006/relationships/hyperlink" Target="https://twitter.com/" TargetMode="External"/><Relationship Id="rId458" Type="http://schemas.openxmlformats.org/officeDocument/2006/relationships/hyperlink" Target="http://pbs.twimg.com/profile_images/856727882739089408/3BnIo9Qf_normal.jpg" TargetMode="External"/><Relationship Id="rId665" Type="http://schemas.openxmlformats.org/officeDocument/2006/relationships/hyperlink" Target="https://twitter.com/" TargetMode="External"/><Relationship Id="rId872" Type="http://schemas.openxmlformats.org/officeDocument/2006/relationships/hyperlink" Target="https://twitter.com/" TargetMode="External"/><Relationship Id="rId1088" Type="http://schemas.openxmlformats.org/officeDocument/2006/relationships/hyperlink" Target="https://twitter.com/i/web/status/857240359725711360" TargetMode="External"/><Relationship Id="rId1295" Type="http://schemas.openxmlformats.org/officeDocument/2006/relationships/hyperlink" Target="http://pbs.twimg.com/profile_images/478946781879730177/UJpHa8UI_normal.jpeg" TargetMode="External"/><Relationship Id="rId2139" Type="http://schemas.openxmlformats.org/officeDocument/2006/relationships/hyperlink" Target="https://pbs.twimg.com/media/C-rvNriUQAAV4cI.jpg" TargetMode="External"/><Relationship Id="rId318" Type="http://schemas.openxmlformats.org/officeDocument/2006/relationships/hyperlink" Target="http://pbs.twimg.com/profile_images/855635618612879361/AlGKJpbS_normal.jpg" TargetMode="External"/><Relationship Id="rId525" Type="http://schemas.openxmlformats.org/officeDocument/2006/relationships/hyperlink" Target="https://twitter.com/" TargetMode="External"/><Relationship Id="rId732" Type="http://schemas.openxmlformats.org/officeDocument/2006/relationships/hyperlink" Target="https://twitter.com/" TargetMode="External"/><Relationship Id="rId1155" Type="http://schemas.openxmlformats.org/officeDocument/2006/relationships/hyperlink" Target="https://pbs.twimg.com/media/C-AG1iSW0AMYAzt.jpg" TargetMode="External"/><Relationship Id="rId1362" Type="http://schemas.openxmlformats.org/officeDocument/2006/relationships/hyperlink" Target="http://abs.twimg.com/sticky/default_profile_images/default_profile_normal.png" TargetMode="External"/><Relationship Id="rId2206" Type="http://schemas.openxmlformats.org/officeDocument/2006/relationships/hyperlink" Target="https://twitter.com/" TargetMode="External"/><Relationship Id="rId99" Type="http://schemas.openxmlformats.org/officeDocument/2006/relationships/hyperlink" Target="https://pbs.twimg.com/media/C-TzpyeWAAATvja.jpg" TargetMode="External"/><Relationship Id="rId1015" Type="http://schemas.openxmlformats.org/officeDocument/2006/relationships/hyperlink" Target="https://twitter.com/" TargetMode="External"/><Relationship Id="rId1222" Type="http://schemas.openxmlformats.org/officeDocument/2006/relationships/hyperlink" Target="http://pbs.twimg.com/profile_images/803156086958104576/W6T6-KmK_normal.jpg" TargetMode="External"/><Relationship Id="rId1667" Type="http://schemas.openxmlformats.org/officeDocument/2006/relationships/hyperlink" Target="https://twitter.com/" TargetMode="External"/><Relationship Id="rId1874" Type="http://schemas.openxmlformats.org/officeDocument/2006/relationships/hyperlink" Target="https://twitter.com/" TargetMode="External"/><Relationship Id="rId1527" Type="http://schemas.openxmlformats.org/officeDocument/2006/relationships/hyperlink" Target="http://pbs.twimg.com/profile_images/668884298359934976/9IY_Xtqn_normal.jpg" TargetMode="External"/><Relationship Id="rId1734" Type="http://schemas.openxmlformats.org/officeDocument/2006/relationships/hyperlink" Target="https://twitter.com/" TargetMode="External"/><Relationship Id="rId1941" Type="http://schemas.openxmlformats.org/officeDocument/2006/relationships/hyperlink" Target="https://twitter.com/" TargetMode="External"/><Relationship Id="rId26" Type="http://schemas.openxmlformats.org/officeDocument/2006/relationships/hyperlink" Target="http://pbs.twimg.com/profile_images/840509548561592320/d99CzeVI_normal.jpg" TargetMode="External"/><Relationship Id="rId175" Type="http://schemas.openxmlformats.org/officeDocument/2006/relationships/hyperlink" Target="http://pbs.twimg.com/profile_images/684643007656677376/lg81rYXq_normal.jpg" TargetMode="External"/><Relationship Id="rId1801" Type="http://schemas.openxmlformats.org/officeDocument/2006/relationships/hyperlink" Target="https://twitter.com/" TargetMode="External"/><Relationship Id="rId382" Type="http://schemas.openxmlformats.org/officeDocument/2006/relationships/hyperlink" Target="https://twitter.com/" TargetMode="External"/><Relationship Id="rId687" Type="http://schemas.openxmlformats.org/officeDocument/2006/relationships/hyperlink" Target="https://twitter.com/i/web/status/857652281235329024" TargetMode="External"/><Relationship Id="rId2063" Type="http://schemas.openxmlformats.org/officeDocument/2006/relationships/hyperlink" Target="http://pbs.twimg.com/profile_images/825981816611942400/BvrO6Bau_normal.jpg" TargetMode="External"/><Relationship Id="rId2270" Type="http://schemas.openxmlformats.org/officeDocument/2006/relationships/comments" Target="../comments1.xml"/><Relationship Id="rId242" Type="http://schemas.openxmlformats.org/officeDocument/2006/relationships/hyperlink" Target="https://twitter.com/" TargetMode="External"/><Relationship Id="rId894" Type="http://schemas.openxmlformats.org/officeDocument/2006/relationships/hyperlink" Target="http://telecom.economictimes.indiatimes.com/news/andhra-pradesh-tamil-nadu-emerge-as-top-circles-for-reliance-jio-with-highest-userbase/58400199" TargetMode="External"/><Relationship Id="rId1177" Type="http://schemas.openxmlformats.org/officeDocument/2006/relationships/hyperlink" Target="http://pbs.twimg.com/profile_images/854291176555388928/H7SZCe3g_normal.jpg" TargetMode="External"/><Relationship Id="rId2130" Type="http://schemas.openxmlformats.org/officeDocument/2006/relationships/hyperlink" Target="http://pbs.twimg.com/profile_images/527846178772090880/3KrXi6fa_normal.jpeg" TargetMode="External"/><Relationship Id="rId102" Type="http://schemas.openxmlformats.org/officeDocument/2006/relationships/hyperlink" Target="https://pbs.twimg.com/media/C-UtuYRWAAA6OVJ.jpg" TargetMode="External"/><Relationship Id="rId547" Type="http://schemas.openxmlformats.org/officeDocument/2006/relationships/hyperlink" Target="http://pbs.twimg.com/profile_images/856367800771764224/noca6ppp_normal.jpg" TargetMode="External"/><Relationship Id="rId754" Type="http://schemas.openxmlformats.org/officeDocument/2006/relationships/hyperlink" Target="https://twitter.com/" TargetMode="External"/><Relationship Id="rId961" Type="http://schemas.openxmlformats.org/officeDocument/2006/relationships/hyperlink" Target="https://twitter.com/" TargetMode="External"/><Relationship Id="rId1384" Type="http://schemas.openxmlformats.org/officeDocument/2006/relationships/hyperlink" Target="http://pbs.twimg.com/profile_images/853982238656131079/olso5Fyw_normal.jpg" TargetMode="External"/><Relationship Id="rId1591" Type="http://schemas.openxmlformats.org/officeDocument/2006/relationships/hyperlink" Target="https://twitter.com/" TargetMode="External"/><Relationship Id="rId1689" Type="http://schemas.openxmlformats.org/officeDocument/2006/relationships/hyperlink" Target="https://twitter.com/" TargetMode="External"/><Relationship Id="rId2228" Type="http://schemas.openxmlformats.org/officeDocument/2006/relationships/hyperlink" Target="https://twitter.com/" TargetMode="External"/><Relationship Id="rId90" Type="http://schemas.openxmlformats.org/officeDocument/2006/relationships/hyperlink" Target="http://www.jagran.com/bihar/patna-city-15919163.html?utm_source=dlvr.it&amp;utm_medium=twitter" TargetMode="External"/><Relationship Id="rId407" Type="http://schemas.openxmlformats.org/officeDocument/2006/relationships/hyperlink" Target="https://twitter.com/" TargetMode="External"/><Relationship Id="rId614" Type="http://schemas.openxmlformats.org/officeDocument/2006/relationships/hyperlink" Target="http://pbs.twimg.com/profile_images/852520776192360448/ewAzwJ90_normal.jpg" TargetMode="External"/><Relationship Id="rId821" Type="http://schemas.openxmlformats.org/officeDocument/2006/relationships/hyperlink" Target="https://twitter.com/" TargetMode="External"/><Relationship Id="rId1037" Type="http://schemas.openxmlformats.org/officeDocument/2006/relationships/hyperlink" Target="https://twitter.com/" TargetMode="External"/><Relationship Id="rId1244" Type="http://schemas.openxmlformats.org/officeDocument/2006/relationships/hyperlink" Target="http://pbs.twimg.com/profile_images/848452176221483008/dgODtCaJ_normal.jpg" TargetMode="External"/><Relationship Id="rId1451" Type="http://schemas.openxmlformats.org/officeDocument/2006/relationships/hyperlink" Target="https://pbs.twimg.com/media/C-Pc8dcXcAANzKr.jpg" TargetMode="External"/><Relationship Id="rId1896" Type="http://schemas.openxmlformats.org/officeDocument/2006/relationships/hyperlink" Target="https://twitter.com/" TargetMode="External"/><Relationship Id="rId919" Type="http://schemas.openxmlformats.org/officeDocument/2006/relationships/hyperlink" Target="https://twitter.com/" TargetMode="External"/><Relationship Id="rId1104" Type="http://schemas.openxmlformats.org/officeDocument/2006/relationships/hyperlink" Target="https://twitter.com/i/web/status/855785248562573314" TargetMode="External"/><Relationship Id="rId1311" Type="http://schemas.openxmlformats.org/officeDocument/2006/relationships/hyperlink" Target="http://pbs.twimg.com/profile_images/850575560166088704/Ar2FM1oZ_normal.jpg" TargetMode="External"/><Relationship Id="rId1549" Type="http://schemas.openxmlformats.org/officeDocument/2006/relationships/hyperlink" Target="http://pbs.twimg.com/profile_images/843492261480546305/QIzYQGPe_normal.jpg" TargetMode="External"/><Relationship Id="rId1756" Type="http://schemas.openxmlformats.org/officeDocument/2006/relationships/hyperlink" Target="https://twitter.com/" TargetMode="External"/><Relationship Id="rId1963" Type="http://schemas.openxmlformats.org/officeDocument/2006/relationships/hyperlink" Target="https://api.twitter.com/1.1/geo/id/317fcc4b21a604d5.json" TargetMode="External"/><Relationship Id="rId48" Type="http://schemas.openxmlformats.org/officeDocument/2006/relationships/hyperlink" Target="http://pbs.twimg.com/profile_images/852204850930528260/nb-p-2NU_normal.jpg" TargetMode="External"/><Relationship Id="rId1409" Type="http://schemas.openxmlformats.org/officeDocument/2006/relationships/hyperlink" Target="http://pbs.twimg.com/profile_images/857995986450489344/eXnr_9ux_normal.jpg" TargetMode="External"/><Relationship Id="rId1616" Type="http://schemas.openxmlformats.org/officeDocument/2006/relationships/hyperlink" Target="https://twitter.com/" TargetMode="External"/><Relationship Id="rId1823" Type="http://schemas.openxmlformats.org/officeDocument/2006/relationships/hyperlink" Target="https://twitter.com/" TargetMode="External"/><Relationship Id="rId197" Type="http://schemas.openxmlformats.org/officeDocument/2006/relationships/hyperlink" Target="https://twitter.com/" TargetMode="External"/><Relationship Id="rId2085" Type="http://schemas.openxmlformats.org/officeDocument/2006/relationships/hyperlink" Target="http://pbs.twimg.com/profile_images/837485340088745984/3A8A4NWW_normal.jpg" TargetMode="External"/><Relationship Id="rId264" Type="http://schemas.openxmlformats.org/officeDocument/2006/relationships/hyperlink" Target="http://pbs.twimg.com/profile_images/820577834360045568/nI4unCXx_normal.jpg" TargetMode="External"/><Relationship Id="rId471" Type="http://schemas.openxmlformats.org/officeDocument/2006/relationships/hyperlink" Target="https://twitter.com/" TargetMode="External"/><Relationship Id="rId2152" Type="http://schemas.openxmlformats.org/officeDocument/2006/relationships/hyperlink" Target="https://twitter.com/" TargetMode="External"/><Relationship Id="rId124" Type="http://schemas.openxmlformats.org/officeDocument/2006/relationships/hyperlink" Target="http://pbs.twimg.com/profile_images/474164424689717248/IAgJ3JDO_normal.jpeg" TargetMode="External"/><Relationship Id="rId569" Type="http://schemas.openxmlformats.org/officeDocument/2006/relationships/hyperlink" Target="https://twitter.com/" TargetMode="External"/><Relationship Id="rId776" Type="http://schemas.openxmlformats.org/officeDocument/2006/relationships/hyperlink" Target="https://pbs.twimg.com/media/C-MpbIkUQAIUxzi.jpg" TargetMode="External"/><Relationship Id="rId983" Type="http://schemas.openxmlformats.org/officeDocument/2006/relationships/hyperlink" Target="http://pbs.twimg.com/profile_images/806043923902853121/PtSm6s-w_normal.jpg" TargetMode="External"/><Relationship Id="rId1199" Type="http://schemas.openxmlformats.org/officeDocument/2006/relationships/hyperlink" Target="http://pbs.twimg.com/profile_images/479643230376443904/vpjpUo4k_normal.jpeg" TargetMode="External"/><Relationship Id="rId331" Type="http://schemas.openxmlformats.org/officeDocument/2006/relationships/hyperlink" Target="http://pbs.twimg.com/profile_images/800008470313533442/2PVxpllV_normal.jpg" TargetMode="External"/><Relationship Id="rId429" Type="http://schemas.openxmlformats.org/officeDocument/2006/relationships/hyperlink" Target="https://twitter.com/" TargetMode="External"/><Relationship Id="rId636" Type="http://schemas.openxmlformats.org/officeDocument/2006/relationships/hyperlink" Target="https://twitter.com/" TargetMode="External"/><Relationship Id="rId1059" Type="http://schemas.openxmlformats.org/officeDocument/2006/relationships/hyperlink" Target="http://www.dailyhetaishi.com/delhi/airtel-becomes-india-s-fastest-3g-4g-network-provider-beats-jio-vodafone-idea-report/dh-175696" TargetMode="External"/><Relationship Id="rId1266" Type="http://schemas.openxmlformats.org/officeDocument/2006/relationships/hyperlink" Target="http://pbs.twimg.com/profile_images/463292233584627713/n72m-WSS_normal.jpeg" TargetMode="External"/><Relationship Id="rId1473" Type="http://schemas.openxmlformats.org/officeDocument/2006/relationships/hyperlink" Target="https://pbs.twimg.com/media/C-Pc8dcXcAANzKr.jpg" TargetMode="External"/><Relationship Id="rId2012" Type="http://schemas.openxmlformats.org/officeDocument/2006/relationships/hyperlink" Target="https://pbs.twimg.com/media/C964b9JUIAEWxPi.jpg" TargetMode="External"/><Relationship Id="rId843" Type="http://schemas.openxmlformats.org/officeDocument/2006/relationships/hyperlink" Target="http://pbs.twimg.com/profile_images/839946057035444224/dTGwnWqG_normal.jpg" TargetMode="External"/><Relationship Id="rId1126" Type="http://schemas.openxmlformats.org/officeDocument/2006/relationships/hyperlink" Target="https://pbs.twimg.com/media/C-Pc8dcXcAANzKr.jpg" TargetMode="External"/><Relationship Id="rId1680" Type="http://schemas.openxmlformats.org/officeDocument/2006/relationships/hyperlink" Target="https://twitter.com/" TargetMode="External"/><Relationship Id="rId1778" Type="http://schemas.openxmlformats.org/officeDocument/2006/relationships/hyperlink" Target="https://twitter.com/" TargetMode="External"/><Relationship Id="rId1985" Type="http://schemas.openxmlformats.org/officeDocument/2006/relationships/hyperlink" Target="https://www.swarmapp.com/c/6HH9iTYgThM" TargetMode="External"/><Relationship Id="rId703" Type="http://schemas.openxmlformats.org/officeDocument/2006/relationships/hyperlink" Target="http://pbs.twimg.com/profile_images/847867474963906560/cMLwPO4__normal.jpg" TargetMode="External"/><Relationship Id="rId910" Type="http://schemas.openxmlformats.org/officeDocument/2006/relationships/hyperlink" Target="http://pbs.twimg.com/profile_images/842623011673030656/NQHtzn6__normal.jpg" TargetMode="External"/><Relationship Id="rId1333" Type="http://schemas.openxmlformats.org/officeDocument/2006/relationships/hyperlink" Target="http://pbs.twimg.com/profile_images/829690967733178372/GRixf41__normal.jpg" TargetMode="External"/><Relationship Id="rId1540" Type="http://schemas.openxmlformats.org/officeDocument/2006/relationships/hyperlink" Target="http://pbs.twimg.com/profile_images/699636317802491904/ZQqskPce_normal.jpg" TargetMode="External"/><Relationship Id="rId1638" Type="http://schemas.openxmlformats.org/officeDocument/2006/relationships/hyperlink" Target="https://twitter.com/" TargetMode="External"/><Relationship Id="rId1400" Type="http://schemas.openxmlformats.org/officeDocument/2006/relationships/hyperlink" Target="http://pbs.twimg.com/profile_images/857804173777219584/nyY7-mPC_normal.jpg" TargetMode="External"/><Relationship Id="rId1845" Type="http://schemas.openxmlformats.org/officeDocument/2006/relationships/hyperlink" Target="https://twitter.com/" TargetMode="External"/><Relationship Id="rId1705" Type="http://schemas.openxmlformats.org/officeDocument/2006/relationships/hyperlink" Target="https://twitter.com/" TargetMode="External"/><Relationship Id="rId1912" Type="http://schemas.openxmlformats.org/officeDocument/2006/relationships/hyperlink" Target="https://twitter.com/" TargetMode="External"/><Relationship Id="rId286" Type="http://schemas.openxmlformats.org/officeDocument/2006/relationships/hyperlink" Target="http://pbs.twimg.com/profile_images/840453684324622336/c7wvawTL_normal.jpg" TargetMode="External"/><Relationship Id="rId493" Type="http://schemas.openxmlformats.org/officeDocument/2006/relationships/hyperlink" Target="https://twitter.com/" TargetMode="External"/><Relationship Id="rId2174" Type="http://schemas.openxmlformats.org/officeDocument/2006/relationships/hyperlink" Target="https://twitter.com/" TargetMode="External"/><Relationship Id="rId146" Type="http://schemas.openxmlformats.org/officeDocument/2006/relationships/hyperlink" Target="https://pbs.twimg.com/media/C-TzpyeWAAATvja.jpg" TargetMode="External"/><Relationship Id="rId353" Type="http://schemas.openxmlformats.org/officeDocument/2006/relationships/hyperlink" Target="http://pbs.twimg.com/profile_images/378800000452204476/c96b227f433d8af94a1a184a5399e30d_normal.jpeg" TargetMode="External"/><Relationship Id="rId560" Type="http://schemas.openxmlformats.org/officeDocument/2006/relationships/hyperlink" Target="https://twitter.com/" TargetMode="External"/><Relationship Id="rId798" Type="http://schemas.openxmlformats.org/officeDocument/2006/relationships/hyperlink" Target="http://pbs.twimg.com/profile_images/840915513983213568/ZGg8HZgV_normal.jpg" TargetMode="External"/><Relationship Id="rId1190" Type="http://schemas.openxmlformats.org/officeDocument/2006/relationships/hyperlink" Target="http://pbs.twimg.com/profile_images/778321037968670721/PNi8g153_normal.jpg" TargetMode="External"/><Relationship Id="rId2034" Type="http://schemas.openxmlformats.org/officeDocument/2006/relationships/hyperlink" Target="http://pbs.twimg.com/profile_images/852785883270873092/avRW-6QV_normal.jpg" TargetMode="External"/><Relationship Id="rId2241" Type="http://schemas.openxmlformats.org/officeDocument/2006/relationships/hyperlink" Target="https://twitter.com/" TargetMode="External"/><Relationship Id="rId213" Type="http://schemas.openxmlformats.org/officeDocument/2006/relationships/hyperlink" Target="https://twitter.com/" TargetMode="External"/><Relationship Id="rId420" Type="http://schemas.openxmlformats.org/officeDocument/2006/relationships/hyperlink" Target="http://abs.twimg.com/sticky/default_profile_images/default_profile_normal.png" TargetMode="External"/><Relationship Id="rId658" Type="http://schemas.openxmlformats.org/officeDocument/2006/relationships/hyperlink" Target="http://abs.twimg.com/sticky/default_profile_images/default_profile_normal.png" TargetMode="External"/><Relationship Id="rId865" Type="http://schemas.openxmlformats.org/officeDocument/2006/relationships/hyperlink" Target="https://twitter.com/" TargetMode="External"/><Relationship Id="rId1050" Type="http://schemas.openxmlformats.org/officeDocument/2006/relationships/hyperlink" Target="https://fb.me/SNyP93eh" TargetMode="External"/><Relationship Id="rId1288" Type="http://schemas.openxmlformats.org/officeDocument/2006/relationships/hyperlink" Target="http://pbs.twimg.com/profile_images/459618771385085952/t8cHWObT_normal.jpeg" TargetMode="External"/><Relationship Id="rId1495" Type="http://schemas.openxmlformats.org/officeDocument/2006/relationships/hyperlink" Target="http://abs.twimg.com/sticky/default_profile_images/default_profile_normal.png" TargetMode="External"/><Relationship Id="rId2101" Type="http://schemas.openxmlformats.org/officeDocument/2006/relationships/hyperlink" Target="http://pbs.twimg.com/profile_images/825713838750261248/89IUk87L_normal.jpg" TargetMode="External"/><Relationship Id="rId518" Type="http://schemas.openxmlformats.org/officeDocument/2006/relationships/hyperlink" Target="https://twitter.com/" TargetMode="External"/><Relationship Id="rId725" Type="http://schemas.openxmlformats.org/officeDocument/2006/relationships/hyperlink" Target="https://twitter.com/" TargetMode="External"/><Relationship Id="rId932" Type="http://schemas.openxmlformats.org/officeDocument/2006/relationships/hyperlink" Target="https://twitter.com/" TargetMode="External"/><Relationship Id="rId1148" Type="http://schemas.openxmlformats.org/officeDocument/2006/relationships/hyperlink" Target="https://pbs.twimg.com/media/C-ZetPEXgAA1sWo.jpg" TargetMode="External"/><Relationship Id="rId1355" Type="http://schemas.openxmlformats.org/officeDocument/2006/relationships/hyperlink" Target="http://pbs.twimg.com/profile_images/678829451224870912/Imx93dex_normal.jpg" TargetMode="External"/><Relationship Id="rId1562" Type="http://schemas.openxmlformats.org/officeDocument/2006/relationships/hyperlink" Target="https://twitter.com/" TargetMode="External"/><Relationship Id="rId1008" Type="http://schemas.openxmlformats.org/officeDocument/2006/relationships/hyperlink" Target="http://pbs.twimg.com/profile_images/855495182271303684/Xa_jPWor_normal.jpg" TargetMode="External"/><Relationship Id="rId1215" Type="http://schemas.openxmlformats.org/officeDocument/2006/relationships/hyperlink" Target="http://pbs.twimg.com/profile_images/478601249076432896/IrEZQCI5_normal.jpeg" TargetMode="External"/><Relationship Id="rId1422" Type="http://schemas.openxmlformats.org/officeDocument/2006/relationships/hyperlink" Target="http://pbs.twimg.com/profile_images/797284651530326016/yf9QiEv6_normal.jpg" TargetMode="External"/><Relationship Id="rId1867" Type="http://schemas.openxmlformats.org/officeDocument/2006/relationships/hyperlink" Target="https://twitter.com/" TargetMode="External"/><Relationship Id="rId61" Type="http://schemas.openxmlformats.org/officeDocument/2006/relationships/hyperlink" Target="http://pbs.twimg.com/profile_images/807267232065720320/PFXPGs5c_normal.jpg" TargetMode="External"/><Relationship Id="rId1727" Type="http://schemas.openxmlformats.org/officeDocument/2006/relationships/hyperlink" Target="https://twitter.com/" TargetMode="External"/><Relationship Id="rId1934" Type="http://schemas.openxmlformats.org/officeDocument/2006/relationships/hyperlink" Target="https://twitter.com/" TargetMode="External"/><Relationship Id="rId19" Type="http://schemas.openxmlformats.org/officeDocument/2006/relationships/hyperlink" Target="http://pbs.twimg.com/profile_images/49607902/ravi-vs-prasad_normal.jpg" TargetMode="External"/><Relationship Id="rId2196" Type="http://schemas.openxmlformats.org/officeDocument/2006/relationships/hyperlink" Target="https://twitter.com/" TargetMode="External"/><Relationship Id="rId168" Type="http://schemas.openxmlformats.org/officeDocument/2006/relationships/hyperlink" Target="https://pbs.twimg.com/media/C-UtuYRWAAA6OVJ.jpg" TargetMode="External"/><Relationship Id="rId375" Type="http://schemas.openxmlformats.org/officeDocument/2006/relationships/hyperlink" Target="https://twitter.com/" TargetMode="External"/><Relationship Id="rId582" Type="http://schemas.openxmlformats.org/officeDocument/2006/relationships/hyperlink" Target="http://pbs.twimg.com/profile_images/594948590063095808/UPSDizEP_normal.jpg" TargetMode="External"/><Relationship Id="rId2056" Type="http://schemas.openxmlformats.org/officeDocument/2006/relationships/hyperlink" Target="http://pbs.twimg.com/profile_images/598736736324202496/9Z2-w6n6_normal.jpg" TargetMode="External"/><Relationship Id="rId2263" Type="http://schemas.openxmlformats.org/officeDocument/2006/relationships/hyperlink" Target="https://twitter.com/" TargetMode="External"/><Relationship Id="rId3" Type="http://schemas.openxmlformats.org/officeDocument/2006/relationships/hyperlink" Target="http://telecom.economictimes.indiatimes.com/news/andhra-pradesh-tamil-nadu-emerge-as-top-circles-for-reliance-jio-with-highest-userbase/58400199?utm_source=dlvr.it&amp;utm_medium=twitter" TargetMode="External"/><Relationship Id="rId235" Type="http://schemas.openxmlformats.org/officeDocument/2006/relationships/hyperlink" Target="https://twitter.com/" TargetMode="External"/><Relationship Id="rId442" Type="http://schemas.openxmlformats.org/officeDocument/2006/relationships/hyperlink" Target="http://pbs.twimg.com/profile_images/838432587093794818/ALAQNAAp_normal.jpg" TargetMode="External"/><Relationship Id="rId887" Type="http://schemas.openxmlformats.org/officeDocument/2006/relationships/hyperlink" Target="http://telecom.economictimes.indiatimes.com/news/andhra-pradesh-tamil-nadu-emerge-as-top-circles-for-reliance-jio-with-highest-userbase/58400199" TargetMode="External"/><Relationship Id="rId1072" Type="http://schemas.openxmlformats.org/officeDocument/2006/relationships/hyperlink" Target="https://twitter.com/i/web/status/856457220363603968" TargetMode="External"/><Relationship Id="rId2123" Type="http://schemas.openxmlformats.org/officeDocument/2006/relationships/hyperlink" Target="http://pbs.twimg.com/profile_images/835663581131771904/SY1qlIxl_normal.jpg" TargetMode="External"/><Relationship Id="rId302" Type="http://schemas.openxmlformats.org/officeDocument/2006/relationships/hyperlink" Target="https://pbs.twimg.com/media/C98KmEeUwAAh8iw.jpg" TargetMode="External"/><Relationship Id="rId747" Type="http://schemas.openxmlformats.org/officeDocument/2006/relationships/hyperlink" Target="https://twitter.com/" TargetMode="External"/><Relationship Id="rId954" Type="http://schemas.openxmlformats.org/officeDocument/2006/relationships/hyperlink" Target="https://pbs.twimg.com/media/C97kEE7XkAEVj-N.jpg" TargetMode="External"/><Relationship Id="rId1377" Type="http://schemas.openxmlformats.org/officeDocument/2006/relationships/hyperlink" Target="http://pbs.twimg.com/profile_images/1133186956/DP_normal.jpg" TargetMode="External"/><Relationship Id="rId1584" Type="http://schemas.openxmlformats.org/officeDocument/2006/relationships/hyperlink" Target="https://twitter.com/" TargetMode="External"/><Relationship Id="rId1791" Type="http://schemas.openxmlformats.org/officeDocument/2006/relationships/hyperlink" Target="https://twitter.com/" TargetMode="External"/><Relationship Id="rId83" Type="http://schemas.openxmlformats.org/officeDocument/2006/relationships/hyperlink" Target="https://twitter.com/" TargetMode="External"/><Relationship Id="rId607" Type="http://schemas.openxmlformats.org/officeDocument/2006/relationships/hyperlink" Target="http://pbs.twimg.com/profile_images/811229627440123904/Vnviah3U_normal.jpg" TargetMode="External"/><Relationship Id="rId814" Type="http://schemas.openxmlformats.org/officeDocument/2006/relationships/hyperlink" Target="https://twitter.com/" TargetMode="External"/><Relationship Id="rId1237" Type="http://schemas.openxmlformats.org/officeDocument/2006/relationships/hyperlink" Target="http://pbs.twimg.com/profile_images/858169705504407552/24HzaS6-_normal.jpg" TargetMode="External"/><Relationship Id="rId1444" Type="http://schemas.openxmlformats.org/officeDocument/2006/relationships/hyperlink" Target="https://pbs.twimg.com/media/C-Pc8dcXcAANzKr.jpg" TargetMode="External"/><Relationship Id="rId1651" Type="http://schemas.openxmlformats.org/officeDocument/2006/relationships/hyperlink" Target="https://twitter.com/" TargetMode="External"/><Relationship Id="rId1889" Type="http://schemas.openxmlformats.org/officeDocument/2006/relationships/hyperlink" Target="https://twitter.com/" TargetMode="External"/><Relationship Id="rId1304" Type="http://schemas.openxmlformats.org/officeDocument/2006/relationships/hyperlink" Target="http://pbs.twimg.com/profile_images/829550658969812992/bp2Uf8DX_normal.jpg" TargetMode="External"/><Relationship Id="rId1511" Type="http://schemas.openxmlformats.org/officeDocument/2006/relationships/hyperlink" Target="http://abs.twimg.com/sticky/default_profile_images/default_profile_normal.png" TargetMode="External"/><Relationship Id="rId1749" Type="http://schemas.openxmlformats.org/officeDocument/2006/relationships/hyperlink" Target="https://twitter.com/" TargetMode="External"/><Relationship Id="rId1956" Type="http://schemas.openxmlformats.org/officeDocument/2006/relationships/hyperlink" Target="https://twitter.com/" TargetMode="External"/><Relationship Id="rId1609" Type="http://schemas.openxmlformats.org/officeDocument/2006/relationships/hyperlink" Target="https://twitter.com/" TargetMode="External"/><Relationship Id="rId1816" Type="http://schemas.openxmlformats.org/officeDocument/2006/relationships/hyperlink" Target="https://twitter.com/" TargetMode="External"/><Relationship Id="rId10" Type="http://schemas.openxmlformats.org/officeDocument/2006/relationships/hyperlink" Target="http://telecom.economictimes.indiatimes.com/news/andhra-pradesh-tamil-nadu-emerge-as-top-circles-for-reliance-jio-with-highest-userbase/58400199" TargetMode="External"/><Relationship Id="rId397" Type="http://schemas.openxmlformats.org/officeDocument/2006/relationships/hyperlink" Target="https://twitter.com/" TargetMode="External"/><Relationship Id="rId2078" Type="http://schemas.openxmlformats.org/officeDocument/2006/relationships/hyperlink" Target="http://abs.twimg.com/sticky/default_profile_images/default_profile_normal.png" TargetMode="External"/><Relationship Id="rId257" Type="http://schemas.openxmlformats.org/officeDocument/2006/relationships/hyperlink" Target="https://pbs.twimg.com/media/C99I_i1XsAIZD8J.jpg" TargetMode="External"/><Relationship Id="rId464" Type="http://schemas.openxmlformats.org/officeDocument/2006/relationships/hyperlink" Target="http://pbs.twimg.com/profile_images/858321403652820992/jKa5wlDZ_normal.jpg" TargetMode="External"/><Relationship Id="rId1094" Type="http://schemas.openxmlformats.org/officeDocument/2006/relationships/hyperlink" Target="https://twitter.com/i/web/status/857515823337881601" TargetMode="External"/><Relationship Id="rId2145" Type="http://schemas.openxmlformats.org/officeDocument/2006/relationships/hyperlink" Target="https://twitter.com/" TargetMode="External"/><Relationship Id="rId117" Type="http://schemas.openxmlformats.org/officeDocument/2006/relationships/hyperlink" Target="http://abs.twimg.com/sticky/default_profile_images/default_profile_normal.png" TargetMode="External"/><Relationship Id="rId671" Type="http://schemas.openxmlformats.org/officeDocument/2006/relationships/hyperlink" Target="http://pbs.twimg.com/profile_images/809025150834319360/jh11cpPG_normal.jpg" TargetMode="External"/><Relationship Id="rId769" Type="http://schemas.openxmlformats.org/officeDocument/2006/relationships/hyperlink" Target="https://twitter.com/i/web/status/857186112267223040" TargetMode="External"/><Relationship Id="rId976" Type="http://schemas.openxmlformats.org/officeDocument/2006/relationships/hyperlink" Target="https://www.youtube.com/watch?v=zv1GQHhLeK8&amp;feature=youtu.be&amp;a" TargetMode="External"/><Relationship Id="rId1399" Type="http://schemas.openxmlformats.org/officeDocument/2006/relationships/hyperlink" Target="https://pbs.twimg.com/media/C97AZa8UQAAWLHJ.jpg" TargetMode="External"/><Relationship Id="rId324" Type="http://schemas.openxmlformats.org/officeDocument/2006/relationships/hyperlink" Target="http://pbs.twimg.com/profile_images/850306611654443010/9cy-ThI6_normal.jpg" TargetMode="External"/><Relationship Id="rId531" Type="http://schemas.openxmlformats.org/officeDocument/2006/relationships/hyperlink" Target="http://telecom.economictimes.indiatimes.com/news/reliance-jio-towers-regularization-opposition-in-kerala-seeks-vigilance-probe/58391322" TargetMode="External"/><Relationship Id="rId629" Type="http://schemas.openxmlformats.org/officeDocument/2006/relationships/hyperlink" Target="http://pbs.twimg.com/profile_images/722347666940628993/0qgE6CtH_normal.jpg" TargetMode="External"/><Relationship Id="rId1161" Type="http://schemas.openxmlformats.org/officeDocument/2006/relationships/hyperlink" Target="http://pbs.twimg.com/profile_images/804759415148646400/akKidl1p_normal.jpg" TargetMode="External"/><Relationship Id="rId1259" Type="http://schemas.openxmlformats.org/officeDocument/2006/relationships/hyperlink" Target="http://pbs.twimg.com/profile_images/458199971116748800/1WXLB4c-_normal.jpeg" TargetMode="External"/><Relationship Id="rId1466" Type="http://schemas.openxmlformats.org/officeDocument/2006/relationships/hyperlink" Target="http://pbs.twimg.com/profile_images/849164983334309888/J9ijY2UP_normal.jpg" TargetMode="External"/><Relationship Id="rId2005" Type="http://schemas.openxmlformats.org/officeDocument/2006/relationships/hyperlink" Target="https://twitter.com/i/web/status/857857528721543168" TargetMode="External"/><Relationship Id="rId2212" Type="http://schemas.openxmlformats.org/officeDocument/2006/relationships/hyperlink" Target="https://twitter.com/" TargetMode="External"/><Relationship Id="rId836" Type="http://schemas.openxmlformats.org/officeDocument/2006/relationships/hyperlink" Target="https://pbs.twimg.com/media/C-Kh3bUWAAID3lY.jpg" TargetMode="External"/><Relationship Id="rId1021" Type="http://schemas.openxmlformats.org/officeDocument/2006/relationships/hyperlink" Target="https://twitter.com/" TargetMode="External"/><Relationship Id="rId1119" Type="http://schemas.openxmlformats.org/officeDocument/2006/relationships/hyperlink" Target="https://pbs.twimg.com/media/C-Pc8dcXcAANzKr.jpg" TargetMode="External"/><Relationship Id="rId1673" Type="http://schemas.openxmlformats.org/officeDocument/2006/relationships/hyperlink" Target="https://twitter.com/" TargetMode="External"/><Relationship Id="rId1880" Type="http://schemas.openxmlformats.org/officeDocument/2006/relationships/hyperlink" Target="https://twitter.com/" TargetMode="External"/><Relationship Id="rId1978" Type="http://schemas.openxmlformats.org/officeDocument/2006/relationships/hyperlink" Target="http://pbs.twimg.com/profile_images/535663921311399936/DEk6jMAu_normal.jpeg" TargetMode="External"/><Relationship Id="rId903" Type="http://schemas.openxmlformats.org/officeDocument/2006/relationships/hyperlink" Target="http://pbs.twimg.com/profile_images/524940830130188288/-N3tVz6T_normal.jpeg" TargetMode="External"/><Relationship Id="rId1326" Type="http://schemas.openxmlformats.org/officeDocument/2006/relationships/hyperlink" Target="http://pbs.twimg.com/profile_images/857691812605067264/NhPY4_jH_normal.jpg" TargetMode="External"/><Relationship Id="rId1533" Type="http://schemas.openxmlformats.org/officeDocument/2006/relationships/hyperlink" Target="http://pbs.twimg.com/profile_images/857810714064330752/JQrp3xYv_normal.jpg" TargetMode="External"/><Relationship Id="rId1740" Type="http://schemas.openxmlformats.org/officeDocument/2006/relationships/hyperlink" Target="https://twitter.com/" TargetMode="External"/><Relationship Id="rId32" Type="http://schemas.openxmlformats.org/officeDocument/2006/relationships/hyperlink" Target="https://twitter.com/" TargetMode="External"/><Relationship Id="rId1600" Type="http://schemas.openxmlformats.org/officeDocument/2006/relationships/hyperlink" Target="https://twitter.com/" TargetMode="External"/><Relationship Id="rId1838" Type="http://schemas.openxmlformats.org/officeDocument/2006/relationships/hyperlink" Target="https://twitter.com/" TargetMode="External"/><Relationship Id="rId181" Type="http://schemas.openxmlformats.org/officeDocument/2006/relationships/hyperlink" Target="https://twitter.com/" TargetMode="External"/><Relationship Id="rId1905" Type="http://schemas.openxmlformats.org/officeDocument/2006/relationships/hyperlink" Target="https://twitter.com/" TargetMode="External"/><Relationship Id="rId279" Type="http://schemas.openxmlformats.org/officeDocument/2006/relationships/hyperlink" Target="https://twitter.com/i/web/status/856561488311590912" TargetMode="External"/><Relationship Id="rId486" Type="http://schemas.openxmlformats.org/officeDocument/2006/relationships/hyperlink" Target="https://twitter.com/" TargetMode="External"/><Relationship Id="rId693" Type="http://schemas.openxmlformats.org/officeDocument/2006/relationships/hyperlink" Target="https://twitter.com/i/web/status/858167852074807296" TargetMode="External"/><Relationship Id="rId2167" Type="http://schemas.openxmlformats.org/officeDocument/2006/relationships/hyperlink" Target="https://twitter.com/" TargetMode="External"/><Relationship Id="rId139" Type="http://schemas.openxmlformats.org/officeDocument/2006/relationships/hyperlink" Target="http://pbs.twimg.com/profile_images/857937301942530052/YB_d3bBq_normal.jpg" TargetMode="External"/><Relationship Id="rId346" Type="http://schemas.openxmlformats.org/officeDocument/2006/relationships/hyperlink" Target="http://pbs.twimg.com/profile_images/841291536528748548/pLGqc2J1_normal.jpg" TargetMode="External"/><Relationship Id="rId553" Type="http://schemas.openxmlformats.org/officeDocument/2006/relationships/hyperlink" Target="http://pbs.twimg.com/profile_images/734628377001402368/lxbiL56R_normal.jpg" TargetMode="External"/><Relationship Id="rId760" Type="http://schemas.openxmlformats.org/officeDocument/2006/relationships/hyperlink" Target="https://twitter.com/i/web/status/856034216404033536" TargetMode="External"/><Relationship Id="rId998" Type="http://schemas.openxmlformats.org/officeDocument/2006/relationships/hyperlink" Target="https://twitter.com/" TargetMode="External"/><Relationship Id="rId1183" Type="http://schemas.openxmlformats.org/officeDocument/2006/relationships/hyperlink" Target="http://pbs.twimg.com/profile_images/792293794825637888/1YeddwO1_normal.jpg" TargetMode="External"/><Relationship Id="rId1390" Type="http://schemas.openxmlformats.org/officeDocument/2006/relationships/hyperlink" Target="http://pbs.twimg.com/profile_images/856168344134832129/G8ugTRB3_normal.jpg" TargetMode="External"/><Relationship Id="rId2027" Type="http://schemas.openxmlformats.org/officeDocument/2006/relationships/hyperlink" Target="http://pbs.twimg.com/profile_images/850259852291002368/c9h1sCBW_normal.jpg" TargetMode="External"/><Relationship Id="rId2234" Type="http://schemas.openxmlformats.org/officeDocument/2006/relationships/hyperlink" Target="https://twitter.com/" TargetMode="External"/><Relationship Id="rId206" Type="http://schemas.openxmlformats.org/officeDocument/2006/relationships/hyperlink" Target="https://twitter.com/" TargetMode="External"/><Relationship Id="rId413" Type="http://schemas.openxmlformats.org/officeDocument/2006/relationships/hyperlink" Target="https://twitter.com/" TargetMode="External"/><Relationship Id="rId858" Type="http://schemas.openxmlformats.org/officeDocument/2006/relationships/hyperlink" Target="https://twitter.com/" TargetMode="External"/><Relationship Id="rId1043" Type="http://schemas.openxmlformats.org/officeDocument/2006/relationships/hyperlink" Target="https://fb.me/8yqKZCRo6" TargetMode="External"/><Relationship Id="rId1488" Type="http://schemas.openxmlformats.org/officeDocument/2006/relationships/hyperlink" Target="https://pbs.twimg.com/media/C6d4vQlXMAAeEqK.jpg" TargetMode="External"/><Relationship Id="rId1695" Type="http://schemas.openxmlformats.org/officeDocument/2006/relationships/hyperlink" Target="https://twitter.com/" TargetMode="External"/><Relationship Id="rId620" Type="http://schemas.openxmlformats.org/officeDocument/2006/relationships/hyperlink" Target="http://pbs.twimg.com/profile_images/669245532/india_normal.gif" TargetMode="External"/><Relationship Id="rId718" Type="http://schemas.openxmlformats.org/officeDocument/2006/relationships/hyperlink" Target="http://pbs.twimg.com/profile_images/851844842556723200/kqwk4xS4_normal.jpg" TargetMode="External"/><Relationship Id="rId925" Type="http://schemas.openxmlformats.org/officeDocument/2006/relationships/hyperlink" Target="https://twitter.com/" TargetMode="External"/><Relationship Id="rId1250" Type="http://schemas.openxmlformats.org/officeDocument/2006/relationships/hyperlink" Target="http://pbs.twimg.com/profile_images/463301969226895360/nxf5aq3T_normal.jpeg" TargetMode="External"/><Relationship Id="rId1348" Type="http://schemas.openxmlformats.org/officeDocument/2006/relationships/hyperlink" Target="http://pbs.twimg.com/profile_images/843857453288710146/fr8TJglr_normal.jpg" TargetMode="External"/><Relationship Id="rId1555" Type="http://schemas.openxmlformats.org/officeDocument/2006/relationships/hyperlink" Target="http://abs.twimg.com/sticky/default_profile_images/default_profile_normal.png" TargetMode="External"/><Relationship Id="rId1762" Type="http://schemas.openxmlformats.org/officeDocument/2006/relationships/hyperlink" Target="https://twitter.com/" TargetMode="External"/><Relationship Id="rId1110" Type="http://schemas.openxmlformats.org/officeDocument/2006/relationships/hyperlink" Target="https://pbs.twimg.com/media/C-BqVdhV0AAbJvl.jpg" TargetMode="External"/><Relationship Id="rId1208" Type="http://schemas.openxmlformats.org/officeDocument/2006/relationships/hyperlink" Target="http://pbs.twimg.com/profile_images/780803886219010048/p2QxqmrM_normal.jpg" TargetMode="External"/><Relationship Id="rId1415" Type="http://schemas.openxmlformats.org/officeDocument/2006/relationships/hyperlink" Target="http://pbs.twimg.com/profile_images/854292223432806403/b5lb_T3x_normal.jpg" TargetMode="External"/><Relationship Id="rId54" Type="http://schemas.openxmlformats.org/officeDocument/2006/relationships/hyperlink" Target="http://pbs.twimg.com/profile_images/823746773952958464/KEm4WC0d_normal.jpg" TargetMode="External"/><Relationship Id="rId1622" Type="http://schemas.openxmlformats.org/officeDocument/2006/relationships/hyperlink" Target="https://twitter.com/" TargetMode="External"/><Relationship Id="rId1927" Type="http://schemas.openxmlformats.org/officeDocument/2006/relationships/hyperlink" Target="https://twitter.com/" TargetMode="External"/><Relationship Id="rId2091" Type="http://schemas.openxmlformats.org/officeDocument/2006/relationships/hyperlink" Target="http://pbs.twimg.com/profile_images/825713838750261248/89IUk87L_normal.jpg" TargetMode="External"/><Relationship Id="rId2189" Type="http://schemas.openxmlformats.org/officeDocument/2006/relationships/hyperlink" Target="https://twitter.com/" TargetMode="External"/><Relationship Id="rId270" Type="http://schemas.openxmlformats.org/officeDocument/2006/relationships/hyperlink" Target="https://twitter.com/" TargetMode="External"/><Relationship Id="rId130" Type="http://schemas.openxmlformats.org/officeDocument/2006/relationships/hyperlink" Target="http://pbs.twimg.com/profile_images/680835493618028544/rOjC35Bb_normal.jpg" TargetMode="External"/><Relationship Id="rId368" Type="http://schemas.openxmlformats.org/officeDocument/2006/relationships/hyperlink" Target="https://twitter.com/" TargetMode="External"/><Relationship Id="rId575" Type="http://schemas.openxmlformats.org/officeDocument/2006/relationships/hyperlink" Target="https://twitter.com/" TargetMode="External"/><Relationship Id="rId782" Type="http://schemas.openxmlformats.org/officeDocument/2006/relationships/hyperlink" Target="http://pbs.twimg.com/profile_images/851152150319079424/RhgZOM8__normal.jpg" TargetMode="External"/><Relationship Id="rId2049" Type="http://schemas.openxmlformats.org/officeDocument/2006/relationships/hyperlink" Target="http://pbs.twimg.com/profile_images/853860606910251008/UMekJI5K_normal.jpg" TargetMode="External"/><Relationship Id="rId2256" Type="http://schemas.openxmlformats.org/officeDocument/2006/relationships/hyperlink" Target="https://twitter.com/" TargetMode="External"/><Relationship Id="rId228" Type="http://schemas.openxmlformats.org/officeDocument/2006/relationships/hyperlink" Target="https://twitter.com/" TargetMode="External"/><Relationship Id="rId435" Type="http://schemas.openxmlformats.org/officeDocument/2006/relationships/hyperlink" Target="https://twitter.com/i/web/status/856211378058776577" TargetMode="External"/><Relationship Id="rId642" Type="http://schemas.openxmlformats.org/officeDocument/2006/relationships/hyperlink" Target="https://twitter.com/" TargetMode="External"/><Relationship Id="rId1065" Type="http://schemas.openxmlformats.org/officeDocument/2006/relationships/hyperlink" Target="https://www.youtube.com/watch?v=Bn8AuUjXfow&amp;feature=youtu.be&amp;a" TargetMode="External"/><Relationship Id="rId1272" Type="http://schemas.openxmlformats.org/officeDocument/2006/relationships/hyperlink" Target="http://pbs.twimg.com/profile_images/463296276486819840/d2GCv1T7_normal.jpeg" TargetMode="External"/><Relationship Id="rId2116" Type="http://schemas.openxmlformats.org/officeDocument/2006/relationships/hyperlink" Target="http://pbs.twimg.com/profile_images/837485340088745984/3A8A4NWW_normal.jpg" TargetMode="External"/><Relationship Id="rId502" Type="http://schemas.openxmlformats.org/officeDocument/2006/relationships/hyperlink" Target="http://pbs.twimg.com/profile_images/734006379799711744/giXpBYWD_normal.jpg" TargetMode="External"/><Relationship Id="rId947" Type="http://schemas.openxmlformats.org/officeDocument/2006/relationships/hyperlink" Target="https://twitter.com/" TargetMode="External"/><Relationship Id="rId1132" Type="http://schemas.openxmlformats.org/officeDocument/2006/relationships/hyperlink" Target="https://pbs.twimg.com/media/C-Pc8dcXcAANzKr.jpg" TargetMode="External"/><Relationship Id="rId1577" Type="http://schemas.openxmlformats.org/officeDocument/2006/relationships/hyperlink" Target="https://twitter.com/" TargetMode="External"/><Relationship Id="rId1784" Type="http://schemas.openxmlformats.org/officeDocument/2006/relationships/hyperlink" Target="https://twitter.com/" TargetMode="External"/><Relationship Id="rId1991" Type="http://schemas.openxmlformats.org/officeDocument/2006/relationships/hyperlink" Target="https://twitter.com/i/web/status/856377450351251456" TargetMode="External"/><Relationship Id="rId76" Type="http://schemas.openxmlformats.org/officeDocument/2006/relationships/hyperlink" Target="https://twitter.com/" TargetMode="External"/><Relationship Id="rId807" Type="http://schemas.openxmlformats.org/officeDocument/2006/relationships/hyperlink" Target="https://twitter.com/" TargetMode="External"/><Relationship Id="rId1437" Type="http://schemas.openxmlformats.org/officeDocument/2006/relationships/hyperlink" Target="https://pbs.twimg.com/media/C-Pc8dcXcAANzKr.jpg" TargetMode="External"/><Relationship Id="rId1644" Type="http://schemas.openxmlformats.org/officeDocument/2006/relationships/hyperlink" Target="https://twitter.com/" TargetMode="External"/><Relationship Id="rId1851" Type="http://schemas.openxmlformats.org/officeDocument/2006/relationships/hyperlink" Target="https://twitter.com/" TargetMode="External"/><Relationship Id="rId1504" Type="http://schemas.openxmlformats.org/officeDocument/2006/relationships/hyperlink" Target="http://pbs.twimg.com/profile_images/852683044410601472/0iacu2Zg_normal.jpg" TargetMode="External"/><Relationship Id="rId1711" Type="http://schemas.openxmlformats.org/officeDocument/2006/relationships/hyperlink" Target="https://twitter.com/" TargetMode="External"/><Relationship Id="rId1949" Type="http://schemas.openxmlformats.org/officeDocument/2006/relationships/hyperlink" Target="https://twitter.com/" TargetMode="External"/><Relationship Id="rId292" Type="http://schemas.openxmlformats.org/officeDocument/2006/relationships/hyperlink" Target="https://twitter.com/" TargetMode="External"/><Relationship Id="rId1809" Type="http://schemas.openxmlformats.org/officeDocument/2006/relationships/hyperlink" Target="https://twitter.com/" TargetMode="External"/><Relationship Id="rId597" Type="http://schemas.openxmlformats.org/officeDocument/2006/relationships/hyperlink" Target="https://bombayinformer.com/109508/sas-executive-reliance-jio-infocomm-limited-thane-maharashtra-bombay-jobs/" TargetMode="External"/><Relationship Id="rId2180" Type="http://schemas.openxmlformats.org/officeDocument/2006/relationships/hyperlink" Target="https://twitter.com/" TargetMode="External"/><Relationship Id="rId152" Type="http://schemas.openxmlformats.org/officeDocument/2006/relationships/hyperlink" Target="https://pbs.twimg.com/media/C-U4e99W0AA45ey.jpg" TargetMode="External"/><Relationship Id="rId457" Type="http://schemas.openxmlformats.org/officeDocument/2006/relationships/hyperlink" Target="http://pbs.twimg.com/profile_images/855518201513365504/V6J-AsO8_normal.jpg" TargetMode="External"/><Relationship Id="rId1087" Type="http://schemas.openxmlformats.org/officeDocument/2006/relationships/hyperlink" Target="http://www.uttarpradesh.org/technology/ericsson-5g-agreement-india-and-iit-delhi-challenging-jio-21312/?utm_source=dlvr.it&amp;utm_medium=twitter" TargetMode="External"/><Relationship Id="rId1294" Type="http://schemas.openxmlformats.org/officeDocument/2006/relationships/hyperlink" Target="http://pbs.twimg.com/profile_images/462630126581063680/WSRjJC4y_normal.jpeg" TargetMode="External"/><Relationship Id="rId2040" Type="http://schemas.openxmlformats.org/officeDocument/2006/relationships/hyperlink" Target="https://pbs.twimg.com/media/C-HiONbUAAA7w-j.jpg" TargetMode="External"/><Relationship Id="rId2138" Type="http://schemas.openxmlformats.org/officeDocument/2006/relationships/hyperlink" Target="http://abs.twimg.com/sticky/default_profile_images/default_profile_normal.png" TargetMode="External"/><Relationship Id="rId664" Type="http://schemas.openxmlformats.org/officeDocument/2006/relationships/hyperlink" Target="https://twitter.com/" TargetMode="External"/><Relationship Id="rId871" Type="http://schemas.openxmlformats.org/officeDocument/2006/relationships/hyperlink" Target="https://twitter.com/" TargetMode="External"/><Relationship Id="rId969" Type="http://schemas.openxmlformats.org/officeDocument/2006/relationships/hyperlink" Target="http://pbs.twimg.com/profile_images/843310007374483456/dNKBarXj_normal.jpg" TargetMode="External"/><Relationship Id="rId1599" Type="http://schemas.openxmlformats.org/officeDocument/2006/relationships/hyperlink" Target="https://twitter.com/" TargetMode="External"/><Relationship Id="rId317" Type="http://schemas.openxmlformats.org/officeDocument/2006/relationships/hyperlink" Target="http://pbs.twimg.com/profile_images/855635618612879361/AlGKJpbS_normal.jpg" TargetMode="External"/><Relationship Id="rId524" Type="http://schemas.openxmlformats.org/officeDocument/2006/relationships/hyperlink" Target="https://twitter.com/" TargetMode="External"/><Relationship Id="rId731" Type="http://schemas.openxmlformats.org/officeDocument/2006/relationships/hyperlink" Target="https://twitter.com/" TargetMode="External"/><Relationship Id="rId1154" Type="http://schemas.openxmlformats.org/officeDocument/2006/relationships/hyperlink" Target="https://pbs.twimg.com/media/C-AG1iSW0AMYAzt.jpg" TargetMode="External"/><Relationship Id="rId1361" Type="http://schemas.openxmlformats.org/officeDocument/2006/relationships/hyperlink" Target="http://pbs.twimg.com/profile_images/833642365726232577/XW1n8QXX_normal.jpg" TargetMode="External"/><Relationship Id="rId1459" Type="http://schemas.openxmlformats.org/officeDocument/2006/relationships/hyperlink" Target="http://pbs.twimg.com/profile_images/547389392453505024/doMDXOc0_normal.jpeg" TargetMode="External"/><Relationship Id="rId2205" Type="http://schemas.openxmlformats.org/officeDocument/2006/relationships/hyperlink" Target="https://twitter.com/" TargetMode="External"/><Relationship Id="rId98" Type="http://schemas.openxmlformats.org/officeDocument/2006/relationships/hyperlink" Target="https://pbs.twimg.com/media/C-TzpyeWAAATvja.jpg" TargetMode="External"/><Relationship Id="rId829" Type="http://schemas.openxmlformats.org/officeDocument/2006/relationships/hyperlink" Target="https://api.twitter.com/1.1/geo/id/7e26f455fe5338c5.json" TargetMode="External"/><Relationship Id="rId1014" Type="http://schemas.openxmlformats.org/officeDocument/2006/relationships/hyperlink" Target="https://twitter.com/" TargetMode="External"/><Relationship Id="rId1221" Type="http://schemas.openxmlformats.org/officeDocument/2006/relationships/hyperlink" Target="http://pbs.twimg.com/profile_images/802801183756664832/6g8wUvzu_normal.jpg" TargetMode="External"/><Relationship Id="rId1666" Type="http://schemas.openxmlformats.org/officeDocument/2006/relationships/hyperlink" Target="https://twitter.com/" TargetMode="External"/><Relationship Id="rId1873" Type="http://schemas.openxmlformats.org/officeDocument/2006/relationships/hyperlink" Target="https://twitter.com/" TargetMode="External"/><Relationship Id="rId1319" Type="http://schemas.openxmlformats.org/officeDocument/2006/relationships/hyperlink" Target="http://pbs.twimg.com/profile_images/837716028499046400/8Quqkzbe_normal.jpg" TargetMode="External"/><Relationship Id="rId1526" Type="http://schemas.openxmlformats.org/officeDocument/2006/relationships/hyperlink" Target="http://pbs.twimg.com/profile_images/855028608162832385/rZFZiplz_normal.jpg" TargetMode="External"/><Relationship Id="rId1733" Type="http://schemas.openxmlformats.org/officeDocument/2006/relationships/hyperlink" Target="https://twitter.com/" TargetMode="External"/><Relationship Id="rId1940" Type="http://schemas.openxmlformats.org/officeDocument/2006/relationships/hyperlink" Target="https://twitter.com/" TargetMode="External"/><Relationship Id="rId25" Type="http://schemas.openxmlformats.org/officeDocument/2006/relationships/hyperlink" Target="http://pbs.twimg.com/profile_images/840509548561592320/d99CzeVI_normal.jpg" TargetMode="External"/><Relationship Id="rId1800" Type="http://schemas.openxmlformats.org/officeDocument/2006/relationships/hyperlink" Target="https://twitter.com/" TargetMode="External"/><Relationship Id="rId174" Type="http://schemas.openxmlformats.org/officeDocument/2006/relationships/hyperlink" Target="http://pbs.twimg.com/profile_images/858722866698702848/_8ObPDGt_normal.jpg" TargetMode="External"/><Relationship Id="rId381" Type="http://schemas.openxmlformats.org/officeDocument/2006/relationships/hyperlink" Target="https://twitter.com/" TargetMode="External"/><Relationship Id="rId2062" Type="http://schemas.openxmlformats.org/officeDocument/2006/relationships/hyperlink" Target="http://pbs.twimg.com/profile_images/825981816611942400/BvrO6Bau_normal.jpg" TargetMode="External"/><Relationship Id="rId241" Type="http://schemas.openxmlformats.org/officeDocument/2006/relationships/hyperlink" Target="https://twitter.com/" TargetMode="External"/><Relationship Id="rId479" Type="http://schemas.openxmlformats.org/officeDocument/2006/relationships/hyperlink" Target="https://twitter.com/" TargetMode="External"/><Relationship Id="rId686" Type="http://schemas.openxmlformats.org/officeDocument/2006/relationships/hyperlink" Target="https://twitter.com/i/web/status/857652281235329024" TargetMode="External"/><Relationship Id="rId893" Type="http://schemas.openxmlformats.org/officeDocument/2006/relationships/hyperlink" Target="http://telecom.economictimes.indiatimes.com/news/andhra-pradesh-tamil-nadu-emerge-as-top-circles-for-reliance-jio-with-highest-userbase/58400199" TargetMode="External"/><Relationship Id="rId339" Type="http://schemas.openxmlformats.org/officeDocument/2006/relationships/hyperlink" Target="http://pbs.twimg.com/profile_images/855657466087866369/DMCwaNT3_normal.jpg" TargetMode="External"/><Relationship Id="rId546" Type="http://schemas.openxmlformats.org/officeDocument/2006/relationships/hyperlink" Target="http://pbs.twimg.com/profile_images/858237748855156736/_k2apcEq_normal.jpg" TargetMode="External"/><Relationship Id="rId753" Type="http://schemas.openxmlformats.org/officeDocument/2006/relationships/hyperlink" Target="https://twitter.com/" TargetMode="External"/><Relationship Id="rId1176" Type="http://schemas.openxmlformats.org/officeDocument/2006/relationships/hyperlink" Target="http://pbs.twimg.com/profile_images/826144552658542592/MLuxSOIc_normal.jpg" TargetMode="External"/><Relationship Id="rId1383" Type="http://schemas.openxmlformats.org/officeDocument/2006/relationships/hyperlink" Target="http://pbs.twimg.com/profile_images/855660202376515584/Y5hkyBj0_normal.jpg" TargetMode="External"/><Relationship Id="rId2227" Type="http://schemas.openxmlformats.org/officeDocument/2006/relationships/hyperlink" Target="https://twitter.com/" TargetMode="External"/><Relationship Id="rId101" Type="http://schemas.openxmlformats.org/officeDocument/2006/relationships/hyperlink" Target="https://pbs.twimg.com/media/C-U4e99W0AA45ey.jpg" TargetMode="External"/><Relationship Id="rId406" Type="http://schemas.openxmlformats.org/officeDocument/2006/relationships/hyperlink" Target="https://twitter.com/" TargetMode="External"/><Relationship Id="rId960" Type="http://schemas.openxmlformats.org/officeDocument/2006/relationships/hyperlink" Target="https://twitter.com/" TargetMode="External"/><Relationship Id="rId1036" Type="http://schemas.openxmlformats.org/officeDocument/2006/relationships/hyperlink" Target="https://twitter.com/" TargetMode="External"/><Relationship Id="rId1243" Type="http://schemas.openxmlformats.org/officeDocument/2006/relationships/hyperlink" Target="http://pbs.twimg.com/profile_images/632037863371075584/KviXrh96_normal.jpg" TargetMode="External"/><Relationship Id="rId1590" Type="http://schemas.openxmlformats.org/officeDocument/2006/relationships/hyperlink" Target="https://twitter.com/" TargetMode="External"/><Relationship Id="rId1688" Type="http://schemas.openxmlformats.org/officeDocument/2006/relationships/hyperlink" Target="https://twitter.com/" TargetMode="External"/><Relationship Id="rId1895" Type="http://schemas.openxmlformats.org/officeDocument/2006/relationships/hyperlink" Target="https://twitter.com/" TargetMode="External"/><Relationship Id="rId613" Type="http://schemas.openxmlformats.org/officeDocument/2006/relationships/hyperlink" Target="http://pbs.twimg.com/profile_images/509679376678395904/2xMpkpSr_normal.jpeg" TargetMode="External"/><Relationship Id="rId820" Type="http://schemas.openxmlformats.org/officeDocument/2006/relationships/hyperlink" Target="https://twitter.com/" TargetMode="External"/><Relationship Id="rId918" Type="http://schemas.openxmlformats.org/officeDocument/2006/relationships/hyperlink" Target="https://twitter.com/" TargetMode="External"/><Relationship Id="rId1450" Type="http://schemas.openxmlformats.org/officeDocument/2006/relationships/hyperlink" Target="http://pbs.twimg.com/profile_images/738953220853223427/H_Em0OuK_normal.jpg" TargetMode="External"/><Relationship Id="rId1548" Type="http://schemas.openxmlformats.org/officeDocument/2006/relationships/hyperlink" Target="https://pbs.twimg.com/media/C-eOLktXoAAHWFG.jpg" TargetMode="External"/><Relationship Id="rId1755" Type="http://schemas.openxmlformats.org/officeDocument/2006/relationships/hyperlink" Target="https://twitter.com/" TargetMode="External"/><Relationship Id="rId1103" Type="http://schemas.openxmlformats.org/officeDocument/2006/relationships/hyperlink" Target="https://twitter.com/i/web/status/855785248562573314" TargetMode="External"/><Relationship Id="rId1310" Type="http://schemas.openxmlformats.org/officeDocument/2006/relationships/hyperlink" Target="http://pbs.twimg.com/profile_images/845611693011075072/lm3H6YqK_normal.jpg" TargetMode="External"/><Relationship Id="rId1408" Type="http://schemas.openxmlformats.org/officeDocument/2006/relationships/hyperlink" Target="http://pbs.twimg.com/profile_images/857995986450489344/eXnr_9ux_normal.jpg" TargetMode="External"/><Relationship Id="rId1962" Type="http://schemas.openxmlformats.org/officeDocument/2006/relationships/hyperlink" Target="https://twitter.com/" TargetMode="External"/><Relationship Id="rId47" Type="http://schemas.openxmlformats.org/officeDocument/2006/relationships/hyperlink" Target="http://pbs.twimg.com/profile_images/856439028643766272/5wVNbIyf_normal.jpg" TargetMode="External"/><Relationship Id="rId1615" Type="http://schemas.openxmlformats.org/officeDocument/2006/relationships/hyperlink" Target="https://twitter.com/" TargetMode="External"/><Relationship Id="rId1822" Type="http://schemas.openxmlformats.org/officeDocument/2006/relationships/hyperlink" Target="https://twitter.com/" TargetMode="External"/><Relationship Id="rId196" Type="http://schemas.openxmlformats.org/officeDocument/2006/relationships/hyperlink" Target="https://twitter.com/" TargetMode="External"/><Relationship Id="rId2084" Type="http://schemas.openxmlformats.org/officeDocument/2006/relationships/hyperlink" Target="http://pbs.twimg.com/profile_images/794552933497053187/lHDgvBFq_normal.jpg" TargetMode="External"/><Relationship Id="rId263" Type="http://schemas.openxmlformats.org/officeDocument/2006/relationships/hyperlink" Target="http://pbs.twimg.com/profile_images/820577834360045568/nI4unCXx_normal.jpg" TargetMode="External"/><Relationship Id="rId470" Type="http://schemas.openxmlformats.org/officeDocument/2006/relationships/hyperlink" Target="https://twitter.com/" TargetMode="External"/><Relationship Id="rId2151" Type="http://schemas.openxmlformats.org/officeDocument/2006/relationships/hyperlink" Target="https://twitter.com/" TargetMode="External"/><Relationship Id="rId123" Type="http://schemas.openxmlformats.org/officeDocument/2006/relationships/hyperlink" Target="http://abs.twimg.com/sticky/default_profile_images/default_profile_normal.png" TargetMode="External"/><Relationship Id="rId330" Type="http://schemas.openxmlformats.org/officeDocument/2006/relationships/hyperlink" Target="http://pbs.twimg.com/profile_images/800008470313533442/2PVxpllV_normal.jpg" TargetMode="External"/><Relationship Id="rId568" Type="http://schemas.openxmlformats.org/officeDocument/2006/relationships/hyperlink" Target="https://twitter.com/" TargetMode="External"/><Relationship Id="rId775" Type="http://schemas.openxmlformats.org/officeDocument/2006/relationships/hyperlink" Target="https://pbs.twimg.com/media/C-Fnro8VwAAs5nN.jpg" TargetMode="External"/><Relationship Id="rId982" Type="http://schemas.openxmlformats.org/officeDocument/2006/relationships/hyperlink" Target="http://pbs.twimg.com/profile_images/858514797901434880/x3l7kLUU_normal.jpg" TargetMode="External"/><Relationship Id="rId1198" Type="http://schemas.openxmlformats.org/officeDocument/2006/relationships/hyperlink" Target="http://pbs.twimg.com/profile_images/803175067563626496/9cb0Ae5Q_normal.jpg" TargetMode="External"/><Relationship Id="rId2011" Type="http://schemas.openxmlformats.org/officeDocument/2006/relationships/hyperlink" Target="http://www.jio.com/support/en-in/faq/jio-prime/i-want-to-port-in-my-number-to-jio-what-should-i-do.html" TargetMode="External"/><Relationship Id="rId2249" Type="http://schemas.openxmlformats.org/officeDocument/2006/relationships/hyperlink" Target="https://twitter.com/" TargetMode="External"/><Relationship Id="rId428" Type="http://schemas.openxmlformats.org/officeDocument/2006/relationships/hyperlink" Target="https://twitter.com/" TargetMode="External"/><Relationship Id="rId635" Type="http://schemas.openxmlformats.org/officeDocument/2006/relationships/hyperlink" Target="https://twitter.com/" TargetMode="External"/><Relationship Id="rId842" Type="http://schemas.openxmlformats.org/officeDocument/2006/relationships/hyperlink" Target="http://abs.twimg.com/sticky/default_profile_images/default_profile_normal.png" TargetMode="External"/><Relationship Id="rId1058" Type="http://schemas.openxmlformats.org/officeDocument/2006/relationships/hyperlink" Target="https://www.youtube.com/watch?v=FtHJq2ANvAk&amp;feature=youtu.be&amp;a" TargetMode="External"/><Relationship Id="rId1265" Type="http://schemas.openxmlformats.org/officeDocument/2006/relationships/hyperlink" Target="http://pbs.twimg.com/profile_images/460087927708450816/Q04WmJ5O_normal.jpeg" TargetMode="External"/><Relationship Id="rId1472" Type="http://schemas.openxmlformats.org/officeDocument/2006/relationships/hyperlink" Target="http://pbs.twimg.com/profile_images/856162749537071104/aM2-3t6F_normal.jpg" TargetMode="External"/><Relationship Id="rId2109" Type="http://schemas.openxmlformats.org/officeDocument/2006/relationships/hyperlink" Target="http://pbs.twimg.com/profile_images/500829041402728448/tJYE3QT5_normal.jpeg" TargetMode="External"/><Relationship Id="rId702" Type="http://schemas.openxmlformats.org/officeDocument/2006/relationships/hyperlink" Target="http://pbs.twimg.com/profile_images/847867474963906560/cMLwPO4__normal.jpg" TargetMode="External"/><Relationship Id="rId1125" Type="http://schemas.openxmlformats.org/officeDocument/2006/relationships/hyperlink" Target="https://pbs.twimg.com/media/C-Pc8dcXcAANzKr.jpg" TargetMode="External"/><Relationship Id="rId1332" Type="http://schemas.openxmlformats.org/officeDocument/2006/relationships/hyperlink" Target="http://pbs.twimg.com/profile_images/855837787005890564/wINI0jx7_normal.jpg" TargetMode="External"/><Relationship Id="rId1777" Type="http://schemas.openxmlformats.org/officeDocument/2006/relationships/hyperlink" Target="https://twitter.com/" TargetMode="External"/><Relationship Id="rId1984" Type="http://schemas.openxmlformats.org/officeDocument/2006/relationships/hyperlink" Target="http://www.business-standard.com/article/companies/reliance-jio-commentary-to-be-in-a-highlight-in-ril-q4-results-on-monday-117042100348_1.html" TargetMode="External"/><Relationship Id="rId69" Type="http://schemas.openxmlformats.org/officeDocument/2006/relationships/hyperlink" Target="https://twitter.com/" TargetMode="External"/><Relationship Id="rId1637" Type="http://schemas.openxmlformats.org/officeDocument/2006/relationships/hyperlink" Target="https://twitter.com/" TargetMode="External"/><Relationship Id="rId1844" Type="http://schemas.openxmlformats.org/officeDocument/2006/relationships/hyperlink" Target="https://twitter.com/" TargetMode="External"/><Relationship Id="rId1704" Type="http://schemas.openxmlformats.org/officeDocument/2006/relationships/hyperlink" Target="https://twitter.com/" TargetMode="External"/><Relationship Id="rId285" Type="http://schemas.openxmlformats.org/officeDocument/2006/relationships/hyperlink" Target="http://pbs.twimg.com/profile_images/791228359841685504/9C478vBQ_normal.jpg" TargetMode="External"/><Relationship Id="rId1911" Type="http://schemas.openxmlformats.org/officeDocument/2006/relationships/hyperlink" Target="https://twitter.com/" TargetMode="External"/><Relationship Id="rId492" Type="http://schemas.openxmlformats.org/officeDocument/2006/relationships/hyperlink" Target="https://twitter.com/" TargetMode="External"/><Relationship Id="rId797" Type="http://schemas.openxmlformats.org/officeDocument/2006/relationships/hyperlink" Target="http://pbs.twimg.com/profile_images/840915513983213568/ZGg8HZgV_normal.jpg" TargetMode="External"/><Relationship Id="rId2173" Type="http://schemas.openxmlformats.org/officeDocument/2006/relationships/hyperlink" Target="https://twitter.com/" TargetMode="External"/><Relationship Id="rId145" Type="http://schemas.openxmlformats.org/officeDocument/2006/relationships/hyperlink" Target="http://pbs.twimg.com/profile_images/845173228595167233/rMQBekH1_normal.jpg" TargetMode="External"/><Relationship Id="rId352" Type="http://schemas.openxmlformats.org/officeDocument/2006/relationships/hyperlink" Target="http://pbs.twimg.com/profile_images/841291536528748548/pLGqc2J1_normal.jpg" TargetMode="External"/><Relationship Id="rId1287" Type="http://schemas.openxmlformats.org/officeDocument/2006/relationships/hyperlink" Target="http://pbs.twimg.com/profile_images/478952099594530816/K8w-7cQF_normal.jpeg" TargetMode="External"/><Relationship Id="rId2033" Type="http://schemas.openxmlformats.org/officeDocument/2006/relationships/hyperlink" Target="http://pbs.twimg.com/profile_images/852785883270873092/avRW-6QV_normal.jpg" TargetMode="External"/><Relationship Id="rId2240" Type="http://schemas.openxmlformats.org/officeDocument/2006/relationships/hyperlink" Target="https://twitter.com/" TargetMode="External"/><Relationship Id="rId212" Type="http://schemas.openxmlformats.org/officeDocument/2006/relationships/hyperlink" Target="https://twitter.com/" TargetMode="External"/><Relationship Id="rId657" Type="http://schemas.openxmlformats.org/officeDocument/2006/relationships/hyperlink" Target="https://twitter.com/i/web/status/857592241589813248" TargetMode="External"/><Relationship Id="rId864" Type="http://schemas.openxmlformats.org/officeDocument/2006/relationships/hyperlink" Target="https://twitter.com/" TargetMode="External"/><Relationship Id="rId1494" Type="http://schemas.openxmlformats.org/officeDocument/2006/relationships/hyperlink" Target="http://pbs.twimg.com/profile_images/849193515976245249/j9EKRWdC_normal.jpg" TargetMode="External"/><Relationship Id="rId1799" Type="http://schemas.openxmlformats.org/officeDocument/2006/relationships/hyperlink" Target="https://twitter.com/" TargetMode="External"/><Relationship Id="rId2100" Type="http://schemas.openxmlformats.org/officeDocument/2006/relationships/hyperlink" Target="http://pbs.twimg.com/profile_images/825713838750261248/89IUk87L_normal.jpg" TargetMode="External"/><Relationship Id="rId517" Type="http://schemas.openxmlformats.org/officeDocument/2006/relationships/hyperlink" Target="https://twitter.com/" TargetMode="External"/><Relationship Id="rId724" Type="http://schemas.openxmlformats.org/officeDocument/2006/relationships/hyperlink" Target="http://pbs.twimg.com/profile_images/2245691877/img001_normal.JPG" TargetMode="External"/><Relationship Id="rId931" Type="http://schemas.openxmlformats.org/officeDocument/2006/relationships/hyperlink" Target="https://twitter.com/" TargetMode="External"/><Relationship Id="rId1147" Type="http://schemas.openxmlformats.org/officeDocument/2006/relationships/hyperlink" Target="https://pbs.twimg.com/media/C6d4vQlXMAAeEqK.jpg" TargetMode="External"/><Relationship Id="rId1354" Type="http://schemas.openxmlformats.org/officeDocument/2006/relationships/hyperlink" Target="http://pbs.twimg.com/profile_images/678829451224870912/Imx93dex_normal.jpg" TargetMode="External"/><Relationship Id="rId1561" Type="http://schemas.openxmlformats.org/officeDocument/2006/relationships/hyperlink" Target="https://twitter.com/" TargetMode="External"/><Relationship Id="rId60" Type="http://schemas.openxmlformats.org/officeDocument/2006/relationships/hyperlink" Target="http://pbs.twimg.com/profile_images/755441362502311936/rPKw2ChL_normal.jpg" TargetMode="External"/><Relationship Id="rId1007" Type="http://schemas.openxmlformats.org/officeDocument/2006/relationships/hyperlink" Target="http://pbs.twimg.com/profile_images/811173519954427904/zeKm9Tl5_normal.jpg" TargetMode="External"/><Relationship Id="rId1214" Type="http://schemas.openxmlformats.org/officeDocument/2006/relationships/hyperlink" Target="http://pbs.twimg.com/profile_images/779737995817517056/nhj1O2UO_normal.jpg" TargetMode="External"/><Relationship Id="rId1421" Type="http://schemas.openxmlformats.org/officeDocument/2006/relationships/hyperlink" Target="http://pbs.twimg.com/profile_images/832810562467856384/guus7c0F_normal.jpg" TargetMode="External"/><Relationship Id="rId1659" Type="http://schemas.openxmlformats.org/officeDocument/2006/relationships/hyperlink" Target="https://twitter.com/" TargetMode="External"/><Relationship Id="rId1866" Type="http://schemas.openxmlformats.org/officeDocument/2006/relationships/hyperlink" Target="https://twitter.com/" TargetMode="External"/><Relationship Id="rId1519" Type="http://schemas.openxmlformats.org/officeDocument/2006/relationships/hyperlink" Target="http://pbs.twimg.com/profile_images/852138153179852801/nxLqSIrj_normal.jpg" TargetMode="External"/><Relationship Id="rId1726" Type="http://schemas.openxmlformats.org/officeDocument/2006/relationships/hyperlink" Target="https://twitter.com/" TargetMode="External"/><Relationship Id="rId1933" Type="http://schemas.openxmlformats.org/officeDocument/2006/relationships/hyperlink" Target="https://twitter.com/" TargetMode="External"/><Relationship Id="rId18" Type="http://schemas.openxmlformats.org/officeDocument/2006/relationships/hyperlink" Target="http://pbs.twimg.com/profile_images/649590622664433664/7ewiEn_S_normal.jpg" TargetMode="External"/><Relationship Id="rId2195" Type="http://schemas.openxmlformats.org/officeDocument/2006/relationships/hyperlink" Target="https://twitter.com/" TargetMode="External"/><Relationship Id="rId167" Type="http://schemas.openxmlformats.org/officeDocument/2006/relationships/hyperlink" Target="https://pbs.twimg.com/media/C-UtuYRWAAA6OVJ.jpg" TargetMode="External"/><Relationship Id="rId374" Type="http://schemas.openxmlformats.org/officeDocument/2006/relationships/hyperlink" Target="https://twitter.com/" TargetMode="External"/><Relationship Id="rId581" Type="http://schemas.openxmlformats.org/officeDocument/2006/relationships/hyperlink" Target="https://twitter.com/" TargetMode="External"/><Relationship Id="rId2055" Type="http://schemas.openxmlformats.org/officeDocument/2006/relationships/hyperlink" Target="http://pbs.twimg.com/profile_images/598736736324202496/9Z2-w6n6_normal.jpg" TargetMode="External"/><Relationship Id="rId2262" Type="http://schemas.openxmlformats.org/officeDocument/2006/relationships/hyperlink" Target="https://twitter.com/" TargetMode="External"/><Relationship Id="rId234" Type="http://schemas.openxmlformats.org/officeDocument/2006/relationships/hyperlink" Target="https://twitter.com/" TargetMode="External"/><Relationship Id="rId679" Type="http://schemas.openxmlformats.org/officeDocument/2006/relationships/hyperlink" Target="http://pbs.twimg.com/profile_images/828281309021798401/rJmvgJin_normal.jpg" TargetMode="External"/><Relationship Id="rId886" Type="http://schemas.openxmlformats.org/officeDocument/2006/relationships/hyperlink" Target="http://telecom.economictimes.indiatimes.com/news/andhra-pradesh-tamil-nadu-emerge-as-top-circles-for-reliance-jio-with-highest-userbase/58400199?utm_source=dlvr.it&amp;utm_medium=twitter" TargetMode="External"/><Relationship Id="rId2" Type="http://schemas.openxmlformats.org/officeDocument/2006/relationships/hyperlink" Target="https://twitter.com/" TargetMode="External"/><Relationship Id="rId441" Type="http://schemas.openxmlformats.org/officeDocument/2006/relationships/hyperlink" Target="https://pbs.twimg.com/media/C-HcfJuW0Act_wC.jpg" TargetMode="External"/><Relationship Id="rId539" Type="http://schemas.openxmlformats.org/officeDocument/2006/relationships/hyperlink" Target="http://pbs.twimg.com/profile_images/852724683862618112/PDL80Ufq_normal.jpg" TargetMode="External"/><Relationship Id="rId746" Type="http://schemas.openxmlformats.org/officeDocument/2006/relationships/hyperlink" Target="https://twitter.com/" TargetMode="External"/><Relationship Id="rId1071" Type="http://schemas.openxmlformats.org/officeDocument/2006/relationships/hyperlink" Target="https://twitter.com/i/web/status/856457220363603968" TargetMode="External"/><Relationship Id="rId1169" Type="http://schemas.openxmlformats.org/officeDocument/2006/relationships/hyperlink" Target="http://pbs.twimg.com/profile_images/455620150683648000/Y9Z6ISHO_normal.png" TargetMode="External"/><Relationship Id="rId1376" Type="http://schemas.openxmlformats.org/officeDocument/2006/relationships/hyperlink" Target="http://pbs.twimg.com/profile_images/846310022082691073/7kuO06F8_normal.jpg" TargetMode="External"/><Relationship Id="rId1583" Type="http://schemas.openxmlformats.org/officeDocument/2006/relationships/hyperlink" Target="https://twitter.com/" TargetMode="External"/><Relationship Id="rId2122" Type="http://schemas.openxmlformats.org/officeDocument/2006/relationships/hyperlink" Target="http://pbs.twimg.com/profile_images/794552933497053187/lHDgvBFq_normal.jpg" TargetMode="External"/><Relationship Id="rId301" Type="http://schemas.openxmlformats.org/officeDocument/2006/relationships/hyperlink" Target="https://pbs.twimg.com/media/C98_kbfUAAAipEN.jpg" TargetMode="External"/><Relationship Id="rId953" Type="http://schemas.openxmlformats.org/officeDocument/2006/relationships/hyperlink" Target="https://pbs.twimg.com/media/C97kEE7XkAEVj-N.jpg" TargetMode="External"/><Relationship Id="rId1029" Type="http://schemas.openxmlformats.org/officeDocument/2006/relationships/hyperlink" Target="https://twitter.com/i/web/status/857637222345879552" TargetMode="External"/><Relationship Id="rId1236" Type="http://schemas.openxmlformats.org/officeDocument/2006/relationships/hyperlink" Target="http://pbs.twimg.com/profile_images/779737140330573824/0JKuWVEZ_normal.jpg" TargetMode="External"/><Relationship Id="rId1790" Type="http://schemas.openxmlformats.org/officeDocument/2006/relationships/hyperlink" Target="https://twitter.com/" TargetMode="External"/><Relationship Id="rId1888" Type="http://schemas.openxmlformats.org/officeDocument/2006/relationships/hyperlink" Target="https://twitter.com/" TargetMode="External"/><Relationship Id="rId82" Type="http://schemas.openxmlformats.org/officeDocument/2006/relationships/hyperlink" Target="https://twitter.com/" TargetMode="External"/><Relationship Id="rId606" Type="http://schemas.openxmlformats.org/officeDocument/2006/relationships/hyperlink" Target="http://pbs.twimg.com/profile_images/490487548158816256/VVYsf4PC_normal.jpeg" TargetMode="External"/><Relationship Id="rId813" Type="http://schemas.openxmlformats.org/officeDocument/2006/relationships/hyperlink" Target="https://twitter.com/" TargetMode="External"/><Relationship Id="rId1443" Type="http://schemas.openxmlformats.org/officeDocument/2006/relationships/hyperlink" Target="https://pbs.twimg.com/media/C-Pc8dcXcAANzKr.jpg" TargetMode="External"/><Relationship Id="rId1650" Type="http://schemas.openxmlformats.org/officeDocument/2006/relationships/hyperlink" Target="https://twitter.com/" TargetMode="External"/><Relationship Id="rId1748" Type="http://schemas.openxmlformats.org/officeDocument/2006/relationships/hyperlink" Target="https://twitter.com/" TargetMode="External"/><Relationship Id="rId1303" Type="http://schemas.openxmlformats.org/officeDocument/2006/relationships/hyperlink" Target="http://pbs.twimg.com/profile_images/858249025476329476/AaBFF-h7_normal.jpg" TargetMode="External"/><Relationship Id="rId1510" Type="http://schemas.openxmlformats.org/officeDocument/2006/relationships/hyperlink" Target="http://abs.twimg.com/sticky/default_profile_images/default_profile_normal.png" TargetMode="External"/><Relationship Id="rId1955" Type="http://schemas.openxmlformats.org/officeDocument/2006/relationships/hyperlink" Target="https://twitter.com/" TargetMode="External"/><Relationship Id="rId1608" Type="http://schemas.openxmlformats.org/officeDocument/2006/relationships/hyperlink" Target="https://twitter.com/" TargetMode="External"/><Relationship Id="rId1815" Type="http://schemas.openxmlformats.org/officeDocument/2006/relationships/hyperlink" Target="https://twitter.com/" TargetMode="External"/><Relationship Id="rId189" Type="http://schemas.openxmlformats.org/officeDocument/2006/relationships/hyperlink" Target="https://twitter.com/" TargetMode="External"/><Relationship Id="rId396" Type="http://schemas.openxmlformats.org/officeDocument/2006/relationships/hyperlink" Target="https://twitter.com/" TargetMode="External"/><Relationship Id="rId2077" Type="http://schemas.openxmlformats.org/officeDocument/2006/relationships/hyperlink" Target="http://pbs.twimg.com/profile_images/771538849696665600/O_TAhBRA_normal.jpg" TargetMode="External"/><Relationship Id="rId256" Type="http://schemas.openxmlformats.org/officeDocument/2006/relationships/hyperlink" Target="https://pbs.twimg.com/media/C99I_i1XsAIZD8J.jpg" TargetMode="External"/><Relationship Id="rId463" Type="http://schemas.openxmlformats.org/officeDocument/2006/relationships/hyperlink" Target="http://pbs.twimg.com/profile_images/802958597244256256/kBTzi9Hc_normal.jpg" TargetMode="External"/><Relationship Id="rId670" Type="http://schemas.openxmlformats.org/officeDocument/2006/relationships/hyperlink" Target="http://pbs.twimg.com/profile_images/848464302281551873/3gBVIejX_normal.jpg" TargetMode="External"/><Relationship Id="rId1093" Type="http://schemas.openxmlformats.org/officeDocument/2006/relationships/hyperlink" Target="https://twitter.com/i/web/status/857515823337881601" TargetMode="External"/><Relationship Id="rId2144" Type="http://schemas.openxmlformats.org/officeDocument/2006/relationships/hyperlink" Target="https://twitter.com/" TargetMode="External"/><Relationship Id="rId116" Type="http://schemas.openxmlformats.org/officeDocument/2006/relationships/hyperlink" Target="http://pbs.twimg.com/profile_images/821030179267112963/4xcRQGIz_normal.jpg" TargetMode="External"/><Relationship Id="rId323" Type="http://schemas.openxmlformats.org/officeDocument/2006/relationships/hyperlink" Target="http://pbs.twimg.com/profile_images/856598142594289668/w4sP7uQn_normal.jpg" TargetMode="External"/><Relationship Id="rId530" Type="http://schemas.openxmlformats.org/officeDocument/2006/relationships/hyperlink" Target="http://telecom.economictimes.indiatimes.com/news/reliance-jio-towers-regularization-opposition-in-kerala-seeks-vigilance-probe/58391322" TargetMode="External"/><Relationship Id="rId768" Type="http://schemas.openxmlformats.org/officeDocument/2006/relationships/hyperlink" Target="http://share.media.jio.com/Mjg5XzI4ODMxOF84XnNvbmc=" TargetMode="External"/><Relationship Id="rId975" Type="http://schemas.openxmlformats.org/officeDocument/2006/relationships/hyperlink" Target="https://twitter.com/i/web/status/858290606749122560" TargetMode="External"/><Relationship Id="rId1160" Type="http://schemas.openxmlformats.org/officeDocument/2006/relationships/hyperlink" Target="http://pbs.twimg.com/profile_images/849143871242092544/rsZ0znMa_normal.jpg" TargetMode="External"/><Relationship Id="rId1398" Type="http://schemas.openxmlformats.org/officeDocument/2006/relationships/hyperlink" Target="https://pbs.twimg.com/media/C97AZa8UQAAWLHJ.jpg" TargetMode="External"/><Relationship Id="rId2004" Type="http://schemas.openxmlformats.org/officeDocument/2006/relationships/hyperlink" Target="https://twitter.com/i/web/status/857857528721543168" TargetMode="External"/><Relationship Id="rId2211" Type="http://schemas.openxmlformats.org/officeDocument/2006/relationships/hyperlink" Target="https://twitter.com/" TargetMode="External"/><Relationship Id="rId628" Type="http://schemas.openxmlformats.org/officeDocument/2006/relationships/hyperlink" Target="http://pbs.twimg.com/profile_images/669245532/india_normal.gif" TargetMode="External"/><Relationship Id="rId835" Type="http://schemas.openxmlformats.org/officeDocument/2006/relationships/hyperlink" Target="https://twitter.com/i/web/status/858211066513412096" TargetMode="External"/><Relationship Id="rId1258" Type="http://schemas.openxmlformats.org/officeDocument/2006/relationships/hyperlink" Target="http://pbs.twimg.com/profile_images/461795507447148544/qYV8r-KT_normal.jpeg" TargetMode="External"/><Relationship Id="rId1465" Type="http://schemas.openxmlformats.org/officeDocument/2006/relationships/hyperlink" Target="http://pbs.twimg.com/profile_images/849164983334309888/J9ijY2UP_normal.jpg" TargetMode="External"/><Relationship Id="rId1672" Type="http://schemas.openxmlformats.org/officeDocument/2006/relationships/hyperlink" Target="https://twitter.com/" TargetMode="External"/><Relationship Id="rId1020" Type="http://schemas.openxmlformats.org/officeDocument/2006/relationships/hyperlink" Target="https://twitter.com/" TargetMode="External"/><Relationship Id="rId1118" Type="http://schemas.openxmlformats.org/officeDocument/2006/relationships/hyperlink" Target="https://pbs.twimg.com/media/C-Pc8dcXcAANzKr.jpg" TargetMode="External"/><Relationship Id="rId1325" Type="http://schemas.openxmlformats.org/officeDocument/2006/relationships/hyperlink" Target="http://pbs.twimg.com/profile_images/843802207376031747/LvpIvqEe_normal.jpg" TargetMode="External"/><Relationship Id="rId1532" Type="http://schemas.openxmlformats.org/officeDocument/2006/relationships/hyperlink" Target="http://pbs.twimg.com/profile_images/855028608162832385/rZFZiplz_normal.jpg" TargetMode="External"/><Relationship Id="rId1977" Type="http://schemas.openxmlformats.org/officeDocument/2006/relationships/hyperlink" Target="https://twitter.com/" TargetMode="External"/><Relationship Id="rId902" Type="http://schemas.openxmlformats.org/officeDocument/2006/relationships/hyperlink" Target="https://pbs.twimg.com/media/C99fnpUXYAQcqh4.jpg" TargetMode="External"/><Relationship Id="rId1837" Type="http://schemas.openxmlformats.org/officeDocument/2006/relationships/hyperlink" Target="https://twitter.com/" TargetMode="External"/><Relationship Id="rId31" Type="http://schemas.openxmlformats.org/officeDocument/2006/relationships/hyperlink" Target="https://twitter.com/" TargetMode="External"/><Relationship Id="rId2099" Type="http://schemas.openxmlformats.org/officeDocument/2006/relationships/hyperlink" Target="http://pbs.twimg.com/profile_images/825713838750261248/89IUk87L_normal.jpg" TargetMode="External"/><Relationship Id="rId180" Type="http://schemas.openxmlformats.org/officeDocument/2006/relationships/hyperlink" Target="https://twitter.com/" TargetMode="External"/><Relationship Id="rId278" Type="http://schemas.openxmlformats.org/officeDocument/2006/relationships/hyperlink" Target="https://twitter.com/" TargetMode="External"/><Relationship Id="rId1904" Type="http://schemas.openxmlformats.org/officeDocument/2006/relationships/hyperlink" Target="https://twitter.com/" TargetMode="External"/><Relationship Id="rId485" Type="http://schemas.openxmlformats.org/officeDocument/2006/relationships/hyperlink" Target="https://twitter.com/" TargetMode="External"/><Relationship Id="rId692" Type="http://schemas.openxmlformats.org/officeDocument/2006/relationships/hyperlink" Target="https://twitter.com/i/web/status/858167852074807296" TargetMode="External"/><Relationship Id="rId2166" Type="http://schemas.openxmlformats.org/officeDocument/2006/relationships/hyperlink" Target="https://twitter.com/" TargetMode="External"/><Relationship Id="rId138" Type="http://schemas.openxmlformats.org/officeDocument/2006/relationships/hyperlink" Target="http://pbs.twimg.com/profile_images/680835493618028544/rOjC35Bb_normal.jpg" TargetMode="External"/><Relationship Id="rId345" Type="http://schemas.openxmlformats.org/officeDocument/2006/relationships/hyperlink" Target="http://pbs.twimg.com/profile_images/847715545503760384/zeUSPgA7_normal.jpg" TargetMode="External"/><Relationship Id="rId552" Type="http://schemas.openxmlformats.org/officeDocument/2006/relationships/hyperlink" Target="https://pbs.twimg.com/media/C-Y65M-UwAIoSQW.jpg" TargetMode="External"/><Relationship Id="rId997" Type="http://schemas.openxmlformats.org/officeDocument/2006/relationships/hyperlink" Target="https://twitter.com/" TargetMode="External"/><Relationship Id="rId1182" Type="http://schemas.openxmlformats.org/officeDocument/2006/relationships/hyperlink" Target="http://pbs.twimg.com/profile_images/792293794825637888/1YeddwO1_normal.jpg" TargetMode="External"/><Relationship Id="rId2026" Type="http://schemas.openxmlformats.org/officeDocument/2006/relationships/hyperlink" Target="http://pbs.twimg.com/profile_images/854330385710419968/GWFpNFHn_normal.jpg" TargetMode="External"/><Relationship Id="rId2233" Type="http://schemas.openxmlformats.org/officeDocument/2006/relationships/hyperlink" Target="https://twitter.com/" TargetMode="External"/><Relationship Id="rId205" Type="http://schemas.openxmlformats.org/officeDocument/2006/relationships/hyperlink" Target="https://twitter.com/" TargetMode="External"/><Relationship Id="rId412" Type="http://schemas.openxmlformats.org/officeDocument/2006/relationships/hyperlink" Target="https://twitter.com/" TargetMode="External"/><Relationship Id="rId857" Type="http://schemas.openxmlformats.org/officeDocument/2006/relationships/hyperlink" Target="https://twitter.com/" TargetMode="External"/><Relationship Id="rId1042" Type="http://schemas.openxmlformats.org/officeDocument/2006/relationships/hyperlink" Target="https://api.twitter.com/1.1/geo/id/22aecab5acddee3b.json" TargetMode="External"/><Relationship Id="rId1487" Type="http://schemas.openxmlformats.org/officeDocument/2006/relationships/hyperlink" Target="https://pbs.twimg.com/media/C6d4vQlXMAAeEqK.jpg" TargetMode="External"/><Relationship Id="rId1694" Type="http://schemas.openxmlformats.org/officeDocument/2006/relationships/hyperlink" Target="https://twitter.com/" TargetMode="External"/><Relationship Id="rId717" Type="http://schemas.openxmlformats.org/officeDocument/2006/relationships/hyperlink" Target="http://pbs.twimg.com/profile_images/833031947970416640/NiVL-C-F_normal.jpg" TargetMode="External"/><Relationship Id="rId924" Type="http://schemas.openxmlformats.org/officeDocument/2006/relationships/hyperlink" Target="https://twitter.com/" TargetMode="External"/><Relationship Id="rId1347" Type="http://schemas.openxmlformats.org/officeDocument/2006/relationships/hyperlink" Target="http://pbs.twimg.com/profile_images/476337278826975232/Aslg2hA2_normal.jpeg" TargetMode="External"/><Relationship Id="rId1554" Type="http://schemas.openxmlformats.org/officeDocument/2006/relationships/hyperlink" Target="http://pbs.twimg.com/profile_images/827405400219607041/HEtetO2f_normal.jpg" TargetMode="External"/><Relationship Id="rId1761" Type="http://schemas.openxmlformats.org/officeDocument/2006/relationships/hyperlink" Target="https://twitter.com/" TargetMode="External"/><Relationship Id="rId1999" Type="http://schemas.openxmlformats.org/officeDocument/2006/relationships/hyperlink" Target="https://twitter.com/i/web/status/856805525081780224" TargetMode="External"/><Relationship Id="rId53" Type="http://schemas.openxmlformats.org/officeDocument/2006/relationships/hyperlink" Target="http://pbs.twimg.com/profile_images/854157447862386688/zDfc8FPO_normal.jpg" TargetMode="External"/><Relationship Id="rId1207" Type="http://schemas.openxmlformats.org/officeDocument/2006/relationships/hyperlink" Target="http://pbs.twimg.com/profile_images/802823085170692096/J94ohbEa_normal.jpg" TargetMode="External"/><Relationship Id="rId1414" Type="http://schemas.openxmlformats.org/officeDocument/2006/relationships/hyperlink" Target="http://pbs.twimg.com/profile_images/746614051749363712/WAu8_LsQ_normal.jpg" TargetMode="External"/><Relationship Id="rId1621" Type="http://schemas.openxmlformats.org/officeDocument/2006/relationships/hyperlink" Target="https://twitter.com/" TargetMode="External"/><Relationship Id="rId1859" Type="http://schemas.openxmlformats.org/officeDocument/2006/relationships/hyperlink" Target="https://twitter.com/" TargetMode="External"/><Relationship Id="rId1719" Type="http://schemas.openxmlformats.org/officeDocument/2006/relationships/hyperlink" Target="https://twitter.com/" TargetMode="External"/><Relationship Id="rId1926" Type="http://schemas.openxmlformats.org/officeDocument/2006/relationships/hyperlink" Target="https://twitter.com/" TargetMode="External"/><Relationship Id="rId2090" Type="http://schemas.openxmlformats.org/officeDocument/2006/relationships/hyperlink" Target="http://pbs.twimg.com/profile_images/837485340088745984/3A8A4NWW_normal.jpg" TargetMode="External"/><Relationship Id="rId2188" Type="http://schemas.openxmlformats.org/officeDocument/2006/relationships/hyperlink" Target="https://twitter.com/" TargetMode="External"/><Relationship Id="rId367" Type="http://schemas.openxmlformats.org/officeDocument/2006/relationships/hyperlink" Target="https://twitter.com/" TargetMode="External"/><Relationship Id="rId574" Type="http://schemas.openxmlformats.org/officeDocument/2006/relationships/hyperlink" Target="https://twitter.com/" TargetMode="External"/><Relationship Id="rId2048" Type="http://schemas.openxmlformats.org/officeDocument/2006/relationships/hyperlink" Target="http://pbs.twimg.com/profile_images/853860606910251008/UMekJI5K_normal.jpg" TargetMode="External"/><Relationship Id="rId2255" Type="http://schemas.openxmlformats.org/officeDocument/2006/relationships/hyperlink" Target="https://twitter.com/" TargetMode="External"/><Relationship Id="rId227" Type="http://schemas.openxmlformats.org/officeDocument/2006/relationships/hyperlink" Target="https://twitter.com/" TargetMode="External"/><Relationship Id="rId781" Type="http://schemas.openxmlformats.org/officeDocument/2006/relationships/hyperlink" Target="http://pbs.twimg.com/profile_images/851152150319079424/RhgZOM8__normal.jpg" TargetMode="External"/><Relationship Id="rId879" Type="http://schemas.openxmlformats.org/officeDocument/2006/relationships/hyperlink" Target="http://pbs.twimg.com/profile_images/856556312964079616/FjhtmwOi_normal.jpg" TargetMode="External"/><Relationship Id="rId434" Type="http://schemas.openxmlformats.org/officeDocument/2006/relationships/hyperlink" Target="https://twitter.com/i/web/status/856210525126000641" TargetMode="External"/><Relationship Id="rId641" Type="http://schemas.openxmlformats.org/officeDocument/2006/relationships/hyperlink" Target="https://twitter.com/" TargetMode="External"/><Relationship Id="rId739" Type="http://schemas.openxmlformats.org/officeDocument/2006/relationships/hyperlink" Target="https://twitter.com/" TargetMode="External"/><Relationship Id="rId1064" Type="http://schemas.openxmlformats.org/officeDocument/2006/relationships/hyperlink" Target="https://twitter.com/i/web/status/855834909444784128" TargetMode="External"/><Relationship Id="rId1271" Type="http://schemas.openxmlformats.org/officeDocument/2006/relationships/hyperlink" Target="http://pbs.twimg.com/profile_images/459707890069037057/YA8ZAlek_normal.jpeg" TargetMode="External"/><Relationship Id="rId1369" Type="http://schemas.openxmlformats.org/officeDocument/2006/relationships/hyperlink" Target="http://pbs.twimg.com/profile_images/853668696178479105/8LBeR7KL_normal.jpg" TargetMode="External"/><Relationship Id="rId1576" Type="http://schemas.openxmlformats.org/officeDocument/2006/relationships/hyperlink" Target="https://twitter.com/" TargetMode="External"/><Relationship Id="rId2115" Type="http://schemas.openxmlformats.org/officeDocument/2006/relationships/hyperlink" Target="http://pbs.twimg.com/profile_images/794552933497053187/lHDgvBFq_normal.jpg" TargetMode="External"/><Relationship Id="rId501" Type="http://schemas.openxmlformats.org/officeDocument/2006/relationships/hyperlink" Target="https://twitter.com/i/web/status/857307297416196097" TargetMode="External"/><Relationship Id="rId946" Type="http://schemas.openxmlformats.org/officeDocument/2006/relationships/hyperlink" Target="https://twitter.com/" TargetMode="External"/><Relationship Id="rId1131" Type="http://schemas.openxmlformats.org/officeDocument/2006/relationships/hyperlink" Target="https://pbs.twimg.com/media/C-Pc8dcXcAANzKr.jpg" TargetMode="External"/><Relationship Id="rId1229" Type="http://schemas.openxmlformats.org/officeDocument/2006/relationships/hyperlink" Target="http://pbs.twimg.com/profile_images/803137682717061121/daeIjo0U_normal.jpg" TargetMode="External"/><Relationship Id="rId1783" Type="http://schemas.openxmlformats.org/officeDocument/2006/relationships/hyperlink" Target="https://twitter.com/" TargetMode="External"/><Relationship Id="rId1990" Type="http://schemas.openxmlformats.org/officeDocument/2006/relationships/hyperlink" Target="https://twitter.com/i/web/status/856018168195817474" TargetMode="External"/><Relationship Id="rId75" Type="http://schemas.openxmlformats.org/officeDocument/2006/relationships/hyperlink" Target="https://twitter.com/" TargetMode="External"/><Relationship Id="rId806" Type="http://schemas.openxmlformats.org/officeDocument/2006/relationships/hyperlink" Target="https://twitter.com/" TargetMode="External"/><Relationship Id="rId1436" Type="http://schemas.openxmlformats.org/officeDocument/2006/relationships/hyperlink" Target="https://pbs.twimg.com/media/C-Pc8dcXcAANzKr.jpg" TargetMode="External"/><Relationship Id="rId1643" Type="http://schemas.openxmlformats.org/officeDocument/2006/relationships/hyperlink" Target="https://twitter.com/" TargetMode="External"/><Relationship Id="rId1850" Type="http://schemas.openxmlformats.org/officeDocument/2006/relationships/hyperlink" Target="https://twitter.com/" TargetMode="External"/><Relationship Id="rId1503" Type="http://schemas.openxmlformats.org/officeDocument/2006/relationships/hyperlink" Target="http://pbs.twimg.com/profile_images/852683044410601472/0iacu2Zg_normal.jpg" TargetMode="External"/><Relationship Id="rId1710" Type="http://schemas.openxmlformats.org/officeDocument/2006/relationships/hyperlink" Target="https://twitter.com/" TargetMode="External"/><Relationship Id="rId1948" Type="http://schemas.openxmlformats.org/officeDocument/2006/relationships/hyperlink" Target="https://twitter.com/" TargetMode="External"/><Relationship Id="rId291" Type="http://schemas.openxmlformats.org/officeDocument/2006/relationships/hyperlink" Target="https://twitter.com/" TargetMode="External"/><Relationship Id="rId1808" Type="http://schemas.openxmlformats.org/officeDocument/2006/relationships/hyperlink" Target="https://twitter.com/" TargetMode="External"/><Relationship Id="rId151" Type="http://schemas.openxmlformats.org/officeDocument/2006/relationships/hyperlink" Target="https://pbs.twimg.com/media/C-UZf1VXUAAw0Ia.jpg" TargetMode="External"/><Relationship Id="rId389" Type="http://schemas.openxmlformats.org/officeDocument/2006/relationships/hyperlink" Target="https://twitter.com/" TargetMode="External"/><Relationship Id="rId596" Type="http://schemas.openxmlformats.org/officeDocument/2006/relationships/hyperlink" Target="https://bombayinformer.com/109502/200-vacancy-for-reliance-jio-back-office-salary-18000-priti-recruitment-thane-maharashtra-bombay-jobs/" TargetMode="External"/><Relationship Id="rId249" Type="http://schemas.openxmlformats.org/officeDocument/2006/relationships/hyperlink" Target="https://twitter.com/" TargetMode="External"/><Relationship Id="rId456" Type="http://schemas.openxmlformats.org/officeDocument/2006/relationships/hyperlink" Target="http://pbs.twimg.com/profile_images/857814833940627456/E0-_gAKl_normal.jpg" TargetMode="External"/><Relationship Id="rId663" Type="http://schemas.openxmlformats.org/officeDocument/2006/relationships/hyperlink" Target="https://twitter.com/" TargetMode="External"/><Relationship Id="rId870" Type="http://schemas.openxmlformats.org/officeDocument/2006/relationships/hyperlink" Target="https://twitter.com/" TargetMode="External"/><Relationship Id="rId1086" Type="http://schemas.openxmlformats.org/officeDocument/2006/relationships/hyperlink" Target="https://twitter.com/i/web/status/856945708590665729" TargetMode="External"/><Relationship Id="rId1293" Type="http://schemas.openxmlformats.org/officeDocument/2006/relationships/hyperlink" Target="http://pbs.twimg.com/profile_images/478947731260461057/qcTIbjRM_normal.jpeg" TargetMode="External"/><Relationship Id="rId2137" Type="http://schemas.openxmlformats.org/officeDocument/2006/relationships/hyperlink" Target="http://pbs.twimg.com/profile_images/686077211468640256/PeDMtsq5_normal.jpg" TargetMode="External"/><Relationship Id="rId109" Type="http://schemas.openxmlformats.org/officeDocument/2006/relationships/hyperlink" Target="http://pbs.twimg.com/profile_images/856157277681729536/Ut3t_-2R_normal.jpg" TargetMode="External"/><Relationship Id="rId316" Type="http://schemas.openxmlformats.org/officeDocument/2006/relationships/hyperlink" Target="http://pbs.twimg.com/profile_images/850396255415029760/hAt1yjyD_normal.jpg" TargetMode="External"/><Relationship Id="rId523" Type="http://schemas.openxmlformats.org/officeDocument/2006/relationships/hyperlink" Target="https://twitter.com/" TargetMode="External"/><Relationship Id="rId968" Type="http://schemas.openxmlformats.org/officeDocument/2006/relationships/hyperlink" Target="http://pbs.twimg.com/profile_images/843310007374483456/dNKBarXj_normal.jpg" TargetMode="External"/><Relationship Id="rId1153" Type="http://schemas.openxmlformats.org/officeDocument/2006/relationships/hyperlink" Target="https://pbs.twimg.com/media/C-Pc8dcXcAANzKr.jpg" TargetMode="External"/><Relationship Id="rId1598" Type="http://schemas.openxmlformats.org/officeDocument/2006/relationships/hyperlink" Target="https://twitter.com/" TargetMode="External"/><Relationship Id="rId2204" Type="http://schemas.openxmlformats.org/officeDocument/2006/relationships/hyperlink" Target="https://twitter.com/" TargetMode="External"/><Relationship Id="rId97" Type="http://schemas.openxmlformats.org/officeDocument/2006/relationships/hyperlink" Target="https://pbs.twimg.com/media/C-TzpyeWAAATvja.jpg" TargetMode="External"/><Relationship Id="rId730" Type="http://schemas.openxmlformats.org/officeDocument/2006/relationships/hyperlink" Target="https://twitter.com/" TargetMode="External"/><Relationship Id="rId828" Type="http://schemas.openxmlformats.org/officeDocument/2006/relationships/hyperlink" Target="https://twitter.com/" TargetMode="External"/><Relationship Id="rId1013" Type="http://schemas.openxmlformats.org/officeDocument/2006/relationships/hyperlink" Target="http://pbs.twimg.com/profile_images/741119833404768256/0VSjvLD4_normal.jpg" TargetMode="External"/><Relationship Id="rId1360" Type="http://schemas.openxmlformats.org/officeDocument/2006/relationships/hyperlink" Target="http://pbs.twimg.com/profile_images/745881320077791232/vOSqr7ct_normal.jpg" TargetMode="External"/><Relationship Id="rId1458" Type="http://schemas.openxmlformats.org/officeDocument/2006/relationships/hyperlink" Target="http://pbs.twimg.com/profile_images/848129299345547264/2Nkqd7vz_normal.jpg" TargetMode="External"/><Relationship Id="rId1665" Type="http://schemas.openxmlformats.org/officeDocument/2006/relationships/hyperlink" Target="https://twitter.com/" TargetMode="External"/><Relationship Id="rId1872" Type="http://schemas.openxmlformats.org/officeDocument/2006/relationships/hyperlink" Target="https://twitter.com/" TargetMode="External"/><Relationship Id="rId1220" Type="http://schemas.openxmlformats.org/officeDocument/2006/relationships/hyperlink" Target="http://pbs.twimg.com/profile_images/472802973987241985/dWrdP4t6_normal.jpeg" TargetMode="External"/><Relationship Id="rId1318" Type="http://schemas.openxmlformats.org/officeDocument/2006/relationships/hyperlink" Target="http://pbs.twimg.com/profile_images/797901206282641409/x6GCPK-E_normal.jpg" TargetMode="External"/><Relationship Id="rId1525" Type="http://schemas.openxmlformats.org/officeDocument/2006/relationships/hyperlink" Target="http://pbs.twimg.com/profile_images/668884298359934976/9IY_Xtqn_normal.jpg" TargetMode="External"/><Relationship Id="rId1732" Type="http://schemas.openxmlformats.org/officeDocument/2006/relationships/hyperlink" Target="https://twitter.com/" TargetMode="External"/><Relationship Id="rId24" Type="http://schemas.openxmlformats.org/officeDocument/2006/relationships/hyperlink" Target="http://pbs.twimg.com/profile_images/785870388765028353/658sUYFK_normal.jpg" TargetMode="External"/><Relationship Id="rId173" Type="http://schemas.openxmlformats.org/officeDocument/2006/relationships/hyperlink" Target="http://pbs.twimg.com/profile_images/719452721577730048/mBhH7frl_normal.jpg" TargetMode="External"/><Relationship Id="rId380" Type="http://schemas.openxmlformats.org/officeDocument/2006/relationships/hyperlink" Target="https://twitter.com/" TargetMode="External"/><Relationship Id="rId2061" Type="http://schemas.openxmlformats.org/officeDocument/2006/relationships/hyperlink" Target="http://pbs.twimg.com/profile_images/598736736324202496/9Z2-w6n6_normal.jpg" TargetMode="External"/><Relationship Id="rId240" Type="http://schemas.openxmlformats.org/officeDocument/2006/relationships/hyperlink" Target="https://twitter.com/" TargetMode="External"/><Relationship Id="rId478" Type="http://schemas.openxmlformats.org/officeDocument/2006/relationships/hyperlink" Target="https://twitter.com/" TargetMode="External"/><Relationship Id="rId685" Type="http://schemas.openxmlformats.org/officeDocument/2006/relationships/hyperlink" Target="https://twitter.com/i/web/status/857653528122114048" TargetMode="External"/><Relationship Id="rId892" Type="http://schemas.openxmlformats.org/officeDocument/2006/relationships/hyperlink" Target="http://telecom.economictimes.indiatimes.com/news/andhra-pradesh-tamil-nadu-emerge-as-top-circles-for-reliance-jio-with-highest-userbase/58400199" TargetMode="External"/><Relationship Id="rId2159" Type="http://schemas.openxmlformats.org/officeDocument/2006/relationships/hyperlink" Target="https://twitter.com/" TargetMode="External"/><Relationship Id="rId100" Type="http://schemas.openxmlformats.org/officeDocument/2006/relationships/hyperlink" Target="https://pbs.twimg.com/media/C-UZf1VXUAAw0Ia.jpg" TargetMode="External"/><Relationship Id="rId338" Type="http://schemas.openxmlformats.org/officeDocument/2006/relationships/hyperlink" Target="http://pbs.twimg.com/profile_images/852899535374487552/X6aylKTA_normal.jpg" TargetMode="External"/><Relationship Id="rId545" Type="http://schemas.openxmlformats.org/officeDocument/2006/relationships/hyperlink" Target="http://pbs.twimg.com/profile_images/853958694782066688/_9lo2lPW_normal.jpg" TargetMode="External"/><Relationship Id="rId752" Type="http://schemas.openxmlformats.org/officeDocument/2006/relationships/hyperlink" Target="https://twitter.com/" TargetMode="External"/><Relationship Id="rId1175" Type="http://schemas.openxmlformats.org/officeDocument/2006/relationships/hyperlink" Target="http://pbs.twimg.com/profile_images/836938531499016194/gZVtqcSS_normal.jpg" TargetMode="External"/><Relationship Id="rId1382" Type="http://schemas.openxmlformats.org/officeDocument/2006/relationships/hyperlink" Target="http://abs.twimg.com/sticky/default_profile_images/default_profile_normal.png" TargetMode="External"/><Relationship Id="rId2019" Type="http://schemas.openxmlformats.org/officeDocument/2006/relationships/hyperlink" Target="https://pbs.twimg.com/media/C964b9JUIAEWxPi.jpg" TargetMode="External"/><Relationship Id="rId2226" Type="http://schemas.openxmlformats.org/officeDocument/2006/relationships/hyperlink" Target="https://twitter.com/" TargetMode="External"/><Relationship Id="rId405" Type="http://schemas.openxmlformats.org/officeDocument/2006/relationships/hyperlink" Target="https://twitter.com/" TargetMode="External"/><Relationship Id="rId612" Type="http://schemas.openxmlformats.org/officeDocument/2006/relationships/hyperlink" Target="http://pbs.twimg.com/profile_images/667658430862204928/CYgvPAH1_normal.jpg" TargetMode="External"/><Relationship Id="rId1035" Type="http://schemas.openxmlformats.org/officeDocument/2006/relationships/hyperlink" Target="http://pbs.twimg.com/profile_images/846062083619897346/GQj6hcZT_normal.jpg" TargetMode="External"/><Relationship Id="rId1242" Type="http://schemas.openxmlformats.org/officeDocument/2006/relationships/hyperlink" Target="http://pbs.twimg.com/profile_images/800797812560515072/-l56Lr_d_normal.jpg" TargetMode="External"/><Relationship Id="rId1687" Type="http://schemas.openxmlformats.org/officeDocument/2006/relationships/hyperlink" Target="https://twitter.com/" TargetMode="External"/><Relationship Id="rId1894" Type="http://schemas.openxmlformats.org/officeDocument/2006/relationships/hyperlink" Target="https://twitter.com/" TargetMode="External"/><Relationship Id="rId917" Type="http://schemas.openxmlformats.org/officeDocument/2006/relationships/hyperlink" Target="https://twitter.com/" TargetMode="External"/><Relationship Id="rId1102" Type="http://schemas.openxmlformats.org/officeDocument/2006/relationships/hyperlink" Target="https://twitter.com/i/web/status/857937573536079872" TargetMode="External"/><Relationship Id="rId1547" Type="http://schemas.openxmlformats.org/officeDocument/2006/relationships/hyperlink" Target="https://pbs.twimg.com/media/C-eOLktXoAAHWFG.jpg" TargetMode="External"/><Relationship Id="rId1754" Type="http://schemas.openxmlformats.org/officeDocument/2006/relationships/hyperlink" Target="https://twitter.com/" TargetMode="External"/><Relationship Id="rId1961" Type="http://schemas.openxmlformats.org/officeDocument/2006/relationships/hyperlink" Target="https://twitter.com/" TargetMode="External"/><Relationship Id="rId46" Type="http://schemas.openxmlformats.org/officeDocument/2006/relationships/hyperlink" Target="http://pbs.twimg.com/profile_images/756130305539383296/WEJMTli5_normal.jpg" TargetMode="External"/><Relationship Id="rId1407" Type="http://schemas.openxmlformats.org/officeDocument/2006/relationships/hyperlink" Target="http://pbs.twimg.com/profile_images/857995986450489344/eXnr_9ux_normal.jpg" TargetMode="External"/><Relationship Id="rId1614" Type="http://schemas.openxmlformats.org/officeDocument/2006/relationships/hyperlink" Target="https://twitter.com/" TargetMode="External"/><Relationship Id="rId1821" Type="http://schemas.openxmlformats.org/officeDocument/2006/relationships/hyperlink" Target="https://twitter.com/" TargetMode="External"/><Relationship Id="rId195" Type="http://schemas.openxmlformats.org/officeDocument/2006/relationships/hyperlink" Target="https://twitter.com/" TargetMode="External"/><Relationship Id="rId1919" Type="http://schemas.openxmlformats.org/officeDocument/2006/relationships/hyperlink" Target="https://twitter.com/" TargetMode="External"/><Relationship Id="rId2083" Type="http://schemas.openxmlformats.org/officeDocument/2006/relationships/hyperlink" Target="http://abs.twimg.com/sticky/default_profile_images/default_profile_normal.png" TargetMode="External"/><Relationship Id="rId262" Type="http://schemas.openxmlformats.org/officeDocument/2006/relationships/hyperlink" Target="http://pbs.twimg.com/profile_images/820577834360045568/nI4unCXx_normal.jpg" TargetMode="External"/><Relationship Id="rId567" Type="http://schemas.openxmlformats.org/officeDocument/2006/relationships/hyperlink" Target="https://twitter.com/" TargetMode="External"/><Relationship Id="rId1197" Type="http://schemas.openxmlformats.org/officeDocument/2006/relationships/hyperlink" Target="http://pbs.twimg.com/profile_images/3416862532/51053b8b04ed80ae3b206ed8e7745df3_normal.jpeg" TargetMode="External"/><Relationship Id="rId2150" Type="http://schemas.openxmlformats.org/officeDocument/2006/relationships/hyperlink" Target="https://twitter.com/" TargetMode="External"/><Relationship Id="rId2248" Type="http://schemas.openxmlformats.org/officeDocument/2006/relationships/hyperlink" Target="https://twitter.com/" TargetMode="External"/><Relationship Id="rId122" Type="http://schemas.openxmlformats.org/officeDocument/2006/relationships/hyperlink" Target="https://pbs.twimg.com/media/C-PFNvUXUAAKnHt.jpg" TargetMode="External"/><Relationship Id="rId774" Type="http://schemas.openxmlformats.org/officeDocument/2006/relationships/hyperlink" Target="http://share.media.jio.com/Mjg5XzI4ODMxOF81XnNvbmc=" TargetMode="External"/><Relationship Id="rId981" Type="http://schemas.openxmlformats.org/officeDocument/2006/relationships/hyperlink" Target="http://abs.twimg.com/sticky/default_profile_images/default_profile_normal.png" TargetMode="External"/><Relationship Id="rId1057" Type="http://schemas.openxmlformats.org/officeDocument/2006/relationships/hyperlink" Target="https://twitter.com/i/web/status/855490606168129536" TargetMode="External"/><Relationship Id="rId2010" Type="http://schemas.openxmlformats.org/officeDocument/2006/relationships/hyperlink" Target="https://www.youtube.com/watch?v=6uvzZUpGOiU&amp;feature=youtu.be&amp;a" TargetMode="External"/><Relationship Id="rId427" Type="http://schemas.openxmlformats.org/officeDocument/2006/relationships/hyperlink" Target="https://twitter.com/" TargetMode="External"/><Relationship Id="rId634" Type="http://schemas.openxmlformats.org/officeDocument/2006/relationships/hyperlink" Target="https://twitter.com/" TargetMode="External"/><Relationship Id="rId841" Type="http://schemas.openxmlformats.org/officeDocument/2006/relationships/hyperlink" Target="https://pbs.twimg.com/media/C-Kh3bUWAAID3lY.jpg" TargetMode="External"/><Relationship Id="rId1264" Type="http://schemas.openxmlformats.org/officeDocument/2006/relationships/hyperlink" Target="http://pbs.twimg.com/profile_images/462622788876898304/yVo6j6E5_normal.jpeg" TargetMode="External"/><Relationship Id="rId1471" Type="http://schemas.openxmlformats.org/officeDocument/2006/relationships/hyperlink" Target="https://pbs.twimg.com/media/C-WGTz9V0AAslML.jpg" TargetMode="External"/><Relationship Id="rId1569" Type="http://schemas.openxmlformats.org/officeDocument/2006/relationships/hyperlink" Target="https://twitter.com/" TargetMode="External"/><Relationship Id="rId2108" Type="http://schemas.openxmlformats.org/officeDocument/2006/relationships/hyperlink" Target="http://pbs.twimg.com/profile_images/500829041402728448/tJYE3QT5_normal.jpeg" TargetMode="External"/><Relationship Id="rId701" Type="http://schemas.openxmlformats.org/officeDocument/2006/relationships/hyperlink" Target="http://pbs.twimg.com/profile_images/834811370004738049/xirX7qoK_normal.jpg" TargetMode="External"/><Relationship Id="rId939" Type="http://schemas.openxmlformats.org/officeDocument/2006/relationships/hyperlink" Target="http://abs.twimg.com/sticky/default_profile_images/default_profile_normal.png" TargetMode="External"/><Relationship Id="rId1124" Type="http://schemas.openxmlformats.org/officeDocument/2006/relationships/hyperlink" Target="https://pbs.twimg.com/media/C-Pc8dcXcAANzKr.jpg" TargetMode="External"/><Relationship Id="rId1331" Type="http://schemas.openxmlformats.org/officeDocument/2006/relationships/hyperlink" Target="http://pbs.twimg.com/profile_images/818109350304681984/fbx1H2hx_normal.jpg" TargetMode="External"/><Relationship Id="rId1776" Type="http://schemas.openxmlformats.org/officeDocument/2006/relationships/hyperlink" Target="https://twitter.com/" TargetMode="External"/><Relationship Id="rId1983" Type="http://schemas.openxmlformats.org/officeDocument/2006/relationships/hyperlink" Target="http://www.business-standard.com/article/companies/reliance-jio-commentary-to-be-in-a-highlight-in-ril-q4-results-on-monday-117042100348_1.html" TargetMode="External"/><Relationship Id="rId68" Type="http://schemas.openxmlformats.org/officeDocument/2006/relationships/hyperlink" Target="https://twitter.com/" TargetMode="External"/><Relationship Id="rId1429" Type="http://schemas.openxmlformats.org/officeDocument/2006/relationships/hyperlink" Target="https://pbs.twimg.com/media/C-Pc8dcXcAANzKr.jpg" TargetMode="External"/><Relationship Id="rId1636" Type="http://schemas.openxmlformats.org/officeDocument/2006/relationships/hyperlink" Target="https://twitter.com/" TargetMode="External"/><Relationship Id="rId1843" Type="http://schemas.openxmlformats.org/officeDocument/2006/relationships/hyperlink" Target="https://twitter.com/" TargetMode="External"/><Relationship Id="rId1703" Type="http://schemas.openxmlformats.org/officeDocument/2006/relationships/hyperlink" Target="https://twitter.com/" TargetMode="External"/><Relationship Id="rId1910" Type="http://schemas.openxmlformats.org/officeDocument/2006/relationships/hyperlink" Target="https://twitter.com/" TargetMode="External"/><Relationship Id="rId284" Type="http://schemas.openxmlformats.org/officeDocument/2006/relationships/hyperlink" Target="http://pbs.twimg.com/profile_images/787872631101886464/--UY1vO__normal.jpg" TargetMode="External"/><Relationship Id="rId491" Type="http://schemas.openxmlformats.org/officeDocument/2006/relationships/hyperlink" Target="https://twitter.com/" TargetMode="External"/><Relationship Id="rId2172" Type="http://schemas.openxmlformats.org/officeDocument/2006/relationships/hyperlink" Target="https://twitter.com/" TargetMode="External"/><Relationship Id="rId144" Type="http://schemas.openxmlformats.org/officeDocument/2006/relationships/hyperlink" Target="https://pbs.twimg.com/media/C-TzpyeWAAATvja.jpg" TargetMode="External"/><Relationship Id="rId589" Type="http://schemas.openxmlformats.org/officeDocument/2006/relationships/hyperlink" Target="http://beta1.esakal.com/maharashtra/jio-speed-double-41499" TargetMode="External"/><Relationship Id="rId796" Type="http://schemas.openxmlformats.org/officeDocument/2006/relationships/hyperlink" Target="http://pbs.twimg.com/profile_images/816598209674022912/mzxJvx___normal.jpg" TargetMode="External"/><Relationship Id="rId351" Type="http://schemas.openxmlformats.org/officeDocument/2006/relationships/hyperlink" Target="http://pbs.twimg.com/profile_images/847715545503760384/zeUSPgA7_normal.jpg" TargetMode="External"/><Relationship Id="rId449" Type="http://schemas.openxmlformats.org/officeDocument/2006/relationships/hyperlink" Target="http://abs.twimg.com/sticky/default_profile_images/default_profile_normal.png" TargetMode="External"/><Relationship Id="rId656" Type="http://schemas.openxmlformats.org/officeDocument/2006/relationships/hyperlink" Target="https://twitter.com/" TargetMode="External"/><Relationship Id="rId863" Type="http://schemas.openxmlformats.org/officeDocument/2006/relationships/hyperlink" Target="https://twitter.com/" TargetMode="External"/><Relationship Id="rId1079" Type="http://schemas.openxmlformats.org/officeDocument/2006/relationships/hyperlink" Target="https://twitter.com/i/web/status/856548783638925317" TargetMode="External"/><Relationship Id="rId1286" Type="http://schemas.openxmlformats.org/officeDocument/2006/relationships/hyperlink" Target="http://pbs.twimg.com/profile_images/478958034379481088/tjym6M0m_normal.jpeg" TargetMode="External"/><Relationship Id="rId1493" Type="http://schemas.openxmlformats.org/officeDocument/2006/relationships/hyperlink" Target="http://pbs.twimg.com/profile_images/760156896774922240/NmIvFZUV_normal.jpg" TargetMode="External"/><Relationship Id="rId2032" Type="http://schemas.openxmlformats.org/officeDocument/2006/relationships/hyperlink" Target="http://pbs.twimg.com/profile_images/852391976678936576/uiQpHu95_normal.jpg" TargetMode="External"/><Relationship Id="rId211" Type="http://schemas.openxmlformats.org/officeDocument/2006/relationships/hyperlink" Target="https://twitter.com/" TargetMode="External"/><Relationship Id="rId309" Type="http://schemas.openxmlformats.org/officeDocument/2006/relationships/hyperlink" Target="http://pbs.twimg.com/profile_images/458214386553733120/ZGLFa3cF_normal.jpeg" TargetMode="External"/><Relationship Id="rId516" Type="http://schemas.openxmlformats.org/officeDocument/2006/relationships/hyperlink" Target="https://twitter.com/" TargetMode="External"/><Relationship Id="rId1146" Type="http://schemas.openxmlformats.org/officeDocument/2006/relationships/hyperlink" Target="https://pbs.twimg.com/media/C6d4vQlXMAAeEqK.jpg" TargetMode="External"/><Relationship Id="rId1798" Type="http://schemas.openxmlformats.org/officeDocument/2006/relationships/hyperlink" Target="https://twitter.com/" TargetMode="External"/><Relationship Id="rId723" Type="http://schemas.openxmlformats.org/officeDocument/2006/relationships/hyperlink" Target="http://pbs.twimg.com/profile_images/2245691877/img001_normal.JPG" TargetMode="External"/><Relationship Id="rId930" Type="http://schemas.openxmlformats.org/officeDocument/2006/relationships/hyperlink" Target="https://twitter.com/" TargetMode="External"/><Relationship Id="rId1006" Type="http://schemas.openxmlformats.org/officeDocument/2006/relationships/hyperlink" Target="http://pbs.twimg.com/profile_images/854885568190218240/HmsKPsd6_normal.jpg" TargetMode="External"/><Relationship Id="rId1353" Type="http://schemas.openxmlformats.org/officeDocument/2006/relationships/hyperlink" Target="http://pbs.twimg.com/profile_images/823541748286758914/vQbAH0Sz_normal.jpg" TargetMode="External"/><Relationship Id="rId1560" Type="http://schemas.openxmlformats.org/officeDocument/2006/relationships/hyperlink" Target="https://pbs.twimg.com/media/C-qPLW7XUAEYjbV.jpg" TargetMode="External"/><Relationship Id="rId1658" Type="http://schemas.openxmlformats.org/officeDocument/2006/relationships/hyperlink" Target="https://twitter.com/" TargetMode="External"/><Relationship Id="rId1865" Type="http://schemas.openxmlformats.org/officeDocument/2006/relationships/hyperlink" Target="https://twitter.com/" TargetMode="External"/><Relationship Id="rId1213" Type="http://schemas.openxmlformats.org/officeDocument/2006/relationships/hyperlink" Target="http://pbs.twimg.com/profile_images/780806117836230656/eMuC1vnD_normal.jpg" TargetMode="External"/><Relationship Id="rId1420" Type="http://schemas.openxmlformats.org/officeDocument/2006/relationships/hyperlink" Target="http://pbs.twimg.com/profile_images/832810562467856384/guus7c0F_normal.jpg" TargetMode="External"/><Relationship Id="rId1518" Type="http://schemas.openxmlformats.org/officeDocument/2006/relationships/hyperlink" Target="http://pbs.twimg.com/profile_images/683673398237528064/1IzqvhuZ_normal.jpg" TargetMode="External"/><Relationship Id="rId1725" Type="http://schemas.openxmlformats.org/officeDocument/2006/relationships/hyperlink" Target="https://twitter.com/" TargetMode="External"/><Relationship Id="rId1932" Type="http://schemas.openxmlformats.org/officeDocument/2006/relationships/hyperlink" Target="https://twitter.com/" TargetMode="External"/><Relationship Id="rId17" Type="http://schemas.openxmlformats.org/officeDocument/2006/relationships/hyperlink" Target="http://pbs.twimg.com/profile_images/841979593850527745/Es9ANlsW_normal.jpg" TargetMode="External"/><Relationship Id="rId2194" Type="http://schemas.openxmlformats.org/officeDocument/2006/relationships/hyperlink" Target="https://twitter.com/" TargetMode="External"/><Relationship Id="rId166" Type="http://schemas.openxmlformats.org/officeDocument/2006/relationships/hyperlink" Target="https://pbs.twimg.com/media/C-UtuYRWAAA6OVJ.jpg" TargetMode="External"/><Relationship Id="rId373" Type="http://schemas.openxmlformats.org/officeDocument/2006/relationships/hyperlink" Target="https://twitter.com/" TargetMode="External"/><Relationship Id="rId580" Type="http://schemas.openxmlformats.org/officeDocument/2006/relationships/hyperlink" Target="https://twitter.com/" TargetMode="External"/><Relationship Id="rId2054" Type="http://schemas.openxmlformats.org/officeDocument/2006/relationships/hyperlink" Target="http://pbs.twimg.com/profile_images/698398786922516480/pmQeMkaO_normal.jpg" TargetMode="External"/><Relationship Id="rId2261" Type="http://schemas.openxmlformats.org/officeDocument/2006/relationships/hyperlink" Target="https://twitter.com/" TargetMode="External"/><Relationship Id="rId1" Type="http://schemas.openxmlformats.org/officeDocument/2006/relationships/hyperlink" Target="http://pbs.twimg.com/profile_images/813076246607167488/CYn9iB26_normal.jpg" TargetMode="External"/><Relationship Id="rId233" Type="http://schemas.openxmlformats.org/officeDocument/2006/relationships/hyperlink" Target="https://twitter.com/" TargetMode="External"/><Relationship Id="rId440" Type="http://schemas.openxmlformats.org/officeDocument/2006/relationships/hyperlink" Target="http://pbs.twimg.com/profile_images/829311338929328132/97j7m95X_normal.jpg" TargetMode="External"/><Relationship Id="rId678" Type="http://schemas.openxmlformats.org/officeDocument/2006/relationships/hyperlink" Target="https://twitter.com/" TargetMode="External"/><Relationship Id="rId885" Type="http://schemas.openxmlformats.org/officeDocument/2006/relationships/hyperlink" Target="https://twitter.com/i/web/status/856422845013831680" TargetMode="External"/><Relationship Id="rId1070" Type="http://schemas.openxmlformats.org/officeDocument/2006/relationships/hyperlink" Target="https://twitter.com/i/web/status/856457220363603968" TargetMode="External"/><Relationship Id="rId2121" Type="http://schemas.openxmlformats.org/officeDocument/2006/relationships/hyperlink" Target="http://pbs.twimg.com/profile_images/835663581131771904/SY1qlIxl_normal.jpg" TargetMode="External"/><Relationship Id="rId300" Type="http://schemas.openxmlformats.org/officeDocument/2006/relationships/hyperlink" Target="https://twitter.com/i/web/status/858354476280934404" TargetMode="External"/><Relationship Id="rId538" Type="http://schemas.openxmlformats.org/officeDocument/2006/relationships/hyperlink" Target="http://pbs.twimg.com/profile_images/3134313499/ac7548f93ae101808db3c017f5053944_normal.jpeg" TargetMode="External"/><Relationship Id="rId745" Type="http://schemas.openxmlformats.org/officeDocument/2006/relationships/hyperlink" Target="https://twitter.com/" TargetMode="External"/><Relationship Id="rId952" Type="http://schemas.openxmlformats.org/officeDocument/2006/relationships/hyperlink" Target="https://twitter.com/" TargetMode="External"/><Relationship Id="rId1168" Type="http://schemas.openxmlformats.org/officeDocument/2006/relationships/hyperlink" Target="http://pbs.twimg.com/profile_images/378800000796447154/7fe3d4576a2a2dbf1a83f7545cd7a615_normal.jpeg" TargetMode="External"/><Relationship Id="rId1375" Type="http://schemas.openxmlformats.org/officeDocument/2006/relationships/hyperlink" Target="http://pbs.twimg.com/profile_images/798095188296024064/Hc4Tf7V2_normal.jpg" TargetMode="External"/><Relationship Id="rId1582" Type="http://schemas.openxmlformats.org/officeDocument/2006/relationships/hyperlink" Target="https://twitter.com/" TargetMode="External"/><Relationship Id="rId2219" Type="http://schemas.openxmlformats.org/officeDocument/2006/relationships/hyperlink" Target="https://twitter.com/" TargetMode="External"/><Relationship Id="rId81" Type="http://schemas.openxmlformats.org/officeDocument/2006/relationships/hyperlink" Target="https://twitter.com/" TargetMode="External"/><Relationship Id="rId605" Type="http://schemas.openxmlformats.org/officeDocument/2006/relationships/hyperlink" Target="http://pbs.twimg.com/profile_images/849525830657220608/-5jjDb3i_normal.jpg" TargetMode="External"/><Relationship Id="rId812" Type="http://schemas.openxmlformats.org/officeDocument/2006/relationships/hyperlink" Target="https://twitter.com/" TargetMode="External"/><Relationship Id="rId1028" Type="http://schemas.openxmlformats.org/officeDocument/2006/relationships/hyperlink" Target="https://api.twitter.com/1.1/geo/id/3ff818cc4ac0ffa7.json" TargetMode="External"/><Relationship Id="rId1235" Type="http://schemas.openxmlformats.org/officeDocument/2006/relationships/hyperlink" Target="http://pbs.twimg.com/profile_images/802608062360010752/wf0cS82f_normal.jpg" TargetMode="External"/><Relationship Id="rId1442" Type="http://schemas.openxmlformats.org/officeDocument/2006/relationships/hyperlink" Target="https://pbs.twimg.com/media/C-Pc8dcXcAANzKr.jpg" TargetMode="External"/><Relationship Id="rId1887" Type="http://schemas.openxmlformats.org/officeDocument/2006/relationships/hyperlink" Target="https://twitter.com/" TargetMode="External"/><Relationship Id="rId1302" Type="http://schemas.openxmlformats.org/officeDocument/2006/relationships/hyperlink" Target="http://pbs.twimg.com/profile_images/833269865578311682/UY-2Bw-X_normal.jpg" TargetMode="External"/><Relationship Id="rId1747" Type="http://schemas.openxmlformats.org/officeDocument/2006/relationships/hyperlink" Target="https://twitter.com/" TargetMode="External"/><Relationship Id="rId1954" Type="http://schemas.openxmlformats.org/officeDocument/2006/relationships/hyperlink" Target="https://twitter.com/" TargetMode="External"/><Relationship Id="rId39" Type="http://schemas.openxmlformats.org/officeDocument/2006/relationships/hyperlink" Target="https://twitter.com/" TargetMode="External"/><Relationship Id="rId1607" Type="http://schemas.openxmlformats.org/officeDocument/2006/relationships/hyperlink" Target="https://twitter.com/" TargetMode="External"/><Relationship Id="rId1814" Type="http://schemas.openxmlformats.org/officeDocument/2006/relationships/hyperlink" Target="https://twitter.com/" TargetMode="External"/><Relationship Id="rId188" Type="http://schemas.openxmlformats.org/officeDocument/2006/relationships/hyperlink" Target="https://twitter.com/" TargetMode="External"/><Relationship Id="rId395" Type="http://schemas.openxmlformats.org/officeDocument/2006/relationships/hyperlink" Target="https://twitter.com/" TargetMode="External"/><Relationship Id="rId2076" Type="http://schemas.openxmlformats.org/officeDocument/2006/relationships/hyperlink" Target="https://pbs.twimg.com/media/C-VwKnZUwAEURPy.jpg" TargetMode="External"/><Relationship Id="rId255" Type="http://schemas.openxmlformats.org/officeDocument/2006/relationships/hyperlink" Target="https://api.twitter.com/1.1/geo/id/64231a922dea526e.json" TargetMode="External"/><Relationship Id="rId462" Type="http://schemas.openxmlformats.org/officeDocument/2006/relationships/hyperlink" Target="http://pbs.twimg.com/profile_images/1527045492/asd_normal.jpg" TargetMode="External"/><Relationship Id="rId1092" Type="http://schemas.openxmlformats.org/officeDocument/2006/relationships/hyperlink" Target="https://twitter.com/i/web/status/857335082993844224" TargetMode="External"/><Relationship Id="rId1397" Type="http://schemas.openxmlformats.org/officeDocument/2006/relationships/hyperlink" Target="http://pbs.twimg.com/profile_images/833549559771054080/Y0EM0PLV_normal.jpg" TargetMode="External"/><Relationship Id="rId2143" Type="http://schemas.openxmlformats.org/officeDocument/2006/relationships/hyperlink" Target="https://twitter.com/" TargetMode="External"/><Relationship Id="rId115" Type="http://schemas.openxmlformats.org/officeDocument/2006/relationships/hyperlink" Target="http://pbs.twimg.com/profile_images/821030179267112963/4xcRQGIz_normal.jpg" TargetMode="External"/><Relationship Id="rId322" Type="http://schemas.openxmlformats.org/officeDocument/2006/relationships/hyperlink" Target="http://pbs.twimg.com/profile_images/549356559491284993/qjHu1u7v_normal.jpeg" TargetMode="External"/><Relationship Id="rId767" Type="http://schemas.openxmlformats.org/officeDocument/2006/relationships/hyperlink" Target="https://www.youtube.com/watch?v=W4jyiqM-tqQ&amp;feature=youtu.be&amp;a" TargetMode="External"/><Relationship Id="rId974" Type="http://schemas.openxmlformats.org/officeDocument/2006/relationships/hyperlink" Target="https://www.instagram.com/p/BTTNDFEg9VU/" TargetMode="External"/><Relationship Id="rId2003" Type="http://schemas.openxmlformats.org/officeDocument/2006/relationships/hyperlink" Target="https://twitter.com/i/web/status/857857528721543168" TargetMode="External"/><Relationship Id="rId2210" Type="http://schemas.openxmlformats.org/officeDocument/2006/relationships/hyperlink" Target="https://twitter.com/" TargetMode="External"/><Relationship Id="rId627" Type="http://schemas.openxmlformats.org/officeDocument/2006/relationships/hyperlink" Target="http://pbs.twimg.com/profile_images/669245532/india_normal.gif" TargetMode="External"/><Relationship Id="rId834" Type="http://schemas.openxmlformats.org/officeDocument/2006/relationships/hyperlink" Target="http://www.e-rajasthan.com/how-to-generate-the-jio-preview-code/?utm_source=ReviveOldPost&amp;utm_medium=social&amp;utm_campaign=ReviveOldPost" TargetMode="External"/><Relationship Id="rId1257" Type="http://schemas.openxmlformats.org/officeDocument/2006/relationships/hyperlink" Target="http://pbs.twimg.com/profile_images/458273103676583936/xPPJB8KF_normal.jpeg" TargetMode="External"/><Relationship Id="rId1464" Type="http://schemas.openxmlformats.org/officeDocument/2006/relationships/hyperlink" Target="http://pbs.twimg.com/profile_images/849164983334309888/J9ijY2UP_normal.jpg" TargetMode="External"/><Relationship Id="rId1671" Type="http://schemas.openxmlformats.org/officeDocument/2006/relationships/hyperlink" Target="https://twitter.com/" TargetMode="External"/><Relationship Id="rId901" Type="http://schemas.openxmlformats.org/officeDocument/2006/relationships/hyperlink" Target="http://pbs.twimg.com/profile_images/836517000419635200/krEQ5gXV_normal.jpg" TargetMode="External"/><Relationship Id="rId1117" Type="http://schemas.openxmlformats.org/officeDocument/2006/relationships/hyperlink" Target="https://pbs.twimg.com/media/C-Pc8dcXcAANzKr.jpg" TargetMode="External"/><Relationship Id="rId1324" Type="http://schemas.openxmlformats.org/officeDocument/2006/relationships/hyperlink" Target="http://pbs.twimg.com/profile_images/858436936632983552/qMRchaw__normal.jpg" TargetMode="External"/><Relationship Id="rId1531" Type="http://schemas.openxmlformats.org/officeDocument/2006/relationships/hyperlink" Target="http://pbs.twimg.com/profile_images/668884298359934976/9IY_Xtqn_normal.jpg" TargetMode="External"/><Relationship Id="rId1769" Type="http://schemas.openxmlformats.org/officeDocument/2006/relationships/hyperlink" Target="https://twitter.com/" TargetMode="External"/><Relationship Id="rId1976" Type="http://schemas.openxmlformats.org/officeDocument/2006/relationships/hyperlink" Target="https://twitter.com/" TargetMode="External"/><Relationship Id="rId30" Type="http://schemas.openxmlformats.org/officeDocument/2006/relationships/hyperlink" Target="https://twitter.com/" TargetMode="External"/><Relationship Id="rId1629" Type="http://schemas.openxmlformats.org/officeDocument/2006/relationships/hyperlink" Target="https://twitter.com/" TargetMode="External"/><Relationship Id="rId1836" Type="http://schemas.openxmlformats.org/officeDocument/2006/relationships/hyperlink" Target="https://twitter.com/" TargetMode="External"/><Relationship Id="rId1903" Type="http://schemas.openxmlformats.org/officeDocument/2006/relationships/hyperlink" Target="https://twitter.com/" TargetMode="External"/><Relationship Id="rId2098" Type="http://schemas.openxmlformats.org/officeDocument/2006/relationships/hyperlink" Target="http://pbs.twimg.com/profile_images/825713838750261248/89IUk87L_normal.jpg" TargetMode="External"/><Relationship Id="rId277" Type="http://schemas.openxmlformats.org/officeDocument/2006/relationships/hyperlink" Target="https://twitter.com/" TargetMode="External"/><Relationship Id="rId484" Type="http://schemas.openxmlformats.org/officeDocument/2006/relationships/hyperlink" Target="https://twitter.com/" TargetMode="External"/><Relationship Id="rId2165" Type="http://schemas.openxmlformats.org/officeDocument/2006/relationships/hyperlink" Target="https://twitter.com/" TargetMode="External"/><Relationship Id="rId137" Type="http://schemas.openxmlformats.org/officeDocument/2006/relationships/hyperlink" Target="http://pbs.twimg.com/profile_images/857937301942530052/YB_d3bBq_normal.jpg" TargetMode="External"/><Relationship Id="rId344" Type="http://schemas.openxmlformats.org/officeDocument/2006/relationships/hyperlink" Target="http://pbs.twimg.com/profile_images/841291536528748548/pLGqc2J1_normal.jpg" TargetMode="External"/><Relationship Id="rId691" Type="http://schemas.openxmlformats.org/officeDocument/2006/relationships/hyperlink" Target="https://twitter.com/i/web/status/858167852074807296" TargetMode="External"/><Relationship Id="rId789" Type="http://schemas.openxmlformats.org/officeDocument/2006/relationships/hyperlink" Target="http://pbs.twimg.com/profile_images/578073205274857472/pIOk-T26_normal.jpeg" TargetMode="External"/><Relationship Id="rId996" Type="http://schemas.openxmlformats.org/officeDocument/2006/relationships/hyperlink" Target="https://twitter.com/" TargetMode="External"/><Relationship Id="rId2025" Type="http://schemas.openxmlformats.org/officeDocument/2006/relationships/hyperlink" Target="http://pbs.twimg.com/profile_images/850359759324803072/Ep6J-YkM_normal.jpg" TargetMode="External"/><Relationship Id="rId551" Type="http://schemas.openxmlformats.org/officeDocument/2006/relationships/hyperlink" Target="http://pbs.twimg.com/profile_images/822991734254825472/lQH8QrQj_normal.jpg" TargetMode="External"/><Relationship Id="rId649" Type="http://schemas.openxmlformats.org/officeDocument/2006/relationships/hyperlink" Target="https://twitter.com/" TargetMode="External"/><Relationship Id="rId856" Type="http://schemas.openxmlformats.org/officeDocument/2006/relationships/hyperlink" Target="http://pbs.twimg.com/profile_images/817086676354920448/l6pqJrvY_normal.jpg" TargetMode="External"/><Relationship Id="rId1181" Type="http://schemas.openxmlformats.org/officeDocument/2006/relationships/hyperlink" Target="https://pbs.twimg.com/media/C9_3J58UMAA_D7n.jpg" TargetMode="External"/><Relationship Id="rId1279" Type="http://schemas.openxmlformats.org/officeDocument/2006/relationships/hyperlink" Target="http://pbs.twimg.com/profile_images/463294337225224193/Pad32Hu7_normal.jpeg" TargetMode="External"/><Relationship Id="rId1486" Type="http://schemas.openxmlformats.org/officeDocument/2006/relationships/hyperlink" Target="http://pbs.twimg.com/profile_images/856193008198311936/Gh14c9-1_normal.jpg" TargetMode="External"/><Relationship Id="rId2232" Type="http://schemas.openxmlformats.org/officeDocument/2006/relationships/hyperlink" Target="https://twitter.com/" TargetMode="External"/><Relationship Id="rId204" Type="http://schemas.openxmlformats.org/officeDocument/2006/relationships/hyperlink" Target="https://twitter.com/" TargetMode="External"/><Relationship Id="rId411" Type="http://schemas.openxmlformats.org/officeDocument/2006/relationships/hyperlink" Target="https://twitter.com/" TargetMode="External"/><Relationship Id="rId509" Type="http://schemas.openxmlformats.org/officeDocument/2006/relationships/hyperlink" Target="http://pbs.twimg.com/profile_images/516412352288129024/KA8PqTvM_normal.jpeg" TargetMode="External"/><Relationship Id="rId1041" Type="http://schemas.openxmlformats.org/officeDocument/2006/relationships/hyperlink" Target="https://api.twitter.com/1.1/geo/id/0cd8520095da20e2.json" TargetMode="External"/><Relationship Id="rId1139" Type="http://schemas.openxmlformats.org/officeDocument/2006/relationships/hyperlink" Target="https://pbs.twimg.com/media/C-Pc8dcXcAANzKr.jpg" TargetMode="External"/><Relationship Id="rId1346" Type="http://schemas.openxmlformats.org/officeDocument/2006/relationships/hyperlink" Target="http://pbs.twimg.com/profile_images/856057626035191808/ZIQ_cTi6_normal.jpg" TargetMode="External"/><Relationship Id="rId1693" Type="http://schemas.openxmlformats.org/officeDocument/2006/relationships/hyperlink" Target="https://twitter.com/" TargetMode="External"/><Relationship Id="rId1998" Type="http://schemas.openxmlformats.org/officeDocument/2006/relationships/hyperlink" Target="https://twitter.com/i/web/status/856805525081780224" TargetMode="External"/><Relationship Id="rId716" Type="http://schemas.openxmlformats.org/officeDocument/2006/relationships/hyperlink" Target="http://pbs.twimg.com/profile_images/857826158099943424/5zipFm36_normal.jpg" TargetMode="External"/><Relationship Id="rId923" Type="http://schemas.openxmlformats.org/officeDocument/2006/relationships/hyperlink" Target="https://twitter.com/" TargetMode="External"/><Relationship Id="rId1553" Type="http://schemas.openxmlformats.org/officeDocument/2006/relationships/hyperlink" Target="http://pbs.twimg.com/profile_images/827405400219607041/HEtetO2f_normal.jpg" TargetMode="External"/><Relationship Id="rId1760" Type="http://schemas.openxmlformats.org/officeDocument/2006/relationships/hyperlink" Target="https://twitter.com/" TargetMode="External"/><Relationship Id="rId1858" Type="http://schemas.openxmlformats.org/officeDocument/2006/relationships/hyperlink" Target="https://twitter.com/" TargetMode="External"/><Relationship Id="rId52" Type="http://schemas.openxmlformats.org/officeDocument/2006/relationships/hyperlink" Target="http://pbs.twimg.com/profile_images/780453168161447936/QkDbBahr_normal.jpg" TargetMode="External"/><Relationship Id="rId1206" Type="http://schemas.openxmlformats.org/officeDocument/2006/relationships/hyperlink" Target="http://pbs.twimg.com/profile_images/478637087814455297/aFPPTOOd_normal.jpeg" TargetMode="External"/><Relationship Id="rId1413" Type="http://schemas.openxmlformats.org/officeDocument/2006/relationships/hyperlink" Target="http://pbs.twimg.com/profile_images/746614051749363712/WAu8_LsQ_normal.jpg" TargetMode="External"/><Relationship Id="rId1620" Type="http://schemas.openxmlformats.org/officeDocument/2006/relationships/hyperlink" Target="https://twitter.com/" TargetMode="External"/><Relationship Id="rId1718" Type="http://schemas.openxmlformats.org/officeDocument/2006/relationships/hyperlink" Target="https://twitter.com/" TargetMode="External"/><Relationship Id="rId1925" Type="http://schemas.openxmlformats.org/officeDocument/2006/relationships/hyperlink" Target="https://twitter.com/" TargetMode="External"/><Relationship Id="rId299" Type="http://schemas.openxmlformats.org/officeDocument/2006/relationships/hyperlink" Target="https://twitter.com/i/web/status/812191368865054720" TargetMode="External"/><Relationship Id="rId2187" Type="http://schemas.openxmlformats.org/officeDocument/2006/relationships/hyperlink" Target="https://twitter.com/" TargetMode="External"/><Relationship Id="rId159" Type="http://schemas.openxmlformats.org/officeDocument/2006/relationships/hyperlink" Target="http://pbs.twimg.com/profile_images/816592877497135104/nnnkhGRx_normal.jpg" TargetMode="External"/><Relationship Id="rId366" Type="http://schemas.openxmlformats.org/officeDocument/2006/relationships/hyperlink" Target="https://twitter.com/" TargetMode="External"/><Relationship Id="rId573" Type="http://schemas.openxmlformats.org/officeDocument/2006/relationships/hyperlink" Target="https://twitter.com/" TargetMode="External"/><Relationship Id="rId780" Type="http://schemas.openxmlformats.org/officeDocument/2006/relationships/hyperlink" Target="http://pbs.twimg.com/profile_images/813378179423272960/GIzha6J8_normal.jpg" TargetMode="External"/><Relationship Id="rId2047" Type="http://schemas.openxmlformats.org/officeDocument/2006/relationships/hyperlink" Target="http://abs.twimg.com/sticky/default_profile_images/default_profile_normal.png" TargetMode="External"/><Relationship Id="rId2254" Type="http://schemas.openxmlformats.org/officeDocument/2006/relationships/hyperlink" Target="https://twitter.com/" TargetMode="External"/><Relationship Id="rId226" Type="http://schemas.openxmlformats.org/officeDocument/2006/relationships/hyperlink" Target="https://twitter.com/" TargetMode="External"/><Relationship Id="rId433" Type="http://schemas.openxmlformats.org/officeDocument/2006/relationships/hyperlink" Target="https://twitter.com/SwatiT_/status/856208810821668864" TargetMode="External"/><Relationship Id="rId878" Type="http://schemas.openxmlformats.org/officeDocument/2006/relationships/hyperlink" Target="https://www.youtube.com/watch?v=uKhpK0rP9qk&amp;feature=youtu.be&amp;a" TargetMode="External"/><Relationship Id="rId1063" Type="http://schemas.openxmlformats.org/officeDocument/2006/relationships/hyperlink" Target="https://fb.me/3Axff4OTv" TargetMode="External"/><Relationship Id="rId1270" Type="http://schemas.openxmlformats.org/officeDocument/2006/relationships/hyperlink" Target="http://pbs.twimg.com/profile_images/458621691552202753/GPSo-Fky_normal.jpeg" TargetMode="External"/><Relationship Id="rId2114" Type="http://schemas.openxmlformats.org/officeDocument/2006/relationships/hyperlink" Target="http://pbs.twimg.com/profile_images/835663581131771904/SY1qlIxl_normal.jpg" TargetMode="External"/><Relationship Id="rId640" Type="http://schemas.openxmlformats.org/officeDocument/2006/relationships/hyperlink" Target="https://twitter.com/" TargetMode="External"/><Relationship Id="rId738" Type="http://schemas.openxmlformats.org/officeDocument/2006/relationships/hyperlink" Target="https://twitter.com/" TargetMode="External"/><Relationship Id="rId945" Type="http://schemas.openxmlformats.org/officeDocument/2006/relationships/hyperlink" Target="https://twitter.com/" TargetMode="External"/><Relationship Id="rId1368" Type="http://schemas.openxmlformats.org/officeDocument/2006/relationships/hyperlink" Target="http://pbs.twimg.com/profile_images/855351192544661504/9MmDqczx_normal.jpg" TargetMode="External"/><Relationship Id="rId1575" Type="http://schemas.openxmlformats.org/officeDocument/2006/relationships/hyperlink" Target="https://twitter.com/" TargetMode="External"/><Relationship Id="rId1782" Type="http://schemas.openxmlformats.org/officeDocument/2006/relationships/hyperlink" Target="https://twitter.com/" TargetMode="External"/><Relationship Id="rId74" Type="http://schemas.openxmlformats.org/officeDocument/2006/relationships/hyperlink" Target="https://twitter.com/" TargetMode="External"/><Relationship Id="rId500" Type="http://schemas.openxmlformats.org/officeDocument/2006/relationships/hyperlink" Target="https://twitter.com/i/web/status/855964229626716160" TargetMode="External"/><Relationship Id="rId805" Type="http://schemas.openxmlformats.org/officeDocument/2006/relationships/hyperlink" Target="https://twitter.com/" TargetMode="External"/><Relationship Id="rId1130" Type="http://schemas.openxmlformats.org/officeDocument/2006/relationships/hyperlink" Target="https://pbs.twimg.com/media/C-Pc8dcXcAANzKr.jpg" TargetMode="External"/><Relationship Id="rId1228" Type="http://schemas.openxmlformats.org/officeDocument/2006/relationships/hyperlink" Target="http://pbs.twimg.com/profile_images/802811425978609664/1zK-KNsw_normal.jpg" TargetMode="External"/><Relationship Id="rId1435" Type="http://schemas.openxmlformats.org/officeDocument/2006/relationships/hyperlink" Target="https://pbs.twimg.com/media/C-Pc8dcXcAANzKr.jpg" TargetMode="External"/><Relationship Id="rId1642" Type="http://schemas.openxmlformats.org/officeDocument/2006/relationships/hyperlink" Target="https://twitter.com/" TargetMode="External"/><Relationship Id="rId1947" Type="http://schemas.openxmlformats.org/officeDocument/2006/relationships/hyperlink" Target="https://twitter.com/" TargetMode="External"/><Relationship Id="rId1502" Type="http://schemas.openxmlformats.org/officeDocument/2006/relationships/hyperlink" Target="http://pbs.twimg.com/profile_images/852683044410601472/0iacu2Zg_normal.jpg" TargetMode="External"/><Relationship Id="rId1807" Type="http://schemas.openxmlformats.org/officeDocument/2006/relationships/hyperlink" Target="https://twitter.com/" TargetMode="External"/><Relationship Id="rId290" Type="http://schemas.openxmlformats.org/officeDocument/2006/relationships/hyperlink" Target="https://twitter.com/" TargetMode="External"/><Relationship Id="rId388" Type="http://schemas.openxmlformats.org/officeDocument/2006/relationships/hyperlink" Target="https://twitter.com/" TargetMode="External"/><Relationship Id="rId2069" Type="http://schemas.openxmlformats.org/officeDocument/2006/relationships/hyperlink" Target="http://pbs.twimg.com/profile_images/786880840009678848/zrnRQ7lP_normal.jpg" TargetMode="External"/><Relationship Id="rId150" Type="http://schemas.openxmlformats.org/officeDocument/2006/relationships/hyperlink" Target="http://pbs.twimg.com/profile_images/845173228595167233/rMQBekH1_normal.jpg" TargetMode="External"/><Relationship Id="rId595" Type="http://schemas.openxmlformats.org/officeDocument/2006/relationships/hyperlink" Target="https://bombayinformer.com/109415/contact-centre-executive-reliance-jio-infocomm-limited-mumbai-maharashtra-bombay-jobs-16/" TargetMode="External"/><Relationship Id="rId248" Type="http://schemas.openxmlformats.org/officeDocument/2006/relationships/hyperlink" Target="https://twitter.com/" TargetMode="External"/><Relationship Id="rId455" Type="http://schemas.openxmlformats.org/officeDocument/2006/relationships/hyperlink" Target="http://abs.twimg.com/sticky/default_profile_images/default_profile_normal.png" TargetMode="External"/><Relationship Id="rId662" Type="http://schemas.openxmlformats.org/officeDocument/2006/relationships/hyperlink" Target="https://twitter.com/" TargetMode="External"/><Relationship Id="rId1085" Type="http://schemas.openxmlformats.org/officeDocument/2006/relationships/hyperlink" Target="https://twitter.com/i/web/status/856715531931353088" TargetMode="External"/><Relationship Id="rId1292" Type="http://schemas.openxmlformats.org/officeDocument/2006/relationships/hyperlink" Target="http://pbs.twimg.com/profile_images/458206762202439680/v-vqh8xk_normal.jpeg" TargetMode="External"/><Relationship Id="rId2136" Type="http://schemas.openxmlformats.org/officeDocument/2006/relationships/hyperlink" Target="http://pbs.twimg.com/profile_images/686077211468640256/PeDMtsq5_normal.jpg" TargetMode="External"/><Relationship Id="rId108" Type="http://schemas.openxmlformats.org/officeDocument/2006/relationships/hyperlink" Target="http://pbs.twimg.com/profile_images/853498556417798145/QMAgX5vO_normal.jpg" TargetMode="External"/><Relationship Id="rId315" Type="http://schemas.openxmlformats.org/officeDocument/2006/relationships/hyperlink" Target="http://pbs.twimg.com/profile_images/858755708283703300/oY31K2Pe_normal.jpg" TargetMode="External"/><Relationship Id="rId522" Type="http://schemas.openxmlformats.org/officeDocument/2006/relationships/hyperlink" Target="https://twitter.com/" TargetMode="External"/><Relationship Id="rId967" Type="http://schemas.openxmlformats.org/officeDocument/2006/relationships/hyperlink" Target="http://pbs.twimg.com/profile_images/619801847734276096/DVulzqwn_normal.jpg" TargetMode="External"/><Relationship Id="rId1152" Type="http://schemas.openxmlformats.org/officeDocument/2006/relationships/hyperlink" Target="https://pbs.twimg.com/media/C-Pc8dcXcAANzKr.jpg" TargetMode="External"/><Relationship Id="rId1597" Type="http://schemas.openxmlformats.org/officeDocument/2006/relationships/hyperlink" Target="https://twitter.com/" TargetMode="External"/><Relationship Id="rId2203" Type="http://schemas.openxmlformats.org/officeDocument/2006/relationships/hyperlink" Target="https://twitter.com/" TargetMode="External"/><Relationship Id="rId96" Type="http://schemas.openxmlformats.org/officeDocument/2006/relationships/hyperlink" Target="https://pbs.twimg.com/media/C-RRkg8V0AAnRA0.jpg" TargetMode="External"/><Relationship Id="rId827" Type="http://schemas.openxmlformats.org/officeDocument/2006/relationships/hyperlink" Target="https://twitter.com/" TargetMode="External"/><Relationship Id="rId1012" Type="http://schemas.openxmlformats.org/officeDocument/2006/relationships/hyperlink" Target="http://pbs.twimg.com/profile_images/842990448524251137/4OvGhhmX_normal.jpg" TargetMode="External"/><Relationship Id="rId1457" Type="http://schemas.openxmlformats.org/officeDocument/2006/relationships/hyperlink" Target="http://pbs.twimg.com/profile_images/733320984971739136/I8PJ5ROv_normal.jpg" TargetMode="External"/><Relationship Id="rId1664" Type="http://schemas.openxmlformats.org/officeDocument/2006/relationships/hyperlink" Target="https://twitter.com/" TargetMode="External"/><Relationship Id="rId1871" Type="http://schemas.openxmlformats.org/officeDocument/2006/relationships/hyperlink" Target="https://twitter.com/" TargetMode="External"/><Relationship Id="rId1317" Type="http://schemas.openxmlformats.org/officeDocument/2006/relationships/hyperlink" Target="http://pbs.twimg.com/profile_images/846360777799991296/htY01A01_normal.jpg" TargetMode="External"/><Relationship Id="rId1524" Type="http://schemas.openxmlformats.org/officeDocument/2006/relationships/hyperlink" Target="http://pbs.twimg.com/profile_images/557406441619722240/37uxQj6i_normal.jpeg" TargetMode="External"/><Relationship Id="rId1731" Type="http://schemas.openxmlformats.org/officeDocument/2006/relationships/hyperlink" Target="https://twitter.com/" TargetMode="External"/><Relationship Id="rId1969" Type="http://schemas.openxmlformats.org/officeDocument/2006/relationships/hyperlink" Target="https://twitter.com/" TargetMode="External"/><Relationship Id="rId23" Type="http://schemas.openxmlformats.org/officeDocument/2006/relationships/hyperlink" Target="http://pbs.twimg.com/profile_images/785870388765028353/658sUYFK_normal.jpg" TargetMode="External"/><Relationship Id="rId1829" Type="http://schemas.openxmlformats.org/officeDocument/2006/relationships/hyperlink" Target="https://twitter.com/" TargetMode="External"/><Relationship Id="rId172" Type="http://schemas.openxmlformats.org/officeDocument/2006/relationships/hyperlink" Target="http://pbs.twimg.com/profile_images/719452721577730048/mBhH7frl_normal.jpg" TargetMode="External"/><Relationship Id="rId477" Type="http://schemas.openxmlformats.org/officeDocument/2006/relationships/hyperlink" Target="https://twitter.com/" TargetMode="External"/><Relationship Id="rId684" Type="http://schemas.openxmlformats.org/officeDocument/2006/relationships/hyperlink" Target="http://khabarodisha.com/Khabar-Odisha-Special-and-Odisha-News-Detail/Jio-impact-BSNL-launched-new-plan-11428" TargetMode="External"/><Relationship Id="rId2060" Type="http://schemas.openxmlformats.org/officeDocument/2006/relationships/hyperlink" Target="http://pbs.twimg.com/profile_images/598736736324202496/9Z2-w6n6_normal.jpg" TargetMode="External"/><Relationship Id="rId2158" Type="http://schemas.openxmlformats.org/officeDocument/2006/relationships/hyperlink" Target="https://twitter.com/" TargetMode="External"/><Relationship Id="rId337" Type="http://schemas.openxmlformats.org/officeDocument/2006/relationships/hyperlink" Target="http://pbs.twimg.com/profile_images/852899535374487552/X6aylKTA_normal.jpg" TargetMode="External"/><Relationship Id="rId891" Type="http://schemas.openxmlformats.org/officeDocument/2006/relationships/hyperlink" Target="http://telecom.economictimes.indiatimes.com/news/andhra-pradesh-tamil-nadu-emerge-as-top-circles-for-reliance-jio-with-highest-userbase/58400199" TargetMode="External"/><Relationship Id="rId989" Type="http://schemas.openxmlformats.org/officeDocument/2006/relationships/hyperlink" Target="https://twitter.com/" TargetMode="External"/><Relationship Id="rId2018" Type="http://schemas.openxmlformats.org/officeDocument/2006/relationships/hyperlink" Target="https://pbs.twimg.com/media/C964b9JUIAEWxPi.jpg" TargetMode="External"/><Relationship Id="rId544" Type="http://schemas.openxmlformats.org/officeDocument/2006/relationships/hyperlink" Target="http://pbs.twimg.com/profile_images/833955724225044480/FDe8wByB_normal.jpg" TargetMode="External"/><Relationship Id="rId751" Type="http://schemas.openxmlformats.org/officeDocument/2006/relationships/hyperlink" Target="https://twitter.com/" TargetMode="External"/><Relationship Id="rId849" Type="http://schemas.openxmlformats.org/officeDocument/2006/relationships/hyperlink" Target="http://abs.twimg.com/sticky/default_profile_images/default_profile_normal.png" TargetMode="External"/><Relationship Id="rId1174" Type="http://schemas.openxmlformats.org/officeDocument/2006/relationships/hyperlink" Target="http://pbs.twimg.com/profile_images/701819830958161920/7GT-3ws2_normal.jpg" TargetMode="External"/><Relationship Id="rId1381" Type="http://schemas.openxmlformats.org/officeDocument/2006/relationships/hyperlink" Target="http://pbs.twimg.com/profile_images/852667664904237056/Gtk8Whs8_normal.jpg" TargetMode="External"/><Relationship Id="rId1479" Type="http://schemas.openxmlformats.org/officeDocument/2006/relationships/hyperlink" Target="http://pbs.twimg.com/profile_images/835539427577364480/y3-_N-Pc_normal.jpg" TargetMode="External"/><Relationship Id="rId1686" Type="http://schemas.openxmlformats.org/officeDocument/2006/relationships/hyperlink" Target="https://twitter.com/" TargetMode="External"/><Relationship Id="rId2225" Type="http://schemas.openxmlformats.org/officeDocument/2006/relationships/hyperlink" Target="https://twitter.com/" TargetMode="External"/><Relationship Id="rId404" Type="http://schemas.openxmlformats.org/officeDocument/2006/relationships/hyperlink" Target="https://twitter.com/" TargetMode="External"/><Relationship Id="rId611" Type="http://schemas.openxmlformats.org/officeDocument/2006/relationships/hyperlink" Target="http://pbs.twimg.com/profile_images/836555557976821760/63xCCXik_normal.jpg" TargetMode="External"/><Relationship Id="rId1034" Type="http://schemas.openxmlformats.org/officeDocument/2006/relationships/hyperlink" Target="https://pbs.twimg.com/media/C-bYgZcXsAAQcVA.jpg" TargetMode="External"/><Relationship Id="rId1241" Type="http://schemas.openxmlformats.org/officeDocument/2006/relationships/hyperlink" Target="http://pbs.twimg.com/profile_images/378800000016636876/7ca94130eeef5e80aed2a69d0fdc4889_normal.jpeg" TargetMode="External"/><Relationship Id="rId1339" Type="http://schemas.openxmlformats.org/officeDocument/2006/relationships/hyperlink" Target="http://pbs.twimg.com/profile_images/378800000465039333/f51d0ce0e7f54a12e9c9e9eab9759277_normal.jpeg" TargetMode="External"/><Relationship Id="rId1893" Type="http://schemas.openxmlformats.org/officeDocument/2006/relationships/hyperlink" Target="https://twitter.com/" TargetMode="External"/><Relationship Id="rId709" Type="http://schemas.openxmlformats.org/officeDocument/2006/relationships/hyperlink" Target="http://pbs.twimg.com/profile_images/848207583638831105/2J_DCn2q_normal.jpg" TargetMode="External"/><Relationship Id="rId916" Type="http://schemas.openxmlformats.org/officeDocument/2006/relationships/hyperlink" Target="http://pbs.twimg.com/profile_images/652081558615003136/FQrXxu_b_normal.jpg" TargetMode="External"/><Relationship Id="rId1101" Type="http://schemas.openxmlformats.org/officeDocument/2006/relationships/hyperlink" Target="https://twitter.com/i/web/status/857937573536079872" TargetMode="External"/><Relationship Id="rId1546" Type="http://schemas.openxmlformats.org/officeDocument/2006/relationships/hyperlink" Target="http://pbs.twimg.com/profile_images/834312110003859456/svc971gT_normal.jpg" TargetMode="External"/><Relationship Id="rId1753" Type="http://schemas.openxmlformats.org/officeDocument/2006/relationships/hyperlink" Target="https://twitter.com/" TargetMode="External"/><Relationship Id="rId1960" Type="http://schemas.openxmlformats.org/officeDocument/2006/relationships/hyperlink" Target="https://twitter.com/" TargetMode="External"/><Relationship Id="rId45" Type="http://schemas.openxmlformats.org/officeDocument/2006/relationships/hyperlink" Target="http://pbs.twimg.com/profile_images/665559221488893954/KdPSo2Qx_normal.jpg" TargetMode="External"/><Relationship Id="rId1406" Type="http://schemas.openxmlformats.org/officeDocument/2006/relationships/hyperlink" Target="http://pbs.twimg.com/profile_images/857995986450489344/eXnr_9ux_normal.jpg" TargetMode="External"/><Relationship Id="rId1613" Type="http://schemas.openxmlformats.org/officeDocument/2006/relationships/hyperlink" Target="https://twitter.com/" TargetMode="External"/><Relationship Id="rId1820" Type="http://schemas.openxmlformats.org/officeDocument/2006/relationships/hyperlink" Target="https://twitter.com/" TargetMode="External"/><Relationship Id="rId194" Type="http://schemas.openxmlformats.org/officeDocument/2006/relationships/hyperlink" Target="https://twitter.com/" TargetMode="External"/><Relationship Id="rId1918" Type="http://schemas.openxmlformats.org/officeDocument/2006/relationships/hyperlink" Target="https://twitter.com/" TargetMode="External"/><Relationship Id="rId2082" Type="http://schemas.openxmlformats.org/officeDocument/2006/relationships/hyperlink" Target="http://pbs.twimg.com/profile_images/857240058000166912/RaeF_Uhn_normal.jpg" TargetMode="External"/><Relationship Id="rId261" Type="http://schemas.openxmlformats.org/officeDocument/2006/relationships/hyperlink" Target="http://pbs.twimg.com/profile_images/703393721295896577/qoetfOsk_normal.jpg" TargetMode="External"/><Relationship Id="rId499" Type="http://schemas.openxmlformats.org/officeDocument/2006/relationships/hyperlink" Target="https://twitter.com/" TargetMode="External"/><Relationship Id="rId359" Type="http://schemas.openxmlformats.org/officeDocument/2006/relationships/hyperlink" Target="http://pbs.twimg.com/profile_images/3390284756/3a1c3644636a725ca5b19b81fcc457be_normal.jpeg" TargetMode="External"/><Relationship Id="rId566" Type="http://schemas.openxmlformats.org/officeDocument/2006/relationships/hyperlink" Target="https://twitter.com/" TargetMode="External"/><Relationship Id="rId773" Type="http://schemas.openxmlformats.org/officeDocument/2006/relationships/hyperlink" Target="http://share.media.jio.com/Mjg5XzI4ODMxOF81XnNvbmc=" TargetMode="External"/><Relationship Id="rId1196" Type="http://schemas.openxmlformats.org/officeDocument/2006/relationships/hyperlink" Target="https://pbs.twimg.com/media/C-CDFxcV0AAZCHd.jpg" TargetMode="External"/><Relationship Id="rId2247" Type="http://schemas.openxmlformats.org/officeDocument/2006/relationships/hyperlink" Target="https://twitter.com/" TargetMode="External"/><Relationship Id="rId121" Type="http://schemas.openxmlformats.org/officeDocument/2006/relationships/hyperlink" Target="http://pbs.twimg.com/profile_images/856544693664063489/D-DqkFCO_normal.jpg" TargetMode="External"/><Relationship Id="rId219" Type="http://schemas.openxmlformats.org/officeDocument/2006/relationships/hyperlink" Target="https://twitter.com/" TargetMode="External"/><Relationship Id="rId426" Type="http://schemas.openxmlformats.org/officeDocument/2006/relationships/hyperlink" Target="https://twitter.com/" TargetMode="External"/><Relationship Id="rId633" Type="http://schemas.openxmlformats.org/officeDocument/2006/relationships/hyperlink" Target="https://twitter.com/" TargetMode="External"/><Relationship Id="rId980" Type="http://schemas.openxmlformats.org/officeDocument/2006/relationships/hyperlink" Target="http://pbs.twimg.com/profile_images/844487001026056193/B1NrxVtV_normal.jpg" TargetMode="External"/><Relationship Id="rId1056" Type="http://schemas.openxmlformats.org/officeDocument/2006/relationships/hyperlink" Target="https://twitter.com/i/web/status/855490606168129536" TargetMode="External"/><Relationship Id="rId1263" Type="http://schemas.openxmlformats.org/officeDocument/2006/relationships/hyperlink" Target="http://pbs.twimg.com/profile_images/461115933285548032/Pvh-68xp_normal.jpeg" TargetMode="External"/><Relationship Id="rId2107" Type="http://schemas.openxmlformats.org/officeDocument/2006/relationships/hyperlink" Target="http://pbs.twimg.com/profile_images/500829041402728448/tJYE3QT5_normal.jpeg" TargetMode="External"/><Relationship Id="rId840" Type="http://schemas.openxmlformats.org/officeDocument/2006/relationships/hyperlink" Target="http://pbs.twimg.com/profile_images/782146032230686720/TGjQ7NeM_normal.jpg" TargetMode="External"/><Relationship Id="rId938" Type="http://schemas.openxmlformats.org/officeDocument/2006/relationships/hyperlink" Target="http://pbs.twimg.com/profile_images/779604044599865344/t0KYh2hN_normal.jpg" TargetMode="External"/><Relationship Id="rId1470" Type="http://schemas.openxmlformats.org/officeDocument/2006/relationships/hyperlink" Target="https://pbs.twimg.com/media/C6d4vQlXMAAeEqK.jpg" TargetMode="External"/><Relationship Id="rId1568" Type="http://schemas.openxmlformats.org/officeDocument/2006/relationships/hyperlink" Target="https://twitter.com/" TargetMode="External"/><Relationship Id="rId1775" Type="http://schemas.openxmlformats.org/officeDocument/2006/relationships/hyperlink" Target="https://twitter.com/" TargetMode="External"/><Relationship Id="rId67" Type="http://schemas.openxmlformats.org/officeDocument/2006/relationships/hyperlink" Target="https://twitter.com/" TargetMode="External"/><Relationship Id="rId700" Type="http://schemas.openxmlformats.org/officeDocument/2006/relationships/hyperlink" Target="http://pbs.twimg.com/profile_images/834811370004738049/xirX7qoK_normal.jpg" TargetMode="External"/><Relationship Id="rId1123" Type="http://schemas.openxmlformats.org/officeDocument/2006/relationships/hyperlink" Target="https://pbs.twimg.com/media/C-Pc8dcXcAANzKr.jpg" TargetMode="External"/><Relationship Id="rId1330" Type="http://schemas.openxmlformats.org/officeDocument/2006/relationships/hyperlink" Target="http://pbs.twimg.com/profile_images/856865136388255744/jRCGwGdg_normal.jpg" TargetMode="External"/><Relationship Id="rId1428" Type="http://schemas.openxmlformats.org/officeDocument/2006/relationships/hyperlink" Target="http://pbs.twimg.com/profile_images/825695497407062016/-HmNvAen_normal.jpg" TargetMode="External"/><Relationship Id="rId1635" Type="http://schemas.openxmlformats.org/officeDocument/2006/relationships/hyperlink" Target="https://twitter.com/" TargetMode="External"/><Relationship Id="rId1982" Type="http://schemas.openxmlformats.org/officeDocument/2006/relationships/hyperlink" Target="http://www.business-standard.com/article/companies/reliance-jio-commentary-to-be-in-a-highlight-in-ril-q4-results-on-monday-117042100348_1.html" TargetMode="External"/><Relationship Id="rId1842" Type="http://schemas.openxmlformats.org/officeDocument/2006/relationships/hyperlink" Target="https://twitter.com/" TargetMode="External"/><Relationship Id="rId1702" Type="http://schemas.openxmlformats.org/officeDocument/2006/relationships/hyperlink" Target="https://twitter.com/" TargetMode="External"/><Relationship Id="rId283" Type="http://schemas.openxmlformats.org/officeDocument/2006/relationships/hyperlink" Target="http://pbs.twimg.com/profile_images/832810562467856384/guus7c0F_normal.jpg" TargetMode="External"/><Relationship Id="rId490" Type="http://schemas.openxmlformats.org/officeDocument/2006/relationships/hyperlink" Target="https://twitter.com/" TargetMode="External"/><Relationship Id="rId2171" Type="http://schemas.openxmlformats.org/officeDocument/2006/relationships/hyperlink" Target="https://twitter.com/" TargetMode="External"/><Relationship Id="rId143" Type="http://schemas.openxmlformats.org/officeDocument/2006/relationships/hyperlink" Target="http://pbs.twimg.com/profile_images/856929055475683328/lvLsq1SG_normal.jpg" TargetMode="External"/><Relationship Id="rId350" Type="http://schemas.openxmlformats.org/officeDocument/2006/relationships/hyperlink" Target="http://pbs.twimg.com/profile_images/841291536528748548/pLGqc2J1_normal.jpg" TargetMode="External"/><Relationship Id="rId588" Type="http://schemas.openxmlformats.org/officeDocument/2006/relationships/hyperlink" Target="https://twitter.com/i/web/status/856005195079327744" TargetMode="External"/><Relationship Id="rId795" Type="http://schemas.openxmlformats.org/officeDocument/2006/relationships/hyperlink" Target="http://pbs.twimg.com/profile_images/839382411045543936/kGhdC6rV_normal.jpg" TargetMode="External"/><Relationship Id="rId2031" Type="http://schemas.openxmlformats.org/officeDocument/2006/relationships/hyperlink" Target="http://pbs.twimg.com/profile_images/852391976678936576/uiQpHu95_normal.jpg" TargetMode="External"/><Relationship Id="rId2269" Type="http://schemas.openxmlformats.org/officeDocument/2006/relationships/table" Target="../tables/table1.xml"/><Relationship Id="rId9" Type="http://schemas.openxmlformats.org/officeDocument/2006/relationships/hyperlink" Target="http://telecom.economictimes.indiatimes.com/news/andhra-pradesh-tamil-nadu-emerge-as-top-circles-for-reliance-jio-with-highest-userbase/58400199" TargetMode="External"/><Relationship Id="rId210" Type="http://schemas.openxmlformats.org/officeDocument/2006/relationships/hyperlink" Target="https://twitter.com/" TargetMode="External"/><Relationship Id="rId448" Type="http://schemas.openxmlformats.org/officeDocument/2006/relationships/hyperlink" Target="http://abs.twimg.com/sticky/default_profile_images/default_profile_normal.png" TargetMode="External"/><Relationship Id="rId655" Type="http://schemas.openxmlformats.org/officeDocument/2006/relationships/hyperlink" Target="https://twitter.com/" TargetMode="External"/><Relationship Id="rId862" Type="http://schemas.openxmlformats.org/officeDocument/2006/relationships/hyperlink" Target="https://twitter.com/" TargetMode="External"/><Relationship Id="rId1078" Type="http://schemas.openxmlformats.org/officeDocument/2006/relationships/hyperlink" Target="https://twitter.com/i/web/status/856548783638925317" TargetMode="External"/><Relationship Id="rId1285" Type="http://schemas.openxmlformats.org/officeDocument/2006/relationships/hyperlink" Target="http://pbs.twimg.com/profile_images/478946133557800961/nwpMBX6J_normal.jpeg" TargetMode="External"/><Relationship Id="rId1492" Type="http://schemas.openxmlformats.org/officeDocument/2006/relationships/hyperlink" Target="http://pbs.twimg.com/profile_images/760156896774922240/NmIvFZUV_normal.jpg" TargetMode="External"/><Relationship Id="rId2129" Type="http://schemas.openxmlformats.org/officeDocument/2006/relationships/hyperlink" Target="http://pbs.twimg.com/profile_images/527846178772090880/3KrXi6fa_normal.jpeg" TargetMode="External"/><Relationship Id="rId308" Type="http://schemas.openxmlformats.org/officeDocument/2006/relationships/hyperlink" Target="https://pbs.twimg.com/media/C98_kbfUAAAipEN.jpg" TargetMode="External"/><Relationship Id="rId515" Type="http://schemas.openxmlformats.org/officeDocument/2006/relationships/hyperlink" Target="http://pbs.twimg.com/profile_images/686077211468640256/PeDMtsq5_normal.jpg" TargetMode="External"/><Relationship Id="rId722" Type="http://schemas.openxmlformats.org/officeDocument/2006/relationships/hyperlink" Target="http://pbs.twimg.com/profile_images/2245691877/img001_normal.JPG" TargetMode="External"/><Relationship Id="rId1145" Type="http://schemas.openxmlformats.org/officeDocument/2006/relationships/hyperlink" Target="https://pbs.twimg.com/media/C-Pc8dcXcAANzKr.jpg" TargetMode="External"/><Relationship Id="rId1352" Type="http://schemas.openxmlformats.org/officeDocument/2006/relationships/hyperlink" Target="http://pbs.twimg.com/profile_images/837888954925903872/ti9WVmos_normal.jpg" TargetMode="External"/><Relationship Id="rId1797" Type="http://schemas.openxmlformats.org/officeDocument/2006/relationships/hyperlink" Target="https://twitter.com/" TargetMode="External"/><Relationship Id="rId89" Type="http://schemas.openxmlformats.org/officeDocument/2006/relationships/hyperlink" Target="https://twitter.com/i/web/status/856745685139542016" TargetMode="External"/><Relationship Id="rId1005" Type="http://schemas.openxmlformats.org/officeDocument/2006/relationships/hyperlink" Target="http://abs.twimg.com/sticky/default_profile_images/default_profile_normal.png" TargetMode="External"/><Relationship Id="rId1212" Type="http://schemas.openxmlformats.org/officeDocument/2006/relationships/hyperlink" Target="http://pbs.twimg.com/profile_images/479640115342348288/mJcvEyA2_normal.jpeg" TargetMode="External"/><Relationship Id="rId1657" Type="http://schemas.openxmlformats.org/officeDocument/2006/relationships/hyperlink" Target="https://twitter.com/" TargetMode="External"/><Relationship Id="rId1864" Type="http://schemas.openxmlformats.org/officeDocument/2006/relationships/hyperlink" Target="https://twitter.com/" TargetMode="External"/><Relationship Id="rId1517" Type="http://schemas.openxmlformats.org/officeDocument/2006/relationships/hyperlink" Target="https://pbs.twimg.com/media/C6d4vQlXMAAeEqK.jpg" TargetMode="External"/><Relationship Id="rId1724" Type="http://schemas.openxmlformats.org/officeDocument/2006/relationships/hyperlink" Target="https://twitter.com/" TargetMode="External"/><Relationship Id="rId16" Type="http://schemas.openxmlformats.org/officeDocument/2006/relationships/hyperlink" Target="http://pbs.twimg.com/profile_images/506632382485508096/FE0U62qk_normal.jpeg" TargetMode="External"/><Relationship Id="rId1931" Type="http://schemas.openxmlformats.org/officeDocument/2006/relationships/hyperlink" Target="https://twitter.com/" TargetMode="External"/><Relationship Id="rId2193" Type="http://schemas.openxmlformats.org/officeDocument/2006/relationships/hyperlink" Target="https://twitter.com/" TargetMode="External"/><Relationship Id="rId165" Type="http://schemas.openxmlformats.org/officeDocument/2006/relationships/hyperlink" Target="http://pbs.twimg.com/profile_images/677638930846609408/gzANxjXe_normal.jpg" TargetMode="External"/><Relationship Id="rId372" Type="http://schemas.openxmlformats.org/officeDocument/2006/relationships/hyperlink" Target="https://twitter.com/" TargetMode="External"/><Relationship Id="rId677" Type="http://schemas.openxmlformats.org/officeDocument/2006/relationships/hyperlink" Target="https://twitter.com/" TargetMode="External"/><Relationship Id="rId2053" Type="http://schemas.openxmlformats.org/officeDocument/2006/relationships/hyperlink" Target="http://pbs.twimg.com/profile_images/698398786922516480/pmQeMkaO_normal.jpg" TargetMode="External"/><Relationship Id="rId2260" Type="http://schemas.openxmlformats.org/officeDocument/2006/relationships/hyperlink" Target="https://twitter.com/" TargetMode="External"/><Relationship Id="rId232" Type="http://schemas.openxmlformats.org/officeDocument/2006/relationships/hyperlink" Target="https://twitter.com/" TargetMode="External"/><Relationship Id="rId884" Type="http://schemas.openxmlformats.org/officeDocument/2006/relationships/hyperlink" Target="https://twitter.com/i/web/status/856422845013831680" TargetMode="External"/><Relationship Id="rId2120" Type="http://schemas.openxmlformats.org/officeDocument/2006/relationships/hyperlink" Target="http://pbs.twimg.com/profile_images/837485340088745984/3A8A4NWW_normal.jpg" TargetMode="External"/><Relationship Id="rId537" Type="http://schemas.openxmlformats.org/officeDocument/2006/relationships/hyperlink" Target="https://pbs.twimg.com/media/C-Y65M-UwAIoSQW.jpg" TargetMode="External"/><Relationship Id="rId744" Type="http://schemas.openxmlformats.org/officeDocument/2006/relationships/hyperlink" Target="https://twitter.com/" TargetMode="External"/><Relationship Id="rId951" Type="http://schemas.openxmlformats.org/officeDocument/2006/relationships/hyperlink" Target="https://twitter.com/" TargetMode="External"/><Relationship Id="rId1167" Type="http://schemas.openxmlformats.org/officeDocument/2006/relationships/hyperlink" Target="http://pbs.twimg.com/profile_images/560348133066940416/4LIvDxIH_normal.png" TargetMode="External"/><Relationship Id="rId1374" Type="http://schemas.openxmlformats.org/officeDocument/2006/relationships/hyperlink" Target="http://pbs.twimg.com/profile_images/731000471100346368/rizAjX8V_normal.jpg" TargetMode="External"/><Relationship Id="rId1581" Type="http://schemas.openxmlformats.org/officeDocument/2006/relationships/hyperlink" Target="https://twitter.com/" TargetMode="External"/><Relationship Id="rId1679" Type="http://schemas.openxmlformats.org/officeDocument/2006/relationships/hyperlink" Target="https://twitter.com/" TargetMode="External"/><Relationship Id="rId2218" Type="http://schemas.openxmlformats.org/officeDocument/2006/relationships/hyperlink" Target="https://twitter.com/" TargetMode="External"/><Relationship Id="rId80" Type="http://schemas.openxmlformats.org/officeDocument/2006/relationships/hyperlink" Target="https://twitter.com/" TargetMode="External"/><Relationship Id="rId604" Type="http://schemas.openxmlformats.org/officeDocument/2006/relationships/hyperlink" Target="https://pbs.twimg.com/media/C-FSMvwXkAELS6G.jpg" TargetMode="External"/><Relationship Id="rId811" Type="http://schemas.openxmlformats.org/officeDocument/2006/relationships/hyperlink" Target="https://twitter.com/" TargetMode="External"/><Relationship Id="rId1027" Type="http://schemas.openxmlformats.org/officeDocument/2006/relationships/hyperlink" Target="https://api.twitter.com/1.1/geo/id/6a432d7e9a987731.json" TargetMode="External"/><Relationship Id="rId1234" Type="http://schemas.openxmlformats.org/officeDocument/2006/relationships/hyperlink" Target="http://pbs.twimg.com/profile_images/479638431903928323/TPPk4g6q_normal.jpeg" TargetMode="External"/><Relationship Id="rId1441" Type="http://schemas.openxmlformats.org/officeDocument/2006/relationships/hyperlink" Target="https://pbs.twimg.com/media/C-Pc8dcXcAANzKr.jpg" TargetMode="External"/><Relationship Id="rId1886" Type="http://schemas.openxmlformats.org/officeDocument/2006/relationships/hyperlink" Target="https://twitter.com/" TargetMode="External"/><Relationship Id="rId909" Type="http://schemas.openxmlformats.org/officeDocument/2006/relationships/hyperlink" Target="http://pbs.twimg.com/profile_images/49607902/ravi-vs-prasad_normal.jpg" TargetMode="External"/><Relationship Id="rId1301" Type="http://schemas.openxmlformats.org/officeDocument/2006/relationships/hyperlink" Target="http://pbs.twimg.com/profile_images/849192630739128320/EgLzM0fS_normal.jpg" TargetMode="External"/><Relationship Id="rId1539" Type="http://schemas.openxmlformats.org/officeDocument/2006/relationships/hyperlink" Target="https://pbs.twimg.com/media/C-AG1iSW0AMYAzt.jpg" TargetMode="External"/><Relationship Id="rId1746" Type="http://schemas.openxmlformats.org/officeDocument/2006/relationships/hyperlink" Target="https://twitter.com/" TargetMode="External"/><Relationship Id="rId1953" Type="http://schemas.openxmlformats.org/officeDocument/2006/relationships/hyperlink" Target="https://twitter.com/" TargetMode="External"/><Relationship Id="rId38" Type="http://schemas.openxmlformats.org/officeDocument/2006/relationships/hyperlink" Target="https://twitter.com/" TargetMode="External"/><Relationship Id="rId1606" Type="http://schemas.openxmlformats.org/officeDocument/2006/relationships/hyperlink" Target="https://twitter.com/" TargetMode="External"/><Relationship Id="rId1813" Type="http://schemas.openxmlformats.org/officeDocument/2006/relationships/hyperlink" Target="https://twitter.com/" TargetMode="External"/><Relationship Id="rId187" Type="http://schemas.openxmlformats.org/officeDocument/2006/relationships/hyperlink" Target="https://twitter.com/" TargetMode="External"/><Relationship Id="rId394" Type="http://schemas.openxmlformats.org/officeDocument/2006/relationships/hyperlink" Target="https://twitter.com/" TargetMode="External"/><Relationship Id="rId2075" Type="http://schemas.openxmlformats.org/officeDocument/2006/relationships/hyperlink" Target="http://abs.twimg.com/sticky/default_profile_images/default_profile_normal.png" TargetMode="External"/><Relationship Id="rId254" Type="http://schemas.openxmlformats.org/officeDocument/2006/relationships/hyperlink" Target="https://api.twitter.com/1.1/geo/id/64231a922dea526e.json" TargetMode="External"/><Relationship Id="rId699" Type="http://schemas.openxmlformats.org/officeDocument/2006/relationships/hyperlink" Target="http://pbs.twimg.com/profile_images/714451650971353089/04Elu3wT_normal.jpg" TargetMode="External"/><Relationship Id="rId1091" Type="http://schemas.openxmlformats.org/officeDocument/2006/relationships/hyperlink" Target="https://twitter.com/i/web/status/857335082993844224" TargetMode="External"/><Relationship Id="rId114" Type="http://schemas.openxmlformats.org/officeDocument/2006/relationships/hyperlink" Target="http://pbs.twimg.com/profile_images/743126942904258560/YL-GD9ho_normal.jpg" TargetMode="External"/><Relationship Id="rId461" Type="http://schemas.openxmlformats.org/officeDocument/2006/relationships/hyperlink" Target="http://pbs.twimg.com/profile_images/846623398746763264/SMBa8JY2_normal.jpg" TargetMode="External"/><Relationship Id="rId559" Type="http://schemas.openxmlformats.org/officeDocument/2006/relationships/hyperlink" Target="http://pbs.twimg.com/profile_images/834309581153112065/iyZ32Ho5_normal.jpg" TargetMode="External"/><Relationship Id="rId766" Type="http://schemas.openxmlformats.org/officeDocument/2006/relationships/hyperlink" Target="https://www.youtube.com/watch?v=trrI6HqyJeU&amp;feature=youtu.be&amp;a" TargetMode="External"/><Relationship Id="rId1189" Type="http://schemas.openxmlformats.org/officeDocument/2006/relationships/hyperlink" Target="http://pbs.twimg.com/profile_images/672796841293955072/gJ5LYaRJ_normal.jpg" TargetMode="External"/><Relationship Id="rId1396" Type="http://schemas.openxmlformats.org/officeDocument/2006/relationships/hyperlink" Target="http://pbs.twimg.com/profile_images/748046589718061056/TsYBxNfa_normal.jpg" TargetMode="External"/><Relationship Id="rId2142" Type="http://schemas.openxmlformats.org/officeDocument/2006/relationships/hyperlink" Target="https://twitter.com/" TargetMode="External"/><Relationship Id="rId321" Type="http://schemas.openxmlformats.org/officeDocument/2006/relationships/hyperlink" Target="http://pbs.twimg.com/profile_images/845896181683171328/yj49TXWO_normal.jpg" TargetMode="External"/><Relationship Id="rId419" Type="http://schemas.openxmlformats.org/officeDocument/2006/relationships/hyperlink" Target="http://pbs.twimg.com/profile_images/810203778519547904/RiMvlUyy_normal.jpg" TargetMode="External"/><Relationship Id="rId626" Type="http://schemas.openxmlformats.org/officeDocument/2006/relationships/hyperlink" Target="http://pbs.twimg.com/profile_images/669245532/india_normal.gif" TargetMode="External"/><Relationship Id="rId973" Type="http://schemas.openxmlformats.org/officeDocument/2006/relationships/hyperlink" Target="https://twitter.com/" TargetMode="External"/><Relationship Id="rId1049" Type="http://schemas.openxmlformats.org/officeDocument/2006/relationships/hyperlink" Target="https://fb.me/8rKm94FPj" TargetMode="External"/><Relationship Id="rId1256" Type="http://schemas.openxmlformats.org/officeDocument/2006/relationships/hyperlink" Target="http://pbs.twimg.com/profile_images/478959131882033153/ROkZb1rY_normal.jpeg" TargetMode="External"/><Relationship Id="rId2002" Type="http://schemas.openxmlformats.org/officeDocument/2006/relationships/hyperlink" Target="https://twitter.com/i/web/status/857857528721543168" TargetMode="External"/><Relationship Id="rId833" Type="http://schemas.openxmlformats.org/officeDocument/2006/relationships/hyperlink" Target="http://www.e-rajasthan.com/how-to-generate-the-jio-preview-code/?utm_source=ReviveOldPost&amp;utm_medium=social&amp;utm_campaign=ReviveOldPost" TargetMode="External"/><Relationship Id="rId1116" Type="http://schemas.openxmlformats.org/officeDocument/2006/relationships/hyperlink" Target="https://pbs.twimg.com/media/C-Pc8dcXcAANzKr.jpg" TargetMode="External"/><Relationship Id="rId1463" Type="http://schemas.openxmlformats.org/officeDocument/2006/relationships/hyperlink" Target="https://pbs.twimg.com/media/C-Pc8dcXcAANzKr.jpg" TargetMode="External"/><Relationship Id="rId1670" Type="http://schemas.openxmlformats.org/officeDocument/2006/relationships/hyperlink" Target="https://twitter.com/" TargetMode="External"/><Relationship Id="rId1768" Type="http://schemas.openxmlformats.org/officeDocument/2006/relationships/hyperlink" Target="https://twitter.com/" TargetMode="External"/><Relationship Id="rId900" Type="http://schemas.openxmlformats.org/officeDocument/2006/relationships/hyperlink" Target="https://pbs.twimg.com/media/C99dHfqXYAIsA3_.jpg" TargetMode="External"/><Relationship Id="rId1323" Type="http://schemas.openxmlformats.org/officeDocument/2006/relationships/hyperlink" Target="http://pbs.twimg.com/profile_images/858190244000145408/09SBWSa1_normal.jpg" TargetMode="External"/><Relationship Id="rId1530" Type="http://schemas.openxmlformats.org/officeDocument/2006/relationships/hyperlink" Target="http://pbs.twimg.com/profile_images/855028608162832385/rZFZiplz_normal.jpg" TargetMode="External"/><Relationship Id="rId1628" Type="http://schemas.openxmlformats.org/officeDocument/2006/relationships/hyperlink" Target="https://twitter.com/" TargetMode="External"/><Relationship Id="rId1975" Type="http://schemas.openxmlformats.org/officeDocument/2006/relationships/hyperlink" Target="https://twitter.com/" TargetMode="External"/><Relationship Id="rId1835" Type="http://schemas.openxmlformats.org/officeDocument/2006/relationships/hyperlink" Target="https://twitter.com/" TargetMode="External"/><Relationship Id="rId1902" Type="http://schemas.openxmlformats.org/officeDocument/2006/relationships/hyperlink" Target="https://twitter.com/" TargetMode="External"/><Relationship Id="rId2097" Type="http://schemas.openxmlformats.org/officeDocument/2006/relationships/hyperlink" Target="http://pbs.twimg.com/profile_images/825713838750261248/89IUk87L_normal.jpg" TargetMode="External"/><Relationship Id="rId276" Type="http://schemas.openxmlformats.org/officeDocument/2006/relationships/hyperlink" Target="https://twitter.com/" TargetMode="External"/><Relationship Id="rId483" Type="http://schemas.openxmlformats.org/officeDocument/2006/relationships/hyperlink" Target="https://twitter.com/" TargetMode="External"/><Relationship Id="rId690" Type="http://schemas.openxmlformats.org/officeDocument/2006/relationships/hyperlink" Target="https://twitter.com/i/web/status/858167852074807296" TargetMode="External"/><Relationship Id="rId2164" Type="http://schemas.openxmlformats.org/officeDocument/2006/relationships/hyperlink" Target="https://twitter.com/" TargetMode="External"/><Relationship Id="rId136" Type="http://schemas.openxmlformats.org/officeDocument/2006/relationships/hyperlink" Target="http://pbs.twimg.com/profile_images/680835493618028544/rOjC35Bb_normal.jpg" TargetMode="External"/><Relationship Id="rId343" Type="http://schemas.openxmlformats.org/officeDocument/2006/relationships/hyperlink" Target="http://pbs.twimg.com/profile_images/847715545503760384/zeUSPgA7_normal.jpg" TargetMode="External"/><Relationship Id="rId550" Type="http://schemas.openxmlformats.org/officeDocument/2006/relationships/hyperlink" Target="http://pbs.twimg.com/profile_images/822991734254825472/lQH8QrQj_normal.jpg" TargetMode="External"/><Relationship Id="rId788" Type="http://schemas.openxmlformats.org/officeDocument/2006/relationships/hyperlink" Target="https://pbs.twimg.com/media/C-Fnro8VwAAs5nN.jpg" TargetMode="External"/><Relationship Id="rId995" Type="http://schemas.openxmlformats.org/officeDocument/2006/relationships/hyperlink" Target="https://twitter.com/" TargetMode="External"/><Relationship Id="rId1180" Type="http://schemas.openxmlformats.org/officeDocument/2006/relationships/hyperlink" Target="http://pbs.twimg.com/profile_images/845558444799283200/eWc88tNn_normal.png" TargetMode="External"/><Relationship Id="rId2024" Type="http://schemas.openxmlformats.org/officeDocument/2006/relationships/hyperlink" Target="http://pbs.twimg.com/profile_images/850359759324803072/Ep6J-YkM_normal.jpg" TargetMode="External"/><Relationship Id="rId2231" Type="http://schemas.openxmlformats.org/officeDocument/2006/relationships/hyperlink" Target="https://twitter.com/" TargetMode="External"/><Relationship Id="rId203" Type="http://schemas.openxmlformats.org/officeDocument/2006/relationships/hyperlink" Target="https://twitter.com/" TargetMode="External"/><Relationship Id="rId648" Type="http://schemas.openxmlformats.org/officeDocument/2006/relationships/hyperlink" Target="https://twitter.com/" TargetMode="External"/><Relationship Id="rId855" Type="http://schemas.openxmlformats.org/officeDocument/2006/relationships/hyperlink" Target="http://pbs.twimg.com/profile_images/858501590843568128/KdlnNYMM_normal.jpg" TargetMode="External"/><Relationship Id="rId1040" Type="http://schemas.openxmlformats.org/officeDocument/2006/relationships/hyperlink" Target="https://twitter.com/" TargetMode="External"/><Relationship Id="rId1278" Type="http://schemas.openxmlformats.org/officeDocument/2006/relationships/hyperlink" Target="http://pbs.twimg.com/profile_images/458548784906006529/8DRVI8Lc_normal.jpeg" TargetMode="External"/><Relationship Id="rId1485" Type="http://schemas.openxmlformats.org/officeDocument/2006/relationships/hyperlink" Target="http://pbs.twimg.com/profile_images/856193008198311936/Gh14c9-1_normal.jpg" TargetMode="External"/><Relationship Id="rId1692" Type="http://schemas.openxmlformats.org/officeDocument/2006/relationships/hyperlink" Target="https://twitter.com/" TargetMode="External"/><Relationship Id="rId410" Type="http://schemas.openxmlformats.org/officeDocument/2006/relationships/hyperlink" Target="https://twitter.com/" TargetMode="External"/><Relationship Id="rId508" Type="http://schemas.openxmlformats.org/officeDocument/2006/relationships/hyperlink" Target="http://abs.twimg.com/sticky/default_profile_images/default_profile_normal.png" TargetMode="External"/><Relationship Id="rId715" Type="http://schemas.openxmlformats.org/officeDocument/2006/relationships/hyperlink" Target="http://pbs.twimg.com/profile_images/848207583638831105/2J_DCn2q_normal.jpg" TargetMode="External"/><Relationship Id="rId922" Type="http://schemas.openxmlformats.org/officeDocument/2006/relationships/hyperlink" Target="https://twitter.com/" TargetMode="External"/><Relationship Id="rId1138" Type="http://schemas.openxmlformats.org/officeDocument/2006/relationships/hyperlink" Target="https://pbs.twimg.com/media/C-Pc8dcXcAANzKr.jpg" TargetMode="External"/><Relationship Id="rId1345" Type="http://schemas.openxmlformats.org/officeDocument/2006/relationships/hyperlink" Target="http://pbs.twimg.com/profile_images/845317642005221376/5-XIZF7S_normal.jpg" TargetMode="External"/><Relationship Id="rId1552" Type="http://schemas.openxmlformats.org/officeDocument/2006/relationships/hyperlink" Target="http://pbs.twimg.com/profile_images/853206054825582593/N0oPJchm_normal.jpg" TargetMode="External"/><Relationship Id="rId1997" Type="http://schemas.openxmlformats.org/officeDocument/2006/relationships/hyperlink" Target="https://twitter.com/i/web/status/856581353680232448" TargetMode="External"/><Relationship Id="rId1205" Type="http://schemas.openxmlformats.org/officeDocument/2006/relationships/hyperlink" Target="http://pbs.twimg.com/profile_images/802816389228609537/Y8kH6bMk_normal.jpg" TargetMode="External"/><Relationship Id="rId1857" Type="http://schemas.openxmlformats.org/officeDocument/2006/relationships/hyperlink" Target="https://twitter.com/" TargetMode="External"/><Relationship Id="rId51" Type="http://schemas.openxmlformats.org/officeDocument/2006/relationships/hyperlink" Target="http://abs.twimg.com/sticky/default_profile_images/default_profile_normal.png" TargetMode="External"/><Relationship Id="rId1412" Type="http://schemas.openxmlformats.org/officeDocument/2006/relationships/hyperlink" Target="http://pbs.twimg.com/profile_images/746614051749363712/WAu8_LsQ_normal.jpg" TargetMode="External"/><Relationship Id="rId1717" Type="http://schemas.openxmlformats.org/officeDocument/2006/relationships/hyperlink" Target="https://twitter.com/" TargetMode="External"/><Relationship Id="rId1924" Type="http://schemas.openxmlformats.org/officeDocument/2006/relationships/hyperlink" Target="https://twitter.com/" TargetMode="External"/><Relationship Id="rId298" Type="http://schemas.openxmlformats.org/officeDocument/2006/relationships/hyperlink" Target="http://i2050.in/gujarat-lions-vs-kings-xi-punjab-jio-digital-life-ipl-2017-song-ringtone-free-download/" TargetMode="External"/><Relationship Id="rId158" Type="http://schemas.openxmlformats.org/officeDocument/2006/relationships/hyperlink" Target="http://abs.twimg.com/sticky/default_profile_images/default_profile_normal.png" TargetMode="External"/><Relationship Id="rId2186" Type="http://schemas.openxmlformats.org/officeDocument/2006/relationships/hyperlink" Target="https://twitter.com/" TargetMode="External"/><Relationship Id="rId365" Type="http://schemas.openxmlformats.org/officeDocument/2006/relationships/hyperlink" Target="https://twitter.com/" TargetMode="External"/><Relationship Id="rId572" Type="http://schemas.openxmlformats.org/officeDocument/2006/relationships/hyperlink" Target="https://twitter.com/" TargetMode="External"/><Relationship Id="rId2046" Type="http://schemas.openxmlformats.org/officeDocument/2006/relationships/hyperlink" Target="http://abs.twimg.com/sticky/default_profile_images/default_profile_normal.png" TargetMode="External"/><Relationship Id="rId2253" Type="http://schemas.openxmlformats.org/officeDocument/2006/relationships/hyperlink" Target="https://twitter.com/" TargetMode="External"/><Relationship Id="rId225" Type="http://schemas.openxmlformats.org/officeDocument/2006/relationships/hyperlink" Target="https://twitter.com/" TargetMode="External"/><Relationship Id="rId432" Type="http://schemas.openxmlformats.org/officeDocument/2006/relationships/hyperlink" Target="https://twitter.com/" TargetMode="External"/><Relationship Id="rId877" Type="http://schemas.openxmlformats.org/officeDocument/2006/relationships/hyperlink" Target="https://www.youtube.com/watch?v=uKhpK0rP9qk&amp;feature=youtu.be" TargetMode="External"/><Relationship Id="rId1062" Type="http://schemas.openxmlformats.org/officeDocument/2006/relationships/hyperlink" Target="http://www.rightrelevance.com/search/articles/hero?article=c47ab8d561cfd42c7f93d2c7ea2e8f57a18bdd8d&amp;query=Delhi%20India&amp;taccount=delhiindiarr" TargetMode="External"/><Relationship Id="rId2113" Type="http://schemas.openxmlformats.org/officeDocument/2006/relationships/hyperlink" Target="http://pbs.twimg.com/profile_images/837485340088745984/3A8A4NWW_normal.jpg" TargetMode="External"/><Relationship Id="rId737" Type="http://schemas.openxmlformats.org/officeDocument/2006/relationships/hyperlink" Target="https://twitter.com/" TargetMode="External"/><Relationship Id="rId944" Type="http://schemas.openxmlformats.org/officeDocument/2006/relationships/hyperlink" Target="http://pbs.twimg.com/profile_images/771038240329588736/HhJlV76r_normal.jpg" TargetMode="External"/><Relationship Id="rId1367" Type="http://schemas.openxmlformats.org/officeDocument/2006/relationships/hyperlink" Target="http://pbs.twimg.com/profile_images/849521125436645377/omDz_9nI_normal.jpg" TargetMode="External"/><Relationship Id="rId1574" Type="http://schemas.openxmlformats.org/officeDocument/2006/relationships/hyperlink" Target="https://twitter.com/" TargetMode="External"/><Relationship Id="rId1781" Type="http://schemas.openxmlformats.org/officeDocument/2006/relationships/hyperlink" Target="https://twitter.com/" TargetMode="External"/><Relationship Id="rId73" Type="http://schemas.openxmlformats.org/officeDocument/2006/relationships/hyperlink" Target="https://twitter.com/" TargetMode="External"/><Relationship Id="rId804" Type="http://schemas.openxmlformats.org/officeDocument/2006/relationships/hyperlink" Target="https://twitter.com/" TargetMode="External"/><Relationship Id="rId1227" Type="http://schemas.openxmlformats.org/officeDocument/2006/relationships/hyperlink" Target="http://pbs.twimg.com/profile_images/802952999207243776/RotoAEgw_normal.jpg" TargetMode="External"/><Relationship Id="rId1434" Type="http://schemas.openxmlformats.org/officeDocument/2006/relationships/hyperlink" Target="https://pbs.twimg.com/media/C-Pc8dcXcAANzKr.jpg" TargetMode="External"/><Relationship Id="rId1641" Type="http://schemas.openxmlformats.org/officeDocument/2006/relationships/hyperlink" Target="https://twitter.com/" TargetMode="External"/><Relationship Id="rId1879" Type="http://schemas.openxmlformats.org/officeDocument/2006/relationships/hyperlink" Target="https://twitter.com/" TargetMode="External"/><Relationship Id="rId1501" Type="http://schemas.openxmlformats.org/officeDocument/2006/relationships/hyperlink" Target="http://pbs.twimg.com/profile_images/852683044410601472/0iacu2Zg_normal.jpg" TargetMode="External"/><Relationship Id="rId1739" Type="http://schemas.openxmlformats.org/officeDocument/2006/relationships/hyperlink" Target="https://twitter.com/" TargetMode="External"/><Relationship Id="rId1946" Type="http://schemas.openxmlformats.org/officeDocument/2006/relationships/hyperlink" Target="https://twitter.com/" TargetMode="External"/><Relationship Id="rId1806" Type="http://schemas.openxmlformats.org/officeDocument/2006/relationships/hyperlink" Target="https://twitter.com/" TargetMode="External"/><Relationship Id="rId387" Type="http://schemas.openxmlformats.org/officeDocument/2006/relationships/hyperlink" Target="https://twitter.com/" TargetMode="External"/><Relationship Id="rId594" Type="http://schemas.openxmlformats.org/officeDocument/2006/relationships/hyperlink" Target="https://bombayinformer.com/109365/jc-digital-sales-specialist-reliance-jio-infocomm-limited-mumbai-maharashtra-bombay-jobs-14/" TargetMode="External"/><Relationship Id="rId2068" Type="http://schemas.openxmlformats.org/officeDocument/2006/relationships/hyperlink" Target="http://pbs.twimg.com/profile_images/786880840009678848/zrnRQ7lP_normal.jpg" TargetMode="External"/><Relationship Id="rId247" Type="http://schemas.openxmlformats.org/officeDocument/2006/relationships/hyperlink" Target="https://twitter.com/" TargetMode="External"/><Relationship Id="rId899" Type="http://schemas.openxmlformats.org/officeDocument/2006/relationships/hyperlink" Target="http://pbs.twimg.com/profile_images/836517000419635200/krEQ5gXV_normal.jpg" TargetMode="External"/><Relationship Id="rId1084" Type="http://schemas.openxmlformats.org/officeDocument/2006/relationships/hyperlink" Target="https://twitter.com/i/web/status/856715384497381377" TargetMode="External"/><Relationship Id="rId107" Type="http://schemas.openxmlformats.org/officeDocument/2006/relationships/hyperlink" Target="http://pbs.twimg.com/profile_images/806431840504401920/r79e_1PF_normal.jpg" TargetMode="External"/><Relationship Id="rId454" Type="http://schemas.openxmlformats.org/officeDocument/2006/relationships/hyperlink" Target="http://pbs.twimg.com/profile_images/844974186904797184/jCpvIT8F_normal.jpg" TargetMode="External"/><Relationship Id="rId661" Type="http://schemas.openxmlformats.org/officeDocument/2006/relationships/hyperlink" Target="http://pbs.twimg.com/profile_images/809743484940910592/Llo6HMOp_normal.jpg" TargetMode="External"/><Relationship Id="rId759" Type="http://schemas.openxmlformats.org/officeDocument/2006/relationships/hyperlink" Target="https://api.twitter.com/1.1/geo/id/2369b36d6676c667.json" TargetMode="External"/><Relationship Id="rId966" Type="http://schemas.openxmlformats.org/officeDocument/2006/relationships/hyperlink" Target="https://pbs.twimg.com/media/C-HV9KEXoAElGoQ.jpg" TargetMode="External"/><Relationship Id="rId1291" Type="http://schemas.openxmlformats.org/officeDocument/2006/relationships/hyperlink" Target="http://pbs.twimg.com/profile_images/478945044624191488/R0paOthq_normal.jpeg" TargetMode="External"/><Relationship Id="rId1389" Type="http://schemas.openxmlformats.org/officeDocument/2006/relationships/hyperlink" Target="http://pbs.twimg.com/profile_images/1133692153/pjf_small_logo_normal.png" TargetMode="External"/><Relationship Id="rId1596" Type="http://schemas.openxmlformats.org/officeDocument/2006/relationships/hyperlink" Target="https://twitter.com/" TargetMode="External"/><Relationship Id="rId2135" Type="http://schemas.openxmlformats.org/officeDocument/2006/relationships/hyperlink" Target="http://pbs.twimg.com/profile_images/738739258899505152/CAgJm9BC_normal.jpg" TargetMode="External"/><Relationship Id="rId314" Type="http://schemas.openxmlformats.org/officeDocument/2006/relationships/hyperlink" Target="https://pbs.twimg.com/media/C-Fnro8VwAAs5nN.jpg" TargetMode="External"/><Relationship Id="rId521" Type="http://schemas.openxmlformats.org/officeDocument/2006/relationships/hyperlink" Target="https://twitter.com/" TargetMode="External"/><Relationship Id="rId619" Type="http://schemas.openxmlformats.org/officeDocument/2006/relationships/hyperlink" Target="http://pbs.twimg.com/profile_images/669245532/india_normal.gif" TargetMode="External"/><Relationship Id="rId1151" Type="http://schemas.openxmlformats.org/officeDocument/2006/relationships/hyperlink" Target="https://pbs.twimg.com/media/C6d4vQlXMAAeEqK.jpg" TargetMode="External"/><Relationship Id="rId1249" Type="http://schemas.openxmlformats.org/officeDocument/2006/relationships/hyperlink" Target="http://pbs.twimg.com/profile_images/462625073329758209/wH-rL81S_normal.jpeg" TargetMode="External"/><Relationship Id="rId2202" Type="http://schemas.openxmlformats.org/officeDocument/2006/relationships/hyperlink" Target="https://twitter.com/" TargetMode="External"/><Relationship Id="rId95" Type="http://schemas.openxmlformats.org/officeDocument/2006/relationships/hyperlink" Target="https://pbs.twimg.com/media/C-PFNvUXUAAKnHt.jpg" TargetMode="External"/><Relationship Id="rId826" Type="http://schemas.openxmlformats.org/officeDocument/2006/relationships/hyperlink" Target="https://twitter.com/" TargetMode="External"/><Relationship Id="rId1011" Type="http://schemas.openxmlformats.org/officeDocument/2006/relationships/hyperlink" Target="http://pbs.twimg.com/profile_images/714451650971353089/04Elu3wT_normal.jpg" TargetMode="External"/><Relationship Id="rId1109" Type="http://schemas.openxmlformats.org/officeDocument/2006/relationships/hyperlink" Target="https://pbs.twimg.com/media/C9_3J58UMAA_D7n.jpg" TargetMode="External"/><Relationship Id="rId1456" Type="http://schemas.openxmlformats.org/officeDocument/2006/relationships/hyperlink" Target="http://pbs.twimg.com/profile_images/824241020388995072/ob30IcNy_normal.jpg" TargetMode="External"/><Relationship Id="rId1663" Type="http://schemas.openxmlformats.org/officeDocument/2006/relationships/hyperlink" Target="https://twitter.com/" TargetMode="External"/><Relationship Id="rId1870" Type="http://schemas.openxmlformats.org/officeDocument/2006/relationships/hyperlink" Target="https://twitter.com/" TargetMode="External"/><Relationship Id="rId1968" Type="http://schemas.openxmlformats.org/officeDocument/2006/relationships/hyperlink" Target="http://pbs.twimg.com/profile_images/843877120417914880/Iht4uaVI_normal.jpg" TargetMode="External"/><Relationship Id="rId1316" Type="http://schemas.openxmlformats.org/officeDocument/2006/relationships/hyperlink" Target="http://pbs.twimg.com/profile_images/777848485953597440/6Ckr-soy_normal.jpg" TargetMode="External"/><Relationship Id="rId1523" Type="http://schemas.openxmlformats.org/officeDocument/2006/relationships/hyperlink" Target="http://pbs.twimg.com/profile_images/557406441619722240/37uxQj6i_normal.jpeg" TargetMode="External"/><Relationship Id="rId1730" Type="http://schemas.openxmlformats.org/officeDocument/2006/relationships/hyperlink" Target="https://twitter.com/" TargetMode="External"/><Relationship Id="rId22" Type="http://schemas.openxmlformats.org/officeDocument/2006/relationships/hyperlink" Target="http://pbs.twimg.com/profile_images/844517112660070400/M_RGQzHw_normal.jpg" TargetMode="External"/><Relationship Id="rId1828" Type="http://schemas.openxmlformats.org/officeDocument/2006/relationships/hyperlink" Target="https://twitter.com/" TargetMode="External"/><Relationship Id="rId171" Type="http://schemas.openxmlformats.org/officeDocument/2006/relationships/hyperlink" Target="http://pbs.twimg.com/profile_images/719452721577730048/mBhH7frl_normal.jpg" TargetMode="External"/><Relationship Id="rId269" Type="http://schemas.openxmlformats.org/officeDocument/2006/relationships/hyperlink" Target="https://twitter.com/" TargetMode="External"/><Relationship Id="rId476" Type="http://schemas.openxmlformats.org/officeDocument/2006/relationships/hyperlink" Target="https://twitter.com/" TargetMode="External"/><Relationship Id="rId683" Type="http://schemas.openxmlformats.org/officeDocument/2006/relationships/hyperlink" Target="https://twitter.com/" TargetMode="External"/><Relationship Id="rId890" Type="http://schemas.openxmlformats.org/officeDocument/2006/relationships/hyperlink" Target="http://linkis.com/indiatimes.com/M4u3a" TargetMode="External"/><Relationship Id="rId2157" Type="http://schemas.openxmlformats.org/officeDocument/2006/relationships/hyperlink" Target="https://twitter.com/" TargetMode="External"/><Relationship Id="rId129" Type="http://schemas.openxmlformats.org/officeDocument/2006/relationships/hyperlink" Target="http://pbs.twimg.com/profile_images/857937301942530052/YB_d3bBq_normal.jpg" TargetMode="External"/><Relationship Id="rId336" Type="http://schemas.openxmlformats.org/officeDocument/2006/relationships/hyperlink" Target="http://pbs.twimg.com/profile_images/849569923969974273/9FKie8kL_normal.jpg" TargetMode="External"/><Relationship Id="rId543" Type="http://schemas.openxmlformats.org/officeDocument/2006/relationships/hyperlink" Target="http://pbs.twimg.com/profile_images/851396428052275200/0kiBtsOt_normal.jpg" TargetMode="External"/><Relationship Id="rId988" Type="http://schemas.openxmlformats.org/officeDocument/2006/relationships/hyperlink" Target="http://pbs.twimg.com/profile_images/858660629845950465/ywBGrE_B_normal.jpg" TargetMode="External"/><Relationship Id="rId1173" Type="http://schemas.openxmlformats.org/officeDocument/2006/relationships/hyperlink" Target="http://pbs.twimg.com/profile_images/701819830958161920/7GT-3ws2_normal.jpg" TargetMode="External"/><Relationship Id="rId1380" Type="http://schemas.openxmlformats.org/officeDocument/2006/relationships/hyperlink" Target="http://pbs.twimg.com/profile_images/853509790206709760/n4wvbr3T_normal.jpg" TargetMode="External"/><Relationship Id="rId2017" Type="http://schemas.openxmlformats.org/officeDocument/2006/relationships/hyperlink" Target="https://pbs.twimg.com/media/C-rvNriUQAAV4cI.jpg" TargetMode="External"/><Relationship Id="rId2224" Type="http://schemas.openxmlformats.org/officeDocument/2006/relationships/hyperlink" Target="https://twitter.com/" TargetMode="External"/><Relationship Id="rId403" Type="http://schemas.openxmlformats.org/officeDocument/2006/relationships/hyperlink" Target="https://twitter.com/" TargetMode="External"/><Relationship Id="rId750" Type="http://schemas.openxmlformats.org/officeDocument/2006/relationships/hyperlink" Target="https://twitter.com/" TargetMode="External"/><Relationship Id="rId848" Type="http://schemas.openxmlformats.org/officeDocument/2006/relationships/hyperlink" Target="http://pbs.twimg.com/profile_images/844118163277201408/XmSffiEr_normal.jpg" TargetMode="External"/><Relationship Id="rId1033" Type="http://schemas.openxmlformats.org/officeDocument/2006/relationships/hyperlink" Target="http://pbs.twimg.com/profile_images/422281154788474880/uuCZtPno_normal.jpeg" TargetMode="External"/><Relationship Id="rId1478" Type="http://schemas.openxmlformats.org/officeDocument/2006/relationships/hyperlink" Target="http://pbs.twimg.com/profile_images/857655828995690496/bH0QWrm4_normal.jpg" TargetMode="External"/><Relationship Id="rId1685" Type="http://schemas.openxmlformats.org/officeDocument/2006/relationships/hyperlink" Target="https://twitter.com/" TargetMode="External"/><Relationship Id="rId1892" Type="http://schemas.openxmlformats.org/officeDocument/2006/relationships/hyperlink" Target="https://twitter.com/" TargetMode="External"/><Relationship Id="rId610" Type="http://schemas.openxmlformats.org/officeDocument/2006/relationships/hyperlink" Target="https://pbs.twimg.com/media/C-FSMvwXkAELS6G.jpg" TargetMode="External"/><Relationship Id="rId708" Type="http://schemas.openxmlformats.org/officeDocument/2006/relationships/hyperlink" Target="http://pbs.twimg.com/profile_images/776277953969659904/gPmf8vqW_normal.jpg" TargetMode="External"/><Relationship Id="rId915" Type="http://schemas.openxmlformats.org/officeDocument/2006/relationships/hyperlink" Target="http://pbs.twimg.com/profile_images/2432353459/4077oduiymkxeoqomk1y_normal.png" TargetMode="External"/><Relationship Id="rId1240" Type="http://schemas.openxmlformats.org/officeDocument/2006/relationships/hyperlink" Target="http://pbs.twimg.com/profile_images/793178710362861568/3if2eo5p_normal.jpg" TargetMode="External"/><Relationship Id="rId1338" Type="http://schemas.openxmlformats.org/officeDocument/2006/relationships/hyperlink" Target="http://pbs.twimg.com/profile_images/789153482464907264/hRh1leq__normal.jpg" TargetMode="External"/><Relationship Id="rId1545" Type="http://schemas.openxmlformats.org/officeDocument/2006/relationships/hyperlink" Target="http://pbs.twimg.com/profile_images/834312110003859456/svc971gT_normal.jpg" TargetMode="External"/><Relationship Id="rId1100" Type="http://schemas.openxmlformats.org/officeDocument/2006/relationships/hyperlink" Target="https://twitter.com/i/web/status/857937573536079872" TargetMode="External"/><Relationship Id="rId1405" Type="http://schemas.openxmlformats.org/officeDocument/2006/relationships/hyperlink" Target="http://pbs.twimg.com/profile_images/857995986450489344/eXnr_9ux_normal.jpg" TargetMode="External"/><Relationship Id="rId1752" Type="http://schemas.openxmlformats.org/officeDocument/2006/relationships/hyperlink" Target="https://twitter.com/" TargetMode="External"/><Relationship Id="rId44" Type="http://schemas.openxmlformats.org/officeDocument/2006/relationships/hyperlink" Target="http://pbs.twimg.com/profile_images/665559221488893954/KdPSo2Qx_normal.jpg" TargetMode="External"/><Relationship Id="rId1612" Type="http://schemas.openxmlformats.org/officeDocument/2006/relationships/hyperlink" Target="https://twitter.com/" TargetMode="External"/><Relationship Id="rId1917" Type="http://schemas.openxmlformats.org/officeDocument/2006/relationships/hyperlink" Target="https://twitter.com/" TargetMode="External"/><Relationship Id="rId193" Type="http://schemas.openxmlformats.org/officeDocument/2006/relationships/hyperlink" Target="https://twitter.com/" TargetMode="External"/><Relationship Id="rId498" Type="http://schemas.openxmlformats.org/officeDocument/2006/relationships/hyperlink" Target="http://pbs.twimg.com/profile_images/738739258899505152/CAgJm9BC_normal.jpg" TargetMode="External"/><Relationship Id="rId2081" Type="http://schemas.openxmlformats.org/officeDocument/2006/relationships/hyperlink" Target="http://abs.twimg.com/sticky/default_profile_images/default_profile_normal.png" TargetMode="External"/><Relationship Id="rId2179" Type="http://schemas.openxmlformats.org/officeDocument/2006/relationships/hyperlink" Target="https://twitter.com/" TargetMode="External"/><Relationship Id="rId260" Type="http://schemas.openxmlformats.org/officeDocument/2006/relationships/hyperlink" Target="http://pbs.twimg.com/profile_images/600220874688442368/tuDOl5ko_normal.jpg" TargetMode="External"/><Relationship Id="rId120" Type="http://schemas.openxmlformats.org/officeDocument/2006/relationships/hyperlink" Target="https://pbs.twimg.com/media/C-KzNAbXYAARPTM.jpg" TargetMode="External"/><Relationship Id="rId358" Type="http://schemas.openxmlformats.org/officeDocument/2006/relationships/hyperlink" Target="http://pbs.twimg.com/profile_images/632245423529299968/xv710t0n_normal.jpg" TargetMode="External"/><Relationship Id="rId565" Type="http://schemas.openxmlformats.org/officeDocument/2006/relationships/hyperlink" Target="https://twitter.com/" TargetMode="External"/><Relationship Id="rId772" Type="http://schemas.openxmlformats.org/officeDocument/2006/relationships/hyperlink" Target="http://share.media.jio.com/Mjg5XzI4ODMxOF81XnNvbmc=" TargetMode="External"/><Relationship Id="rId1195" Type="http://schemas.openxmlformats.org/officeDocument/2006/relationships/hyperlink" Target="https://pbs.twimg.com/media/C-BqVdhV0AAbJvl.jpg" TargetMode="External"/><Relationship Id="rId2039" Type="http://schemas.openxmlformats.org/officeDocument/2006/relationships/hyperlink" Target="http://pbs.twimg.com/profile_images/750909587839066112/F1t1Yqyz_normal.jpg" TargetMode="External"/><Relationship Id="rId2246" Type="http://schemas.openxmlformats.org/officeDocument/2006/relationships/hyperlink" Target="https://twitter.com/" TargetMode="External"/><Relationship Id="rId218" Type="http://schemas.openxmlformats.org/officeDocument/2006/relationships/hyperlink" Target="https://twitter.com/" TargetMode="External"/><Relationship Id="rId425" Type="http://schemas.openxmlformats.org/officeDocument/2006/relationships/hyperlink" Target="https://twitter.com/" TargetMode="External"/><Relationship Id="rId632" Type="http://schemas.openxmlformats.org/officeDocument/2006/relationships/hyperlink" Target="https://twitter.com/" TargetMode="External"/><Relationship Id="rId1055" Type="http://schemas.openxmlformats.org/officeDocument/2006/relationships/hyperlink" Target="https://www.amazon.in/gp/product/B01ELJQSS8?ie=UTF8&amp;camp=3770&amp;creative=25570&amp;creativeASIN=B01ELJQSS8&amp;linkCode=shr&amp;tag=smartdealofin-21&amp;qid=1492772784&amp;sr=8-1&amp;keywords=forzza" TargetMode="External"/><Relationship Id="rId1262" Type="http://schemas.openxmlformats.org/officeDocument/2006/relationships/hyperlink" Target="http://pbs.twimg.com/profile_images/460801848325046272/MaYc9GR5_normal.jpeg" TargetMode="External"/><Relationship Id="rId2106" Type="http://schemas.openxmlformats.org/officeDocument/2006/relationships/hyperlink" Target="http://pbs.twimg.com/profile_images/500829041402728448/tJYE3QT5_normal.jpeg" TargetMode="External"/><Relationship Id="rId937" Type="http://schemas.openxmlformats.org/officeDocument/2006/relationships/hyperlink" Target="http://abs.twimg.com/sticky/default_profile_images/default_profile_normal.png" TargetMode="External"/><Relationship Id="rId1122" Type="http://schemas.openxmlformats.org/officeDocument/2006/relationships/hyperlink" Target="https://pbs.twimg.com/media/C-Pc8dcXcAANzKr.jpg" TargetMode="External"/><Relationship Id="rId1567" Type="http://schemas.openxmlformats.org/officeDocument/2006/relationships/hyperlink" Target="https://twitter.com/" TargetMode="External"/><Relationship Id="rId1774" Type="http://schemas.openxmlformats.org/officeDocument/2006/relationships/hyperlink" Target="https://twitter.com/" TargetMode="External"/><Relationship Id="rId1981" Type="http://schemas.openxmlformats.org/officeDocument/2006/relationships/hyperlink" Target="https://twitter.com/" TargetMode="External"/><Relationship Id="rId66" Type="http://schemas.openxmlformats.org/officeDocument/2006/relationships/hyperlink" Target="https://twitter.com/" TargetMode="External"/><Relationship Id="rId1427" Type="http://schemas.openxmlformats.org/officeDocument/2006/relationships/hyperlink" Target="http://pbs.twimg.com/profile_images/843269534337327104/cSRCaP60_normal.jpg" TargetMode="External"/><Relationship Id="rId1634" Type="http://schemas.openxmlformats.org/officeDocument/2006/relationships/hyperlink" Target="https://twitter.com/" TargetMode="External"/><Relationship Id="rId1841" Type="http://schemas.openxmlformats.org/officeDocument/2006/relationships/hyperlink" Target="https://twitter.com/" TargetMode="External"/><Relationship Id="rId1939" Type="http://schemas.openxmlformats.org/officeDocument/2006/relationships/hyperlink" Target="https://twitter.com/" TargetMode="External"/><Relationship Id="rId1701" Type="http://schemas.openxmlformats.org/officeDocument/2006/relationships/hyperlink" Target="https://twitter.com/" TargetMode="External"/><Relationship Id="rId282" Type="http://schemas.openxmlformats.org/officeDocument/2006/relationships/hyperlink" Target="http://pbs.twimg.com/profile_images/751367542216634368/Z5wkiDZl_normal.jpg" TargetMode="External"/><Relationship Id="rId587" Type="http://schemas.openxmlformats.org/officeDocument/2006/relationships/hyperlink" Target="https://twitter.com/" TargetMode="External"/><Relationship Id="rId2170" Type="http://schemas.openxmlformats.org/officeDocument/2006/relationships/hyperlink" Target="https://twitter.com/" TargetMode="External"/><Relationship Id="rId2268" Type="http://schemas.openxmlformats.org/officeDocument/2006/relationships/vmlDrawing" Target="../drawings/vmlDrawing1.vml"/><Relationship Id="rId8" Type="http://schemas.openxmlformats.org/officeDocument/2006/relationships/hyperlink" Target="http://telecom.economictimes.indiatimes.com/news/andhra-pradesh-tamil-nadu-emerge-as-top-circles-for-reliance-jio-with-highest-userbase/58400199" TargetMode="External"/><Relationship Id="rId142" Type="http://schemas.openxmlformats.org/officeDocument/2006/relationships/hyperlink" Target="http://pbs.twimg.com/profile_images/569754943884513280/7CKF84qJ_normal.png" TargetMode="External"/><Relationship Id="rId447" Type="http://schemas.openxmlformats.org/officeDocument/2006/relationships/hyperlink" Target="https://pbs.twimg.com/media/C-HfYMZXgAA0wqJ.jpg" TargetMode="External"/><Relationship Id="rId794" Type="http://schemas.openxmlformats.org/officeDocument/2006/relationships/hyperlink" Target="http://pbs.twimg.com/profile_images/839382411045543936/kGhdC6rV_normal.jpg" TargetMode="External"/><Relationship Id="rId1077" Type="http://schemas.openxmlformats.org/officeDocument/2006/relationships/hyperlink" Target="https://twitter.com/i/web/status/856548783638925317" TargetMode="External"/><Relationship Id="rId2030" Type="http://schemas.openxmlformats.org/officeDocument/2006/relationships/hyperlink" Target="http://abs.twimg.com/sticky/default_profile_images/default_profile_normal.png" TargetMode="External"/><Relationship Id="rId2128" Type="http://schemas.openxmlformats.org/officeDocument/2006/relationships/hyperlink" Target="http://pbs.twimg.com/profile_images/527846178772090880/3KrXi6fa_normal.jpeg" TargetMode="External"/><Relationship Id="rId654" Type="http://schemas.openxmlformats.org/officeDocument/2006/relationships/hyperlink" Target="https://twitter.com/" TargetMode="External"/><Relationship Id="rId861" Type="http://schemas.openxmlformats.org/officeDocument/2006/relationships/hyperlink" Target="https://twitter.com/" TargetMode="External"/><Relationship Id="rId959" Type="http://schemas.openxmlformats.org/officeDocument/2006/relationships/hyperlink" Target="https://twitter.com/" TargetMode="External"/><Relationship Id="rId1284" Type="http://schemas.openxmlformats.org/officeDocument/2006/relationships/hyperlink" Target="http://pbs.twimg.com/profile_images/478961564607713280/escOT1G4_normal.jpeg" TargetMode="External"/><Relationship Id="rId1491" Type="http://schemas.openxmlformats.org/officeDocument/2006/relationships/hyperlink" Target="http://pbs.twimg.com/profile_images/561620515387752449/s0sdzrXt_normal.jpeg" TargetMode="External"/><Relationship Id="rId1589" Type="http://schemas.openxmlformats.org/officeDocument/2006/relationships/hyperlink" Target="https://twitter.com/" TargetMode="External"/><Relationship Id="rId307" Type="http://schemas.openxmlformats.org/officeDocument/2006/relationships/hyperlink" Target="http://pbs.twimg.com/profile_images/787994584693501952/9XmTZ1NV_normal.jpg" TargetMode="External"/><Relationship Id="rId514" Type="http://schemas.openxmlformats.org/officeDocument/2006/relationships/hyperlink" Target="http://pbs.twimg.com/profile_images/686077211468640256/PeDMtsq5_normal.jpg" TargetMode="External"/><Relationship Id="rId721" Type="http://schemas.openxmlformats.org/officeDocument/2006/relationships/hyperlink" Target="http://pbs.twimg.com/profile_images/2245691877/img001_normal.JPG" TargetMode="External"/><Relationship Id="rId1144" Type="http://schemas.openxmlformats.org/officeDocument/2006/relationships/hyperlink" Target="https://pbs.twimg.com/media/C-WGTz9V0AAslML.jpg" TargetMode="External"/><Relationship Id="rId1351" Type="http://schemas.openxmlformats.org/officeDocument/2006/relationships/hyperlink" Target="http://pbs.twimg.com/profile_images/802943811097948160/B2azEhVx_normal.jpg" TargetMode="External"/><Relationship Id="rId1449" Type="http://schemas.openxmlformats.org/officeDocument/2006/relationships/hyperlink" Target="https://pbs.twimg.com/media/C-Pc8dcXcAANzKr.jpg" TargetMode="External"/><Relationship Id="rId1796" Type="http://schemas.openxmlformats.org/officeDocument/2006/relationships/hyperlink" Target="https://twitter.com/" TargetMode="External"/><Relationship Id="rId88" Type="http://schemas.openxmlformats.org/officeDocument/2006/relationships/hyperlink" Target="https://twitter.com/i/web/status/855969300691144705" TargetMode="External"/><Relationship Id="rId819" Type="http://schemas.openxmlformats.org/officeDocument/2006/relationships/hyperlink" Target="https://twitter.com/" TargetMode="External"/><Relationship Id="rId1004" Type="http://schemas.openxmlformats.org/officeDocument/2006/relationships/hyperlink" Target="http://pbs.twimg.com/profile_images/836672715184558080/lvJPMTg3_normal.jpg" TargetMode="External"/><Relationship Id="rId1211" Type="http://schemas.openxmlformats.org/officeDocument/2006/relationships/hyperlink" Target="http://pbs.twimg.com/profile_images/478634667638157312/jHPwL_up_normal.jpeg" TargetMode="External"/><Relationship Id="rId1656" Type="http://schemas.openxmlformats.org/officeDocument/2006/relationships/hyperlink" Target="https://twitter.com/" TargetMode="External"/><Relationship Id="rId1863" Type="http://schemas.openxmlformats.org/officeDocument/2006/relationships/hyperlink" Target="https://twitter.com/" TargetMode="External"/><Relationship Id="rId1309" Type="http://schemas.openxmlformats.org/officeDocument/2006/relationships/hyperlink" Target="http://pbs.twimg.com/profile_images/853254233629614080/py7qaZUN_normal.jpg" TargetMode="External"/><Relationship Id="rId1516" Type="http://schemas.openxmlformats.org/officeDocument/2006/relationships/hyperlink" Target="https://pbs.twimg.com/media/C6d4vQlXMAAeEqK.jpg" TargetMode="External"/><Relationship Id="rId1723" Type="http://schemas.openxmlformats.org/officeDocument/2006/relationships/hyperlink" Target="https://twitter.com/" TargetMode="External"/><Relationship Id="rId1930" Type="http://schemas.openxmlformats.org/officeDocument/2006/relationships/hyperlink" Target="https://twitter.com/" TargetMode="External"/><Relationship Id="rId15" Type="http://schemas.openxmlformats.org/officeDocument/2006/relationships/hyperlink" Target="https://pbs.twimg.com/media/C-a1AVTUwAE7zpj.jpg" TargetMode="External"/><Relationship Id="rId2192" Type="http://schemas.openxmlformats.org/officeDocument/2006/relationships/hyperlink" Target="https://twitter.com/" TargetMode="External"/><Relationship Id="rId164" Type="http://schemas.openxmlformats.org/officeDocument/2006/relationships/hyperlink" Target="http://pbs.twimg.com/profile_images/677638930846609408/gzANxjXe_normal.jpg" TargetMode="External"/><Relationship Id="rId371" Type="http://schemas.openxmlformats.org/officeDocument/2006/relationships/hyperlink" Target="https://twitter.com/" TargetMode="External"/><Relationship Id="rId2052" Type="http://schemas.openxmlformats.org/officeDocument/2006/relationships/hyperlink" Target="http://pbs.twimg.com/profile_images/698398786922516480/pmQeMkaO_normal.jpg" TargetMode="External"/><Relationship Id="rId469" Type="http://schemas.openxmlformats.org/officeDocument/2006/relationships/hyperlink" Target="https://twitter.com/" TargetMode="External"/><Relationship Id="rId676" Type="http://schemas.openxmlformats.org/officeDocument/2006/relationships/hyperlink" Target="https://twitter.com/" TargetMode="External"/><Relationship Id="rId883" Type="http://schemas.openxmlformats.org/officeDocument/2006/relationships/hyperlink" Target="https://twitter.com/i/web/status/855506033674006528" TargetMode="External"/><Relationship Id="rId1099" Type="http://schemas.openxmlformats.org/officeDocument/2006/relationships/hyperlink" Target="https://twitter.com/i/web/status/857937573536079872" TargetMode="External"/><Relationship Id="rId231" Type="http://schemas.openxmlformats.org/officeDocument/2006/relationships/hyperlink" Target="https://twitter.com/" TargetMode="External"/><Relationship Id="rId329" Type="http://schemas.openxmlformats.org/officeDocument/2006/relationships/hyperlink" Target="http://pbs.twimg.com/profile_images/850306611654443010/9cy-ThI6_normal.jpg" TargetMode="External"/><Relationship Id="rId536" Type="http://schemas.openxmlformats.org/officeDocument/2006/relationships/hyperlink" Target="https://twitter.com/i/web/status/858155264171802626" TargetMode="External"/><Relationship Id="rId1166" Type="http://schemas.openxmlformats.org/officeDocument/2006/relationships/hyperlink" Target="http://pbs.twimg.com/profile_images/428209242718208000/Abj19S7C_normal.png" TargetMode="External"/><Relationship Id="rId1373" Type="http://schemas.openxmlformats.org/officeDocument/2006/relationships/hyperlink" Target="http://pbs.twimg.com/profile_images/731000471100346368/rizAjX8V_normal.jpg" TargetMode="External"/><Relationship Id="rId2217" Type="http://schemas.openxmlformats.org/officeDocument/2006/relationships/hyperlink" Target="https://twitter.com/" TargetMode="External"/><Relationship Id="rId743" Type="http://schemas.openxmlformats.org/officeDocument/2006/relationships/hyperlink" Target="https://twitter.com/" TargetMode="External"/><Relationship Id="rId950" Type="http://schemas.openxmlformats.org/officeDocument/2006/relationships/hyperlink" Target="https://twitter.com/" TargetMode="External"/><Relationship Id="rId1026" Type="http://schemas.openxmlformats.org/officeDocument/2006/relationships/hyperlink" Target="https://api.twitter.com/1.1/geo/id/6a432d7e9a987731.json" TargetMode="External"/><Relationship Id="rId1580" Type="http://schemas.openxmlformats.org/officeDocument/2006/relationships/hyperlink" Target="https://twitter.com/" TargetMode="External"/><Relationship Id="rId1678" Type="http://schemas.openxmlformats.org/officeDocument/2006/relationships/hyperlink" Target="https://twitter.com/" TargetMode="External"/><Relationship Id="rId1885" Type="http://schemas.openxmlformats.org/officeDocument/2006/relationships/hyperlink" Target="https://twitter.com/" TargetMode="External"/><Relationship Id="rId603" Type="http://schemas.openxmlformats.org/officeDocument/2006/relationships/hyperlink" Target="https://pbs.twimg.com/media/C-FSMvwXkAELS6G.jpg" TargetMode="External"/><Relationship Id="rId810" Type="http://schemas.openxmlformats.org/officeDocument/2006/relationships/hyperlink" Target="https://twitter.com/" TargetMode="External"/><Relationship Id="rId908" Type="http://schemas.openxmlformats.org/officeDocument/2006/relationships/hyperlink" Target="http://pbs.twimg.com/profile_images/649590622664433664/7ewiEn_S_normal.jpg" TargetMode="External"/><Relationship Id="rId1233" Type="http://schemas.openxmlformats.org/officeDocument/2006/relationships/hyperlink" Target="http://pbs.twimg.com/profile_images/802938484696547328/DGdLtM1q_normal.jpg" TargetMode="External"/><Relationship Id="rId1440" Type="http://schemas.openxmlformats.org/officeDocument/2006/relationships/hyperlink" Target="https://pbs.twimg.com/media/C-Pc8dcXcAANzKr.jpg" TargetMode="External"/><Relationship Id="rId1538" Type="http://schemas.openxmlformats.org/officeDocument/2006/relationships/hyperlink" Target="https://pbs.twimg.com/media/C-AG1iSW0AMYAzt.jpg" TargetMode="External"/><Relationship Id="rId1300" Type="http://schemas.openxmlformats.org/officeDocument/2006/relationships/hyperlink" Target="http://pbs.twimg.com/profile_images/809039125617770496/_oJHmJ-W_normal.jpg" TargetMode="External"/><Relationship Id="rId1745" Type="http://schemas.openxmlformats.org/officeDocument/2006/relationships/hyperlink" Target="https://twitter.com/" TargetMode="External"/><Relationship Id="rId1952" Type="http://schemas.openxmlformats.org/officeDocument/2006/relationships/hyperlink" Target="https://twitter.com/" TargetMode="External"/><Relationship Id="rId37" Type="http://schemas.openxmlformats.org/officeDocument/2006/relationships/hyperlink" Target="https://twitter.com/" TargetMode="External"/><Relationship Id="rId1605" Type="http://schemas.openxmlformats.org/officeDocument/2006/relationships/hyperlink" Target="https://twitter.com/" TargetMode="External"/><Relationship Id="rId1812" Type="http://schemas.openxmlformats.org/officeDocument/2006/relationships/hyperlink" Target="https://twitter.com/" TargetMode="External"/><Relationship Id="rId186" Type="http://schemas.openxmlformats.org/officeDocument/2006/relationships/hyperlink" Target="https://twitter.com/" TargetMode="External"/><Relationship Id="rId393" Type="http://schemas.openxmlformats.org/officeDocument/2006/relationships/hyperlink" Target="https://twitter.com/" TargetMode="External"/><Relationship Id="rId2074" Type="http://schemas.openxmlformats.org/officeDocument/2006/relationships/hyperlink" Target="http://pbs.twimg.com/profile_images/843663843205160960/0-tSccjc_normal.jpg" TargetMode="External"/><Relationship Id="rId253" Type="http://schemas.openxmlformats.org/officeDocument/2006/relationships/hyperlink" Target="https://api.twitter.com/1.1/geo/id/03aa6bebdd75aa9e.json" TargetMode="External"/><Relationship Id="rId460" Type="http://schemas.openxmlformats.org/officeDocument/2006/relationships/hyperlink" Target="http://pbs.twimg.com/profile_images/528475332089634816/4hNMElNq_normal.jpeg" TargetMode="External"/><Relationship Id="rId698" Type="http://schemas.openxmlformats.org/officeDocument/2006/relationships/hyperlink" Target="http://abs.twimg.com/sticky/default_profile_images/default_profile_normal.png" TargetMode="External"/><Relationship Id="rId1090" Type="http://schemas.openxmlformats.org/officeDocument/2006/relationships/hyperlink" Target="https://twitter.com/i/web/status/857293525095927808" TargetMode="External"/><Relationship Id="rId2141" Type="http://schemas.openxmlformats.org/officeDocument/2006/relationships/hyperlink" Target="https://twitter.com/" TargetMode="External"/><Relationship Id="rId113" Type="http://schemas.openxmlformats.org/officeDocument/2006/relationships/hyperlink" Target="http://pbs.twimg.com/profile_images/858322986713133056/p2KeFTtb_normal.jpg" TargetMode="External"/><Relationship Id="rId320" Type="http://schemas.openxmlformats.org/officeDocument/2006/relationships/hyperlink" Target="http://pbs.twimg.com/profile_images/854589779089993728/vekfidyw_normal.jpg" TargetMode="External"/><Relationship Id="rId558" Type="http://schemas.openxmlformats.org/officeDocument/2006/relationships/hyperlink" Target="http://pbs.twimg.com/profile_images/834309581153112065/iyZ32Ho5_normal.jpg" TargetMode="External"/><Relationship Id="rId765" Type="http://schemas.openxmlformats.org/officeDocument/2006/relationships/hyperlink" Target="https://www.youtube.com/watch?v=trrI6HqyJeU&amp;feature=youtu.be&amp;a" TargetMode="External"/><Relationship Id="rId972" Type="http://schemas.openxmlformats.org/officeDocument/2006/relationships/hyperlink" Target="https://twitter.com/" TargetMode="External"/><Relationship Id="rId1188" Type="http://schemas.openxmlformats.org/officeDocument/2006/relationships/hyperlink" Target="http://pbs.twimg.com/profile_images/778321037968670721/PNi8g153_normal.jpg" TargetMode="External"/><Relationship Id="rId1395" Type="http://schemas.openxmlformats.org/officeDocument/2006/relationships/hyperlink" Target="http://pbs.twimg.com/profile_images/854200561431859200/JBKt_B4X_normal.jpg" TargetMode="External"/><Relationship Id="rId2001" Type="http://schemas.openxmlformats.org/officeDocument/2006/relationships/hyperlink" Target="https://twitter.com/i/web/status/857857528721543168" TargetMode="External"/><Relationship Id="rId2239" Type="http://schemas.openxmlformats.org/officeDocument/2006/relationships/hyperlink" Target="https://twitter.com/" TargetMode="External"/><Relationship Id="rId418" Type="http://schemas.openxmlformats.org/officeDocument/2006/relationships/hyperlink" Target="http://pbs.twimg.com/profile_images/841965775275601922/xEpQM-KJ_normal.jpg" TargetMode="External"/><Relationship Id="rId625" Type="http://schemas.openxmlformats.org/officeDocument/2006/relationships/hyperlink" Target="http://pbs.twimg.com/profile_images/669245532/india_normal.gif" TargetMode="External"/><Relationship Id="rId832" Type="http://schemas.openxmlformats.org/officeDocument/2006/relationships/hyperlink" Target="https://www.instagram.com/p/BTSsf7YDbff/" TargetMode="External"/><Relationship Id="rId1048" Type="http://schemas.openxmlformats.org/officeDocument/2006/relationships/hyperlink" Target="https://fb.me/18HfP3an7" TargetMode="External"/><Relationship Id="rId1255" Type="http://schemas.openxmlformats.org/officeDocument/2006/relationships/hyperlink" Target="http://pbs.twimg.com/profile_images/461798542701371392/Zuf4I-Qi_normal.jpeg" TargetMode="External"/><Relationship Id="rId1462" Type="http://schemas.openxmlformats.org/officeDocument/2006/relationships/hyperlink" Target="http://pbs.twimg.com/profile_images/825410666781691905/tXRgEWwh_normal.jpg" TargetMode="External"/><Relationship Id="rId1115" Type="http://schemas.openxmlformats.org/officeDocument/2006/relationships/hyperlink" Target="https://pbs.twimg.com/media/C-Pc8dcXcAANzKr.jpg" TargetMode="External"/><Relationship Id="rId1322" Type="http://schemas.openxmlformats.org/officeDocument/2006/relationships/hyperlink" Target="http://pbs.twimg.com/profile_images/850232331830870016/kbhbfXSO_normal.jpg" TargetMode="External"/><Relationship Id="rId1767" Type="http://schemas.openxmlformats.org/officeDocument/2006/relationships/hyperlink" Target="https://twitter.com/" TargetMode="External"/><Relationship Id="rId1974" Type="http://schemas.openxmlformats.org/officeDocument/2006/relationships/hyperlink" Target="https://twitter.com/" TargetMode="External"/><Relationship Id="rId59" Type="http://schemas.openxmlformats.org/officeDocument/2006/relationships/hyperlink" Target="http://pbs.twimg.com/profile_images/843877120417914880/Iht4uaVI_normal.jpg" TargetMode="External"/><Relationship Id="rId1627" Type="http://schemas.openxmlformats.org/officeDocument/2006/relationships/hyperlink" Target="https://twitter.com/" TargetMode="External"/><Relationship Id="rId1834" Type="http://schemas.openxmlformats.org/officeDocument/2006/relationships/hyperlink" Target="https://twitter.com/" TargetMode="External"/><Relationship Id="rId2096" Type="http://schemas.openxmlformats.org/officeDocument/2006/relationships/hyperlink" Target="http://pbs.twimg.com/profile_images/825713838750261248/89IUk87L_normal.jpg" TargetMode="External"/><Relationship Id="rId1901" Type="http://schemas.openxmlformats.org/officeDocument/2006/relationships/hyperlink" Target="https://twitter.com/" TargetMode="External"/><Relationship Id="rId275" Type="http://schemas.openxmlformats.org/officeDocument/2006/relationships/hyperlink" Target="https://twitter.com/" TargetMode="External"/><Relationship Id="rId482" Type="http://schemas.openxmlformats.org/officeDocument/2006/relationships/hyperlink" Target="https://twitter.com/" TargetMode="External"/><Relationship Id="rId2163" Type="http://schemas.openxmlformats.org/officeDocument/2006/relationships/hyperlink" Target="https://twitter.com/" TargetMode="External"/><Relationship Id="rId135" Type="http://schemas.openxmlformats.org/officeDocument/2006/relationships/hyperlink" Target="http://pbs.twimg.com/profile_images/857937301942530052/YB_d3bBq_normal.jpg" TargetMode="External"/><Relationship Id="rId342" Type="http://schemas.openxmlformats.org/officeDocument/2006/relationships/hyperlink" Target="https://pbs.twimg.com/media/C-eH_sfVYAAlTv6.jpg" TargetMode="External"/><Relationship Id="rId787" Type="http://schemas.openxmlformats.org/officeDocument/2006/relationships/hyperlink" Target="http://pbs.twimg.com/profile_images/857907023631060992/UFXYNjDw_normal.jpg" TargetMode="External"/><Relationship Id="rId994" Type="http://schemas.openxmlformats.org/officeDocument/2006/relationships/hyperlink" Target="https://twitter.com/" TargetMode="External"/><Relationship Id="rId2023" Type="http://schemas.openxmlformats.org/officeDocument/2006/relationships/hyperlink" Target="http://pbs.twimg.com/profile_images/850359759324803072/Ep6J-YkM_normal.jpg" TargetMode="External"/><Relationship Id="rId2230" Type="http://schemas.openxmlformats.org/officeDocument/2006/relationships/hyperlink" Target="https://twitter.com/" TargetMode="External"/><Relationship Id="rId202" Type="http://schemas.openxmlformats.org/officeDocument/2006/relationships/hyperlink" Target="https://twitter.com/" TargetMode="External"/><Relationship Id="rId647" Type="http://schemas.openxmlformats.org/officeDocument/2006/relationships/hyperlink" Target="https://twitter.com/" TargetMode="External"/><Relationship Id="rId854" Type="http://schemas.openxmlformats.org/officeDocument/2006/relationships/hyperlink" Target="http://pbs.twimg.com/profile_images/858501590843568128/KdlnNYMM_normal.jpg" TargetMode="External"/><Relationship Id="rId1277" Type="http://schemas.openxmlformats.org/officeDocument/2006/relationships/hyperlink" Target="http://pbs.twimg.com/profile_images/459426872296607744/pT4vY9kK_normal.jpeg" TargetMode="External"/><Relationship Id="rId1484" Type="http://schemas.openxmlformats.org/officeDocument/2006/relationships/hyperlink" Target="http://pbs.twimg.com/profile_images/856193008198311936/Gh14c9-1_normal.jpg" TargetMode="External"/><Relationship Id="rId1691" Type="http://schemas.openxmlformats.org/officeDocument/2006/relationships/hyperlink" Target="https://twitter.com/" TargetMode="External"/><Relationship Id="rId507" Type="http://schemas.openxmlformats.org/officeDocument/2006/relationships/hyperlink" Target="http://pbs.twimg.com/profile_images/635784307353587712/tDW1K5j5_normal.jpg" TargetMode="External"/><Relationship Id="rId714" Type="http://schemas.openxmlformats.org/officeDocument/2006/relationships/hyperlink" Target="http://pbs.twimg.com/profile_images/857826158099943424/5zipFm36_normal.jpg" TargetMode="External"/><Relationship Id="rId921" Type="http://schemas.openxmlformats.org/officeDocument/2006/relationships/hyperlink" Target="https://twitter.com/" TargetMode="External"/><Relationship Id="rId1137" Type="http://schemas.openxmlformats.org/officeDocument/2006/relationships/hyperlink" Target="https://pbs.twimg.com/media/C-Pc8dcXcAANzKr.jpg" TargetMode="External"/><Relationship Id="rId1344" Type="http://schemas.openxmlformats.org/officeDocument/2006/relationships/hyperlink" Target="http://pbs.twimg.com/profile_images/856723965837844480/a5jGkFjb_normal.jpg" TargetMode="External"/><Relationship Id="rId1551" Type="http://schemas.openxmlformats.org/officeDocument/2006/relationships/hyperlink" Target="http://pbs.twimg.com/profile_images/858002158205059072/uPV5inHA_normal.jpg" TargetMode="External"/><Relationship Id="rId1789" Type="http://schemas.openxmlformats.org/officeDocument/2006/relationships/hyperlink" Target="https://twitter.com/" TargetMode="External"/><Relationship Id="rId1996" Type="http://schemas.openxmlformats.org/officeDocument/2006/relationships/hyperlink" Target="https://twitter.com/i/web/status/856377450351251456" TargetMode="External"/><Relationship Id="rId50" Type="http://schemas.openxmlformats.org/officeDocument/2006/relationships/hyperlink" Target="http://pbs.twimg.com/profile_images/856484954896826368/oVJLrUbt_normal.jpg" TargetMode="External"/><Relationship Id="rId1204" Type="http://schemas.openxmlformats.org/officeDocument/2006/relationships/hyperlink" Target="http://pbs.twimg.com/profile_images/802593314390167553/NI1wpnpj_normal.jpg" TargetMode="External"/><Relationship Id="rId1411" Type="http://schemas.openxmlformats.org/officeDocument/2006/relationships/hyperlink" Target="http://pbs.twimg.com/profile_images/746614051749363712/WAu8_LsQ_normal.jpg" TargetMode="External"/><Relationship Id="rId1649" Type="http://schemas.openxmlformats.org/officeDocument/2006/relationships/hyperlink" Target="https://twitter.com/" TargetMode="External"/><Relationship Id="rId1856" Type="http://schemas.openxmlformats.org/officeDocument/2006/relationships/hyperlink" Target="https://twitter.com/" TargetMode="External"/><Relationship Id="rId1509" Type="http://schemas.openxmlformats.org/officeDocument/2006/relationships/hyperlink" Target="http://abs.twimg.com/sticky/default_profile_images/default_profile_normal.png" TargetMode="External"/><Relationship Id="rId1716" Type="http://schemas.openxmlformats.org/officeDocument/2006/relationships/hyperlink" Target="https://twitter.com/" TargetMode="External"/><Relationship Id="rId1923" Type="http://schemas.openxmlformats.org/officeDocument/2006/relationships/hyperlink" Target="https://twitter.com/" TargetMode="External"/><Relationship Id="rId297" Type="http://schemas.openxmlformats.org/officeDocument/2006/relationships/hyperlink" Target="http://i2050.in/kolkata-knight-riders-vs-gujarat-lions-jio-digital-life-ipl-2017-song-ringtone-free-download/" TargetMode="External"/><Relationship Id="rId2185" Type="http://schemas.openxmlformats.org/officeDocument/2006/relationships/hyperlink" Target="https://twitter.com/" TargetMode="External"/><Relationship Id="rId157" Type="http://schemas.openxmlformats.org/officeDocument/2006/relationships/hyperlink" Target="http://abs.twimg.com/sticky/default_profile_images/default_profile_normal.png" TargetMode="External"/><Relationship Id="rId364" Type="http://schemas.openxmlformats.org/officeDocument/2006/relationships/hyperlink" Target="https://twitter.com/" TargetMode="External"/><Relationship Id="rId2045" Type="http://schemas.openxmlformats.org/officeDocument/2006/relationships/hyperlink" Target="http://abs.twimg.com/sticky/default_profile_images/default_profile_normal.png" TargetMode="External"/><Relationship Id="rId571" Type="http://schemas.openxmlformats.org/officeDocument/2006/relationships/hyperlink" Target="https://twitter.com/" TargetMode="External"/><Relationship Id="rId669" Type="http://schemas.openxmlformats.org/officeDocument/2006/relationships/hyperlink" Target="http://pbs.twimg.com/profile_images/848464302281551873/3gBVIejX_normal.jpg" TargetMode="External"/><Relationship Id="rId876" Type="http://schemas.openxmlformats.org/officeDocument/2006/relationships/hyperlink" Target="https://api.twitter.com/1.1/geo/id/5920782e29e11cac.json" TargetMode="External"/><Relationship Id="rId1299" Type="http://schemas.openxmlformats.org/officeDocument/2006/relationships/hyperlink" Target="http://pbs.twimg.com/profile_images/857499713297362944/_yGkmh8Q_normal.jpg" TargetMode="External"/><Relationship Id="rId2252" Type="http://schemas.openxmlformats.org/officeDocument/2006/relationships/hyperlink" Target="https://twitter.com/" TargetMode="External"/><Relationship Id="rId224" Type="http://schemas.openxmlformats.org/officeDocument/2006/relationships/hyperlink" Target="https://twitter.com/" TargetMode="External"/><Relationship Id="rId431" Type="http://schemas.openxmlformats.org/officeDocument/2006/relationships/hyperlink" Target="https://twitter.com/" TargetMode="External"/><Relationship Id="rId529" Type="http://schemas.openxmlformats.org/officeDocument/2006/relationships/hyperlink" Target="http://telecom.economictimes.indiatimes.com/news/reliance-jio-towers-regularization-opposition-in-kerala-seeks-vigilance-probe/58391322?utm_source=dlvr.it&amp;utm_medium=twitter" TargetMode="External"/><Relationship Id="rId736" Type="http://schemas.openxmlformats.org/officeDocument/2006/relationships/hyperlink" Target="https://twitter.com/" TargetMode="External"/><Relationship Id="rId1061" Type="http://schemas.openxmlformats.org/officeDocument/2006/relationships/hyperlink" Target="http://i2050.in/mumbai-indians-vs-delhi-daredevils-jio-digital-life-ipl-2017-song-ringtone-free-download/" TargetMode="External"/><Relationship Id="rId1159" Type="http://schemas.openxmlformats.org/officeDocument/2006/relationships/hyperlink" Target="http://pbs.twimg.com/profile_images/570900784246566912/xWsJuMPW_normal.png" TargetMode="External"/><Relationship Id="rId1366" Type="http://schemas.openxmlformats.org/officeDocument/2006/relationships/hyperlink" Target="http://pbs.twimg.com/profile_images/790447233002897408/l6PZllot_normal.jpg" TargetMode="External"/><Relationship Id="rId2112" Type="http://schemas.openxmlformats.org/officeDocument/2006/relationships/hyperlink" Target="http://pbs.twimg.com/profile_images/794552933497053187/lHDgvBFq_normal.jpg" TargetMode="External"/><Relationship Id="rId943" Type="http://schemas.openxmlformats.org/officeDocument/2006/relationships/hyperlink" Target="http://pbs.twimg.com/profile_images/858387419120504834/AWKZUlq1_normal.jpg" TargetMode="External"/><Relationship Id="rId1019" Type="http://schemas.openxmlformats.org/officeDocument/2006/relationships/hyperlink" Target="https://twitter.com/" TargetMode="External"/><Relationship Id="rId1573" Type="http://schemas.openxmlformats.org/officeDocument/2006/relationships/hyperlink" Target="https://twitter.com/" TargetMode="External"/><Relationship Id="rId1780" Type="http://schemas.openxmlformats.org/officeDocument/2006/relationships/hyperlink" Target="https://twitter.com/" TargetMode="External"/><Relationship Id="rId1878" Type="http://schemas.openxmlformats.org/officeDocument/2006/relationships/hyperlink" Target="https://twitter.com/" TargetMode="External"/><Relationship Id="rId72" Type="http://schemas.openxmlformats.org/officeDocument/2006/relationships/hyperlink" Target="https://twitter.com/" TargetMode="External"/><Relationship Id="rId803" Type="http://schemas.openxmlformats.org/officeDocument/2006/relationships/hyperlink" Target="https://twitter.com/" TargetMode="External"/><Relationship Id="rId1226" Type="http://schemas.openxmlformats.org/officeDocument/2006/relationships/hyperlink" Target="http://pbs.twimg.com/profile_images/802824154139373568/k_Sbo6sV_normal.jpg" TargetMode="External"/><Relationship Id="rId1433" Type="http://schemas.openxmlformats.org/officeDocument/2006/relationships/hyperlink" Target="https://pbs.twimg.com/media/C-Pc8dcXcAANzKr.jpg" TargetMode="External"/><Relationship Id="rId1640" Type="http://schemas.openxmlformats.org/officeDocument/2006/relationships/hyperlink" Target="https://twitter.com/" TargetMode="External"/><Relationship Id="rId1738" Type="http://schemas.openxmlformats.org/officeDocument/2006/relationships/hyperlink" Target="https://twitter.com/" TargetMode="External"/><Relationship Id="rId1500" Type="http://schemas.openxmlformats.org/officeDocument/2006/relationships/hyperlink" Target="https://pbs.twimg.com/media/C-ZetPEXgAA1sWo.jpg" TargetMode="External"/><Relationship Id="rId1945" Type="http://schemas.openxmlformats.org/officeDocument/2006/relationships/hyperlink" Target="https://twitter.com/" TargetMode="External"/><Relationship Id="rId1805" Type="http://schemas.openxmlformats.org/officeDocument/2006/relationships/hyperlink" Target="https://twitter.com/" TargetMode="External"/><Relationship Id="rId179" Type="http://schemas.openxmlformats.org/officeDocument/2006/relationships/hyperlink" Target="https://twitter.com/" TargetMode="External"/><Relationship Id="rId386" Type="http://schemas.openxmlformats.org/officeDocument/2006/relationships/hyperlink" Target="https://twitter.com/" TargetMode="External"/><Relationship Id="rId593" Type="http://schemas.openxmlformats.org/officeDocument/2006/relationships/hyperlink" Target="https://bombayinformer.com/109312/executive-assistant-secretary-reliance-jio-infocomm-limited-mumbai-maharashtra-bombay-jobs-4/" TargetMode="External"/><Relationship Id="rId2067" Type="http://schemas.openxmlformats.org/officeDocument/2006/relationships/hyperlink" Target="http://pbs.twimg.com/profile_images/851069556231634948/flT_IUQf_normal.jpg" TargetMode="External"/><Relationship Id="rId246" Type="http://schemas.openxmlformats.org/officeDocument/2006/relationships/hyperlink" Target="https://twitter.com/" TargetMode="External"/><Relationship Id="rId453" Type="http://schemas.openxmlformats.org/officeDocument/2006/relationships/hyperlink" Target="http://pbs.twimg.com/profile_images/844974186904797184/jCpvIT8F_normal.jpg" TargetMode="External"/><Relationship Id="rId660" Type="http://schemas.openxmlformats.org/officeDocument/2006/relationships/hyperlink" Target="http://pbs.twimg.com/profile_images/846025596866039808/d779EHVA_normal.jpg" TargetMode="External"/><Relationship Id="rId898" Type="http://schemas.openxmlformats.org/officeDocument/2006/relationships/hyperlink" Target="https://pbs.twimg.com/media/C-a1AVTUwAE7zpj.jpg" TargetMode="External"/><Relationship Id="rId1083" Type="http://schemas.openxmlformats.org/officeDocument/2006/relationships/hyperlink" Target="https://twitter.com/i/web/status/856715384497381377" TargetMode="External"/><Relationship Id="rId1290" Type="http://schemas.openxmlformats.org/officeDocument/2006/relationships/hyperlink" Target="http://pbs.twimg.com/profile_images/478956826520584193/xXFCRRf9_normal.jpeg" TargetMode="External"/><Relationship Id="rId2134" Type="http://schemas.openxmlformats.org/officeDocument/2006/relationships/hyperlink" Target="http://pbs.twimg.com/profile_images/738739258899505152/CAgJm9BC_normal.jpg" TargetMode="External"/><Relationship Id="rId106" Type="http://schemas.openxmlformats.org/officeDocument/2006/relationships/hyperlink" Target="http://pbs.twimg.com/profile_images/842029035987341313/ewMaGDbS_normal.jpg" TargetMode="External"/><Relationship Id="rId313" Type="http://schemas.openxmlformats.org/officeDocument/2006/relationships/hyperlink" Target="https://pbs.twimg.com/media/C98KmEeUwAAh8iw.jpg" TargetMode="External"/><Relationship Id="rId758" Type="http://schemas.openxmlformats.org/officeDocument/2006/relationships/hyperlink" Target="https://api.twitter.com/1.1/geo/id/2369b36d6676c667.json" TargetMode="External"/><Relationship Id="rId965" Type="http://schemas.openxmlformats.org/officeDocument/2006/relationships/hyperlink" Target="https://pbs.twimg.com/media/C-HV9KEXoAElGoQ.jpg" TargetMode="External"/><Relationship Id="rId1150" Type="http://schemas.openxmlformats.org/officeDocument/2006/relationships/hyperlink" Target="https://pbs.twimg.com/media/C6d4vQlXMAAeEqK.jpg" TargetMode="External"/><Relationship Id="rId1388" Type="http://schemas.openxmlformats.org/officeDocument/2006/relationships/hyperlink" Target="http://pbs.twimg.com/profile_images/1133692153/pjf_small_logo_normal.png" TargetMode="External"/><Relationship Id="rId1595" Type="http://schemas.openxmlformats.org/officeDocument/2006/relationships/hyperlink" Target="https://twitter.com/" TargetMode="External"/><Relationship Id="rId94" Type="http://schemas.openxmlformats.org/officeDocument/2006/relationships/hyperlink" Target="https://pbs.twimg.com/media/C-KzNAbXYAARPTM.jpg" TargetMode="External"/><Relationship Id="rId520" Type="http://schemas.openxmlformats.org/officeDocument/2006/relationships/hyperlink" Target="https://twitter.com/" TargetMode="External"/><Relationship Id="rId618" Type="http://schemas.openxmlformats.org/officeDocument/2006/relationships/hyperlink" Target="http://pbs.twimg.com/profile_images/662354065423110145/pzyXRjzx_normal.jpg" TargetMode="External"/><Relationship Id="rId825" Type="http://schemas.openxmlformats.org/officeDocument/2006/relationships/hyperlink" Target="https://twitter.com/" TargetMode="External"/><Relationship Id="rId1248" Type="http://schemas.openxmlformats.org/officeDocument/2006/relationships/hyperlink" Target="http://pbs.twimg.com/profile_images/459364088187846656/AEZ_rl-u_normal.jpeg" TargetMode="External"/><Relationship Id="rId1455" Type="http://schemas.openxmlformats.org/officeDocument/2006/relationships/hyperlink" Target="http://pbs.twimg.com/profile_images/852388935103852544/n2pZeHb__normal.jpg" TargetMode="External"/><Relationship Id="rId1662" Type="http://schemas.openxmlformats.org/officeDocument/2006/relationships/hyperlink" Target="https://twitter.com/" TargetMode="External"/><Relationship Id="rId2201" Type="http://schemas.openxmlformats.org/officeDocument/2006/relationships/hyperlink" Target="https://twitter.com/" TargetMode="External"/><Relationship Id="rId1010" Type="http://schemas.openxmlformats.org/officeDocument/2006/relationships/hyperlink" Target="http://pbs.twimg.com/profile_images/855495182271303684/Xa_jPWor_normal.jpg" TargetMode="External"/><Relationship Id="rId1108" Type="http://schemas.openxmlformats.org/officeDocument/2006/relationships/hyperlink" Target="https://twitter.com/i/web/status/858324029412786176" TargetMode="External"/><Relationship Id="rId1315" Type="http://schemas.openxmlformats.org/officeDocument/2006/relationships/hyperlink" Target="http://pbs.twimg.com/profile_images/837557750691332097/AoICJkTj_normal.jpg" TargetMode="External"/><Relationship Id="rId1967" Type="http://schemas.openxmlformats.org/officeDocument/2006/relationships/hyperlink" Target="https://api.twitter.com/1.1/geo/id/317fcc4b21a604d5.json" TargetMode="External"/><Relationship Id="rId1522" Type="http://schemas.openxmlformats.org/officeDocument/2006/relationships/hyperlink" Target="http://pbs.twimg.com/profile_images/557406441619722240/37uxQj6i_normal.jpeg" TargetMode="External"/><Relationship Id="rId21" Type="http://schemas.openxmlformats.org/officeDocument/2006/relationships/hyperlink" Target="http://pbs.twimg.com/profile_images/734628377001402368/lxbiL56R_normal.jpg" TargetMode="External"/><Relationship Id="rId2089" Type="http://schemas.openxmlformats.org/officeDocument/2006/relationships/hyperlink" Target="http://pbs.twimg.com/profile_images/794552933497053187/lHDgvBFq_normal.jpg" TargetMode="External"/><Relationship Id="rId268" Type="http://schemas.openxmlformats.org/officeDocument/2006/relationships/hyperlink" Target="https://twitter.com/" TargetMode="External"/><Relationship Id="rId475" Type="http://schemas.openxmlformats.org/officeDocument/2006/relationships/hyperlink" Target="https://twitter.com/" TargetMode="External"/><Relationship Id="rId682" Type="http://schemas.openxmlformats.org/officeDocument/2006/relationships/hyperlink" Target="http://pbs.twimg.com/profile_images/714451650971353089/04Elu3wT_normal.jpg" TargetMode="External"/><Relationship Id="rId2156" Type="http://schemas.openxmlformats.org/officeDocument/2006/relationships/hyperlink" Target="https://twitter.com/" TargetMode="External"/><Relationship Id="rId128" Type="http://schemas.openxmlformats.org/officeDocument/2006/relationships/hyperlink" Target="http://pbs.twimg.com/profile_images/680835493618028544/rOjC35Bb_normal.jpg" TargetMode="External"/><Relationship Id="rId335" Type="http://schemas.openxmlformats.org/officeDocument/2006/relationships/hyperlink" Target="http://pbs.twimg.com/profile_images/850060935981092864/8Vx_79LN_normal.jpg" TargetMode="External"/><Relationship Id="rId542" Type="http://schemas.openxmlformats.org/officeDocument/2006/relationships/hyperlink" Target="http://pbs.twimg.com/profile_images/658619854337912832/maToMDhh_normal.jpg" TargetMode="External"/><Relationship Id="rId1172" Type="http://schemas.openxmlformats.org/officeDocument/2006/relationships/hyperlink" Target="http://pbs.twimg.com/profile_images/735084374417416192/72FGsYEG_normal.jpg" TargetMode="External"/><Relationship Id="rId2016" Type="http://schemas.openxmlformats.org/officeDocument/2006/relationships/hyperlink" Target="https://pbs.twimg.com/media/C-VwKnZUwAEURPy.jpg" TargetMode="External"/><Relationship Id="rId2223" Type="http://schemas.openxmlformats.org/officeDocument/2006/relationships/hyperlink" Target="https://twitter.com/" TargetMode="External"/><Relationship Id="rId402" Type="http://schemas.openxmlformats.org/officeDocument/2006/relationships/hyperlink" Target="https://twitter.com/" TargetMode="External"/><Relationship Id="rId1032" Type="http://schemas.openxmlformats.org/officeDocument/2006/relationships/hyperlink" Target="http://pbs.twimg.com/profile_images/780740834585116672/a1I5rIMz_normal.jpg" TargetMode="External"/><Relationship Id="rId1989" Type="http://schemas.openxmlformats.org/officeDocument/2006/relationships/hyperlink" Target="https://twitter.com/i/web/status/856018168195817474" TargetMode="External"/><Relationship Id="rId1849" Type="http://schemas.openxmlformats.org/officeDocument/2006/relationships/hyperlink" Target="https://twitter.com/" TargetMode="External"/><Relationship Id="rId192" Type="http://schemas.openxmlformats.org/officeDocument/2006/relationships/hyperlink" Target="https://twitter.com/" TargetMode="External"/><Relationship Id="rId1709" Type="http://schemas.openxmlformats.org/officeDocument/2006/relationships/hyperlink" Target="https://twitter.com/" TargetMode="External"/><Relationship Id="rId1916" Type="http://schemas.openxmlformats.org/officeDocument/2006/relationships/hyperlink" Target="https://twitter.com/" TargetMode="External"/><Relationship Id="rId2080" Type="http://schemas.openxmlformats.org/officeDocument/2006/relationships/hyperlink" Target="http://abs.twimg.com/sticky/default_profile_images/default_profile_normal.png" TargetMode="External"/><Relationship Id="rId869" Type="http://schemas.openxmlformats.org/officeDocument/2006/relationships/hyperlink" Target="https://twitter.com/" TargetMode="External"/><Relationship Id="rId1499" Type="http://schemas.openxmlformats.org/officeDocument/2006/relationships/hyperlink" Target="http://abs.twimg.com/sticky/default_profile_images/default_profile_normal.png" TargetMode="External"/><Relationship Id="rId729" Type="http://schemas.openxmlformats.org/officeDocument/2006/relationships/hyperlink" Target="https://twitter.com/" TargetMode="External"/><Relationship Id="rId1359" Type="http://schemas.openxmlformats.org/officeDocument/2006/relationships/hyperlink" Target="http://pbs.twimg.com/profile_images/726993170819477504/-mmJYdlR_normal.jpg" TargetMode="External"/><Relationship Id="rId936" Type="http://schemas.openxmlformats.org/officeDocument/2006/relationships/hyperlink" Target="https://fb.me/8NkdJNvgt" TargetMode="External"/><Relationship Id="rId1219" Type="http://schemas.openxmlformats.org/officeDocument/2006/relationships/hyperlink" Target="http://pbs.twimg.com/profile_images/802955733738209280/Vu4rfolP_normal.jpg" TargetMode="External"/><Relationship Id="rId1566" Type="http://schemas.openxmlformats.org/officeDocument/2006/relationships/hyperlink" Target="https://twitter.com/" TargetMode="External"/><Relationship Id="rId1773" Type="http://schemas.openxmlformats.org/officeDocument/2006/relationships/hyperlink" Target="https://twitter.com/" TargetMode="External"/><Relationship Id="rId1980" Type="http://schemas.openxmlformats.org/officeDocument/2006/relationships/hyperlink" Target="https://twitter.com/" TargetMode="External"/><Relationship Id="rId65" Type="http://schemas.openxmlformats.org/officeDocument/2006/relationships/hyperlink" Target="https://twitter.com/" TargetMode="External"/><Relationship Id="rId1426" Type="http://schemas.openxmlformats.org/officeDocument/2006/relationships/hyperlink" Target="http://pbs.twimg.com/profile_images/843269534337327104/cSRCaP60_normal.jpg" TargetMode="External"/><Relationship Id="rId1633" Type="http://schemas.openxmlformats.org/officeDocument/2006/relationships/hyperlink" Target="https://twitter.com/" TargetMode="External"/><Relationship Id="rId1840" Type="http://schemas.openxmlformats.org/officeDocument/2006/relationships/hyperlink" Target="https://twitter.com/" TargetMode="External"/><Relationship Id="rId1700" Type="http://schemas.openxmlformats.org/officeDocument/2006/relationships/hyperlink" Target="https://twitter.com/" TargetMode="External"/><Relationship Id="rId379" Type="http://schemas.openxmlformats.org/officeDocument/2006/relationships/hyperlink" Target="https://twitter.com/" TargetMode="External"/><Relationship Id="rId586" Type="http://schemas.openxmlformats.org/officeDocument/2006/relationships/hyperlink" Target="https://twitter.com/" TargetMode="External"/><Relationship Id="rId793" Type="http://schemas.openxmlformats.org/officeDocument/2006/relationships/hyperlink" Target="http://pbs.twimg.com/profile_images/839382411045543936/kGhdC6rV_normal.jpg" TargetMode="External"/><Relationship Id="rId2267" Type="http://schemas.openxmlformats.org/officeDocument/2006/relationships/printerSettings" Target="../printerSettings/printerSettings1.bin"/><Relationship Id="rId239" Type="http://schemas.openxmlformats.org/officeDocument/2006/relationships/hyperlink" Target="https://twitter.com/" TargetMode="External"/><Relationship Id="rId446" Type="http://schemas.openxmlformats.org/officeDocument/2006/relationships/hyperlink" Target="http://pbs.twimg.com/profile_images/857436822410055686/1wCBYyYy_normal.jpg" TargetMode="External"/><Relationship Id="rId653" Type="http://schemas.openxmlformats.org/officeDocument/2006/relationships/hyperlink" Target="https://twitter.com/" TargetMode="External"/><Relationship Id="rId1076" Type="http://schemas.openxmlformats.org/officeDocument/2006/relationships/hyperlink" Target="https://twitter.com/i/web/status/856457220363603968" TargetMode="External"/><Relationship Id="rId1283" Type="http://schemas.openxmlformats.org/officeDocument/2006/relationships/hyperlink" Target="http://pbs.twimg.com/profile_images/478944192865898496/0WybnQbe_normal.jpeg" TargetMode="External"/><Relationship Id="rId1490" Type="http://schemas.openxmlformats.org/officeDocument/2006/relationships/hyperlink" Target="http://pbs.twimg.com/profile_images/760156896774922240/NmIvFZUV_normal.jpg" TargetMode="External"/><Relationship Id="rId2127" Type="http://schemas.openxmlformats.org/officeDocument/2006/relationships/hyperlink" Target="http://pbs.twimg.com/profile_images/857640462991200256/MUpqZZID_normal.jpg" TargetMode="External"/><Relationship Id="rId306" Type="http://schemas.openxmlformats.org/officeDocument/2006/relationships/hyperlink" Target="https://pbs.twimg.com/media/C-eH_sfVYAAlTv6.jpg" TargetMode="External"/><Relationship Id="rId860" Type="http://schemas.openxmlformats.org/officeDocument/2006/relationships/hyperlink" Target="https://twitter.com/" TargetMode="External"/><Relationship Id="rId1143" Type="http://schemas.openxmlformats.org/officeDocument/2006/relationships/hyperlink" Target="https://pbs.twimg.com/media/C6d4vQlXMAAeEqK.jpg" TargetMode="External"/><Relationship Id="rId513" Type="http://schemas.openxmlformats.org/officeDocument/2006/relationships/hyperlink" Target="http://pbs.twimg.com/profile_images/833031947970416640/NiVL-C-F_normal.jpg" TargetMode="External"/><Relationship Id="rId720" Type="http://schemas.openxmlformats.org/officeDocument/2006/relationships/hyperlink" Target="http://pbs.twimg.com/profile_images/626806401042518016/RSQ3nli6_normal.jpg" TargetMode="External"/><Relationship Id="rId1350" Type="http://schemas.openxmlformats.org/officeDocument/2006/relationships/hyperlink" Target="http://pbs.twimg.com/profile_images/590751075726163968/FjKu2rNl_normal.jpg" TargetMode="External"/><Relationship Id="rId1003" Type="http://schemas.openxmlformats.org/officeDocument/2006/relationships/hyperlink" Target="http://pbs.twimg.com/profile_images/734807776132792320/ds-2mXSt_normal.jpg" TargetMode="External"/><Relationship Id="rId1210" Type="http://schemas.openxmlformats.org/officeDocument/2006/relationships/hyperlink" Target="http://pbs.twimg.com/profile_images/477126776842231808/xs_135MI_normal.png" TargetMode="External"/><Relationship Id="rId2191" Type="http://schemas.openxmlformats.org/officeDocument/2006/relationships/hyperlink" Target="https://twitter.com/" TargetMode="External"/><Relationship Id="rId163" Type="http://schemas.openxmlformats.org/officeDocument/2006/relationships/hyperlink" Target="http://pbs.twimg.com/profile_images/618380313534685184/hty50-aR_normal.jpg" TargetMode="External"/><Relationship Id="rId370" Type="http://schemas.openxmlformats.org/officeDocument/2006/relationships/hyperlink" Target="https://twitter.com/" TargetMode="External"/><Relationship Id="rId2051" Type="http://schemas.openxmlformats.org/officeDocument/2006/relationships/hyperlink" Target="http://pbs.twimg.com/profile_images/856448292535754753/tWbIQmVI_normal.jpg" TargetMode="External"/><Relationship Id="rId230" Type="http://schemas.openxmlformats.org/officeDocument/2006/relationships/hyperlink" Target="https://twitter.com/" TargetMode="External"/><Relationship Id="rId1677" Type="http://schemas.openxmlformats.org/officeDocument/2006/relationships/hyperlink" Target="https://twitter.com/" TargetMode="External"/><Relationship Id="rId1884" Type="http://schemas.openxmlformats.org/officeDocument/2006/relationships/hyperlink" Target="https://twitter.com/" TargetMode="External"/><Relationship Id="rId907" Type="http://schemas.openxmlformats.org/officeDocument/2006/relationships/hyperlink" Target="http://pbs.twimg.com/profile_images/841979593850527745/Es9ANlsW_normal.jpg" TargetMode="External"/><Relationship Id="rId1537" Type="http://schemas.openxmlformats.org/officeDocument/2006/relationships/hyperlink" Target="http://pbs.twimg.com/profile_images/699636317802491904/ZQqskPce_normal.jpg" TargetMode="External"/><Relationship Id="rId1744" Type="http://schemas.openxmlformats.org/officeDocument/2006/relationships/hyperlink" Target="https://twitter.com/" TargetMode="External"/><Relationship Id="rId1951" Type="http://schemas.openxmlformats.org/officeDocument/2006/relationships/hyperlink" Target="https://twitter.com/" TargetMode="External"/><Relationship Id="rId36" Type="http://schemas.openxmlformats.org/officeDocument/2006/relationships/hyperlink" Target="https://twitter.com/" TargetMode="External"/><Relationship Id="rId1604" Type="http://schemas.openxmlformats.org/officeDocument/2006/relationships/hyperlink" Target="https://twitter.com/" TargetMode="External"/><Relationship Id="rId1811" Type="http://schemas.openxmlformats.org/officeDocument/2006/relationships/hyperlink" Target="https://twitter.com/" TargetMode="External"/><Relationship Id="rId697" Type="http://schemas.openxmlformats.org/officeDocument/2006/relationships/hyperlink" Target="http://pbs.twimg.com/profile_images/740810347540582400/eWSJETpp_normal.jpg" TargetMode="External"/><Relationship Id="rId1187" Type="http://schemas.openxmlformats.org/officeDocument/2006/relationships/hyperlink" Target="http://pbs.twimg.com/profile_images/672796841293955072/gJ5LYaRJ_normal.jpg" TargetMode="External"/><Relationship Id="rId557" Type="http://schemas.openxmlformats.org/officeDocument/2006/relationships/hyperlink" Target="http://pbs.twimg.com/profile_images/854940945866825728/QsTlbeJ5_normal.jpg" TargetMode="External"/><Relationship Id="rId764" Type="http://schemas.openxmlformats.org/officeDocument/2006/relationships/hyperlink" Target="https://twitter.com/i/web/status/856561488311590912" TargetMode="External"/><Relationship Id="rId971" Type="http://schemas.openxmlformats.org/officeDocument/2006/relationships/hyperlink" Target="https://twitter.com/" TargetMode="External"/><Relationship Id="rId1394" Type="http://schemas.openxmlformats.org/officeDocument/2006/relationships/hyperlink" Target="http://pbs.twimg.com/profile_images/856020748154155009/EZmQVR7X_normal.jpg" TargetMode="External"/><Relationship Id="rId2238" Type="http://schemas.openxmlformats.org/officeDocument/2006/relationships/hyperlink" Target="https://twitter.com/" TargetMode="External"/><Relationship Id="rId417" Type="http://schemas.openxmlformats.org/officeDocument/2006/relationships/hyperlink" Target="http://pbs.twimg.com/profile_images/841965775275601922/xEpQM-KJ_normal.jpg" TargetMode="External"/><Relationship Id="rId624" Type="http://schemas.openxmlformats.org/officeDocument/2006/relationships/hyperlink" Target="http://pbs.twimg.com/profile_images/669245532/india_normal.gif" TargetMode="External"/><Relationship Id="rId831" Type="http://schemas.openxmlformats.org/officeDocument/2006/relationships/hyperlink" Target="http://mumsite.cdnsrv.jio.com/jioplay.data.cdn.jio.com/guide/v5/catalog/infotel/r4g/5.0/live/program/1023_184020156.html" TargetMode="External"/><Relationship Id="rId1047" Type="http://schemas.openxmlformats.org/officeDocument/2006/relationships/hyperlink" Target="https://fb.me/1TZiJ0MUQ" TargetMode="External"/><Relationship Id="rId1254" Type="http://schemas.openxmlformats.org/officeDocument/2006/relationships/hyperlink" Target="http://pbs.twimg.com/profile_images/462634392586702849/JeAXfb_V_normal.jpeg" TargetMode="External"/><Relationship Id="rId1461" Type="http://schemas.openxmlformats.org/officeDocument/2006/relationships/hyperlink" Target="http://pbs.twimg.com/profile_images/853947837507416066/KMUISpuD_normal.jpg" TargetMode="External"/><Relationship Id="rId1114" Type="http://schemas.openxmlformats.org/officeDocument/2006/relationships/hyperlink" Target="https://pbs.twimg.com/media/C-Pc8dcXcAANzKr.jpg" TargetMode="External"/><Relationship Id="rId1321" Type="http://schemas.openxmlformats.org/officeDocument/2006/relationships/hyperlink" Target="http://pbs.twimg.com/profile_images/691812347015516166/6bc0Mo6d_normal.jpg" TargetMode="External"/><Relationship Id="rId2095" Type="http://schemas.openxmlformats.org/officeDocument/2006/relationships/hyperlink" Target="http://pbs.twimg.com/profile_images/837485340088745984/3A8A4NWW_normal.jpg" TargetMode="External"/><Relationship Id="rId274" Type="http://schemas.openxmlformats.org/officeDocument/2006/relationships/hyperlink" Target="https://twitter.com/" TargetMode="External"/><Relationship Id="rId481" Type="http://schemas.openxmlformats.org/officeDocument/2006/relationships/hyperlink" Target="https://twitter.com/" TargetMode="External"/><Relationship Id="rId2162" Type="http://schemas.openxmlformats.org/officeDocument/2006/relationships/hyperlink" Target="https://twitter.com/" TargetMode="External"/><Relationship Id="rId134" Type="http://schemas.openxmlformats.org/officeDocument/2006/relationships/hyperlink" Target="http://pbs.twimg.com/profile_images/680835493618028544/rOjC35Bb_normal.jpg" TargetMode="External"/><Relationship Id="rId341" Type="http://schemas.openxmlformats.org/officeDocument/2006/relationships/hyperlink" Target="https://pbs.twimg.com/media/C-aAoARXUAAZpUR.jpg" TargetMode="External"/><Relationship Id="rId2022" Type="http://schemas.openxmlformats.org/officeDocument/2006/relationships/hyperlink" Target="http://pbs.twimg.com/profile_images/850359759324803072/Ep6J-YkM_normal.jpg" TargetMode="External"/><Relationship Id="rId201" Type="http://schemas.openxmlformats.org/officeDocument/2006/relationships/hyperlink" Target="https://twitter.com/" TargetMode="External"/><Relationship Id="rId1788" Type="http://schemas.openxmlformats.org/officeDocument/2006/relationships/hyperlink" Target="https://twitter.com/" TargetMode="External"/><Relationship Id="rId1995" Type="http://schemas.openxmlformats.org/officeDocument/2006/relationships/hyperlink" Target="https://twitter.com/i/web/status/856377450351251456" TargetMode="External"/><Relationship Id="rId1648" Type="http://schemas.openxmlformats.org/officeDocument/2006/relationships/hyperlink" Target="https://twitter.com/" TargetMode="External"/><Relationship Id="rId1508" Type="http://schemas.openxmlformats.org/officeDocument/2006/relationships/hyperlink" Target="http://abs.twimg.com/sticky/default_profile_images/default_profile_normal.png" TargetMode="External"/><Relationship Id="rId1855" Type="http://schemas.openxmlformats.org/officeDocument/2006/relationships/hyperlink" Target="https://twitter.com/" TargetMode="External"/><Relationship Id="rId1715" Type="http://schemas.openxmlformats.org/officeDocument/2006/relationships/hyperlink" Target="https://twitter.com/" TargetMode="External"/><Relationship Id="rId1922" Type="http://schemas.openxmlformats.org/officeDocument/2006/relationships/hyperlink" Target="https://twitter.com/" TargetMode="External"/><Relationship Id="rId668" Type="http://schemas.openxmlformats.org/officeDocument/2006/relationships/hyperlink" Target="http://pbs.twimg.com/profile_images/848464302281551873/3gBVIejX_normal.jpg" TargetMode="External"/><Relationship Id="rId875" Type="http://schemas.openxmlformats.org/officeDocument/2006/relationships/hyperlink" Target="https://twitter.com/" TargetMode="External"/><Relationship Id="rId1298" Type="http://schemas.openxmlformats.org/officeDocument/2006/relationships/hyperlink" Target="http://pbs.twimg.com/profile_images/854241641212903424/SIOwnmLC_normal.jpg" TargetMode="External"/><Relationship Id="rId528" Type="http://schemas.openxmlformats.org/officeDocument/2006/relationships/hyperlink" Target="https://twitter.com/i/web/status/856423499338043392" TargetMode="External"/><Relationship Id="rId735" Type="http://schemas.openxmlformats.org/officeDocument/2006/relationships/hyperlink" Target="https://twitter.com/" TargetMode="External"/><Relationship Id="rId942" Type="http://schemas.openxmlformats.org/officeDocument/2006/relationships/hyperlink" Target="http://pbs.twimg.com/profile_images/652081558615003136/FQrXxu_b_normal.jpg" TargetMode="External"/><Relationship Id="rId1158" Type="http://schemas.openxmlformats.org/officeDocument/2006/relationships/hyperlink" Target="https://pbs.twimg.com/media/C-qPLW7XUAEYjbV.jpg" TargetMode="External"/><Relationship Id="rId1365" Type="http://schemas.openxmlformats.org/officeDocument/2006/relationships/hyperlink" Target="http://pbs.twimg.com/profile_images/843147483530301441/v15-Rgy9_normal.jpg" TargetMode="External"/><Relationship Id="rId1572" Type="http://schemas.openxmlformats.org/officeDocument/2006/relationships/hyperlink" Target="https://twitter.com/" TargetMode="External"/><Relationship Id="rId2209" Type="http://schemas.openxmlformats.org/officeDocument/2006/relationships/hyperlink" Target="https://twitter.com/" TargetMode="External"/><Relationship Id="rId1018" Type="http://schemas.openxmlformats.org/officeDocument/2006/relationships/hyperlink" Target="https://twitter.com/" TargetMode="External"/><Relationship Id="rId1225" Type="http://schemas.openxmlformats.org/officeDocument/2006/relationships/hyperlink" Target="http://pbs.twimg.com/profile_images/802777767402082304/h2CrpgII_normal.jpg" TargetMode="External"/><Relationship Id="rId1432" Type="http://schemas.openxmlformats.org/officeDocument/2006/relationships/hyperlink" Target="https://pbs.twimg.com/media/C-Pc8dcXcAANzKr.jpg" TargetMode="External"/><Relationship Id="rId71" Type="http://schemas.openxmlformats.org/officeDocument/2006/relationships/hyperlink" Target="https://twitter.com/" TargetMode="External"/><Relationship Id="rId802" Type="http://schemas.openxmlformats.org/officeDocument/2006/relationships/hyperlink" Target="http://pbs.twimg.com/profile_images/858557175160946689/696v8SUC_normal.jpg" TargetMode="External"/><Relationship Id="rId178" Type="http://schemas.openxmlformats.org/officeDocument/2006/relationships/hyperlink" Target="https://twitter.com/" TargetMode="External"/><Relationship Id="rId385" Type="http://schemas.openxmlformats.org/officeDocument/2006/relationships/hyperlink" Target="https://twitter.com/" TargetMode="External"/><Relationship Id="rId592" Type="http://schemas.openxmlformats.org/officeDocument/2006/relationships/hyperlink" Target="https://twitter.com/i/web/status/857068151288320001" TargetMode="External"/><Relationship Id="rId2066" Type="http://schemas.openxmlformats.org/officeDocument/2006/relationships/hyperlink" Target="http://pbs.twimg.com/profile_images/851069556231634948/flT_IUQf_normal.jpg" TargetMode="External"/><Relationship Id="rId245" Type="http://schemas.openxmlformats.org/officeDocument/2006/relationships/hyperlink" Target="https://twitter.com/" TargetMode="External"/><Relationship Id="rId452" Type="http://schemas.openxmlformats.org/officeDocument/2006/relationships/hyperlink" Target="http://pbs.twimg.com/profile_images/844974186904797184/jCpvIT8F_normal.jpg" TargetMode="External"/><Relationship Id="rId1082" Type="http://schemas.openxmlformats.org/officeDocument/2006/relationships/hyperlink" Target="https://twitter.com/i/web/status/856566629832032257" TargetMode="External"/><Relationship Id="rId2133" Type="http://schemas.openxmlformats.org/officeDocument/2006/relationships/hyperlink" Target="http://pbs.twimg.com/profile_images/738739258899505152/CAgJm9BC_normal.jpg" TargetMode="External"/><Relationship Id="rId105" Type="http://schemas.openxmlformats.org/officeDocument/2006/relationships/hyperlink" Target="http://pbs.twimg.com/profile_images/842029035987341313/ewMaGDbS_normal.jpg" TargetMode="External"/><Relationship Id="rId312" Type="http://schemas.openxmlformats.org/officeDocument/2006/relationships/hyperlink" Target="http://pbs.twimg.com/profile_images/857907023631060992/UFXYNjDw_normal.jpg" TargetMode="External"/><Relationship Id="rId2200" Type="http://schemas.openxmlformats.org/officeDocument/2006/relationships/hyperlink" Target="https://twitter.com/"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abs.twimg.com/images/themes/theme1/bg.png" TargetMode="External"/><Relationship Id="rId170" Type="http://schemas.openxmlformats.org/officeDocument/2006/relationships/hyperlink" Target="https://t.co/51TS85KdYI" TargetMode="External"/><Relationship Id="rId987" Type="http://schemas.openxmlformats.org/officeDocument/2006/relationships/hyperlink" Target="https://t.co/gMxy9Ejizp" TargetMode="External"/><Relationship Id="rId2668" Type="http://schemas.openxmlformats.org/officeDocument/2006/relationships/hyperlink" Target="http://t.co/T0LTyOJENS" TargetMode="External"/><Relationship Id="rId2875" Type="http://schemas.openxmlformats.org/officeDocument/2006/relationships/hyperlink" Target="http://pbs.twimg.com/profile_images/854897917101981696/rGwMvzto_normal.jpg" TargetMode="External"/><Relationship Id="rId847" Type="http://schemas.openxmlformats.org/officeDocument/2006/relationships/hyperlink" Target="http://pbs.twimg.com/profile_images/658619854337912832/maToMDhh_normal.jpg" TargetMode="External"/><Relationship Id="rId1477" Type="http://schemas.openxmlformats.org/officeDocument/2006/relationships/hyperlink" Target="https://pbs.twimg.com/profile_banners/2916834981/1479759792" TargetMode="External"/><Relationship Id="rId1684" Type="http://schemas.openxmlformats.org/officeDocument/2006/relationships/hyperlink" Target="http://abs.twimg.com/images/themes/theme1/bg.png" TargetMode="External"/><Relationship Id="rId1891" Type="http://schemas.openxmlformats.org/officeDocument/2006/relationships/hyperlink" Target="http://pbs.twimg.com/profile_background_images/446269035861123072/ZJ_2lFlx.png" TargetMode="External"/><Relationship Id="rId2528" Type="http://schemas.openxmlformats.org/officeDocument/2006/relationships/hyperlink" Target="https://twitter.com/abhilesh_jane" TargetMode="External"/><Relationship Id="rId2735" Type="http://schemas.openxmlformats.org/officeDocument/2006/relationships/hyperlink" Target="https://pbs.twimg.com/profile_banners/169975817/1445007217" TargetMode="External"/><Relationship Id="rId2942" Type="http://schemas.openxmlformats.org/officeDocument/2006/relationships/hyperlink" Target="https://twitter.com/bhola4u" TargetMode="External"/><Relationship Id="rId707" Type="http://schemas.openxmlformats.org/officeDocument/2006/relationships/hyperlink" Target="http://abs.twimg.com/images/themes/theme1/bg.png" TargetMode="External"/><Relationship Id="rId914" Type="http://schemas.openxmlformats.org/officeDocument/2006/relationships/hyperlink" Target="http://abs.twimg.com/images/themes/theme1/bg.png" TargetMode="External"/><Relationship Id="rId1337" Type="http://schemas.openxmlformats.org/officeDocument/2006/relationships/hyperlink" Target="https://t.co/19eRdq2NoT" TargetMode="External"/><Relationship Id="rId1544" Type="http://schemas.openxmlformats.org/officeDocument/2006/relationships/hyperlink" Target="https://pbs.twimg.com/profile_banners/760444821555277825/1475866070" TargetMode="External"/><Relationship Id="rId1751" Type="http://schemas.openxmlformats.org/officeDocument/2006/relationships/hyperlink" Target="http://abs.twimg.com/images/themes/theme18/bg.gif" TargetMode="External"/><Relationship Id="rId2802" Type="http://schemas.openxmlformats.org/officeDocument/2006/relationships/hyperlink" Target="http://pbs.twimg.com/profile_background_images/80148952/ambarnatth.jpg" TargetMode="External"/><Relationship Id="rId43" Type="http://schemas.openxmlformats.org/officeDocument/2006/relationships/hyperlink" Target="http://pbs.twimg.com/profile_images/841979593850527745/Es9ANlsW_normal.jpg" TargetMode="External"/><Relationship Id="rId1404" Type="http://schemas.openxmlformats.org/officeDocument/2006/relationships/hyperlink" Target="https://t.co/7MZaQsuw8W" TargetMode="External"/><Relationship Id="rId1611" Type="http://schemas.openxmlformats.org/officeDocument/2006/relationships/hyperlink" Target="https://pbs.twimg.com/profile_banners/848566676576710657/1493489794" TargetMode="External"/><Relationship Id="rId497" Type="http://schemas.openxmlformats.org/officeDocument/2006/relationships/hyperlink" Target="https://pbs.twimg.com/profile_banners/1254474637/1486751763" TargetMode="External"/><Relationship Id="rId2178" Type="http://schemas.openxmlformats.org/officeDocument/2006/relationships/hyperlink" Target="http://pbs.twimg.com/profile_images/738953220853223427/H_Em0OuK_normal.jpg" TargetMode="External"/><Relationship Id="rId2385" Type="http://schemas.openxmlformats.org/officeDocument/2006/relationships/hyperlink" Target="https://twitter.com/ten222888" TargetMode="External"/><Relationship Id="rId357" Type="http://schemas.openxmlformats.org/officeDocument/2006/relationships/hyperlink" Target="https://twitter.com/rsprasad" TargetMode="External"/><Relationship Id="rId1194" Type="http://schemas.openxmlformats.org/officeDocument/2006/relationships/hyperlink" Target="https://twitter.com/dchiragj" TargetMode="External"/><Relationship Id="rId2038" Type="http://schemas.openxmlformats.org/officeDocument/2006/relationships/hyperlink" Target="http://pbs.twimg.com/profile_images/809039125617770496/_oJHmJ-W_normal.jpg" TargetMode="External"/><Relationship Id="rId2592" Type="http://schemas.openxmlformats.org/officeDocument/2006/relationships/hyperlink" Target="https://twitter.com/tush_arora" TargetMode="External"/><Relationship Id="rId217" Type="http://schemas.openxmlformats.org/officeDocument/2006/relationships/hyperlink" Target="https://pbs.twimg.com/profile_banners/4815696287/1467131553" TargetMode="External"/><Relationship Id="rId564" Type="http://schemas.openxmlformats.org/officeDocument/2006/relationships/hyperlink" Target="http://pbs.twimg.com/profile_images/850396255415029760/hAt1yjyD_normal.jpg" TargetMode="External"/><Relationship Id="rId771" Type="http://schemas.openxmlformats.org/officeDocument/2006/relationships/hyperlink" Target="https://twitter.com/tangopurrr" TargetMode="External"/><Relationship Id="rId2245" Type="http://schemas.openxmlformats.org/officeDocument/2006/relationships/hyperlink" Target="http://pbs.twimg.com/profile_images/668884298359934976/9IY_Xtqn_normal.jpg" TargetMode="External"/><Relationship Id="rId2452" Type="http://schemas.openxmlformats.org/officeDocument/2006/relationships/hyperlink" Target="https://twitter.com/rajkumardharam" TargetMode="External"/><Relationship Id="rId424" Type="http://schemas.openxmlformats.org/officeDocument/2006/relationships/hyperlink" Target="http://abs.twimg.com/sticky/default_profile_images/default_profile_normal.png" TargetMode="External"/><Relationship Id="rId631" Type="http://schemas.openxmlformats.org/officeDocument/2006/relationships/hyperlink" Target="https://twitter.com/ipankajshukla" TargetMode="External"/><Relationship Id="rId1054" Type="http://schemas.openxmlformats.org/officeDocument/2006/relationships/hyperlink" Target="https://twitter.com/iamsitaram" TargetMode="External"/><Relationship Id="rId1261" Type="http://schemas.openxmlformats.org/officeDocument/2006/relationships/hyperlink" Target="http://abs.twimg.com/images/themes/theme1/bg.png" TargetMode="External"/><Relationship Id="rId2105" Type="http://schemas.openxmlformats.org/officeDocument/2006/relationships/hyperlink" Target="http://pbs.twimg.com/profile_images/849521125436645377/omDz_9nI_normal.jpg" TargetMode="External"/><Relationship Id="rId2312" Type="http://schemas.openxmlformats.org/officeDocument/2006/relationships/hyperlink" Target="https://twitter.com/garfieldjulia" TargetMode="External"/><Relationship Id="rId1121" Type="http://schemas.openxmlformats.org/officeDocument/2006/relationships/hyperlink" Target="https://twitter.com/harman1611" TargetMode="External"/><Relationship Id="rId1938" Type="http://schemas.openxmlformats.org/officeDocument/2006/relationships/hyperlink" Target="http://pbs.twimg.com/profile_images/780804474604433409/y9GVaEHQ_normal.jpg" TargetMode="External"/><Relationship Id="rId281" Type="http://schemas.openxmlformats.org/officeDocument/2006/relationships/hyperlink" Target="http://pbs.twimg.com/profile_images/761758779381690368/aHoiz7rh_normal.jpg" TargetMode="External"/><Relationship Id="rId141" Type="http://schemas.openxmlformats.org/officeDocument/2006/relationships/hyperlink" Target="https://twitter.com/sunil_mehta23" TargetMode="External"/><Relationship Id="rId7" Type="http://schemas.openxmlformats.org/officeDocument/2006/relationships/hyperlink" Target="https://twitter.com/sirjadeja" TargetMode="External"/><Relationship Id="rId2779" Type="http://schemas.openxmlformats.org/officeDocument/2006/relationships/hyperlink" Target="http://abs.twimg.com/images/themes/theme1/bg.png" TargetMode="External"/><Relationship Id="rId958" Type="http://schemas.openxmlformats.org/officeDocument/2006/relationships/hyperlink" Target="http://abs.twimg.com/sticky/default_profile_images/default_profile_normal.png" TargetMode="External"/><Relationship Id="rId1588" Type="http://schemas.openxmlformats.org/officeDocument/2006/relationships/hyperlink" Target="https://pbs.twimg.com/profile_banners/742090540280369152/1488556263" TargetMode="External"/><Relationship Id="rId1795" Type="http://schemas.openxmlformats.org/officeDocument/2006/relationships/hyperlink" Target="http://abs.twimg.com/images/themes/theme1/bg.png" TargetMode="External"/><Relationship Id="rId2639" Type="http://schemas.openxmlformats.org/officeDocument/2006/relationships/hyperlink" Target="http://pbs.twimg.com/profile_background_images/378800000079215497/d44e601b2c827caff5256892c4f04679.jpeg" TargetMode="External"/><Relationship Id="rId2846" Type="http://schemas.openxmlformats.org/officeDocument/2006/relationships/hyperlink" Target="http://pbs.twimg.com/profile_images/825981816611942400/BvrO6Bau_normal.jpg" TargetMode="External"/><Relationship Id="rId87" Type="http://schemas.openxmlformats.org/officeDocument/2006/relationships/hyperlink" Target="https://pbs.twimg.com/profile_banners/2602788680/1430704348" TargetMode="External"/><Relationship Id="rId818" Type="http://schemas.openxmlformats.org/officeDocument/2006/relationships/hyperlink" Target="http://t.co/5dm10u3NtL" TargetMode="External"/><Relationship Id="rId1448" Type="http://schemas.openxmlformats.org/officeDocument/2006/relationships/hyperlink" Target="https://pbs.twimg.com/profile_banners/38647512/1481197781" TargetMode="External"/><Relationship Id="rId1655" Type="http://schemas.openxmlformats.org/officeDocument/2006/relationships/hyperlink" Target="http://abs.twimg.com/images/themes/theme1/bg.png" TargetMode="External"/><Relationship Id="rId2706" Type="http://schemas.openxmlformats.org/officeDocument/2006/relationships/hyperlink" Target="https://pbs.twimg.com/profile_banners/2909086742/1492155062" TargetMode="External"/><Relationship Id="rId1308" Type="http://schemas.openxmlformats.org/officeDocument/2006/relationships/hyperlink" Target="https://pbs.twimg.com/profile_banners/1358576298/1450093418" TargetMode="External"/><Relationship Id="rId1862" Type="http://schemas.openxmlformats.org/officeDocument/2006/relationships/hyperlink" Target="http://abs.twimg.com/images/themes/theme1/bg.png" TargetMode="External"/><Relationship Id="rId2913" Type="http://schemas.openxmlformats.org/officeDocument/2006/relationships/hyperlink" Target="https://twitter.com/beautyofdrawing" TargetMode="External"/><Relationship Id="rId1515" Type="http://schemas.openxmlformats.org/officeDocument/2006/relationships/hyperlink" Target="https://pbs.twimg.com/profile_banners/15639696/1491318462" TargetMode="External"/><Relationship Id="rId1722" Type="http://schemas.openxmlformats.org/officeDocument/2006/relationships/hyperlink" Target="http://abs.twimg.com/images/themes/theme1/bg.png" TargetMode="External"/><Relationship Id="rId14" Type="http://schemas.openxmlformats.org/officeDocument/2006/relationships/hyperlink" Target="https://t.co/6bzVLIBaeJ" TargetMode="External"/><Relationship Id="rId2289" Type="http://schemas.openxmlformats.org/officeDocument/2006/relationships/hyperlink" Target="https://twitter.com/dailyhetaishi" TargetMode="External"/><Relationship Id="rId2496" Type="http://schemas.openxmlformats.org/officeDocument/2006/relationships/hyperlink" Target="https://twitter.com/mussadaq6" TargetMode="External"/><Relationship Id="rId468" Type="http://schemas.openxmlformats.org/officeDocument/2006/relationships/hyperlink" Target="https://t.co/QfX6483TAI" TargetMode="External"/><Relationship Id="rId675" Type="http://schemas.openxmlformats.org/officeDocument/2006/relationships/hyperlink" Target="https://pbs.twimg.com/profile_banners/71181520/1488950505" TargetMode="External"/><Relationship Id="rId882" Type="http://schemas.openxmlformats.org/officeDocument/2006/relationships/hyperlink" Target="http://pbs.twimg.com/profile_images/767714076629708800/CfXF-ktL_normal.jpg" TargetMode="External"/><Relationship Id="rId1098" Type="http://schemas.openxmlformats.org/officeDocument/2006/relationships/hyperlink" Target="http://pbs.twimg.com/profile_images/767862037921738752/79mqV-6l_normal.jpg" TargetMode="External"/><Relationship Id="rId2149" Type="http://schemas.openxmlformats.org/officeDocument/2006/relationships/hyperlink" Target="http://pbs.twimg.com/profile_images/857941488684105728/jAL__Pff_normal.jpg" TargetMode="External"/><Relationship Id="rId2356" Type="http://schemas.openxmlformats.org/officeDocument/2006/relationships/hyperlink" Target="https://twitter.com/dindakadildoo" TargetMode="External"/><Relationship Id="rId2563" Type="http://schemas.openxmlformats.org/officeDocument/2006/relationships/hyperlink" Target="https://twitter.com/alpachauhan87" TargetMode="External"/><Relationship Id="rId2770" Type="http://schemas.openxmlformats.org/officeDocument/2006/relationships/hyperlink" Target="http://abs.twimg.com/images/themes/theme1/bg.png" TargetMode="External"/><Relationship Id="rId328" Type="http://schemas.openxmlformats.org/officeDocument/2006/relationships/hyperlink" Target="http://pbs.twimg.com/profile_images/854060524291727360/TD7AjcR7_normal.jpg" TargetMode="External"/><Relationship Id="rId535" Type="http://schemas.openxmlformats.org/officeDocument/2006/relationships/hyperlink" Target="http://abs.twimg.com/images/themes/theme18/bg.gif" TargetMode="External"/><Relationship Id="rId742" Type="http://schemas.openxmlformats.org/officeDocument/2006/relationships/hyperlink" Target="https://twitter.com/mohamma06473101" TargetMode="External"/><Relationship Id="rId1165" Type="http://schemas.openxmlformats.org/officeDocument/2006/relationships/hyperlink" Target="http://pbs.twimg.com/profile_images/668491483436085252/69ZYgl9f_normal.jpg" TargetMode="External"/><Relationship Id="rId1372" Type="http://schemas.openxmlformats.org/officeDocument/2006/relationships/hyperlink" Target="https://t.co/Dvvd5t9cYB" TargetMode="External"/><Relationship Id="rId2009" Type="http://schemas.openxmlformats.org/officeDocument/2006/relationships/hyperlink" Target="http://pbs.twimg.com/profile_images/459707890069037057/YA8ZAlek_normal.jpeg" TargetMode="External"/><Relationship Id="rId2216" Type="http://schemas.openxmlformats.org/officeDocument/2006/relationships/hyperlink" Target="http://pbs.twimg.com/profile_images/561620515387752449/s0sdzrXt_normal.jpeg" TargetMode="External"/><Relationship Id="rId2423" Type="http://schemas.openxmlformats.org/officeDocument/2006/relationships/hyperlink" Target="https://twitter.com/karthikkotas" TargetMode="External"/><Relationship Id="rId2630" Type="http://schemas.openxmlformats.org/officeDocument/2006/relationships/hyperlink" Target="https://t.co/iyEU6qzU5k" TargetMode="External"/><Relationship Id="rId602" Type="http://schemas.openxmlformats.org/officeDocument/2006/relationships/hyperlink" Target="https://twitter.com/bsnlcorporate" TargetMode="External"/><Relationship Id="rId1025" Type="http://schemas.openxmlformats.org/officeDocument/2006/relationships/hyperlink" Target="http://pbs.twimg.com/profile_images/774544562198949888/-lkKzBj3_normal.jpg" TargetMode="External"/><Relationship Id="rId1232" Type="http://schemas.openxmlformats.org/officeDocument/2006/relationships/hyperlink" Target="http://abs.twimg.com/sticky/default_profile_images/default_profile_normal.png" TargetMode="External"/><Relationship Id="rId185" Type="http://schemas.openxmlformats.org/officeDocument/2006/relationships/hyperlink" Target="https://pbs.twimg.com/profile_banners/781743307919597568/1481565300" TargetMode="External"/><Relationship Id="rId1909" Type="http://schemas.openxmlformats.org/officeDocument/2006/relationships/hyperlink" Target="http://pbs.twimg.com/profile_images/428209242718208000/Abj19S7C_normal.png" TargetMode="External"/><Relationship Id="rId392" Type="http://schemas.openxmlformats.org/officeDocument/2006/relationships/hyperlink" Target="https://twitter.com/aekhae" TargetMode="External"/><Relationship Id="rId2073" Type="http://schemas.openxmlformats.org/officeDocument/2006/relationships/hyperlink" Target="http://pbs.twimg.com/profile_images/582262890394193920/e5QZWYIS_normal.jpg" TargetMode="External"/><Relationship Id="rId2280" Type="http://schemas.openxmlformats.org/officeDocument/2006/relationships/hyperlink" Target="https://twitter.com/geekyranjit" TargetMode="External"/><Relationship Id="rId252" Type="http://schemas.openxmlformats.org/officeDocument/2006/relationships/hyperlink" Target="http://abs.twimg.com/images/themes/theme1/bg.png" TargetMode="External"/><Relationship Id="rId2140" Type="http://schemas.openxmlformats.org/officeDocument/2006/relationships/hyperlink" Target="http://pbs.twimg.com/profile_images/857813883964280832/T1fQ6v_R_normal.jpg" TargetMode="External"/><Relationship Id="rId112" Type="http://schemas.openxmlformats.org/officeDocument/2006/relationships/hyperlink" Target="http://abs.twimg.com/images/themes/theme1/bg.png" TargetMode="External"/><Relationship Id="rId1699" Type="http://schemas.openxmlformats.org/officeDocument/2006/relationships/hyperlink" Target="http://pbs.twimg.com/profile_background_images/359852364/316711_283573858349132_100000895617435_957266_637250181_n.jpg" TargetMode="External"/><Relationship Id="rId2000" Type="http://schemas.openxmlformats.org/officeDocument/2006/relationships/hyperlink" Target="http://pbs.twimg.com/profile_images/460801848325046272/MaYc9GR5_normal.jpeg" TargetMode="External"/><Relationship Id="rId2957" Type="http://schemas.openxmlformats.org/officeDocument/2006/relationships/hyperlink" Target="https://twitter.com/shaikahmedsaud5" TargetMode="External"/><Relationship Id="rId929" Type="http://schemas.openxmlformats.org/officeDocument/2006/relationships/hyperlink" Target="http://pbs.twimg.com/profile_images/644805995705692160/hByAwFLY_normal.png" TargetMode="External"/><Relationship Id="rId1559" Type="http://schemas.openxmlformats.org/officeDocument/2006/relationships/hyperlink" Target="https://pbs.twimg.com/profile_banners/61714120/1491219184" TargetMode="External"/><Relationship Id="rId1766" Type="http://schemas.openxmlformats.org/officeDocument/2006/relationships/hyperlink" Target="http://abs.twimg.com/images/themes/theme1/bg.png" TargetMode="External"/><Relationship Id="rId1973" Type="http://schemas.openxmlformats.org/officeDocument/2006/relationships/hyperlink" Target="http://pbs.twimg.com/profile_images/802608062360010752/wf0cS82f_normal.jpg" TargetMode="External"/><Relationship Id="rId2817" Type="http://schemas.openxmlformats.org/officeDocument/2006/relationships/hyperlink" Target="http://pbs.twimg.com/profile_images/856010862200487936/80t7fyuJ_normal.jpg" TargetMode="External"/><Relationship Id="rId58" Type="http://schemas.openxmlformats.org/officeDocument/2006/relationships/hyperlink" Target="https://twitter.com/ettelecom" TargetMode="External"/><Relationship Id="rId1419" Type="http://schemas.openxmlformats.org/officeDocument/2006/relationships/hyperlink" Target="https://t.co/jjSsX0mctL" TargetMode="External"/><Relationship Id="rId1626" Type="http://schemas.openxmlformats.org/officeDocument/2006/relationships/hyperlink" Target="https://pbs.twimg.com/profile_banners/722366249624215555/1465291197" TargetMode="External"/><Relationship Id="rId1833" Type="http://schemas.openxmlformats.org/officeDocument/2006/relationships/hyperlink" Target="http://pbs.twimg.com/profile_background_images/562185004696875009/DiiHx54g.jpeg" TargetMode="External"/><Relationship Id="rId1900" Type="http://schemas.openxmlformats.org/officeDocument/2006/relationships/hyperlink" Target="http://abs.twimg.com/images/themes/theme1/bg.png" TargetMode="External"/><Relationship Id="rId579" Type="http://schemas.openxmlformats.org/officeDocument/2006/relationships/hyperlink" Target="http://pbs.twimg.com/profile_images/855657466087866369/DMCwaNT3_normal.jpg" TargetMode="External"/><Relationship Id="rId786" Type="http://schemas.openxmlformats.org/officeDocument/2006/relationships/hyperlink" Target="https://pbs.twimg.com/profile_banners/147478618/1452408554" TargetMode="External"/><Relationship Id="rId993" Type="http://schemas.openxmlformats.org/officeDocument/2006/relationships/hyperlink" Target="https://t.co/B620ZgyXJc" TargetMode="External"/><Relationship Id="rId2467" Type="http://schemas.openxmlformats.org/officeDocument/2006/relationships/hyperlink" Target="https://twitter.com/yogeshp989840" TargetMode="External"/><Relationship Id="rId2674" Type="http://schemas.openxmlformats.org/officeDocument/2006/relationships/hyperlink" Target="http://t.co/TCNcUDBwuE" TargetMode="External"/><Relationship Id="rId439" Type="http://schemas.openxmlformats.org/officeDocument/2006/relationships/hyperlink" Target="https://pbs.twimg.com/profile_banners/17988935/1490524639" TargetMode="External"/><Relationship Id="rId646" Type="http://schemas.openxmlformats.org/officeDocument/2006/relationships/hyperlink" Target="https://pbs.twimg.com/profile_banners/3133013868/1487666003" TargetMode="External"/><Relationship Id="rId1069" Type="http://schemas.openxmlformats.org/officeDocument/2006/relationships/hyperlink" Target="https://t.co/pooJ8XCwIa" TargetMode="External"/><Relationship Id="rId1276" Type="http://schemas.openxmlformats.org/officeDocument/2006/relationships/hyperlink" Target="https://pbs.twimg.com/profile_banners/2988389310/1480058512" TargetMode="External"/><Relationship Id="rId1483" Type="http://schemas.openxmlformats.org/officeDocument/2006/relationships/hyperlink" Target="https://pbs.twimg.com/profile_banners/748386172020338689/1476851907" TargetMode="External"/><Relationship Id="rId2327" Type="http://schemas.openxmlformats.org/officeDocument/2006/relationships/hyperlink" Target="https://twitter.com/dhotrekaranu" TargetMode="External"/><Relationship Id="rId2881" Type="http://schemas.openxmlformats.org/officeDocument/2006/relationships/hyperlink" Target="http://pbs.twimg.com/profile_images/551993242305044480/dMmtTTv-_normal.jpeg" TargetMode="External"/><Relationship Id="rId506" Type="http://schemas.openxmlformats.org/officeDocument/2006/relationships/hyperlink" Target="https://pbs.twimg.com/profile_banners/3183041150/1458964942" TargetMode="External"/><Relationship Id="rId853" Type="http://schemas.openxmlformats.org/officeDocument/2006/relationships/hyperlink" Target="http://pbs.twimg.com/profile_images/856367800771764224/noca6ppp_normal.jpg" TargetMode="External"/><Relationship Id="rId1136" Type="http://schemas.openxmlformats.org/officeDocument/2006/relationships/hyperlink" Target="https://t.co/tVHR9GrSYe" TargetMode="External"/><Relationship Id="rId1690" Type="http://schemas.openxmlformats.org/officeDocument/2006/relationships/hyperlink" Target="http://abs.twimg.com/images/themes/theme1/bg.png" TargetMode="External"/><Relationship Id="rId2534" Type="http://schemas.openxmlformats.org/officeDocument/2006/relationships/hyperlink" Target="https://twitter.com/dutt_sankar" TargetMode="External"/><Relationship Id="rId2741" Type="http://schemas.openxmlformats.org/officeDocument/2006/relationships/hyperlink" Target="https://pbs.twimg.com/profile_banners/400221104/1408241911" TargetMode="External"/><Relationship Id="rId713" Type="http://schemas.openxmlformats.org/officeDocument/2006/relationships/hyperlink" Target="http://abs.twimg.com/images/themes/theme1/bg.png" TargetMode="External"/><Relationship Id="rId920" Type="http://schemas.openxmlformats.org/officeDocument/2006/relationships/hyperlink" Target="http://pbs.twimg.com/profile_images/811229627440123904/Vnviah3U_normal.jpg" TargetMode="External"/><Relationship Id="rId1343" Type="http://schemas.openxmlformats.org/officeDocument/2006/relationships/hyperlink" Target="http://pbs.twimg.com/profile_images/422281154788474880/uuCZtPno_normal.jpeg" TargetMode="External"/><Relationship Id="rId1550" Type="http://schemas.openxmlformats.org/officeDocument/2006/relationships/hyperlink" Target="https://pbs.twimg.com/profile_banners/3251574120/1492181253" TargetMode="External"/><Relationship Id="rId2601" Type="http://schemas.openxmlformats.org/officeDocument/2006/relationships/hyperlink" Target="https://twitter.com/dekarupjyoti11" TargetMode="External"/><Relationship Id="rId1203" Type="http://schemas.openxmlformats.org/officeDocument/2006/relationships/hyperlink" Target="http://abs.twimg.com/images/themes/theme1/bg.png" TargetMode="External"/><Relationship Id="rId1410" Type="http://schemas.openxmlformats.org/officeDocument/2006/relationships/hyperlink" Target="https://t.co/w7vHKvAfFn" TargetMode="External"/><Relationship Id="rId296" Type="http://schemas.openxmlformats.org/officeDocument/2006/relationships/hyperlink" Target="http://pbs.twimg.com/profile_images/771242386882113537/yCiJig5z_normal.jpg" TargetMode="External"/><Relationship Id="rId2184" Type="http://schemas.openxmlformats.org/officeDocument/2006/relationships/hyperlink" Target="http://pbs.twimg.com/profile_images/824241020388995072/ob30IcNy_normal.jpg" TargetMode="External"/><Relationship Id="rId2391" Type="http://schemas.openxmlformats.org/officeDocument/2006/relationships/hyperlink" Target="https://twitter.com/uglybitchygal" TargetMode="External"/><Relationship Id="rId156" Type="http://schemas.openxmlformats.org/officeDocument/2006/relationships/hyperlink" Target="https://twitter.com/angshuman1" TargetMode="External"/><Relationship Id="rId363" Type="http://schemas.openxmlformats.org/officeDocument/2006/relationships/hyperlink" Target="https://twitter.com/being_roman007" TargetMode="External"/><Relationship Id="rId570" Type="http://schemas.openxmlformats.org/officeDocument/2006/relationships/hyperlink" Target="http://pbs.twimg.com/profile_images/856598142594289668/w4sP7uQn_normal.jpg" TargetMode="External"/><Relationship Id="rId2044" Type="http://schemas.openxmlformats.org/officeDocument/2006/relationships/hyperlink" Target="http://pbs.twimg.com/profile_images/378800000118182802/9f03bb58c94eef83bf2afe249009e87c_normal.jpeg" TargetMode="External"/><Relationship Id="rId2251" Type="http://schemas.openxmlformats.org/officeDocument/2006/relationships/hyperlink" Target="http://pbs.twimg.com/profile_images/825986443738759168/GOd3rzld_normal.jpg" TargetMode="External"/><Relationship Id="rId223" Type="http://schemas.openxmlformats.org/officeDocument/2006/relationships/hyperlink" Target="https://pbs.twimg.com/profile_banners/163817624/1415646309" TargetMode="External"/><Relationship Id="rId430" Type="http://schemas.openxmlformats.org/officeDocument/2006/relationships/hyperlink" Target="https://twitter.com/thethawait" TargetMode="External"/><Relationship Id="rId1060" Type="http://schemas.openxmlformats.org/officeDocument/2006/relationships/hyperlink" Target="https://twitter.com/reliancemobile" TargetMode="External"/><Relationship Id="rId2111" Type="http://schemas.openxmlformats.org/officeDocument/2006/relationships/hyperlink" Target="http://pbs.twimg.com/profile_images/731000471100346368/rizAjX8V_normal.jpg" TargetMode="External"/><Relationship Id="rId1877" Type="http://schemas.openxmlformats.org/officeDocument/2006/relationships/hyperlink" Target="http://pbs.twimg.com/profile_background_images/378800000077234063/c6235ee852e49da4752aa8186d84c25c.jpeg" TargetMode="External"/><Relationship Id="rId2928" Type="http://schemas.openxmlformats.org/officeDocument/2006/relationships/hyperlink" Target="https://twitter.com/atude_omprakash" TargetMode="External"/><Relationship Id="rId1737" Type="http://schemas.openxmlformats.org/officeDocument/2006/relationships/hyperlink" Target="http://abs.twimg.com/images/themes/theme1/bg.png" TargetMode="External"/><Relationship Id="rId1944" Type="http://schemas.openxmlformats.org/officeDocument/2006/relationships/hyperlink" Target="http://pbs.twimg.com/profile_images/478637087814455297/aFPPTOOd_normal.jpeg" TargetMode="External"/><Relationship Id="rId29" Type="http://schemas.openxmlformats.org/officeDocument/2006/relationships/hyperlink" Target="http://abs.twimg.com/images/themes/theme18/bg.gif" TargetMode="External"/><Relationship Id="rId1804" Type="http://schemas.openxmlformats.org/officeDocument/2006/relationships/hyperlink" Target="http://abs.twimg.com/images/themes/theme1/bg.png" TargetMode="External"/><Relationship Id="rId897" Type="http://schemas.openxmlformats.org/officeDocument/2006/relationships/hyperlink" Target="https://pbs.twimg.com/profile_banners/147485187/1410351877" TargetMode="External"/><Relationship Id="rId2578" Type="http://schemas.openxmlformats.org/officeDocument/2006/relationships/hyperlink" Target="https://twitter.com/kumar_doval" TargetMode="External"/><Relationship Id="rId2785" Type="http://schemas.openxmlformats.org/officeDocument/2006/relationships/hyperlink" Target="http://abs.twimg.com/images/themes/theme1/bg.png" TargetMode="External"/><Relationship Id="rId757" Type="http://schemas.openxmlformats.org/officeDocument/2006/relationships/hyperlink" Target="https://twitter.com/ahmadbilal111" TargetMode="External"/><Relationship Id="rId964" Type="http://schemas.openxmlformats.org/officeDocument/2006/relationships/hyperlink" Target="http://t.co/Y8qLH0kluB" TargetMode="External"/><Relationship Id="rId1387" Type="http://schemas.openxmlformats.org/officeDocument/2006/relationships/hyperlink" Target="https://t.co/JfSJpr6uxX" TargetMode="External"/><Relationship Id="rId1594" Type="http://schemas.openxmlformats.org/officeDocument/2006/relationships/hyperlink" Target="https://pbs.twimg.com/profile_banners/3282315577/1463989426" TargetMode="External"/><Relationship Id="rId2438" Type="http://schemas.openxmlformats.org/officeDocument/2006/relationships/hyperlink" Target="https://twitter.com/techmanzara" TargetMode="External"/><Relationship Id="rId2645" Type="http://schemas.openxmlformats.org/officeDocument/2006/relationships/hyperlink" Target="http://pbs.twimg.com/profile_images/857285282772598784/igVQElLH_normal.jpg" TargetMode="External"/><Relationship Id="rId2852" Type="http://schemas.openxmlformats.org/officeDocument/2006/relationships/hyperlink" Target="http://abs.twimg.com/sticky/default_profile_images/default_profile_normal.png" TargetMode="External"/><Relationship Id="rId93" Type="http://schemas.openxmlformats.org/officeDocument/2006/relationships/hyperlink" Target="https://pbs.twimg.com/profile_banners/2427057066/1491826175" TargetMode="External"/><Relationship Id="rId617" Type="http://schemas.openxmlformats.org/officeDocument/2006/relationships/hyperlink" Target="https://twitter.com/f_dudha" TargetMode="External"/><Relationship Id="rId824" Type="http://schemas.openxmlformats.org/officeDocument/2006/relationships/hyperlink" Target="https://pbs.twimg.com/profile_banners/33459103/1402554000" TargetMode="External"/><Relationship Id="rId1247" Type="http://schemas.openxmlformats.org/officeDocument/2006/relationships/hyperlink" Target="https://twitter.com/telanganapost1" TargetMode="External"/><Relationship Id="rId1454" Type="http://schemas.openxmlformats.org/officeDocument/2006/relationships/hyperlink" Target="https://pbs.twimg.com/profile_banners/2217313434/1385536254" TargetMode="External"/><Relationship Id="rId1661" Type="http://schemas.openxmlformats.org/officeDocument/2006/relationships/hyperlink" Target="http://abs.twimg.com/images/themes/theme1/bg.png" TargetMode="External"/><Relationship Id="rId2505" Type="http://schemas.openxmlformats.org/officeDocument/2006/relationships/hyperlink" Target="https://twitter.com/sudhiraap" TargetMode="External"/><Relationship Id="rId2712" Type="http://schemas.openxmlformats.org/officeDocument/2006/relationships/hyperlink" Target="https://pbs.twimg.com/profile_banners/804665173453611008/1480948834" TargetMode="External"/><Relationship Id="rId1107" Type="http://schemas.openxmlformats.org/officeDocument/2006/relationships/hyperlink" Target="http://pbs.twimg.com/profile_images/816598209674022912/mzxJvx___normal.jpg" TargetMode="External"/><Relationship Id="rId1314" Type="http://schemas.openxmlformats.org/officeDocument/2006/relationships/hyperlink" Target="http://abs.twimg.com/images/themes/theme10/bg.gif" TargetMode="External"/><Relationship Id="rId1521" Type="http://schemas.openxmlformats.org/officeDocument/2006/relationships/hyperlink" Target="https://pbs.twimg.com/profile_banners/140762115/1471679022" TargetMode="External"/><Relationship Id="rId20" Type="http://schemas.openxmlformats.org/officeDocument/2006/relationships/hyperlink" Target="https://pbs.twimg.com/profile_banners/3237183407/1443709314" TargetMode="External"/><Relationship Id="rId2088" Type="http://schemas.openxmlformats.org/officeDocument/2006/relationships/hyperlink" Target="http://pbs.twimg.com/profile_images/802943811097948160/B2azEhVx_normal.jpg" TargetMode="External"/><Relationship Id="rId2295" Type="http://schemas.openxmlformats.org/officeDocument/2006/relationships/hyperlink" Target="https://twitter.com/abhineshkumarsh" TargetMode="External"/><Relationship Id="rId267" Type="http://schemas.openxmlformats.org/officeDocument/2006/relationships/hyperlink" Target="http://abs.twimg.com/images/themes/theme1/bg.png" TargetMode="External"/><Relationship Id="rId474" Type="http://schemas.openxmlformats.org/officeDocument/2006/relationships/hyperlink" Target="https://t.co/iWvJjuMOJ4" TargetMode="External"/><Relationship Id="rId2155" Type="http://schemas.openxmlformats.org/officeDocument/2006/relationships/hyperlink" Target="http://pbs.twimg.com/profile_images/718314968102367232/ypY1GPCQ_normal.jpg" TargetMode="External"/><Relationship Id="rId127" Type="http://schemas.openxmlformats.org/officeDocument/2006/relationships/hyperlink" Target="http://pbs.twimg.com/profile_images/714451650971353089/04Elu3wT_normal.jpg" TargetMode="External"/><Relationship Id="rId681" Type="http://schemas.openxmlformats.org/officeDocument/2006/relationships/hyperlink" Target="https://pbs.twimg.com/profile_banners/140738220/1441655637" TargetMode="External"/><Relationship Id="rId2362" Type="http://schemas.openxmlformats.org/officeDocument/2006/relationships/hyperlink" Target="https://twitter.com/gambhirsamasya" TargetMode="External"/><Relationship Id="rId334" Type="http://schemas.openxmlformats.org/officeDocument/2006/relationships/hyperlink" Target="http://pbs.twimg.com/profile_images/709713764388442112/evLMdiy__normal.jpg" TargetMode="External"/><Relationship Id="rId541" Type="http://schemas.openxmlformats.org/officeDocument/2006/relationships/hyperlink" Target="http://abs.twimg.com/images/themes/theme1/bg.png" TargetMode="External"/><Relationship Id="rId1171" Type="http://schemas.openxmlformats.org/officeDocument/2006/relationships/hyperlink" Target="http://pbs.twimg.com/profile_images/844118163277201408/XmSffiEr_normal.jpg" TargetMode="External"/><Relationship Id="rId2015" Type="http://schemas.openxmlformats.org/officeDocument/2006/relationships/hyperlink" Target="http://pbs.twimg.com/profile_images/459426872296607744/pT4vY9kK_normal.jpeg" TargetMode="External"/><Relationship Id="rId2222" Type="http://schemas.openxmlformats.org/officeDocument/2006/relationships/hyperlink" Target="http://pbs.twimg.com/profile_images/847682356857118722/UBHsaMJj_normal.jpg" TargetMode="External"/><Relationship Id="rId401" Type="http://schemas.openxmlformats.org/officeDocument/2006/relationships/hyperlink" Target="https://twitter.com/sumanlittleboy" TargetMode="External"/><Relationship Id="rId1031" Type="http://schemas.openxmlformats.org/officeDocument/2006/relationships/hyperlink" Target="http://pbs.twimg.com/profile_images/768389590638026752/NJny9Dov_normal.jpg" TargetMode="External"/><Relationship Id="rId1988" Type="http://schemas.openxmlformats.org/officeDocument/2006/relationships/hyperlink" Target="http://pbs.twimg.com/profile_images/463301969226895360/nxf5aq3T_normal.jpeg" TargetMode="External"/><Relationship Id="rId1848" Type="http://schemas.openxmlformats.org/officeDocument/2006/relationships/hyperlink" Target="http://abs.twimg.com/images/themes/theme1/bg.png" TargetMode="External"/><Relationship Id="rId191" Type="http://schemas.openxmlformats.org/officeDocument/2006/relationships/hyperlink" Target="https://pbs.twimg.com/profile_banners/333888813/1491307080" TargetMode="External"/><Relationship Id="rId1708" Type="http://schemas.openxmlformats.org/officeDocument/2006/relationships/hyperlink" Target="http://abs.twimg.com/images/themes/theme1/bg.png" TargetMode="External"/><Relationship Id="rId1915" Type="http://schemas.openxmlformats.org/officeDocument/2006/relationships/hyperlink" Target="http://pbs.twimg.com/profile_images/735084374417416192/72FGsYEG_normal.jpg" TargetMode="External"/><Relationship Id="rId2689" Type="http://schemas.openxmlformats.org/officeDocument/2006/relationships/hyperlink" Target="https://t.co/sSW16T9Z6X" TargetMode="External"/><Relationship Id="rId2896" Type="http://schemas.openxmlformats.org/officeDocument/2006/relationships/hyperlink" Target="https://twitter.com/abhijeetsinger" TargetMode="External"/><Relationship Id="rId868" Type="http://schemas.openxmlformats.org/officeDocument/2006/relationships/hyperlink" Target="https://twitter.com/nikkalkundhal" TargetMode="External"/><Relationship Id="rId1498" Type="http://schemas.openxmlformats.org/officeDocument/2006/relationships/hyperlink" Target="https://pbs.twimg.com/profile_banners/100481649/1490623170" TargetMode="External"/><Relationship Id="rId2549" Type="http://schemas.openxmlformats.org/officeDocument/2006/relationships/hyperlink" Target="https://twitter.com/iamhm10" TargetMode="External"/><Relationship Id="rId2756" Type="http://schemas.openxmlformats.org/officeDocument/2006/relationships/hyperlink" Target="http://abs.twimg.com/images/themes/theme1/bg.png" TargetMode="External"/><Relationship Id="rId2963" Type="http://schemas.openxmlformats.org/officeDocument/2006/relationships/hyperlink" Target="https://twitter.com/shankkaraiyar" TargetMode="External"/><Relationship Id="rId728" Type="http://schemas.openxmlformats.org/officeDocument/2006/relationships/hyperlink" Target="http://abs.twimg.com/sticky/default_profile_images/default_profile_normal.png" TargetMode="External"/><Relationship Id="rId935" Type="http://schemas.openxmlformats.org/officeDocument/2006/relationships/hyperlink" Target="https://twitter.com/alveus_dweller" TargetMode="External"/><Relationship Id="rId1358" Type="http://schemas.openxmlformats.org/officeDocument/2006/relationships/hyperlink" Target="https://t.co/Eoss3gISqZ" TargetMode="External"/><Relationship Id="rId1565" Type="http://schemas.openxmlformats.org/officeDocument/2006/relationships/hyperlink" Target="https://pbs.twimg.com/profile_banners/1282885645/1493088164" TargetMode="External"/><Relationship Id="rId1772" Type="http://schemas.openxmlformats.org/officeDocument/2006/relationships/hyperlink" Target="http://pbs.twimg.com/profile_background_images/636577294807515136/hDr6yFkj.jpg" TargetMode="External"/><Relationship Id="rId2409" Type="http://schemas.openxmlformats.org/officeDocument/2006/relationships/hyperlink" Target="https://twitter.com/deepanshumahaj2" TargetMode="External"/><Relationship Id="rId2616" Type="http://schemas.openxmlformats.org/officeDocument/2006/relationships/hyperlink" Target="https://twitter.com/himanshushivnan" TargetMode="External"/><Relationship Id="rId64" Type="http://schemas.openxmlformats.org/officeDocument/2006/relationships/hyperlink" Target="https://twitter.com/drkollipara" TargetMode="External"/><Relationship Id="rId1218" Type="http://schemas.openxmlformats.org/officeDocument/2006/relationships/hyperlink" Target="https://twitter.com/tochandrasekar" TargetMode="External"/><Relationship Id="rId1425" Type="http://schemas.openxmlformats.org/officeDocument/2006/relationships/hyperlink" Target="https://t.co/CNbqNfzYRT" TargetMode="External"/><Relationship Id="rId2823" Type="http://schemas.openxmlformats.org/officeDocument/2006/relationships/hyperlink" Target="http://pbs.twimg.com/profile_images/856562704944963585/-Oapbvo9_normal.jpg" TargetMode="External"/><Relationship Id="rId1632" Type="http://schemas.openxmlformats.org/officeDocument/2006/relationships/hyperlink" Target="https://pbs.twimg.com/profile_banners/597992690/1445624765" TargetMode="External"/><Relationship Id="rId2199" Type="http://schemas.openxmlformats.org/officeDocument/2006/relationships/hyperlink" Target="http://pbs.twimg.com/profile_images/781413550841434112/QC5M8WBv_normal.jpg" TargetMode="External"/><Relationship Id="rId378" Type="http://schemas.openxmlformats.org/officeDocument/2006/relationships/hyperlink" Target="https://twitter.com/incindia" TargetMode="External"/><Relationship Id="rId585" Type="http://schemas.openxmlformats.org/officeDocument/2006/relationships/hyperlink" Target="http://pbs.twimg.com/profile_images/841291536528748548/pLGqc2J1_normal.jpg" TargetMode="External"/><Relationship Id="rId792" Type="http://schemas.openxmlformats.org/officeDocument/2006/relationships/hyperlink" Target="http://abs.twimg.com/images/themes/theme14/bg.gif" TargetMode="External"/><Relationship Id="rId2059" Type="http://schemas.openxmlformats.org/officeDocument/2006/relationships/hyperlink" Target="http://pbs.twimg.com/profile_images/848072441410748416/Vf74sown_normal.jpg" TargetMode="External"/><Relationship Id="rId2266" Type="http://schemas.openxmlformats.org/officeDocument/2006/relationships/hyperlink" Target="https://twitter.com/jpgoswami_delhi" TargetMode="External"/><Relationship Id="rId2473" Type="http://schemas.openxmlformats.org/officeDocument/2006/relationships/hyperlink" Target="https://twitter.com/sharmasmsit" TargetMode="External"/><Relationship Id="rId2680" Type="http://schemas.openxmlformats.org/officeDocument/2006/relationships/hyperlink" Target="https://t.co/zSVcEBJC7U" TargetMode="External"/><Relationship Id="rId238" Type="http://schemas.openxmlformats.org/officeDocument/2006/relationships/hyperlink" Target="http://abs.twimg.com/images/themes/theme13/bg.gif" TargetMode="External"/><Relationship Id="rId445" Type="http://schemas.openxmlformats.org/officeDocument/2006/relationships/hyperlink" Target="http://pbs.twimg.com/profile_images/791228359841685504/9C478vBQ_normal.jpg" TargetMode="External"/><Relationship Id="rId652" Type="http://schemas.openxmlformats.org/officeDocument/2006/relationships/hyperlink" Target="http://pbs.twimg.com/profile_images/810203778519547904/RiMvlUyy_normal.jpg" TargetMode="External"/><Relationship Id="rId1075" Type="http://schemas.openxmlformats.org/officeDocument/2006/relationships/hyperlink" Target="https://pbs.twimg.com/profile_banners/3321203251/1441886260" TargetMode="External"/><Relationship Id="rId1282" Type="http://schemas.openxmlformats.org/officeDocument/2006/relationships/hyperlink" Target="http://abs.twimg.com/sticky/default_profile_images/default_profile_normal.png" TargetMode="External"/><Relationship Id="rId2126" Type="http://schemas.openxmlformats.org/officeDocument/2006/relationships/hyperlink" Target="http://pbs.twimg.com/profile_images/1133692153/pjf_small_logo_normal.png" TargetMode="External"/><Relationship Id="rId2333" Type="http://schemas.openxmlformats.org/officeDocument/2006/relationships/hyperlink" Target="https://twitter.com/mellisha_ma" TargetMode="External"/><Relationship Id="rId2540" Type="http://schemas.openxmlformats.org/officeDocument/2006/relationships/hyperlink" Target="https://twitter.com/soumibanerjee27" TargetMode="External"/><Relationship Id="rId305" Type="http://schemas.openxmlformats.org/officeDocument/2006/relationships/hyperlink" Target="http://pbs.twimg.com/profile_images/854859251868737536/FPXnt8Zp_normal.jpg" TargetMode="External"/><Relationship Id="rId512" Type="http://schemas.openxmlformats.org/officeDocument/2006/relationships/hyperlink" Target="https://pbs.twimg.com/profile_banners/228017221/1434026859" TargetMode="External"/><Relationship Id="rId1142" Type="http://schemas.openxmlformats.org/officeDocument/2006/relationships/hyperlink" Target="https://pbs.twimg.com/profile_banners/3351705736/1489093571" TargetMode="External"/><Relationship Id="rId2400" Type="http://schemas.openxmlformats.org/officeDocument/2006/relationships/hyperlink" Target="https://twitter.com/imkkumar13" TargetMode="External"/><Relationship Id="rId1002" Type="http://schemas.openxmlformats.org/officeDocument/2006/relationships/hyperlink" Target="https://pbs.twimg.com/profile_banners/63424281/1418125284" TargetMode="External"/><Relationship Id="rId1959" Type="http://schemas.openxmlformats.org/officeDocument/2006/relationships/hyperlink" Target="http://pbs.twimg.com/profile_images/802801183756664832/6g8wUvzu_normal.jpg" TargetMode="External"/><Relationship Id="rId1819" Type="http://schemas.openxmlformats.org/officeDocument/2006/relationships/hyperlink" Target="http://abs.twimg.com/images/themes/theme1/bg.png" TargetMode="External"/><Relationship Id="rId2190" Type="http://schemas.openxmlformats.org/officeDocument/2006/relationships/hyperlink" Target="http://pbs.twimg.com/profile_images/847148929317711872/FpvUJVFC_normal.jpg" TargetMode="External"/><Relationship Id="rId162" Type="http://schemas.openxmlformats.org/officeDocument/2006/relationships/hyperlink" Target="http://t.co/1vfx7L0i15" TargetMode="External"/><Relationship Id="rId2050" Type="http://schemas.openxmlformats.org/officeDocument/2006/relationships/hyperlink" Target="http://pbs.twimg.com/profile_images/850575560166088704/Ar2FM1oZ_normal.jpg" TargetMode="External"/><Relationship Id="rId979" Type="http://schemas.openxmlformats.org/officeDocument/2006/relationships/hyperlink" Target="https://twitter.com/_6164522541911" TargetMode="External"/><Relationship Id="rId839" Type="http://schemas.openxmlformats.org/officeDocument/2006/relationships/hyperlink" Target="http://abs.twimg.com/images/themes/theme19/bg.gif" TargetMode="External"/><Relationship Id="rId1469" Type="http://schemas.openxmlformats.org/officeDocument/2006/relationships/hyperlink" Target="https://pbs.twimg.com/profile_banners/106345557/1493576079" TargetMode="External"/><Relationship Id="rId2867" Type="http://schemas.openxmlformats.org/officeDocument/2006/relationships/hyperlink" Target="http://pbs.twimg.com/profile_images/661679664/keep_it_onn_normal.jpg" TargetMode="External"/><Relationship Id="rId1676" Type="http://schemas.openxmlformats.org/officeDocument/2006/relationships/hyperlink" Target="http://pbs.twimg.com/profile_background_images/613648241695961088/Ea25BORj.jpg" TargetMode="External"/><Relationship Id="rId1883" Type="http://schemas.openxmlformats.org/officeDocument/2006/relationships/hyperlink" Target="http://pbs.twimg.com/profile_background_images/727098737089085440/RVtNsRn-.jpg" TargetMode="External"/><Relationship Id="rId2727" Type="http://schemas.openxmlformats.org/officeDocument/2006/relationships/hyperlink" Target="https://pbs.twimg.com/profile_banners/373489013/1451645807" TargetMode="External"/><Relationship Id="rId2934" Type="http://schemas.openxmlformats.org/officeDocument/2006/relationships/hyperlink" Target="https://twitter.com/anil9817884638" TargetMode="External"/><Relationship Id="rId906" Type="http://schemas.openxmlformats.org/officeDocument/2006/relationships/hyperlink" Target="http://abs.twimg.com/images/themes/theme1/bg.png" TargetMode="External"/><Relationship Id="rId1329" Type="http://schemas.openxmlformats.org/officeDocument/2006/relationships/hyperlink" Target="https://twitter.com/aspire2edu" TargetMode="External"/><Relationship Id="rId1536" Type="http://schemas.openxmlformats.org/officeDocument/2006/relationships/hyperlink" Target="https://pbs.twimg.com/profile_banners/801488498771558405/1491319070" TargetMode="External"/><Relationship Id="rId1743" Type="http://schemas.openxmlformats.org/officeDocument/2006/relationships/hyperlink" Target="http://abs.twimg.com/images/themes/theme1/bg.png" TargetMode="External"/><Relationship Id="rId1950" Type="http://schemas.openxmlformats.org/officeDocument/2006/relationships/hyperlink" Target="http://pbs.twimg.com/profile_images/479640115342348288/mJcvEyA2_normal.jpeg" TargetMode="External"/><Relationship Id="rId35" Type="http://schemas.openxmlformats.org/officeDocument/2006/relationships/hyperlink" Target="http://abs.twimg.com/images/themes/theme1/bg.png" TargetMode="External"/><Relationship Id="rId1603" Type="http://schemas.openxmlformats.org/officeDocument/2006/relationships/hyperlink" Target="https://pbs.twimg.com/profile_banners/849164184579452928/1491291696" TargetMode="External"/><Relationship Id="rId1810" Type="http://schemas.openxmlformats.org/officeDocument/2006/relationships/hyperlink" Target="http://abs.twimg.com/images/themes/theme1/bg.png" TargetMode="External"/><Relationship Id="rId489" Type="http://schemas.openxmlformats.org/officeDocument/2006/relationships/hyperlink" Target="https://pbs.twimg.com/profile_banners/114671033/1491412525" TargetMode="External"/><Relationship Id="rId696" Type="http://schemas.openxmlformats.org/officeDocument/2006/relationships/hyperlink" Target="http://pbs.twimg.com/profile_background_images/551267069073715201/x_VmQglE.jpeg" TargetMode="External"/><Relationship Id="rId2377" Type="http://schemas.openxmlformats.org/officeDocument/2006/relationships/hyperlink" Target="https://twitter.com/leonemataa" TargetMode="External"/><Relationship Id="rId2584" Type="http://schemas.openxmlformats.org/officeDocument/2006/relationships/hyperlink" Target="https://twitter.com/drrakeshchahar" TargetMode="External"/><Relationship Id="rId2791" Type="http://schemas.openxmlformats.org/officeDocument/2006/relationships/hyperlink" Target="http://pbs.twimg.com/profile_background_images/686948454/166ca78671969589ad0263efbda7d1bf.jpeg" TargetMode="External"/><Relationship Id="rId349" Type="http://schemas.openxmlformats.org/officeDocument/2006/relationships/hyperlink" Target="https://twitter.com/ranajaysingh3" TargetMode="External"/><Relationship Id="rId556" Type="http://schemas.openxmlformats.org/officeDocument/2006/relationships/hyperlink" Target="http://pbs.twimg.com/profile_images/458214386553733120/ZGLFa3cF_normal.jpeg" TargetMode="External"/><Relationship Id="rId763" Type="http://schemas.openxmlformats.org/officeDocument/2006/relationships/hyperlink" Target="https://twitter.com/abidhonifan" TargetMode="External"/><Relationship Id="rId1186" Type="http://schemas.openxmlformats.org/officeDocument/2006/relationships/hyperlink" Target="https://twitter.com/shankarjangir" TargetMode="External"/><Relationship Id="rId1393" Type="http://schemas.openxmlformats.org/officeDocument/2006/relationships/hyperlink" Target="http://t.co/gqu0hBmJZI" TargetMode="External"/><Relationship Id="rId2237" Type="http://schemas.openxmlformats.org/officeDocument/2006/relationships/hyperlink" Target="http://pbs.twimg.com/profile_images/857830214398857217/5iZguaBz_normal.jpg" TargetMode="External"/><Relationship Id="rId2444" Type="http://schemas.openxmlformats.org/officeDocument/2006/relationships/hyperlink" Target="https://twitter.com/rahulshah7248" TargetMode="External"/><Relationship Id="rId209" Type="http://schemas.openxmlformats.org/officeDocument/2006/relationships/hyperlink" Target="https://pbs.twimg.com/profile_banners/1706387138/1476766217" TargetMode="External"/><Relationship Id="rId416" Type="http://schemas.openxmlformats.org/officeDocument/2006/relationships/hyperlink" Target="http://abs.twimg.com/images/themes/theme1/bg.png" TargetMode="External"/><Relationship Id="rId970" Type="http://schemas.openxmlformats.org/officeDocument/2006/relationships/hyperlink" Target="http://pbs.twimg.com/profile_background_images/367692629/bg_twitteribt_india_v2.gif" TargetMode="External"/><Relationship Id="rId1046" Type="http://schemas.openxmlformats.org/officeDocument/2006/relationships/hyperlink" Target="https://twitter.com/siddharth_luv" TargetMode="External"/><Relationship Id="rId1253" Type="http://schemas.openxmlformats.org/officeDocument/2006/relationships/hyperlink" Target="http://pbs.twimg.com/profile_images/794134330721247232/ee6jrGeP_normal.jpg" TargetMode="External"/><Relationship Id="rId2651" Type="http://schemas.openxmlformats.org/officeDocument/2006/relationships/hyperlink" Target="http://pbs.twimg.com/profile_images/853938357407174658/j_-_7S1V_normal.jpg" TargetMode="External"/><Relationship Id="rId623" Type="http://schemas.openxmlformats.org/officeDocument/2006/relationships/hyperlink" Target="https://twitter.com/guru_ghantal1" TargetMode="External"/><Relationship Id="rId830" Type="http://schemas.openxmlformats.org/officeDocument/2006/relationships/hyperlink" Target="https://pbs.twimg.com/profile_banners/1135016444/1485600627" TargetMode="External"/><Relationship Id="rId1460" Type="http://schemas.openxmlformats.org/officeDocument/2006/relationships/hyperlink" Target="https://pbs.twimg.com/profile_banners/1407649249/1492521744" TargetMode="External"/><Relationship Id="rId2304" Type="http://schemas.openxmlformats.org/officeDocument/2006/relationships/hyperlink" Target="https://twitter.com/heatherlum1" TargetMode="External"/><Relationship Id="rId2511" Type="http://schemas.openxmlformats.org/officeDocument/2006/relationships/hyperlink" Target="https://twitter.com/ibleed_sarcasm" TargetMode="External"/><Relationship Id="rId1113" Type="http://schemas.openxmlformats.org/officeDocument/2006/relationships/hyperlink" Target="https://twitter.com/virendra_sehwg" TargetMode="External"/><Relationship Id="rId1320" Type="http://schemas.openxmlformats.org/officeDocument/2006/relationships/hyperlink" Target="http://pbs.twimg.com/profile_images/854885568190218240/HmsKPsd6_normal.jpg" TargetMode="External"/><Relationship Id="rId2094" Type="http://schemas.openxmlformats.org/officeDocument/2006/relationships/hyperlink" Target="http://pbs.twimg.com/profile_images/512028668357398528/716iITNh_normal.jpeg" TargetMode="External"/><Relationship Id="rId273" Type="http://schemas.openxmlformats.org/officeDocument/2006/relationships/hyperlink" Target="http://pbs.twimg.com/profile_images/842029035987341313/ewMaGDbS_normal.jpg" TargetMode="External"/><Relationship Id="rId480" Type="http://schemas.openxmlformats.org/officeDocument/2006/relationships/hyperlink" Target="https://t.co/hfxRAcegFx" TargetMode="External"/><Relationship Id="rId2161" Type="http://schemas.openxmlformats.org/officeDocument/2006/relationships/hyperlink" Target="http://pbs.twimg.com/profile_images/806864740484005888/GhRezlHI_normal.jpg" TargetMode="External"/><Relationship Id="rId133" Type="http://schemas.openxmlformats.org/officeDocument/2006/relationships/hyperlink" Target="http://pbs.twimg.com/profile_images/807267232065720320/PFXPGs5c_normal.jpg" TargetMode="External"/><Relationship Id="rId340" Type="http://schemas.openxmlformats.org/officeDocument/2006/relationships/hyperlink" Target="https://twitter.com/sanjayaryan1982" TargetMode="External"/><Relationship Id="rId2021" Type="http://schemas.openxmlformats.org/officeDocument/2006/relationships/hyperlink" Target="http://pbs.twimg.com/profile_images/478944192865898496/0WybnQbe_normal.jpeg" TargetMode="External"/><Relationship Id="rId200" Type="http://schemas.openxmlformats.org/officeDocument/2006/relationships/hyperlink" Target="https://pbs.twimg.com/profile_banners/132578055/1482943537" TargetMode="External"/><Relationship Id="rId1787" Type="http://schemas.openxmlformats.org/officeDocument/2006/relationships/hyperlink" Target="http://abs.twimg.com/images/themes/theme1/bg.png" TargetMode="External"/><Relationship Id="rId1994" Type="http://schemas.openxmlformats.org/officeDocument/2006/relationships/hyperlink" Target="http://pbs.twimg.com/profile_images/478959131882033153/ROkZb1rY_normal.jpeg" TargetMode="External"/><Relationship Id="rId2838" Type="http://schemas.openxmlformats.org/officeDocument/2006/relationships/hyperlink" Target="http://pbs.twimg.com/profile_images/789817267567472640/BlpcUEvx_normal.jpg" TargetMode="External"/><Relationship Id="rId79" Type="http://schemas.openxmlformats.org/officeDocument/2006/relationships/hyperlink" Target="https://pbs.twimg.com/profile_banners/929129743/1492079403" TargetMode="External"/><Relationship Id="rId1647" Type="http://schemas.openxmlformats.org/officeDocument/2006/relationships/hyperlink" Target="https://pbs.twimg.com/profile_banners/3238909020/1493120267" TargetMode="External"/><Relationship Id="rId1854" Type="http://schemas.openxmlformats.org/officeDocument/2006/relationships/hyperlink" Target="http://abs.twimg.com/images/themes/theme1/bg.png" TargetMode="External"/><Relationship Id="rId2905" Type="http://schemas.openxmlformats.org/officeDocument/2006/relationships/hyperlink" Target="https://twitter.com/adarsh07101997" TargetMode="External"/><Relationship Id="rId1507" Type="http://schemas.openxmlformats.org/officeDocument/2006/relationships/hyperlink" Target="https://pbs.twimg.com/profile_banners/2485122793/1490335309" TargetMode="External"/><Relationship Id="rId1714" Type="http://schemas.openxmlformats.org/officeDocument/2006/relationships/hyperlink" Target="http://abs.twimg.com/images/themes/theme1/bg.png" TargetMode="External"/><Relationship Id="rId1921" Type="http://schemas.openxmlformats.org/officeDocument/2006/relationships/hyperlink" Target="http://abs.twimg.com/sticky/default_profile_images/default_profile_normal.png" TargetMode="External"/><Relationship Id="rId2488" Type="http://schemas.openxmlformats.org/officeDocument/2006/relationships/hyperlink" Target="https://twitter.com/sureshjainit" TargetMode="External"/><Relationship Id="rId1297" Type="http://schemas.openxmlformats.org/officeDocument/2006/relationships/hyperlink" Target="https://twitter.com/badshahjitendra" TargetMode="External"/><Relationship Id="rId2695" Type="http://schemas.openxmlformats.org/officeDocument/2006/relationships/hyperlink" Target="https://pbs.twimg.com/profile_banners/43855487/1492062550" TargetMode="External"/><Relationship Id="rId667" Type="http://schemas.openxmlformats.org/officeDocument/2006/relationships/hyperlink" Target="https://t.co/dbWuTJoDBv" TargetMode="External"/><Relationship Id="rId874" Type="http://schemas.openxmlformats.org/officeDocument/2006/relationships/hyperlink" Target="https://pbs.twimg.com/profile_banners/1251083774/1489064390" TargetMode="External"/><Relationship Id="rId2348" Type="http://schemas.openxmlformats.org/officeDocument/2006/relationships/hyperlink" Target="https://twitter.com/paragmahale" TargetMode="External"/><Relationship Id="rId2555" Type="http://schemas.openxmlformats.org/officeDocument/2006/relationships/hyperlink" Target="https://twitter.com/bhak_sala" TargetMode="External"/><Relationship Id="rId2762" Type="http://schemas.openxmlformats.org/officeDocument/2006/relationships/hyperlink" Target="http://abs.twimg.com/images/themes/theme1/bg.png" TargetMode="External"/><Relationship Id="rId527" Type="http://schemas.openxmlformats.org/officeDocument/2006/relationships/hyperlink" Target="http://abs.twimg.com/images/themes/theme1/bg.png" TargetMode="External"/><Relationship Id="rId734" Type="http://schemas.openxmlformats.org/officeDocument/2006/relationships/hyperlink" Target="http://pbs.twimg.com/profile_images/846623398746763264/SMBa8JY2_normal.jpg" TargetMode="External"/><Relationship Id="rId941" Type="http://schemas.openxmlformats.org/officeDocument/2006/relationships/hyperlink" Target="https://twitter.com/moholkarraj" TargetMode="External"/><Relationship Id="rId1157" Type="http://schemas.openxmlformats.org/officeDocument/2006/relationships/hyperlink" Target="http://abs.twimg.com/images/themes/theme1/bg.png" TargetMode="External"/><Relationship Id="rId1364" Type="http://schemas.openxmlformats.org/officeDocument/2006/relationships/hyperlink" Target="http://t.co/0VwUz9qxKZ" TargetMode="External"/><Relationship Id="rId1571" Type="http://schemas.openxmlformats.org/officeDocument/2006/relationships/hyperlink" Target="https://pbs.twimg.com/profile_banners/18839785/1471243839" TargetMode="External"/><Relationship Id="rId2208" Type="http://schemas.openxmlformats.org/officeDocument/2006/relationships/hyperlink" Target="http://pbs.twimg.com/profile_images/854689223290478597/krXSymdD_normal.jpg" TargetMode="External"/><Relationship Id="rId2415" Type="http://schemas.openxmlformats.org/officeDocument/2006/relationships/hyperlink" Target="https://twitter.com/akaushal96" TargetMode="External"/><Relationship Id="rId2622" Type="http://schemas.openxmlformats.org/officeDocument/2006/relationships/hyperlink" Target="https://twitter.com/avaneet" TargetMode="External"/><Relationship Id="rId70" Type="http://schemas.openxmlformats.org/officeDocument/2006/relationships/hyperlink" Target="https://t.co/I7PgzhsiP4" TargetMode="External"/><Relationship Id="rId801" Type="http://schemas.openxmlformats.org/officeDocument/2006/relationships/hyperlink" Target="http://pbs.twimg.com/profile_images/833031947970416640/NiVL-C-F_normal.jpg" TargetMode="External"/><Relationship Id="rId1017" Type="http://schemas.openxmlformats.org/officeDocument/2006/relationships/hyperlink" Target="http://abs.twimg.com/images/themes/theme1/bg.png" TargetMode="External"/><Relationship Id="rId1224" Type="http://schemas.openxmlformats.org/officeDocument/2006/relationships/hyperlink" Target="https://pbs.twimg.com/profile_banners/3314225382/1479107680" TargetMode="External"/><Relationship Id="rId1431" Type="http://schemas.openxmlformats.org/officeDocument/2006/relationships/hyperlink" Target="https://t.co/m7Sb9BRfFu" TargetMode="External"/><Relationship Id="rId177" Type="http://schemas.openxmlformats.org/officeDocument/2006/relationships/hyperlink" Target="https://t.co/BFds0zJa3E" TargetMode="External"/><Relationship Id="rId384" Type="http://schemas.openxmlformats.org/officeDocument/2006/relationships/hyperlink" Target="https://twitter.com/badalkrsharma" TargetMode="External"/><Relationship Id="rId591" Type="http://schemas.openxmlformats.org/officeDocument/2006/relationships/hyperlink" Target="http://pbs.twimg.com/profile_images/2677093117/b3964c429a4331a3c8169ccf5d9ca298_normal.jpeg" TargetMode="External"/><Relationship Id="rId2065" Type="http://schemas.openxmlformats.org/officeDocument/2006/relationships/hyperlink" Target="http://pbs.twimg.com/profile_images/857691812605067264/NhPY4_jH_normal.jpg" TargetMode="External"/><Relationship Id="rId2272" Type="http://schemas.openxmlformats.org/officeDocument/2006/relationships/hyperlink" Target="https://twitter.com/tiljandklive" TargetMode="External"/><Relationship Id="rId244" Type="http://schemas.openxmlformats.org/officeDocument/2006/relationships/hyperlink" Target="http://abs.twimg.com/images/themes/theme11/bg.gif" TargetMode="External"/><Relationship Id="rId1081" Type="http://schemas.openxmlformats.org/officeDocument/2006/relationships/hyperlink" Target="https://pbs.twimg.com/profile_banners/779943224576139264/1482245335" TargetMode="External"/><Relationship Id="rId451" Type="http://schemas.openxmlformats.org/officeDocument/2006/relationships/hyperlink" Target="https://twitter.com/ivanzeqsyv" TargetMode="External"/><Relationship Id="rId2132" Type="http://schemas.openxmlformats.org/officeDocument/2006/relationships/hyperlink" Target="http://pbs.twimg.com/profile_images/856020748154155009/EZmQVR7X_normal.jpg" TargetMode="External"/><Relationship Id="rId104" Type="http://schemas.openxmlformats.org/officeDocument/2006/relationships/hyperlink" Target="http://pbs.twimg.com/profile_background_images/484936032383545345/Tyl1sg-v.jpeg" TargetMode="External"/><Relationship Id="rId311" Type="http://schemas.openxmlformats.org/officeDocument/2006/relationships/hyperlink" Target="http://pbs.twimg.com/profile_images/852592056040140801/FwUHZPue_normal.jpg" TargetMode="External"/><Relationship Id="rId1898" Type="http://schemas.openxmlformats.org/officeDocument/2006/relationships/hyperlink" Target="http://abs.twimg.com/images/themes/theme9/bg.gif" TargetMode="External"/><Relationship Id="rId2949" Type="http://schemas.openxmlformats.org/officeDocument/2006/relationships/hyperlink" Target="https://twitter.com/niranjantripa16" TargetMode="External"/><Relationship Id="rId1758" Type="http://schemas.openxmlformats.org/officeDocument/2006/relationships/hyperlink" Target="http://abs.twimg.com/images/themes/theme1/bg.png" TargetMode="External"/><Relationship Id="rId2809" Type="http://schemas.openxmlformats.org/officeDocument/2006/relationships/hyperlink" Target="http://pbs.twimg.com/profile_images/849866055128428544/Ma4Nc07d_normal.jpg" TargetMode="External"/><Relationship Id="rId1965" Type="http://schemas.openxmlformats.org/officeDocument/2006/relationships/hyperlink" Target="http://pbs.twimg.com/profile_images/802952999207243776/RotoAEgw_normal.jpg" TargetMode="External"/><Relationship Id="rId1618" Type="http://schemas.openxmlformats.org/officeDocument/2006/relationships/hyperlink" Target="https://pbs.twimg.com/profile_banners/100457028/1491880516" TargetMode="External"/><Relationship Id="rId1825" Type="http://schemas.openxmlformats.org/officeDocument/2006/relationships/hyperlink" Target="http://abs.twimg.com/images/themes/theme1/bg.png" TargetMode="External"/><Relationship Id="rId2599" Type="http://schemas.openxmlformats.org/officeDocument/2006/relationships/hyperlink" Target="https://twitter.com/hitenderazad" TargetMode="External"/><Relationship Id="rId778" Type="http://schemas.openxmlformats.org/officeDocument/2006/relationships/hyperlink" Target="http://pbs.twimg.com/profile_images/839349532613873665/REQzY32N_normal.jpg" TargetMode="External"/><Relationship Id="rId985" Type="http://schemas.openxmlformats.org/officeDocument/2006/relationships/hyperlink" Target="https://t.co/0lw9IXXlA4" TargetMode="External"/><Relationship Id="rId2459" Type="http://schemas.openxmlformats.org/officeDocument/2006/relationships/hyperlink" Target="https://twitter.com/prashant7925" TargetMode="External"/><Relationship Id="rId2666" Type="http://schemas.openxmlformats.org/officeDocument/2006/relationships/hyperlink" Target="https://twitter.com/sonaramayurbhai" TargetMode="External"/><Relationship Id="rId2873" Type="http://schemas.openxmlformats.org/officeDocument/2006/relationships/hyperlink" Target="http://pbs.twimg.com/profile_images/835663581131771904/SY1qlIxl_normal.jpg" TargetMode="External"/><Relationship Id="rId638" Type="http://schemas.openxmlformats.org/officeDocument/2006/relationships/hyperlink" Target="https://twitter.com/krishna99always" TargetMode="External"/><Relationship Id="rId845" Type="http://schemas.openxmlformats.org/officeDocument/2006/relationships/hyperlink" Target="http://pbs.twimg.com/profile_images/500191511666237440/D0df2z6v_normal.jpeg" TargetMode="External"/><Relationship Id="rId1268" Type="http://schemas.openxmlformats.org/officeDocument/2006/relationships/hyperlink" Target="https://twitter.com/khurramshamsi07" TargetMode="External"/><Relationship Id="rId1475" Type="http://schemas.openxmlformats.org/officeDocument/2006/relationships/hyperlink" Target="https://pbs.twimg.com/profile_banners/626726653/1477943554" TargetMode="External"/><Relationship Id="rId1682" Type="http://schemas.openxmlformats.org/officeDocument/2006/relationships/hyperlink" Target="http://abs.twimg.com/images/themes/theme1/bg.png" TargetMode="External"/><Relationship Id="rId2319" Type="http://schemas.openxmlformats.org/officeDocument/2006/relationships/hyperlink" Target="https://twitter.com/ceciliadyson" TargetMode="External"/><Relationship Id="rId2526" Type="http://schemas.openxmlformats.org/officeDocument/2006/relationships/hyperlink" Target="https://twitter.com/afthabaftha" TargetMode="External"/><Relationship Id="rId2733" Type="http://schemas.openxmlformats.org/officeDocument/2006/relationships/hyperlink" Target="https://pbs.twimg.com/profile_banners/115622213/1488308377" TargetMode="External"/><Relationship Id="rId705" Type="http://schemas.openxmlformats.org/officeDocument/2006/relationships/hyperlink" Target="http://abs.twimg.com/images/themes/theme1/bg.png" TargetMode="External"/><Relationship Id="rId1128" Type="http://schemas.openxmlformats.org/officeDocument/2006/relationships/hyperlink" Target="https://twitter.com/maanmarjana786" TargetMode="External"/><Relationship Id="rId1335" Type="http://schemas.openxmlformats.org/officeDocument/2006/relationships/hyperlink" Target="https://twitter.com/samb8339_sam" TargetMode="External"/><Relationship Id="rId1542" Type="http://schemas.openxmlformats.org/officeDocument/2006/relationships/hyperlink" Target="https://pbs.twimg.com/profile_banners/849980617978769408/1492062671" TargetMode="External"/><Relationship Id="rId2940" Type="http://schemas.openxmlformats.org/officeDocument/2006/relationships/hyperlink" Target="https://twitter.com/shabanabanu16" TargetMode="External"/><Relationship Id="rId912" Type="http://schemas.openxmlformats.org/officeDocument/2006/relationships/hyperlink" Target="http://pbs.twimg.com/profile_background_images/172851118/airtel-twitterpage-new-logo-2.jpg" TargetMode="External"/><Relationship Id="rId2800" Type="http://schemas.openxmlformats.org/officeDocument/2006/relationships/hyperlink" Target="http://abs.twimg.com/images/themes/theme1/bg.png" TargetMode="External"/><Relationship Id="rId41" Type="http://schemas.openxmlformats.org/officeDocument/2006/relationships/hyperlink" Target="http://abs.twimg.com/sticky/default_profile_images/default_profile_normal.png" TargetMode="External"/><Relationship Id="rId1402" Type="http://schemas.openxmlformats.org/officeDocument/2006/relationships/hyperlink" Target="https://t.co/yED4bqeTu3" TargetMode="External"/><Relationship Id="rId288" Type="http://schemas.openxmlformats.org/officeDocument/2006/relationships/hyperlink" Target="http://pbs.twimg.com/profile_images/1531282067/Rakesh_Ranjan_normal.jpg" TargetMode="External"/><Relationship Id="rId495" Type="http://schemas.openxmlformats.org/officeDocument/2006/relationships/hyperlink" Target="https://pbs.twimg.com/profile_banners/57325473/1470412585" TargetMode="External"/><Relationship Id="rId2176" Type="http://schemas.openxmlformats.org/officeDocument/2006/relationships/hyperlink" Target="http://pbs.twimg.com/profile_images/849859837223718912/wKc2WhYn_normal.jpg" TargetMode="External"/><Relationship Id="rId2383" Type="http://schemas.openxmlformats.org/officeDocument/2006/relationships/hyperlink" Target="https://twitter.com/phunsiparekh" TargetMode="External"/><Relationship Id="rId2590" Type="http://schemas.openxmlformats.org/officeDocument/2006/relationships/hyperlink" Target="https://twitter.com/jiomoneycare" TargetMode="External"/><Relationship Id="rId148" Type="http://schemas.openxmlformats.org/officeDocument/2006/relationships/hyperlink" Target="https://twitter.com/kirankanth3" TargetMode="External"/><Relationship Id="rId355" Type="http://schemas.openxmlformats.org/officeDocument/2006/relationships/hyperlink" Target="https://twitter.com/isapnaagarwal" TargetMode="External"/><Relationship Id="rId562" Type="http://schemas.openxmlformats.org/officeDocument/2006/relationships/hyperlink" Target="http://pbs.twimg.com/profile_images/858755708283703300/oY31K2Pe_normal.jpg" TargetMode="External"/><Relationship Id="rId1192" Type="http://schemas.openxmlformats.org/officeDocument/2006/relationships/hyperlink" Target="https://twitter.com/prithvisolank" TargetMode="External"/><Relationship Id="rId2036" Type="http://schemas.openxmlformats.org/officeDocument/2006/relationships/hyperlink" Target="http://pbs.twimg.com/profile_images/854241641212903424/SIOwnmLC_normal.jpg" TargetMode="External"/><Relationship Id="rId2243" Type="http://schemas.openxmlformats.org/officeDocument/2006/relationships/hyperlink" Target="http://pbs.twimg.com/profile_images/557406441619722240/37uxQj6i_normal.jpeg" TargetMode="External"/><Relationship Id="rId2450" Type="http://schemas.openxmlformats.org/officeDocument/2006/relationships/hyperlink" Target="https://twitter.com/rohankehimkar" TargetMode="External"/><Relationship Id="rId215" Type="http://schemas.openxmlformats.org/officeDocument/2006/relationships/hyperlink" Target="https://pbs.twimg.com/profile_banners/3314976162/1473796061" TargetMode="External"/><Relationship Id="rId422" Type="http://schemas.openxmlformats.org/officeDocument/2006/relationships/hyperlink" Target="http://pbs.twimg.com/profile_images/841992593768620033/cNUeCfz5_normal.jpg" TargetMode="External"/><Relationship Id="rId1052" Type="http://schemas.openxmlformats.org/officeDocument/2006/relationships/hyperlink" Target="https://twitter.com/likanpatra" TargetMode="External"/><Relationship Id="rId2103" Type="http://schemas.openxmlformats.org/officeDocument/2006/relationships/hyperlink" Target="http://pbs.twimg.com/profile_images/843147483530301441/v15-Rgy9_normal.jpg" TargetMode="External"/><Relationship Id="rId2310" Type="http://schemas.openxmlformats.org/officeDocument/2006/relationships/hyperlink" Target="https://twitter.com/sen_abha" TargetMode="External"/><Relationship Id="rId1869" Type="http://schemas.openxmlformats.org/officeDocument/2006/relationships/hyperlink" Target="http://abs.twimg.com/images/themes/theme10/bg.gif" TargetMode="External"/><Relationship Id="rId1729" Type="http://schemas.openxmlformats.org/officeDocument/2006/relationships/hyperlink" Target="http://abs.twimg.com/images/themes/theme1/bg.png" TargetMode="External"/><Relationship Id="rId1936" Type="http://schemas.openxmlformats.org/officeDocument/2006/relationships/hyperlink" Target="http://pbs.twimg.com/profile_images/854200561431859200/JBKt_B4X_normal.jpg" TargetMode="External"/><Relationship Id="rId5" Type="http://schemas.openxmlformats.org/officeDocument/2006/relationships/hyperlink" Target="http://pbs.twimg.com/profile_images/807968348331917317/iRrdC8Gk_normal.jpg" TargetMode="External"/><Relationship Id="rId889" Type="http://schemas.openxmlformats.org/officeDocument/2006/relationships/hyperlink" Target="https://t.co/GrpChIm16e" TargetMode="External"/><Relationship Id="rId2777" Type="http://schemas.openxmlformats.org/officeDocument/2006/relationships/hyperlink" Target="http://abs.twimg.com/images/themes/theme6/bg.gif" TargetMode="External"/><Relationship Id="rId749" Type="http://schemas.openxmlformats.org/officeDocument/2006/relationships/hyperlink" Target="https://twitter.com/meamit89" TargetMode="External"/><Relationship Id="rId1379" Type="http://schemas.openxmlformats.org/officeDocument/2006/relationships/hyperlink" Target="https://t.co/arrRhVWNev" TargetMode="External"/><Relationship Id="rId1586" Type="http://schemas.openxmlformats.org/officeDocument/2006/relationships/hyperlink" Target="https://pbs.twimg.com/profile_banners/856396475374460928/1493132593" TargetMode="External"/><Relationship Id="rId609" Type="http://schemas.openxmlformats.org/officeDocument/2006/relationships/hyperlink" Target="https://twitter.com/s" TargetMode="External"/><Relationship Id="rId956" Type="http://schemas.openxmlformats.org/officeDocument/2006/relationships/hyperlink" Target="http://abs.twimg.com/images/themes/theme1/bg.png" TargetMode="External"/><Relationship Id="rId1239" Type="http://schemas.openxmlformats.org/officeDocument/2006/relationships/hyperlink" Target="http://pbs.twimg.com/profile_images/771038240329588736/HhJlV76r_normal.jpg" TargetMode="External"/><Relationship Id="rId1793" Type="http://schemas.openxmlformats.org/officeDocument/2006/relationships/hyperlink" Target="http://abs.twimg.com/images/themes/theme1/bg.png" TargetMode="External"/><Relationship Id="rId2637" Type="http://schemas.openxmlformats.org/officeDocument/2006/relationships/hyperlink" Target="https://pbs.twimg.com/profile_banners/870702590/1479835743" TargetMode="External"/><Relationship Id="rId2844" Type="http://schemas.openxmlformats.org/officeDocument/2006/relationships/hyperlink" Target="http://pbs.twimg.com/profile_images/598736736324202496/9Z2-w6n6_normal.jpg" TargetMode="External"/><Relationship Id="rId85" Type="http://schemas.openxmlformats.org/officeDocument/2006/relationships/hyperlink" Target="https://pbs.twimg.com/profile_banners/3892106800/1493034525" TargetMode="External"/><Relationship Id="rId816" Type="http://schemas.openxmlformats.org/officeDocument/2006/relationships/hyperlink" Target="https://t.co/HOKmBLk0o7" TargetMode="External"/><Relationship Id="rId1446" Type="http://schemas.openxmlformats.org/officeDocument/2006/relationships/hyperlink" Target="https://pbs.twimg.com/profile_banners/281627032/1424948382" TargetMode="External"/><Relationship Id="rId1653" Type="http://schemas.openxmlformats.org/officeDocument/2006/relationships/hyperlink" Target="http://abs.twimg.com/images/themes/theme1/bg.png" TargetMode="External"/><Relationship Id="rId1860" Type="http://schemas.openxmlformats.org/officeDocument/2006/relationships/hyperlink" Target="http://abs.twimg.com/images/themes/theme16/bg.gif" TargetMode="External"/><Relationship Id="rId2704" Type="http://schemas.openxmlformats.org/officeDocument/2006/relationships/hyperlink" Target="https://pbs.twimg.com/profile_banners/2749012860/1492925366" TargetMode="External"/><Relationship Id="rId2911" Type="http://schemas.openxmlformats.org/officeDocument/2006/relationships/hyperlink" Target="https://twitter.com/vinay_ap_gowda" TargetMode="External"/><Relationship Id="rId1306" Type="http://schemas.openxmlformats.org/officeDocument/2006/relationships/hyperlink" Target="https://pbs.twimg.com/profile_banners/706925473/1491137163" TargetMode="External"/><Relationship Id="rId1513" Type="http://schemas.openxmlformats.org/officeDocument/2006/relationships/hyperlink" Target="https://pbs.twimg.com/profile_banners/789147344608518148/1476983975" TargetMode="External"/><Relationship Id="rId1720" Type="http://schemas.openxmlformats.org/officeDocument/2006/relationships/hyperlink" Target="http://abs.twimg.com/images/themes/theme1/bg.png" TargetMode="External"/><Relationship Id="rId12" Type="http://schemas.openxmlformats.org/officeDocument/2006/relationships/hyperlink" Target="https://t.co/ga3wY8S3T9" TargetMode="External"/><Relationship Id="rId399" Type="http://schemas.openxmlformats.org/officeDocument/2006/relationships/hyperlink" Target="https://twitter.com/airtelindia" TargetMode="External"/><Relationship Id="rId2287" Type="http://schemas.openxmlformats.org/officeDocument/2006/relationships/hyperlink" Target="https://twitter.com/arvindkejriwal" TargetMode="External"/><Relationship Id="rId2494" Type="http://schemas.openxmlformats.org/officeDocument/2006/relationships/hyperlink" Target="https://twitter.com/shoebuddin783" TargetMode="External"/><Relationship Id="rId259" Type="http://schemas.openxmlformats.org/officeDocument/2006/relationships/hyperlink" Target="http://abs.twimg.com/images/themes/theme15/bg.png" TargetMode="External"/><Relationship Id="rId466" Type="http://schemas.openxmlformats.org/officeDocument/2006/relationships/hyperlink" Target="https://t.co/kYRqs3mMAa" TargetMode="External"/><Relationship Id="rId673" Type="http://schemas.openxmlformats.org/officeDocument/2006/relationships/hyperlink" Target="https://pbs.twimg.com/profile_banners/2930019493/1455715043" TargetMode="External"/><Relationship Id="rId880" Type="http://schemas.openxmlformats.org/officeDocument/2006/relationships/hyperlink" Target="http://pbs.twimg.com/profile_images/718421070726828032/MmNTKV9f_normal.jpg" TargetMode="External"/><Relationship Id="rId1096" Type="http://schemas.openxmlformats.org/officeDocument/2006/relationships/hyperlink" Target="http://pbs.twimg.com/profile_images/611048073045737472/r3cSl3NN_normal.jpg" TargetMode="External"/><Relationship Id="rId2147" Type="http://schemas.openxmlformats.org/officeDocument/2006/relationships/hyperlink" Target="http://pbs.twimg.com/profile_images/854292223432806403/b5lb_T3x_normal.jpg" TargetMode="External"/><Relationship Id="rId2354" Type="http://schemas.openxmlformats.org/officeDocument/2006/relationships/hyperlink" Target="https://twitter.com/chinalnaagin" TargetMode="External"/><Relationship Id="rId2561" Type="http://schemas.openxmlformats.org/officeDocument/2006/relationships/hyperlink" Target="https://twitter.com/aryavart_bhumi" TargetMode="External"/><Relationship Id="rId119" Type="http://schemas.openxmlformats.org/officeDocument/2006/relationships/hyperlink" Target="http://pbs.twimg.com/profile_images/852204850930528260/nb-p-2NU_normal.jpg" TargetMode="External"/><Relationship Id="rId326" Type="http://schemas.openxmlformats.org/officeDocument/2006/relationships/hyperlink" Target="http://pbs.twimg.com/profile_images/618380313534685184/hty50-aR_normal.jpg" TargetMode="External"/><Relationship Id="rId533" Type="http://schemas.openxmlformats.org/officeDocument/2006/relationships/hyperlink" Target="http://abs.twimg.com/images/themes/theme1/bg.png" TargetMode="External"/><Relationship Id="rId1163" Type="http://schemas.openxmlformats.org/officeDocument/2006/relationships/hyperlink" Target="http://pbs.twimg.com/profile_images/782146032230686720/TGjQ7NeM_normal.jpg" TargetMode="External"/><Relationship Id="rId1370" Type="http://schemas.openxmlformats.org/officeDocument/2006/relationships/hyperlink" Target="https://t.co/IYYqc0ezbr" TargetMode="External"/><Relationship Id="rId2007" Type="http://schemas.openxmlformats.org/officeDocument/2006/relationships/hyperlink" Target="http://pbs.twimg.com/profile_images/460742589302312960/vQ4nMDjf_normal.jpeg" TargetMode="External"/><Relationship Id="rId2214" Type="http://schemas.openxmlformats.org/officeDocument/2006/relationships/hyperlink" Target="http://pbs.twimg.com/profile_images/708977735452860416/Nu1GOdkO_normal.jpg" TargetMode="External"/><Relationship Id="rId740" Type="http://schemas.openxmlformats.org/officeDocument/2006/relationships/hyperlink" Target="http://pbs.twimg.com/profile_images/314056976/jpr_normal.jpg" TargetMode="External"/><Relationship Id="rId1023" Type="http://schemas.openxmlformats.org/officeDocument/2006/relationships/hyperlink" Target="http://abs.twimg.com/images/themes/theme12/bg.gif" TargetMode="External"/><Relationship Id="rId2421" Type="http://schemas.openxmlformats.org/officeDocument/2006/relationships/hyperlink" Target="https://twitter.com/_naman_rastogi" TargetMode="External"/><Relationship Id="rId600" Type="http://schemas.openxmlformats.org/officeDocument/2006/relationships/hyperlink" Target="https://twitter.com/kushal0879" TargetMode="External"/><Relationship Id="rId1230" Type="http://schemas.openxmlformats.org/officeDocument/2006/relationships/hyperlink" Target="http://pbs.twimg.com/profile_background_images/378800000007957291/367064968fe9d906bf638a7a69246857.jpeg" TargetMode="External"/><Relationship Id="rId183" Type="http://schemas.openxmlformats.org/officeDocument/2006/relationships/hyperlink" Target="https://pbs.twimg.com/profile_banners/827447678409732096/1492360719" TargetMode="External"/><Relationship Id="rId390" Type="http://schemas.openxmlformats.org/officeDocument/2006/relationships/hyperlink" Target="https://twitter.com/aircel" TargetMode="External"/><Relationship Id="rId1907" Type="http://schemas.openxmlformats.org/officeDocument/2006/relationships/hyperlink" Target="http://pbs.twimg.com/profile_images/560036924211990528/5y35kPsq_normal.png" TargetMode="External"/><Relationship Id="rId2071" Type="http://schemas.openxmlformats.org/officeDocument/2006/relationships/hyperlink" Target="http://pbs.twimg.com/profile_images/855837787005890564/wINI0jx7_normal.jpg" TargetMode="External"/><Relationship Id="rId250" Type="http://schemas.openxmlformats.org/officeDocument/2006/relationships/hyperlink" Target="http://abs.twimg.com/images/themes/theme1/bg.png" TargetMode="External"/><Relationship Id="rId110" Type="http://schemas.openxmlformats.org/officeDocument/2006/relationships/hyperlink" Target="http://pbs.twimg.com/profile_background_images/452069836500135936/24Yi1HZi.jpeg" TargetMode="External"/><Relationship Id="rId2888" Type="http://schemas.openxmlformats.org/officeDocument/2006/relationships/hyperlink" Target="http://pbs.twimg.com/profile_images/852016767102623745/cDMN04vQ_normal.jpg" TargetMode="External"/><Relationship Id="rId1697" Type="http://schemas.openxmlformats.org/officeDocument/2006/relationships/hyperlink" Target="http://abs.twimg.com/images/themes/theme1/bg.png" TargetMode="External"/><Relationship Id="rId2748" Type="http://schemas.openxmlformats.org/officeDocument/2006/relationships/hyperlink" Target="https://pbs.twimg.com/profile_banners/1867843520/1445594150" TargetMode="External"/><Relationship Id="rId2955" Type="http://schemas.openxmlformats.org/officeDocument/2006/relationships/hyperlink" Target="https://twitter.com/karmvir76608587" TargetMode="External"/><Relationship Id="rId927" Type="http://schemas.openxmlformats.org/officeDocument/2006/relationships/hyperlink" Target="http://pbs.twimg.com/profile_images/509679376678395904/2xMpkpSr_normal.jpeg" TargetMode="External"/><Relationship Id="rId1557" Type="http://schemas.openxmlformats.org/officeDocument/2006/relationships/hyperlink" Target="https://pbs.twimg.com/profile_banners/387007138/1440415708" TargetMode="External"/><Relationship Id="rId1764" Type="http://schemas.openxmlformats.org/officeDocument/2006/relationships/hyperlink" Target="http://abs.twimg.com/images/themes/theme1/bg.png" TargetMode="External"/><Relationship Id="rId1971" Type="http://schemas.openxmlformats.org/officeDocument/2006/relationships/hyperlink" Target="http://pbs.twimg.com/profile_images/802938484696547328/DGdLtM1q_normal.jpg" TargetMode="External"/><Relationship Id="rId2608" Type="http://schemas.openxmlformats.org/officeDocument/2006/relationships/hyperlink" Target="https://twitter.com/bookmyshow" TargetMode="External"/><Relationship Id="rId2815" Type="http://schemas.openxmlformats.org/officeDocument/2006/relationships/hyperlink" Target="http://pbs.twimg.com/profile_images/844634850518716416/5Bx0OAwY_normal.jpg" TargetMode="External"/><Relationship Id="rId56" Type="http://schemas.openxmlformats.org/officeDocument/2006/relationships/hyperlink" Target="https://twitter.com/jais_george" TargetMode="External"/><Relationship Id="rId1417" Type="http://schemas.openxmlformats.org/officeDocument/2006/relationships/hyperlink" Target="https://t.co/UqfqxyuD1J" TargetMode="External"/><Relationship Id="rId1624" Type="http://schemas.openxmlformats.org/officeDocument/2006/relationships/hyperlink" Target="https://pbs.twimg.com/profile_banners/337065278/1491051557" TargetMode="External"/><Relationship Id="rId1831" Type="http://schemas.openxmlformats.org/officeDocument/2006/relationships/hyperlink" Target="http://pbs.twimg.com/profile_background_images/761209533/8b80d09b8127cbc51eaaa81a0682ffdf.jpeg" TargetMode="External"/><Relationship Id="rId2398" Type="http://schemas.openxmlformats.org/officeDocument/2006/relationships/hyperlink" Target="https://twitter.com/hrishi_thakur" TargetMode="External"/><Relationship Id="rId577" Type="http://schemas.openxmlformats.org/officeDocument/2006/relationships/hyperlink" Target="http://pbs.twimg.com/profile_images/849569923969974273/9FKie8kL_normal.jpg" TargetMode="External"/><Relationship Id="rId2258" Type="http://schemas.openxmlformats.org/officeDocument/2006/relationships/hyperlink" Target="http://pbs.twimg.com/profile_images/858002158205059072/uPV5inHA_normal.jpg" TargetMode="External"/><Relationship Id="rId784" Type="http://schemas.openxmlformats.org/officeDocument/2006/relationships/hyperlink" Target="https://pbs.twimg.com/profile_banners/96760234/1472785380" TargetMode="External"/><Relationship Id="rId991" Type="http://schemas.openxmlformats.org/officeDocument/2006/relationships/hyperlink" Target="http://t.co/DQb7m0MEPh" TargetMode="External"/><Relationship Id="rId1067" Type="http://schemas.openxmlformats.org/officeDocument/2006/relationships/hyperlink" Target="https://t.co/e6PNM96FRc" TargetMode="External"/><Relationship Id="rId2465" Type="http://schemas.openxmlformats.org/officeDocument/2006/relationships/hyperlink" Target="https://twitter.com/sublime_dawn" TargetMode="External"/><Relationship Id="rId2672" Type="http://schemas.openxmlformats.org/officeDocument/2006/relationships/hyperlink" Target="http://t.co/IZXefx3rSt" TargetMode="External"/><Relationship Id="rId437" Type="http://schemas.openxmlformats.org/officeDocument/2006/relationships/hyperlink" Target="https://pbs.twimg.com/profile_banners/141787930/1492055128" TargetMode="External"/><Relationship Id="rId644" Type="http://schemas.openxmlformats.org/officeDocument/2006/relationships/hyperlink" Target="https://pbs.twimg.com/profile_banners/3992637442/1486561473" TargetMode="External"/><Relationship Id="rId851" Type="http://schemas.openxmlformats.org/officeDocument/2006/relationships/hyperlink" Target="http://pbs.twimg.com/profile_images/853958694782066688/_9lo2lPW_normal.jpg" TargetMode="External"/><Relationship Id="rId1274" Type="http://schemas.openxmlformats.org/officeDocument/2006/relationships/hyperlink" Target="https://pbs.twimg.com/profile_banners/712899339799015428/1492585506" TargetMode="External"/><Relationship Id="rId1481" Type="http://schemas.openxmlformats.org/officeDocument/2006/relationships/hyperlink" Target="https://pbs.twimg.com/profile_banners/158059407/1491149591" TargetMode="External"/><Relationship Id="rId2118" Type="http://schemas.openxmlformats.org/officeDocument/2006/relationships/hyperlink" Target="http://pbs.twimg.com/profile_images/852667664904237056/Gtk8Whs8_normal.jpg" TargetMode="External"/><Relationship Id="rId2325" Type="http://schemas.openxmlformats.org/officeDocument/2006/relationships/hyperlink" Target="https://twitter.com/archanakurapat" TargetMode="External"/><Relationship Id="rId2532" Type="http://schemas.openxmlformats.org/officeDocument/2006/relationships/hyperlink" Target="https://twitter.com/mahetesam" TargetMode="External"/><Relationship Id="rId504" Type="http://schemas.openxmlformats.org/officeDocument/2006/relationships/hyperlink" Target="https://pbs.twimg.com/profile_banners/175964127/1473602056" TargetMode="External"/><Relationship Id="rId711" Type="http://schemas.openxmlformats.org/officeDocument/2006/relationships/hyperlink" Target="http://pbs.twimg.com/profile_background_images/584410291254886400/warQGng2.jpg" TargetMode="External"/><Relationship Id="rId1134" Type="http://schemas.openxmlformats.org/officeDocument/2006/relationships/hyperlink" Target="https://t.co/bW3HajL3G1" TargetMode="External"/><Relationship Id="rId1341" Type="http://schemas.openxmlformats.org/officeDocument/2006/relationships/hyperlink" Target="http://abs.twimg.com/images/themes/theme4/bg.gif" TargetMode="External"/><Relationship Id="rId1201" Type="http://schemas.openxmlformats.org/officeDocument/2006/relationships/hyperlink" Target="https://pbs.twimg.com/profile_banners/1103090635/1444303166" TargetMode="External"/><Relationship Id="rId294" Type="http://schemas.openxmlformats.org/officeDocument/2006/relationships/hyperlink" Target="http://abs.twimg.com/sticky/default_profile_images/default_profile_normal.png" TargetMode="External"/><Relationship Id="rId2182" Type="http://schemas.openxmlformats.org/officeDocument/2006/relationships/hyperlink" Target="http://pbs.twimg.com/profile_images/851339722249121792/Z4qRkLB1_normal.jpg" TargetMode="External"/><Relationship Id="rId154" Type="http://schemas.openxmlformats.org/officeDocument/2006/relationships/hyperlink" Target="https://twitter.com/manojsinhabjp" TargetMode="External"/><Relationship Id="rId361" Type="http://schemas.openxmlformats.org/officeDocument/2006/relationships/hyperlink" Target="https://twitter.com/jiomukesh" TargetMode="External"/><Relationship Id="rId2042" Type="http://schemas.openxmlformats.org/officeDocument/2006/relationships/hyperlink" Target="http://pbs.twimg.com/profile_images/858249025476329476/AaBFF-h7_normal.jpg" TargetMode="External"/><Relationship Id="rId221" Type="http://schemas.openxmlformats.org/officeDocument/2006/relationships/hyperlink" Target="https://pbs.twimg.com/profile_banners/771981797076836353/1492679138" TargetMode="External"/><Relationship Id="rId2859" Type="http://schemas.openxmlformats.org/officeDocument/2006/relationships/hyperlink" Target="http://abs.twimg.com/sticky/default_profile_images/default_profile_normal.png" TargetMode="External"/><Relationship Id="rId1668" Type="http://schemas.openxmlformats.org/officeDocument/2006/relationships/hyperlink" Target="http://abs.twimg.com/images/themes/theme1/bg.png" TargetMode="External"/><Relationship Id="rId1875" Type="http://schemas.openxmlformats.org/officeDocument/2006/relationships/hyperlink" Target="http://abs.twimg.com/images/themes/theme1/bg.png" TargetMode="External"/><Relationship Id="rId2719" Type="http://schemas.openxmlformats.org/officeDocument/2006/relationships/hyperlink" Target="https://pbs.twimg.com/profile_banners/856446103150927872/1493028158" TargetMode="External"/><Relationship Id="rId1528" Type="http://schemas.openxmlformats.org/officeDocument/2006/relationships/hyperlink" Target="https://pbs.twimg.com/profile_banners/161168021/1493553367" TargetMode="External"/><Relationship Id="rId2926" Type="http://schemas.openxmlformats.org/officeDocument/2006/relationships/hyperlink" Target="https://twitter.com/akashni29063040" TargetMode="External"/><Relationship Id="rId1735" Type="http://schemas.openxmlformats.org/officeDocument/2006/relationships/hyperlink" Target="http://abs.twimg.com/images/themes/theme1/bg.png" TargetMode="External"/><Relationship Id="rId1942" Type="http://schemas.openxmlformats.org/officeDocument/2006/relationships/hyperlink" Target="http://pbs.twimg.com/profile_images/802593314390167553/NI1wpnpj_normal.jpg" TargetMode="External"/><Relationship Id="rId27" Type="http://schemas.openxmlformats.org/officeDocument/2006/relationships/hyperlink" Target="https://pbs.twimg.com/profile_banners/3142188513/1428625473" TargetMode="External"/><Relationship Id="rId1802" Type="http://schemas.openxmlformats.org/officeDocument/2006/relationships/hyperlink" Target="http://abs.twimg.com/images/themes/theme19/bg.gif" TargetMode="External"/><Relationship Id="rId688" Type="http://schemas.openxmlformats.org/officeDocument/2006/relationships/hyperlink" Target="https://pbs.twimg.com/profile_banners/283111686/1486095154" TargetMode="External"/><Relationship Id="rId895" Type="http://schemas.openxmlformats.org/officeDocument/2006/relationships/hyperlink" Target="https://pbs.twimg.com/profile_banners/564295931/1488285360" TargetMode="External"/><Relationship Id="rId2369" Type="http://schemas.openxmlformats.org/officeDocument/2006/relationships/hyperlink" Target="https://twitter.com/gabbywilliams81" TargetMode="External"/><Relationship Id="rId2576" Type="http://schemas.openxmlformats.org/officeDocument/2006/relationships/hyperlink" Target="https://twitter.com/ramod19885" TargetMode="External"/><Relationship Id="rId2783" Type="http://schemas.openxmlformats.org/officeDocument/2006/relationships/hyperlink" Target="http://abs.twimg.com/images/themes/theme9/bg.gif" TargetMode="External"/><Relationship Id="rId548" Type="http://schemas.openxmlformats.org/officeDocument/2006/relationships/hyperlink" Target="http://pbs.twimg.com/profile_background_images/340440261/skyline.JPG" TargetMode="External"/><Relationship Id="rId755" Type="http://schemas.openxmlformats.org/officeDocument/2006/relationships/hyperlink" Target="https://twitter.com/srishti143567" TargetMode="External"/><Relationship Id="rId962" Type="http://schemas.openxmlformats.org/officeDocument/2006/relationships/hyperlink" Target="https://twitter.com/nawazmughal" TargetMode="External"/><Relationship Id="rId1178" Type="http://schemas.openxmlformats.org/officeDocument/2006/relationships/hyperlink" Target="http://pbs.twimg.com/profile_images/817086676354920448/l6pqJrvY_normal.jpg" TargetMode="External"/><Relationship Id="rId1385" Type="http://schemas.openxmlformats.org/officeDocument/2006/relationships/hyperlink" Target="https://t.co/xOI3PkihW0" TargetMode="External"/><Relationship Id="rId1592" Type="http://schemas.openxmlformats.org/officeDocument/2006/relationships/hyperlink" Target="https://pbs.twimg.com/profile_banners/852383521859665920/1492060331" TargetMode="External"/><Relationship Id="rId2229" Type="http://schemas.openxmlformats.org/officeDocument/2006/relationships/hyperlink" Target="http://pbs.twimg.com/profile_images/670492250023944193/6D6jSrMw_normal.jpg" TargetMode="External"/><Relationship Id="rId2436" Type="http://schemas.openxmlformats.org/officeDocument/2006/relationships/hyperlink" Target="https://twitter.com/vikixlr8" TargetMode="External"/><Relationship Id="rId2643" Type="http://schemas.openxmlformats.org/officeDocument/2006/relationships/hyperlink" Target="http://abs.twimg.com/images/themes/theme1/bg.png" TargetMode="External"/><Relationship Id="rId2850" Type="http://schemas.openxmlformats.org/officeDocument/2006/relationships/hyperlink" Target="http://pbs.twimg.com/profile_images/851069556231634948/flT_IUQf_normal.jpg" TargetMode="External"/><Relationship Id="rId91" Type="http://schemas.openxmlformats.org/officeDocument/2006/relationships/hyperlink" Target="https://pbs.twimg.com/profile_banners/61180382/1491986815" TargetMode="External"/><Relationship Id="rId408" Type="http://schemas.openxmlformats.org/officeDocument/2006/relationships/hyperlink" Target="https://pbs.twimg.com/profile_banners/4647945397/1493532378" TargetMode="External"/><Relationship Id="rId615" Type="http://schemas.openxmlformats.org/officeDocument/2006/relationships/hyperlink" Target="https://twitter.com/nskiduniya" TargetMode="External"/><Relationship Id="rId822" Type="http://schemas.openxmlformats.org/officeDocument/2006/relationships/hyperlink" Target="https://pbs.twimg.com/profile_banners/517580849/1372935224" TargetMode="External"/><Relationship Id="rId1038" Type="http://schemas.openxmlformats.org/officeDocument/2006/relationships/hyperlink" Target="http://pbs.twimg.com/profile_images/626806401042518016/RSQ3nli6_normal.jpg" TargetMode="External"/><Relationship Id="rId1245" Type="http://schemas.openxmlformats.org/officeDocument/2006/relationships/hyperlink" Target="https://twitter.com/pridhvig" TargetMode="External"/><Relationship Id="rId1452" Type="http://schemas.openxmlformats.org/officeDocument/2006/relationships/hyperlink" Target="https://pbs.twimg.com/profile_banners/2315770189/1390928312" TargetMode="External"/><Relationship Id="rId2503" Type="http://schemas.openxmlformats.org/officeDocument/2006/relationships/hyperlink" Target="https://twitter.com/kumarupens" TargetMode="External"/><Relationship Id="rId1105" Type="http://schemas.openxmlformats.org/officeDocument/2006/relationships/hyperlink" Target="http://abs.twimg.com/sticky/default_profile_images/default_profile_normal.png" TargetMode="External"/><Relationship Id="rId1312" Type="http://schemas.openxmlformats.org/officeDocument/2006/relationships/hyperlink" Target="http://abs.twimg.com/images/themes/theme1/bg.png" TargetMode="External"/><Relationship Id="rId2710" Type="http://schemas.openxmlformats.org/officeDocument/2006/relationships/hyperlink" Target="https://pbs.twimg.com/profile_banners/1406616703/1475461174" TargetMode="External"/><Relationship Id="rId198" Type="http://schemas.openxmlformats.org/officeDocument/2006/relationships/hyperlink" Target="https://pbs.twimg.com/profile_banners/771240062788829184/1472713487" TargetMode="External"/><Relationship Id="rId2086" Type="http://schemas.openxmlformats.org/officeDocument/2006/relationships/hyperlink" Target="http://pbs.twimg.com/profile_images/477772271285596160/QCdLnURv_normal.jpeg" TargetMode="External"/><Relationship Id="rId2293" Type="http://schemas.openxmlformats.org/officeDocument/2006/relationships/hyperlink" Target="https://twitter.com/dollymoga" TargetMode="External"/><Relationship Id="rId265" Type="http://schemas.openxmlformats.org/officeDocument/2006/relationships/hyperlink" Target="http://abs.twimg.com/images/themes/theme1/bg.png" TargetMode="External"/><Relationship Id="rId472" Type="http://schemas.openxmlformats.org/officeDocument/2006/relationships/hyperlink" Target="https://t.co/twxHxOtlG0" TargetMode="External"/><Relationship Id="rId2153" Type="http://schemas.openxmlformats.org/officeDocument/2006/relationships/hyperlink" Target="http://pbs.twimg.com/profile_images/843269534337327104/cSRCaP60_normal.jpg" TargetMode="External"/><Relationship Id="rId2360" Type="http://schemas.openxmlformats.org/officeDocument/2006/relationships/hyperlink" Target="https://twitter.com/genghiskhan65" TargetMode="External"/><Relationship Id="rId125" Type="http://schemas.openxmlformats.org/officeDocument/2006/relationships/hyperlink" Target="http://pbs.twimg.com/profile_images/823746773952958464/KEm4WC0d_normal.jpg" TargetMode="External"/><Relationship Id="rId332" Type="http://schemas.openxmlformats.org/officeDocument/2006/relationships/hyperlink" Target="http://pbs.twimg.com/profile_images/787628574350143488/CRNpt7XE_normal.jpg" TargetMode="External"/><Relationship Id="rId2013" Type="http://schemas.openxmlformats.org/officeDocument/2006/relationships/hyperlink" Target="http://pbs.twimg.com/profile_images/462639379714830336/WhfbmYRb_normal.jpeg" TargetMode="External"/><Relationship Id="rId2220" Type="http://schemas.openxmlformats.org/officeDocument/2006/relationships/hyperlink" Target="http://abs.twimg.com/sticky/default_profile_images/default_profile_normal.png" TargetMode="External"/><Relationship Id="rId1779" Type="http://schemas.openxmlformats.org/officeDocument/2006/relationships/hyperlink" Target="http://abs.twimg.com/images/themes/theme9/bg.gif" TargetMode="External"/><Relationship Id="rId1986" Type="http://schemas.openxmlformats.org/officeDocument/2006/relationships/hyperlink" Target="http://pbs.twimg.com/profile_images/459364088187846656/AEZ_rl-u_normal.jpeg" TargetMode="External"/><Relationship Id="rId1639" Type="http://schemas.openxmlformats.org/officeDocument/2006/relationships/hyperlink" Target="https://pbs.twimg.com/profile_banners/289848848/1493144360" TargetMode="External"/><Relationship Id="rId1846" Type="http://schemas.openxmlformats.org/officeDocument/2006/relationships/hyperlink" Target="http://abs.twimg.com/images/themes/theme1/bg.png" TargetMode="External"/><Relationship Id="rId1706" Type="http://schemas.openxmlformats.org/officeDocument/2006/relationships/hyperlink" Target="http://abs.twimg.com/images/themes/theme1/bg.png" TargetMode="External"/><Relationship Id="rId1913" Type="http://schemas.openxmlformats.org/officeDocument/2006/relationships/hyperlink" Target="http://pbs.twimg.com/profile_images/835467343975317504/O9LdT2TT_normal.jpg" TargetMode="External"/><Relationship Id="rId799" Type="http://schemas.openxmlformats.org/officeDocument/2006/relationships/hyperlink" Target="http://abs.twimg.com/sticky/default_profile_images/default_profile_normal.png" TargetMode="External"/><Relationship Id="rId2687" Type="http://schemas.openxmlformats.org/officeDocument/2006/relationships/hyperlink" Target="https://t.co/LvgObAuLui" TargetMode="External"/><Relationship Id="rId2894" Type="http://schemas.openxmlformats.org/officeDocument/2006/relationships/hyperlink" Target="https://twitter.com/way2jannat786" TargetMode="External"/><Relationship Id="rId659" Type="http://schemas.openxmlformats.org/officeDocument/2006/relationships/hyperlink" Target="https://twitter.com/i_ajay0312" TargetMode="External"/><Relationship Id="rId866" Type="http://schemas.openxmlformats.org/officeDocument/2006/relationships/hyperlink" Target="https://twitter.com/pythoroshan" TargetMode="External"/><Relationship Id="rId1289" Type="http://schemas.openxmlformats.org/officeDocument/2006/relationships/hyperlink" Target="http://abs.twimg.com/sticky/default_profile_images/default_profile_normal.png" TargetMode="External"/><Relationship Id="rId1496" Type="http://schemas.openxmlformats.org/officeDocument/2006/relationships/hyperlink" Target="https://pbs.twimg.com/profile_banners/349120101/1493020735" TargetMode="External"/><Relationship Id="rId2547" Type="http://schemas.openxmlformats.org/officeDocument/2006/relationships/hyperlink" Target="https://twitter.com/ravitejaalava" TargetMode="External"/><Relationship Id="rId519" Type="http://schemas.openxmlformats.org/officeDocument/2006/relationships/hyperlink" Target="http://abs.twimg.com/images/themes/theme1/bg.png" TargetMode="External"/><Relationship Id="rId1149" Type="http://schemas.openxmlformats.org/officeDocument/2006/relationships/hyperlink" Target="https://pbs.twimg.com/profile_banners/555090228/1427783949" TargetMode="External"/><Relationship Id="rId1356" Type="http://schemas.openxmlformats.org/officeDocument/2006/relationships/hyperlink" Target="https://t.co/nNC4ZBBtes" TargetMode="External"/><Relationship Id="rId2754" Type="http://schemas.openxmlformats.org/officeDocument/2006/relationships/hyperlink" Target="http://pbs.twimg.com/profile_background_images/62878082/ibnkhabar-bg.png" TargetMode="External"/><Relationship Id="rId2961" Type="http://schemas.openxmlformats.org/officeDocument/2006/relationships/hyperlink" Target="https://twitter.com/girbane" TargetMode="External"/><Relationship Id="rId726" Type="http://schemas.openxmlformats.org/officeDocument/2006/relationships/hyperlink" Target="http://pbs.twimg.com/profile_images/811816928641564672/8MnN1V_b_normal.jpg" TargetMode="External"/><Relationship Id="rId933" Type="http://schemas.openxmlformats.org/officeDocument/2006/relationships/hyperlink" Target="http://pbs.twimg.com/profile_images/722347666940628993/0qgE6CtH_normal.jpg" TargetMode="External"/><Relationship Id="rId1009" Type="http://schemas.openxmlformats.org/officeDocument/2006/relationships/hyperlink" Target="http://abs.twimg.com/images/themes/theme19/bg.gif" TargetMode="External"/><Relationship Id="rId1563" Type="http://schemas.openxmlformats.org/officeDocument/2006/relationships/hyperlink" Target="https://pbs.twimg.com/profile_banners/389358335/1481345005" TargetMode="External"/><Relationship Id="rId1770" Type="http://schemas.openxmlformats.org/officeDocument/2006/relationships/hyperlink" Target="http://abs.twimg.com/images/themes/theme1/bg.png" TargetMode="External"/><Relationship Id="rId2407" Type="http://schemas.openxmlformats.org/officeDocument/2006/relationships/hyperlink" Target="https://twitter.com/ravijari05" TargetMode="External"/><Relationship Id="rId2614" Type="http://schemas.openxmlformats.org/officeDocument/2006/relationships/hyperlink" Target="https://twitter.com/thegeekyninja" TargetMode="External"/><Relationship Id="rId2821" Type="http://schemas.openxmlformats.org/officeDocument/2006/relationships/hyperlink" Target="http://pbs.twimg.com/profile_images/852391976678936576/uiQpHu95_normal.jpg" TargetMode="External"/><Relationship Id="rId62" Type="http://schemas.openxmlformats.org/officeDocument/2006/relationships/hyperlink" Target="https://twitter.com/maximusmin1mus" TargetMode="External"/><Relationship Id="rId1216" Type="http://schemas.openxmlformats.org/officeDocument/2006/relationships/hyperlink" Target="https://twitter.com/haja_hameed" TargetMode="External"/><Relationship Id="rId1423" Type="http://schemas.openxmlformats.org/officeDocument/2006/relationships/hyperlink" Target="https://t.co/fTrWGAPle6" TargetMode="External"/><Relationship Id="rId1630" Type="http://schemas.openxmlformats.org/officeDocument/2006/relationships/hyperlink" Target="https://pbs.twimg.com/profile_banners/57947582/1483889451" TargetMode="External"/><Relationship Id="rId2197" Type="http://schemas.openxmlformats.org/officeDocument/2006/relationships/hyperlink" Target="http://pbs.twimg.com/profile_images/803289433751441408/ktxnFdE0_normal.jpg" TargetMode="External"/><Relationship Id="rId169" Type="http://schemas.openxmlformats.org/officeDocument/2006/relationships/hyperlink" Target="https://t.co/FRGR3o1obv" TargetMode="External"/><Relationship Id="rId376" Type="http://schemas.openxmlformats.org/officeDocument/2006/relationships/hyperlink" Target="https://twitter.com/tajinderbagga" TargetMode="External"/><Relationship Id="rId583" Type="http://schemas.openxmlformats.org/officeDocument/2006/relationships/hyperlink" Target="http://pbs.twimg.com/profile_images/847715545503760384/zeUSPgA7_normal.jpg" TargetMode="External"/><Relationship Id="rId790" Type="http://schemas.openxmlformats.org/officeDocument/2006/relationships/hyperlink" Target="http://abs.twimg.com/images/themes/theme1/bg.png" TargetMode="External"/><Relationship Id="rId2057" Type="http://schemas.openxmlformats.org/officeDocument/2006/relationships/hyperlink" Target="http://pbs.twimg.com/profile_images/797901206282641409/x6GCPK-E_normal.jpg" TargetMode="External"/><Relationship Id="rId2264" Type="http://schemas.openxmlformats.org/officeDocument/2006/relationships/hyperlink" Target="http://pbs.twimg.com/profile_images/378800000788041963/c14b37fa075e741abb5bf9df2b3ea3c9_normal.jpeg" TargetMode="External"/><Relationship Id="rId2471" Type="http://schemas.openxmlformats.org/officeDocument/2006/relationships/hyperlink" Target="https://twitter.com/ajinikya007" TargetMode="External"/><Relationship Id="rId236" Type="http://schemas.openxmlformats.org/officeDocument/2006/relationships/hyperlink" Target="http://abs.twimg.com/images/themes/theme17/bg.gif" TargetMode="External"/><Relationship Id="rId443" Type="http://schemas.openxmlformats.org/officeDocument/2006/relationships/hyperlink" Target="http://abs.twimg.com/images/themes/theme1/bg.png" TargetMode="External"/><Relationship Id="rId650" Type="http://schemas.openxmlformats.org/officeDocument/2006/relationships/hyperlink" Target="http://abs.twimg.com/images/themes/theme1/bg.png" TargetMode="External"/><Relationship Id="rId1073" Type="http://schemas.openxmlformats.org/officeDocument/2006/relationships/hyperlink" Target="https://pbs.twimg.com/profile_banners/121046433/1465506904" TargetMode="External"/><Relationship Id="rId1280" Type="http://schemas.openxmlformats.org/officeDocument/2006/relationships/hyperlink" Target="http://abs.twimg.com/images/themes/theme1/bg.png" TargetMode="External"/><Relationship Id="rId2124" Type="http://schemas.openxmlformats.org/officeDocument/2006/relationships/hyperlink" Target="http://pbs.twimg.com/profile_images/596280818/sure_normal.jpg" TargetMode="External"/><Relationship Id="rId2331" Type="http://schemas.openxmlformats.org/officeDocument/2006/relationships/hyperlink" Target="https://twitter.com/aparnakumar9" TargetMode="External"/><Relationship Id="rId303" Type="http://schemas.openxmlformats.org/officeDocument/2006/relationships/hyperlink" Target="http://pbs.twimg.com/profile_images/2462332552/image_normal.jpg" TargetMode="External"/><Relationship Id="rId1140" Type="http://schemas.openxmlformats.org/officeDocument/2006/relationships/hyperlink" Target="https://pbs.twimg.com/profile_banners/2787182163/1476814480" TargetMode="External"/><Relationship Id="rId510" Type="http://schemas.openxmlformats.org/officeDocument/2006/relationships/hyperlink" Target="https://pbs.twimg.com/profile_banners/3226034670/1491419153" TargetMode="External"/><Relationship Id="rId1000" Type="http://schemas.openxmlformats.org/officeDocument/2006/relationships/hyperlink" Target="https://pbs.twimg.com/profile_banners/179935330/1439546823" TargetMode="External"/><Relationship Id="rId1957" Type="http://schemas.openxmlformats.org/officeDocument/2006/relationships/hyperlink" Target="http://pbs.twimg.com/profile_images/802955733738209280/Vu4rfolP_normal.jpg" TargetMode="External"/><Relationship Id="rId1817" Type="http://schemas.openxmlformats.org/officeDocument/2006/relationships/hyperlink" Target="http://abs.twimg.com/images/themes/theme1/bg.png" TargetMode="External"/><Relationship Id="rId160" Type="http://schemas.openxmlformats.org/officeDocument/2006/relationships/hyperlink" Target="https://t.co/0HYPAzvGFW" TargetMode="External"/><Relationship Id="rId2798" Type="http://schemas.openxmlformats.org/officeDocument/2006/relationships/hyperlink" Target="http://abs.twimg.com/images/themes/theme1/bg.png" TargetMode="External"/><Relationship Id="rId977" Type="http://schemas.openxmlformats.org/officeDocument/2006/relationships/hyperlink" Target="https://twitter.com/ideacellular" TargetMode="External"/><Relationship Id="rId2658" Type="http://schemas.openxmlformats.org/officeDocument/2006/relationships/hyperlink" Target="https://twitter.com/jihyoice" TargetMode="External"/><Relationship Id="rId2865" Type="http://schemas.openxmlformats.org/officeDocument/2006/relationships/hyperlink" Target="http://pbs.twimg.com/profile_images/857240058000166912/RaeF_Uhn_normal.jpg" TargetMode="External"/><Relationship Id="rId837" Type="http://schemas.openxmlformats.org/officeDocument/2006/relationships/hyperlink" Target="http://abs.twimg.com/images/themes/theme12/bg.gif" TargetMode="External"/><Relationship Id="rId1467" Type="http://schemas.openxmlformats.org/officeDocument/2006/relationships/hyperlink" Target="https://pbs.twimg.com/profile_banners/376106733/1488808892" TargetMode="External"/><Relationship Id="rId1674" Type="http://schemas.openxmlformats.org/officeDocument/2006/relationships/hyperlink" Target="http://pbs.twimg.com/profile_background_images/446504281550516224/FC_Rfguc.jpeg" TargetMode="External"/><Relationship Id="rId1881" Type="http://schemas.openxmlformats.org/officeDocument/2006/relationships/hyperlink" Target="http://abs.twimg.com/images/themes/theme5/bg.gif" TargetMode="External"/><Relationship Id="rId2518" Type="http://schemas.openxmlformats.org/officeDocument/2006/relationships/hyperlink" Target="https://twitter.com/yrdeshmukh" TargetMode="External"/><Relationship Id="rId2725" Type="http://schemas.openxmlformats.org/officeDocument/2006/relationships/hyperlink" Target="https://pbs.twimg.com/profile_banners/703499899640246272/1456777620" TargetMode="External"/><Relationship Id="rId2932" Type="http://schemas.openxmlformats.org/officeDocument/2006/relationships/hyperlink" Target="https://twitter.com/mohanbabu14" TargetMode="External"/><Relationship Id="rId904" Type="http://schemas.openxmlformats.org/officeDocument/2006/relationships/hyperlink" Target="http://pbs.twimg.com/profile_background_images/656703293104631808/x8Ysk9gV.jpg" TargetMode="External"/><Relationship Id="rId1327" Type="http://schemas.openxmlformats.org/officeDocument/2006/relationships/hyperlink" Target="https://twitter.com/mir9932787250" TargetMode="External"/><Relationship Id="rId1534" Type="http://schemas.openxmlformats.org/officeDocument/2006/relationships/hyperlink" Target="https://pbs.twimg.com/profile_banners/3134797675/1477705856" TargetMode="External"/><Relationship Id="rId1741" Type="http://schemas.openxmlformats.org/officeDocument/2006/relationships/hyperlink" Target="http://abs.twimg.com/images/themes/theme1/bg.png" TargetMode="External"/><Relationship Id="rId33" Type="http://schemas.openxmlformats.org/officeDocument/2006/relationships/hyperlink" Target="http://abs.twimg.com/images/themes/theme3/bg.gif" TargetMode="External"/><Relationship Id="rId1601" Type="http://schemas.openxmlformats.org/officeDocument/2006/relationships/hyperlink" Target="https://pbs.twimg.com/profile_banners/19929890/1448649648" TargetMode="External"/><Relationship Id="rId487" Type="http://schemas.openxmlformats.org/officeDocument/2006/relationships/hyperlink" Target="https://pbs.twimg.com/profile_banners/790079834189918208/1493214484" TargetMode="External"/><Relationship Id="rId694" Type="http://schemas.openxmlformats.org/officeDocument/2006/relationships/hyperlink" Target="http://pbs.twimg.com/profile_background_images/557964860537831424/R1g38TkK.jpeg" TargetMode="External"/><Relationship Id="rId2168" Type="http://schemas.openxmlformats.org/officeDocument/2006/relationships/hyperlink" Target="http://pbs.twimg.com/profile_images/851694424803463168/JEk1OlG6_normal.jpg" TargetMode="External"/><Relationship Id="rId2375" Type="http://schemas.openxmlformats.org/officeDocument/2006/relationships/hyperlink" Target="https://twitter.com/himeshhariyaa" TargetMode="External"/><Relationship Id="rId347" Type="http://schemas.openxmlformats.org/officeDocument/2006/relationships/hyperlink" Target="https://twitter.com/aashurawat8" TargetMode="External"/><Relationship Id="rId1184" Type="http://schemas.openxmlformats.org/officeDocument/2006/relationships/hyperlink" Target="https://twitter.com/e_rajasthan" TargetMode="External"/><Relationship Id="rId2028" Type="http://schemas.openxmlformats.org/officeDocument/2006/relationships/hyperlink" Target="http://pbs.twimg.com/profile_images/478956826520584193/xXFCRRf9_normal.jpeg" TargetMode="External"/><Relationship Id="rId2582" Type="http://schemas.openxmlformats.org/officeDocument/2006/relationships/hyperlink" Target="https://twitter.com/kashyapnandan_" TargetMode="External"/><Relationship Id="rId554" Type="http://schemas.openxmlformats.org/officeDocument/2006/relationships/hyperlink" Target="http://pbs.twimg.com/profile_images/787994584693501952/9XmTZ1NV_normal.jpg" TargetMode="External"/><Relationship Id="rId761" Type="http://schemas.openxmlformats.org/officeDocument/2006/relationships/hyperlink" Target="https://twitter.com/chandankumarsi1" TargetMode="External"/><Relationship Id="rId1391" Type="http://schemas.openxmlformats.org/officeDocument/2006/relationships/hyperlink" Target="https://t.co/tsobo49tCA" TargetMode="External"/><Relationship Id="rId2235" Type="http://schemas.openxmlformats.org/officeDocument/2006/relationships/hyperlink" Target="http://pbs.twimg.com/profile_images/778096786657411072/QBE6fpTQ_normal.jpg" TargetMode="External"/><Relationship Id="rId2442" Type="http://schemas.openxmlformats.org/officeDocument/2006/relationships/hyperlink" Target="https://twitter.com/deepen_shah" TargetMode="External"/><Relationship Id="rId207" Type="http://schemas.openxmlformats.org/officeDocument/2006/relationships/hyperlink" Target="https://pbs.twimg.com/profile_banners/747311991283298310/1490208944" TargetMode="External"/><Relationship Id="rId414" Type="http://schemas.openxmlformats.org/officeDocument/2006/relationships/hyperlink" Target="http://pbs.twimg.com/profile_background_images/719528202935214080/bb5tF1h-.jpg" TargetMode="External"/><Relationship Id="rId621" Type="http://schemas.openxmlformats.org/officeDocument/2006/relationships/hyperlink" Target="https://twitter.com/evarpsxty4b0vw7" TargetMode="External"/><Relationship Id="rId1044" Type="http://schemas.openxmlformats.org/officeDocument/2006/relationships/hyperlink" Target="https://twitter.com/amansahoo20" TargetMode="External"/><Relationship Id="rId1251" Type="http://schemas.openxmlformats.org/officeDocument/2006/relationships/hyperlink" Target="http://abs.twimg.com/images/themes/theme1/bg.png" TargetMode="External"/><Relationship Id="rId2302" Type="http://schemas.openxmlformats.org/officeDocument/2006/relationships/hyperlink" Target="https://twitter.com/abhilashamagic" TargetMode="External"/><Relationship Id="rId1111" Type="http://schemas.openxmlformats.org/officeDocument/2006/relationships/hyperlink" Target="http://pbs.twimg.com/profile_images/858557175160946689/696v8SUC_normal.jpg" TargetMode="External"/><Relationship Id="rId1928" Type="http://schemas.openxmlformats.org/officeDocument/2006/relationships/hyperlink" Target="http://pbs.twimg.com/profile_images/778321037968670721/PNi8g153_normal.jpg" TargetMode="External"/><Relationship Id="rId2092" Type="http://schemas.openxmlformats.org/officeDocument/2006/relationships/hyperlink" Target="http://pbs.twimg.com/profile_images/858562872158425088/wCFnkP5S_normal.jpg" TargetMode="External"/><Relationship Id="rId271" Type="http://schemas.openxmlformats.org/officeDocument/2006/relationships/hyperlink" Target="http://abs.twimg.com/images/themes/theme1/bg.png" TargetMode="External"/><Relationship Id="rId131" Type="http://schemas.openxmlformats.org/officeDocument/2006/relationships/hyperlink" Target="http://pbs.twimg.com/profile_images/734439901962240001/1WiSkzF3_normal.jpg" TargetMode="External"/><Relationship Id="rId2769" Type="http://schemas.openxmlformats.org/officeDocument/2006/relationships/hyperlink" Target="http://abs.twimg.com/images/themes/theme14/bg.gif" TargetMode="External"/><Relationship Id="rId948" Type="http://schemas.openxmlformats.org/officeDocument/2006/relationships/hyperlink" Target="https://twitter.com/jadhaoakshay88" TargetMode="External"/><Relationship Id="rId1578" Type="http://schemas.openxmlformats.org/officeDocument/2006/relationships/hyperlink" Target="https://pbs.twimg.com/profile_banners/843442397564600320/1492237075" TargetMode="External"/><Relationship Id="rId1785" Type="http://schemas.openxmlformats.org/officeDocument/2006/relationships/hyperlink" Target="http://abs.twimg.com/images/themes/theme1/bg.png" TargetMode="External"/><Relationship Id="rId1992" Type="http://schemas.openxmlformats.org/officeDocument/2006/relationships/hyperlink" Target="http://pbs.twimg.com/profile_images/462634392586702849/JeAXfb_V_normal.jpeg" TargetMode="External"/><Relationship Id="rId2629" Type="http://schemas.openxmlformats.org/officeDocument/2006/relationships/hyperlink" Target="https://t.co/eTX4M13eUU" TargetMode="External"/><Relationship Id="rId2836" Type="http://schemas.openxmlformats.org/officeDocument/2006/relationships/hyperlink" Target="http://pbs.twimg.com/profile_images/757062559639990272/i6OxfHow_normal.jpg" TargetMode="External"/><Relationship Id="rId77" Type="http://schemas.openxmlformats.org/officeDocument/2006/relationships/hyperlink" Target="https://t.co/tSVNdDpdA4" TargetMode="External"/><Relationship Id="rId808" Type="http://schemas.openxmlformats.org/officeDocument/2006/relationships/hyperlink" Target="https://twitter.com/mdsufi9" TargetMode="External"/><Relationship Id="rId1438" Type="http://schemas.openxmlformats.org/officeDocument/2006/relationships/hyperlink" Target="http://t.co/VN1f7qtUjK" TargetMode="External"/><Relationship Id="rId1645" Type="http://schemas.openxmlformats.org/officeDocument/2006/relationships/hyperlink" Target="https://pbs.twimg.com/profile_banners/363096895/1460080512" TargetMode="External"/><Relationship Id="rId1852" Type="http://schemas.openxmlformats.org/officeDocument/2006/relationships/hyperlink" Target="http://abs.twimg.com/images/themes/theme1/bg.png" TargetMode="External"/><Relationship Id="rId2903" Type="http://schemas.openxmlformats.org/officeDocument/2006/relationships/hyperlink" Target="https://twitter.com/syedabbas361" TargetMode="External"/><Relationship Id="rId1505" Type="http://schemas.openxmlformats.org/officeDocument/2006/relationships/hyperlink" Target="https://pbs.twimg.com/profile_banners/839514617286123521/1489005174" TargetMode="External"/><Relationship Id="rId1712" Type="http://schemas.openxmlformats.org/officeDocument/2006/relationships/hyperlink" Target="http://abs.twimg.com/images/themes/theme1/bg.png" TargetMode="External"/><Relationship Id="rId598" Type="http://schemas.openxmlformats.org/officeDocument/2006/relationships/hyperlink" Target="https://twitter.com/the_dr_cool" TargetMode="External"/><Relationship Id="rId2279" Type="http://schemas.openxmlformats.org/officeDocument/2006/relationships/hyperlink" Target="https://twitter.com/imvinayak21" TargetMode="External"/><Relationship Id="rId2486" Type="http://schemas.openxmlformats.org/officeDocument/2006/relationships/hyperlink" Target="https://twitter.com/shubhm_rj" TargetMode="External"/><Relationship Id="rId2693" Type="http://schemas.openxmlformats.org/officeDocument/2006/relationships/hyperlink" Target="https://t.co/JrDrz7v96I" TargetMode="External"/><Relationship Id="rId458" Type="http://schemas.openxmlformats.org/officeDocument/2006/relationships/hyperlink" Target="http://t.co/JGcYtPrmf1" TargetMode="External"/><Relationship Id="rId665" Type="http://schemas.openxmlformats.org/officeDocument/2006/relationships/hyperlink" Target="https://t.co/jMGduB5qtk" TargetMode="External"/><Relationship Id="rId872" Type="http://schemas.openxmlformats.org/officeDocument/2006/relationships/hyperlink" Target="https://pbs.twimg.com/profile_banners/373240108/1430681834" TargetMode="External"/><Relationship Id="rId1088" Type="http://schemas.openxmlformats.org/officeDocument/2006/relationships/hyperlink" Target="http://abs.twimg.com/images/themes/theme1/bg.png" TargetMode="External"/><Relationship Id="rId1295" Type="http://schemas.openxmlformats.org/officeDocument/2006/relationships/hyperlink" Target="https://twitter.com/dr_rajeshkrmisr" TargetMode="External"/><Relationship Id="rId2139" Type="http://schemas.openxmlformats.org/officeDocument/2006/relationships/hyperlink" Target="http://pbs.twimg.com/profile_images/857995986450489344/eXnr_9ux_normal.jpg" TargetMode="External"/><Relationship Id="rId2346" Type="http://schemas.openxmlformats.org/officeDocument/2006/relationships/hyperlink" Target="https://twitter.com/me_kunalmahajan" TargetMode="External"/><Relationship Id="rId2553" Type="http://schemas.openxmlformats.org/officeDocument/2006/relationships/hyperlink" Target="https://twitter.com/kil_wish" TargetMode="External"/><Relationship Id="rId2760" Type="http://schemas.openxmlformats.org/officeDocument/2006/relationships/hyperlink" Target="http://abs.twimg.com/images/themes/theme2/bg.gif" TargetMode="External"/><Relationship Id="rId318" Type="http://schemas.openxmlformats.org/officeDocument/2006/relationships/hyperlink" Target="http://pbs.twimg.com/profile_images/612886477681233920/nuJ_zAVm_normal.jpg" TargetMode="External"/><Relationship Id="rId525" Type="http://schemas.openxmlformats.org/officeDocument/2006/relationships/hyperlink" Target="http://pbs.twimg.com/profile_background_images/378800000180499749/dF6hF4H5.jpeg" TargetMode="External"/><Relationship Id="rId732" Type="http://schemas.openxmlformats.org/officeDocument/2006/relationships/hyperlink" Target="http://pbs.twimg.com/profile_images/528475332089634816/4hNMElNq_normal.jpeg" TargetMode="External"/><Relationship Id="rId1155" Type="http://schemas.openxmlformats.org/officeDocument/2006/relationships/hyperlink" Target="http://pbs.twimg.com/profile_background_images/539298227963432960/tWyVcKyL.png" TargetMode="External"/><Relationship Id="rId1362" Type="http://schemas.openxmlformats.org/officeDocument/2006/relationships/hyperlink" Target="http://t.co/pvZGXqH8iD" TargetMode="External"/><Relationship Id="rId2206" Type="http://schemas.openxmlformats.org/officeDocument/2006/relationships/hyperlink" Target="http://pbs.twimg.com/profile_images/858384347790835712/DGBUeJJ2_normal.jpg" TargetMode="External"/><Relationship Id="rId2413" Type="http://schemas.openxmlformats.org/officeDocument/2006/relationships/hyperlink" Target="https://twitter.com/deveshdubey8874" TargetMode="External"/><Relationship Id="rId2620" Type="http://schemas.openxmlformats.org/officeDocument/2006/relationships/hyperlink" Target="https://twitter.com/craviraman" TargetMode="External"/><Relationship Id="rId1015" Type="http://schemas.openxmlformats.org/officeDocument/2006/relationships/hyperlink" Target="http://abs.twimg.com/images/themes/theme5/bg.gif" TargetMode="External"/><Relationship Id="rId1222" Type="http://schemas.openxmlformats.org/officeDocument/2006/relationships/hyperlink" Target="https://t.co/Yjl7qLHe0p" TargetMode="External"/><Relationship Id="rId175" Type="http://schemas.openxmlformats.org/officeDocument/2006/relationships/hyperlink" Target="http://t.co/cP1PSJs9TU" TargetMode="External"/><Relationship Id="rId382" Type="http://schemas.openxmlformats.org/officeDocument/2006/relationships/hyperlink" Target="https://twitter.com/uuk50" TargetMode="External"/><Relationship Id="rId2063" Type="http://schemas.openxmlformats.org/officeDocument/2006/relationships/hyperlink" Target="http://pbs.twimg.com/profile_images/858436936632983552/qMRchaw__normal.jpg" TargetMode="External"/><Relationship Id="rId2270" Type="http://schemas.openxmlformats.org/officeDocument/2006/relationships/hyperlink" Target="https://twitter.com/tilbangalore" TargetMode="External"/><Relationship Id="rId242" Type="http://schemas.openxmlformats.org/officeDocument/2006/relationships/hyperlink" Target="http://abs.twimg.com/images/themes/theme1/bg.png" TargetMode="External"/><Relationship Id="rId2130" Type="http://schemas.openxmlformats.org/officeDocument/2006/relationships/hyperlink" Target="http://pbs.twimg.com/profile_images/854006985662091272/Pxu0H0H8_normal.jpg" TargetMode="External"/><Relationship Id="rId102" Type="http://schemas.openxmlformats.org/officeDocument/2006/relationships/hyperlink" Target="http://abs.twimg.com/images/themes/theme1/bg.png" TargetMode="External"/><Relationship Id="rId1689" Type="http://schemas.openxmlformats.org/officeDocument/2006/relationships/hyperlink" Target="http://abs.twimg.com/images/themes/theme1/bg.png" TargetMode="External"/><Relationship Id="rId1896" Type="http://schemas.openxmlformats.org/officeDocument/2006/relationships/hyperlink" Target="http://abs.twimg.com/images/themes/theme4/bg.gif" TargetMode="External"/><Relationship Id="rId2947" Type="http://schemas.openxmlformats.org/officeDocument/2006/relationships/hyperlink" Target="https://twitter.com/premsinghaniya4" TargetMode="External"/><Relationship Id="rId919" Type="http://schemas.openxmlformats.org/officeDocument/2006/relationships/hyperlink" Target="http://pbs.twimg.com/profile_images/490487548158816256/VVYsf4PC_normal.jpeg" TargetMode="External"/><Relationship Id="rId1549" Type="http://schemas.openxmlformats.org/officeDocument/2006/relationships/hyperlink" Target="https://pbs.twimg.com/profile_banners/505283782/1492961522" TargetMode="External"/><Relationship Id="rId1756" Type="http://schemas.openxmlformats.org/officeDocument/2006/relationships/hyperlink" Target="http://pbs.twimg.com/profile_background_images/378800000155215569/3urzll39.jpeg" TargetMode="External"/><Relationship Id="rId1963" Type="http://schemas.openxmlformats.org/officeDocument/2006/relationships/hyperlink" Target="http://pbs.twimg.com/profile_images/802777767402082304/h2CrpgII_normal.jpg" TargetMode="External"/><Relationship Id="rId2807" Type="http://schemas.openxmlformats.org/officeDocument/2006/relationships/hyperlink" Target="http://abs.twimg.com/images/themes/theme10/bg.gif" TargetMode="External"/><Relationship Id="rId48" Type="http://schemas.openxmlformats.org/officeDocument/2006/relationships/hyperlink" Target="http://pbs.twimg.com/profile_images/844517112660070400/M_RGQzHw_normal.jpg" TargetMode="External"/><Relationship Id="rId1409" Type="http://schemas.openxmlformats.org/officeDocument/2006/relationships/hyperlink" Target="https://t.co/fy1fH0uLkg" TargetMode="External"/><Relationship Id="rId1616" Type="http://schemas.openxmlformats.org/officeDocument/2006/relationships/hyperlink" Target="https://pbs.twimg.com/profile_banners/818315712792035328/1488011250" TargetMode="External"/><Relationship Id="rId1823" Type="http://schemas.openxmlformats.org/officeDocument/2006/relationships/hyperlink" Target="http://pbs.twimg.com/profile_background_images/862441891/1ccbf22ffe98543b7a803d707516ecb8.jpeg" TargetMode="External"/><Relationship Id="rId197" Type="http://schemas.openxmlformats.org/officeDocument/2006/relationships/hyperlink" Target="https://pbs.twimg.com/profile_banners/2375080328/1440589210" TargetMode="External"/><Relationship Id="rId2085" Type="http://schemas.openxmlformats.org/officeDocument/2006/relationships/hyperlink" Target="http://pbs.twimg.com/profile_images/843857453288710146/fr8TJglr_normal.jpg" TargetMode="External"/><Relationship Id="rId2292" Type="http://schemas.openxmlformats.org/officeDocument/2006/relationships/hyperlink" Target="https://twitter.com/karansanju" TargetMode="External"/><Relationship Id="rId264" Type="http://schemas.openxmlformats.org/officeDocument/2006/relationships/hyperlink" Target="http://abs.twimg.com/images/themes/theme1/bg.png" TargetMode="External"/><Relationship Id="rId471" Type="http://schemas.openxmlformats.org/officeDocument/2006/relationships/hyperlink" Target="http://t.co/u8aSeeJkPM" TargetMode="External"/><Relationship Id="rId2152" Type="http://schemas.openxmlformats.org/officeDocument/2006/relationships/hyperlink" Target="http://pbs.twimg.com/profile_images/797284651530326016/yf9QiEv6_normal.jpg" TargetMode="External"/><Relationship Id="rId2597" Type="http://schemas.openxmlformats.org/officeDocument/2006/relationships/hyperlink" Target="https://twitter.com/tha_janardan" TargetMode="External"/><Relationship Id="rId124" Type="http://schemas.openxmlformats.org/officeDocument/2006/relationships/hyperlink" Target="http://pbs.twimg.com/profile_images/854157447862386688/zDfc8FPO_normal.jpg" TargetMode="External"/><Relationship Id="rId569" Type="http://schemas.openxmlformats.org/officeDocument/2006/relationships/hyperlink" Target="http://pbs.twimg.com/profile_images/549356559491284993/qjHu1u7v_normal.jpeg" TargetMode="External"/><Relationship Id="rId776" Type="http://schemas.openxmlformats.org/officeDocument/2006/relationships/hyperlink" Target="http://abs.twimg.com/images/themes/theme1/bg.png" TargetMode="External"/><Relationship Id="rId983" Type="http://schemas.openxmlformats.org/officeDocument/2006/relationships/hyperlink" Target="http://pbs.twimg.com/profile_images/828281309021798401/rJmvgJin_normal.jpg" TargetMode="External"/><Relationship Id="rId1199" Type="http://schemas.openxmlformats.org/officeDocument/2006/relationships/hyperlink" Target="https://pbs.twimg.com/profile_banners/814715560541859840/1483079569" TargetMode="External"/><Relationship Id="rId2457" Type="http://schemas.openxmlformats.org/officeDocument/2006/relationships/hyperlink" Target="https://twitter.com/minashikkar" TargetMode="External"/><Relationship Id="rId2664" Type="http://schemas.openxmlformats.org/officeDocument/2006/relationships/hyperlink" Target="http://pbs.twimg.com/profile_images/535663921311399936/DEk6jMAu_normal.jpeg" TargetMode="External"/><Relationship Id="rId331" Type="http://schemas.openxmlformats.org/officeDocument/2006/relationships/hyperlink" Target="http://pbs.twimg.com/profile_images/842993791179132928/KFdgXvTz_normal.jpg" TargetMode="External"/><Relationship Id="rId429" Type="http://schemas.openxmlformats.org/officeDocument/2006/relationships/hyperlink" Target="https://twitter.com/premchandbeura" TargetMode="External"/><Relationship Id="rId636" Type="http://schemas.openxmlformats.org/officeDocument/2006/relationships/hyperlink" Target="https://twitter.com/sty002" TargetMode="External"/><Relationship Id="rId1059" Type="http://schemas.openxmlformats.org/officeDocument/2006/relationships/hyperlink" Target="https://twitter.com/mailranjitswain" TargetMode="External"/><Relationship Id="rId1266" Type="http://schemas.openxmlformats.org/officeDocument/2006/relationships/hyperlink" Target="http://pbs.twimg.com/profile_images/843310007374483456/dNKBarXj_normal.jpg" TargetMode="External"/><Relationship Id="rId1473" Type="http://schemas.openxmlformats.org/officeDocument/2006/relationships/hyperlink" Target="https://pbs.twimg.com/profile_banners/393296096/1394291918" TargetMode="External"/><Relationship Id="rId2012" Type="http://schemas.openxmlformats.org/officeDocument/2006/relationships/hyperlink" Target="http://pbs.twimg.com/profile_images/459713827089547264/BErRgLBw_normal.jpeg" TargetMode="External"/><Relationship Id="rId2317" Type="http://schemas.openxmlformats.org/officeDocument/2006/relationships/hyperlink" Target="https://twitter.com/edna_zoeng" TargetMode="External"/><Relationship Id="rId2871" Type="http://schemas.openxmlformats.org/officeDocument/2006/relationships/hyperlink" Target="http://pbs.twimg.com/profile_images/825713838750261248/89IUk87L_normal.jpg" TargetMode="External"/><Relationship Id="rId2969" Type="http://schemas.openxmlformats.org/officeDocument/2006/relationships/hyperlink" Target="https://twitter.com/tani_creations" TargetMode="External"/><Relationship Id="rId843" Type="http://schemas.openxmlformats.org/officeDocument/2006/relationships/hyperlink" Target="http://pbs.twimg.com/profile_images/3134313499/ac7548f93ae101808db3c017f5053944_normal.jpeg" TargetMode="External"/><Relationship Id="rId1126" Type="http://schemas.openxmlformats.org/officeDocument/2006/relationships/hyperlink" Target="https://twitter.com/basundhara_das" TargetMode="External"/><Relationship Id="rId1680" Type="http://schemas.openxmlformats.org/officeDocument/2006/relationships/hyperlink" Target="http://abs.twimg.com/images/themes/theme1/bg.png" TargetMode="External"/><Relationship Id="rId1778" Type="http://schemas.openxmlformats.org/officeDocument/2006/relationships/hyperlink" Target="http://pbs.twimg.com/profile_background_images/444347117209780224/QHfhUnln.jpeg" TargetMode="External"/><Relationship Id="rId1985" Type="http://schemas.openxmlformats.org/officeDocument/2006/relationships/hyperlink" Target="http://pbs.twimg.com/profile_images/854249492136292353/ToXpwcCc_normal.jpg" TargetMode="External"/><Relationship Id="rId2524" Type="http://schemas.openxmlformats.org/officeDocument/2006/relationships/hyperlink" Target="https://twitter.com/gautampai7" TargetMode="External"/><Relationship Id="rId2731" Type="http://schemas.openxmlformats.org/officeDocument/2006/relationships/hyperlink" Target="https://pbs.twimg.com/profile_banners/2315456696/1491131846" TargetMode="External"/><Relationship Id="rId2829" Type="http://schemas.openxmlformats.org/officeDocument/2006/relationships/hyperlink" Target="http://pbs.twimg.com/profile_images/855540245479079936/9T96g1lm_normal.jpg" TargetMode="External"/><Relationship Id="rId703" Type="http://schemas.openxmlformats.org/officeDocument/2006/relationships/hyperlink" Target="http://abs.twimg.com/images/themes/theme1/bg.png" TargetMode="External"/><Relationship Id="rId910" Type="http://schemas.openxmlformats.org/officeDocument/2006/relationships/hyperlink" Target="http://pbs.twimg.com/profile_background_images/104576120/LOST_wall.jpg" TargetMode="External"/><Relationship Id="rId1333" Type="http://schemas.openxmlformats.org/officeDocument/2006/relationships/hyperlink" Target="https://twitter.com/tanmoy4uall" TargetMode="External"/><Relationship Id="rId1540" Type="http://schemas.openxmlformats.org/officeDocument/2006/relationships/hyperlink" Target="https://pbs.twimg.com/profile_banners/814904085975629824/1483883149" TargetMode="External"/><Relationship Id="rId1638" Type="http://schemas.openxmlformats.org/officeDocument/2006/relationships/hyperlink" Target="https://pbs.twimg.com/profile_banners/10650592/1493346869" TargetMode="External"/><Relationship Id="rId1400" Type="http://schemas.openxmlformats.org/officeDocument/2006/relationships/hyperlink" Target="http://t.co/OKWEDzsJLl" TargetMode="External"/><Relationship Id="rId1845" Type="http://schemas.openxmlformats.org/officeDocument/2006/relationships/hyperlink" Target="http://abs.twimg.com/images/themes/theme1/bg.png" TargetMode="External"/><Relationship Id="rId1705" Type="http://schemas.openxmlformats.org/officeDocument/2006/relationships/hyperlink" Target="http://abs.twimg.com/images/themes/theme1/bg.png" TargetMode="External"/><Relationship Id="rId1912" Type="http://schemas.openxmlformats.org/officeDocument/2006/relationships/hyperlink" Target="http://pbs.twimg.com/profile_images/455620150683648000/Y9Z6ISHO_normal.png" TargetMode="External"/><Relationship Id="rId286" Type="http://schemas.openxmlformats.org/officeDocument/2006/relationships/hyperlink" Target="http://pbs.twimg.com/profile_images/821590583873564672/o1xDWjix_normal.jpg" TargetMode="External"/><Relationship Id="rId493" Type="http://schemas.openxmlformats.org/officeDocument/2006/relationships/hyperlink" Target="https://pbs.twimg.com/profile_banners/2198004463/1473774157" TargetMode="External"/><Relationship Id="rId2174" Type="http://schemas.openxmlformats.org/officeDocument/2006/relationships/hyperlink" Target="http://pbs.twimg.com/profile_images/838040073845280768/Xdz3Yh_Z_normal.jpg" TargetMode="External"/><Relationship Id="rId2381" Type="http://schemas.openxmlformats.org/officeDocument/2006/relationships/hyperlink" Target="https://twitter.com/rajnibuora" TargetMode="External"/><Relationship Id="rId146" Type="http://schemas.openxmlformats.org/officeDocument/2006/relationships/hyperlink" Target="https://twitter.com/jioxpressnews" TargetMode="External"/><Relationship Id="rId353" Type="http://schemas.openxmlformats.org/officeDocument/2006/relationships/hyperlink" Target="https://twitter.com/rakesh_bihar" TargetMode="External"/><Relationship Id="rId560" Type="http://schemas.openxmlformats.org/officeDocument/2006/relationships/hyperlink" Target="http://pbs.twimg.com/profile_images/857907023631060992/UFXYNjDw_normal.jpg" TargetMode="External"/><Relationship Id="rId798" Type="http://schemas.openxmlformats.org/officeDocument/2006/relationships/hyperlink" Target="http://abs.twimg.com/sticky/default_profile_images/default_profile_normal.png" TargetMode="External"/><Relationship Id="rId1190" Type="http://schemas.openxmlformats.org/officeDocument/2006/relationships/hyperlink" Target="https://twitter.com/sanju2luv95" TargetMode="External"/><Relationship Id="rId2034" Type="http://schemas.openxmlformats.org/officeDocument/2006/relationships/hyperlink" Target="http://pbs.twimg.com/profile_images/796206604521762816/QtyzTLbk_normal.jpg" TargetMode="External"/><Relationship Id="rId2241" Type="http://schemas.openxmlformats.org/officeDocument/2006/relationships/hyperlink" Target="http://pbs.twimg.com/profile_images/853552131508490241/Nd6j1b2F_normal.jpg" TargetMode="External"/><Relationship Id="rId2479" Type="http://schemas.openxmlformats.org/officeDocument/2006/relationships/hyperlink" Target="https://twitter.com/marsvijay" TargetMode="External"/><Relationship Id="rId2686" Type="http://schemas.openxmlformats.org/officeDocument/2006/relationships/hyperlink" Target="https://t.co/vjexUTzBCG" TargetMode="External"/><Relationship Id="rId2893" Type="http://schemas.openxmlformats.org/officeDocument/2006/relationships/hyperlink" Target="https://twitter.com/sonunigam" TargetMode="External"/><Relationship Id="rId213" Type="http://schemas.openxmlformats.org/officeDocument/2006/relationships/hyperlink" Target="https://pbs.twimg.com/profile_banners/3235724100/1493055510" TargetMode="External"/><Relationship Id="rId420" Type="http://schemas.openxmlformats.org/officeDocument/2006/relationships/hyperlink" Target="http://pbs.twimg.com/profile_images/703393721295896577/qoetfOsk_normal.jpg" TargetMode="External"/><Relationship Id="rId658" Type="http://schemas.openxmlformats.org/officeDocument/2006/relationships/hyperlink" Target="https://twitter.com/iamersg" TargetMode="External"/><Relationship Id="rId865" Type="http://schemas.openxmlformats.org/officeDocument/2006/relationships/hyperlink" Target="https://twitter.com/ranjithrnair24" TargetMode="External"/><Relationship Id="rId1050" Type="http://schemas.openxmlformats.org/officeDocument/2006/relationships/hyperlink" Target="https://twitter.com/santiswarupmsra" TargetMode="External"/><Relationship Id="rId1288" Type="http://schemas.openxmlformats.org/officeDocument/2006/relationships/hyperlink" Target="http://pbs.twimg.com/profile_images/806043923902853121/PtSm6s-w_normal.jpg" TargetMode="External"/><Relationship Id="rId1495" Type="http://schemas.openxmlformats.org/officeDocument/2006/relationships/hyperlink" Target="https://pbs.twimg.com/profile_banners/4672648008/1460374675" TargetMode="External"/><Relationship Id="rId2101" Type="http://schemas.openxmlformats.org/officeDocument/2006/relationships/hyperlink" Target="http://pbs.twimg.com/profile_images/853630126944276480/jLawHXGL_normal.jpg" TargetMode="External"/><Relationship Id="rId2339" Type="http://schemas.openxmlformats.org/officeDocument/2006/relationships/hyperlink" Target="https://twitter.com/sidojha16" TargetMode="External"/><Relationship Id="rId2546" Type="http://schemas.openxmlformats.org/officeDocument/2006/relationships/hyperlink" Target="https://twitter.com/rahulso85612626" TargetMode="External"/><Relationship Id="rId2753" Type="http://schemas.openxmlformats.org/officeDocument/2006/relationships/hyperlink" Target="http://abs.twimg.com/images/themes/theme1/bg.png" TargetMode="External"/><Relationship Id="rId2960" Type="http://schemas.openxmlformats.org/officeDocument/2006/relationships/hyperlink" Target="https://twitter.com/chetan231293" TargetMode="External"/><Relationship Id="rId518" Type="http://schemas.openxmlformats.org/officeDocument/2006/relationships/hyperlink" Target="http://abs.twimg.com/images/themes/theme1/bg.png" TargetMode="External"/><Relationship Id="rId725" Type="http://schemas.openxmlformats.org/officeDocument/2006/relationships/hyperlink" Target="http://pbs.twimg.com/profile_images/513021702016483328/9Kzl-yBh_normal.jpeg" TargetMode="External"/><Relationship Id="rId932" Type="http://schemas.openxmlformats.org/officeDocument/2006/relationships/hyperlink" Target="http://pbs.twimg.com/profile_images/669245532/india_normal.gif" TargetMode="External"/><Relationship Id="rId1148" Type="http://schemas.openxmlformats.org/officeDocument/2006/relationships/hyperlink" Target="https://pbs.twimg.com/profile_banners/1218355088/1488809859" TargetMode="External"/><Relationship Id="rId1355" Type="http://schemas.openxmlformats.org/officeDocument/2006/relationships/hyperlink" Target="https://t.co/pX55kVkUCW" TargetMode="External"/><Relationship Id="rId1562" Type="http://schemas.openxmlformats.org/officeDocument/2006/relationships/hyperlink" Target="https://pbs.twimg.com/profile_banners/746612002840322052/1466841744" TargetMode="External"/><Relationship Id="rId2406" Type="http://schemas.openxmlformats.org/officeDocument/2006/relationships/hyperlink" Target="https://twitter.com/imvijaysingh84" TargetMode="External"/><Relationship Id="rId2613" Type="http://schemas.openxmlformats.org/officeDocument/2006/relationships/hyperlink" Target="https://twitter.com/jyotismiles4u" TargetMode="External"/><Relationship Id="rId1008" Type="http://schemas.openxmlformats.org/officeDocument/2006/relationships/hyperlink" Target="https://pbs.twimg.com/profile_banners/151307600/1421128412" TargetMode="External"/><Relationship Id="rId1215" Type="http://schemas.openxmlformats.org/officeDocument/2006/relationships/hyperlink" Target="https://twitter.com/mukeshambanl" TargetMode="External"/><Relationship Id="rId1422" Type="http://schemas.openxmlformats.org/officeDocument/2006/relationships/hyperlink" Target="https://t.co/TauC16FBw8" TargetMode="External"/><Relationship Id="rId1867" Type="http://schemas.openxmlformats.org/officeDocument/2006/relationships/hyperlink" Target="http://abs.twimg.com/images/themes/theme1/bg.png" TargetMode="External"/><Relationship Id="rId2820" Type="http://schemas.openxmlformats.org/officeDocument/2006/relationships/hyperlink" Target="http://abs.twimg.com/sticky/default_profile_images/default_profile_normal.png" TargetMode="External"/><Relationship Id="rId2918" Type="http://schemas.openxmlformats.org/officeDocument/2006/relationships/hyperlink" Target="https://twitter.com/im_hdc18" TargetMode="External"/><Relationship Id="rId61" Type="http://schemas.openxmlformats.org/officeDocument/2006/relationships/hyperlink" Target="https://twitter.com/deepaksingh2010" TargetMode="External"/><Relationship Id="rId1727" Type="http://schemas.openxmlformats.org/officeDocument/2006/relationships/hyperlink" Target="http://abs.twimg.com/images/themes/theme1/bg.png" TargetMode="External"/><Relationship Id="rId1934" Type="http://schemas.openxmlformats.org/officeDocument/2006/relationships/hyperlink" Target="http://pbs.twimg.com/profile_images/3416862532/51053b8b04ed80ae3b206ed8e7745df3_normal.jpeg" TargetMode="External"/><Relationship Id="rId19" Type="http://schemas.openxmlformats.org/officeDocument/2006/relationships/hyperlink" Target="https://pbs.twimg.com/profile_banners/81082366/1484220873" TargetMode="External"/><Relationship Id="rId2196" Type="http://schemas.openxmlformats.org/officeDocument/2006/relationships/hyperlink" Target="http://pbs.twimg.com/profile_images/788329610832408576/TLEJs7tv_normal.jpg" TargetMode="External"/><Relationship Id="rId168" Type="http://schemas.openxmlformats.org/officeDocument/2006/relationships/hyperlink" Target="http://t.co/VFQ5jy4t4F" TargetMode="External"/><Relationship Id="rId375" Type="http://schemas.openxmlformats.org/officeDocument/2006/relationships/hyperlink" Target="https://twitter.com/sengarajay235" TargetMode="External"/><Relationship Id="rId582" Type="http://schemas.openxmlformats.org/officeDocument/2006/relationships/hyperlink" Target="http://pbs.twimg.com/profile_images/581349044468887552/jkAzkWc6_normal.jpg" TargetMode="External"/><Relationship Id="rId2056" Type="http://schemas.openxmlformats.org/officeDocument/2006/relationships/hyperlink" Target="http://pbs.twimg.com/profile_images/846360777799991296/htY01A01_normal.jpg" TargetMode="External"/><Relationship Id="rId2263" Type="http://schemas.openxmlformats.org/officeDocument/2006/relationships/hyperlink" Target="http://pbs.twimg.com/profile_images/856189756442636289/swwt0_K8_normal.jpg" TargetMode="External"/><Relationship Id="rId2470" Type="http://schemas.openxmlformats.org/officeDocument/2006/relationships/hyperlink" Target="https://twitter.com/sumit05_" TargetMode="External"/><Relationship Id="rId3" Type="http://schemas.openxmlformats.org/officeDocument/2006/relationships/hyperlink" Target="http://abs.twimg.com/images/themes/theme1/bg.png" TargetMode="External"/><Relationship Id="rId235" Type="http://schemas.openxmlformats.org/officeDocument/2006/relationships/hyperlink" Target="http://pbs.twimg.com/profile_background_images/497773182103728128/_q6hzE-S.jpeg" TargetMode="External"/><Relationship Id="rId442" Type="http://schemas.openxmlformats.org/officeDocument/2006/relationships/hyperlink" Target="http://abs.twimg.com/images/themes/theme1/bg.png" TargetMode="External"/><Relationship Id="rId887" Type="http://schemas.openxmlformats.org/officeDocument/2006/relationships/hyperlink" Target="https://t.co/AE2SxdkqAr" TargetMode="External"/><Relationship Id="rId1072" Type="http://schemas.openxmlformats.org/officeDocument/2006/relationships/hyperlink" Target="https://pbs.twimg.com/profile_banners/93011426/1477464370" TargetMode="External"/><Relationship Id="rId2123" Type="http://schemas.openxmlformats.org/officeDocument/2006/relationships/hyperlink" Target="http://pbs.twimg.com/profile_images/840784421607358464/VhvpIUq-_normal.jpg" TargetMode="External"/><Relationship Id="rId2330" Type="http://schemas.openxmlformats.org/officeDocument/2006/relationships/hyperlink" Target="https://twitter.com/anubharaaii" TargetMode="External"/><Relationship Id="rId2568" Type="http://schemas.openxmlformats.org/officeDocument/2006/relationships/hyperlink" Target="https://twitter.com/moapj" TargetMode="External"/><Relationship Id="rId2775" Type="http://schemas.openxmlformats.org/officeDocument/2006/relationships/hyperlink" Target="http://pbs.twimg.com/profile_background_images/873242610/e63420b9349e382c2901494f05b211e2.jpeg" TargetMode="External"/><Relationship Id="rId302" Type="http://schemas.openxmlformats.org/officeDocument/2006/relationships/hyperlink" Target="http://pbs.twimg.com/profile_images/722569585631879169/K_glRwuq_normal.jpg" TargetMode="External"/><Relationship Id="rId747" Type="http://schemas.openxmlformats.org/officeDocument/2006/relationships/hyperlink" Target="https://twitter.com/aditya_k168" TargetMode="External"/><Relationship Id="rId954" Type="http://schemas.openxmlformats.org/officeDocument/2006/relationships/hyperlink" Target="https://pbs.twimg.com/profile_banners/272837528/1490543196" TargetMode="External"/><Relationship Id="rId1377" Type="http://schemas.openxmlformats.org/officeDocument/2006/relationships/hyperlink" Target="https://t.co/NpuvErgFIi" TargetMode="External"/><Relationship Id="rId1584" Type="http://schemas.openxmlformats.org/officeDocument/2006/relationships/hyperlink" Target="https://pbs.twimg.com/profile_banners/760360552111697920/1470119591" TargetMode="External"/><Relationship Id="rId1791" Type="http://schemas.openxmlformats.org/officeDocument/2006/relationships/hyperlink" Target="http://pbs.twimg.com/profile_background_images/119911309/23.jpg" TargetMode="External"/><Relationship Id="rId2428" Type="http://schemas.openxmlformats.org/officeDocument/2006/relationships/hyperlink" Target="https://twitter.com/mk7786" TargetMode="External"/><Relationship Id="rId2635" Type="http://schemas.openxmlformats.org/officeDocument/2006/relationships/hyperlink" Target="https://pbs.twimg.com/profile_banners/838741771941097472/1491547426" TargetMode="External"/><Relationship Id="rId2842" Type="http://schemas.openxmlformats.org/officeDocument/2006/relationships/hyperlink" Target="http://pbs.twimg.com/profile_images/824841602451386368/K27jQoNi_normal.jpg" TargetMode="External"/><Relationship Id="rId83" Type="http://schemas.openxmlformats.org/officeDocument/2006/relationships/hyperlink" Target="https://pbs.twimg.com/profile_banners/718343791619530752/1470730538" TargetMode="External"/><Relationship Id="rId607" Type="http://schemas.openxmlformats.org/officeDocument/2006/relationships/hyperlink" Target="https://twitter.com/giveawaylacoza" TargetMode="External"/><Relationship Id="rId814" Type="http://schemas.openxmlformats.org/officeDocument/2006/relationships/hyperlink" Target="https://t.co/MQwcYlML3j" TargetMode="External"/><Relationship Id="rId1237" Type="http://schemas.openxmlformats.org/officeDocument/2006/relationships/hyperlink" Target="http://pbs.twimg.com/profile_images/858581298918576128/KUBCY2JF_normal.jpg" TargetMode="External"/><Relationship Id="rId1444" Type="http://schemas.openxmlformats.org/officeDocument/2006/relationships/hyperlink" Target="https://t.co/vlYHIPN8zk" TargetMode="External"/><Relationship Id="rId1651" Type="http://schemas.openxmlformats.org/officeDocument/2006/relationships/hyperlink" Target="http://abs.twimg.com/images/themes/theme15/bg.png" TargetMode="External"/><Relationship Id="rId1889" Type="http://schemas.openxmlformats.org/officeDocument/2006/relationships/hyperlink" Target="http://abs.twimg.com/images/themes/theme15/bg.png" TargetMode="External"/><Relationship Id="rId2702" Type="http://schemas.openxmlformats.org/officeDocument/2006/relationships/hyperlink" Target="https://pbs.twimg.com/profile_banners/60550011/1491552750" TargetMode="External"/><Relationship Id="rId1304" Type="http://schemas.openxmlformats.org/officeDocument/2006/relationships/hyperlink" Target="https://t.co/9VqSa00LS5" TargetMode="External"/><Relationship Id="rId1511" Type="http://schemas.openxmlformats.org/officeDocument/2006/relationships/hyperlink" Target="https://pbs.twimg.com/profile_banners/788648313423818752/1493564065" TargetMode="External"/><Relationship Id="rId1749" Type="http://schemas.openxmlformats.org/officeDocument/2006/relationships/hyperlink" Target="http://abs.twimg.com/images/themes/theme1/bg.png" TargetMode="External"/><Relationship Id="rId1956" Type="http://schemas.openxmlformats.org/officeDocument/2006/relationships/hyperlink" Target="http://pbs.twimg.com/profile_images/477128991006916608/Ij9Y7Jo2_normal.jpeg" TargetMode="External"/><Relationship Id="rId1609" Type="http://schemas.openxmlformats.org/officeDocument/2006/relationships/hyperlink" Target="https://pbs.twimg.com/profile_banners/2258992651/1404035268" TargetMode="External"/><Relationship Id="rId1816" Type="http://schemas.openxmlformats.org/officeDocument/2006/relationships/hyperlink" Target="http://abs.twimg.com/images/themes/theme1/bg.png" TargetMode="External"/><Relationship Id="rId10" Type="http://schemas.openxmlformats.org/officeDocument/2006/relationships/hyperlink" Target="https://t.co/mdmSdrxNGc" TargetMode="External"/><Relationship Id="rId397" Type="http://schemas.openxmlformats.org/officeDocument/2006/relationships/hyperlink" Target="https://twitter.com/shashi943099000" TargetMode="External"/><Relationship Id="rId2078" Type="http://schemas.openxmlformats.org/officeDocument/2006/relationships/hyperlink" Target="http://pbs.twimg.com/profile_images/820938872905461760/vRQZSz_1_normal.jpg" TargetMode="External"/><Relationship Id="rId2285" Type="http://schemas.openxmlformats.org/officeDocument/2006/relationships/hyperlink" Target="https://twitter.com/achinmaheshvri" TargetMode="External"/><Relationship Id="rId2492" Type="http://schemas.openxmlformats.org/officeDocument/2006/relationships/hyperlink" Target="https://twitter.com/sharmajitech" TargetMode="External"/><Relationship Id="rId257" Type="http://schemas.openxmlformats.org/officeDocument/2006/relationships/hyperlink" Target="http://pbs.twimg.com/profile_background_images/821770533/234538d211c3398d062d06fcbe4cd08c.jpeg" TargetMode="External"/><Relationship Id="rId464" Type="http://schemas.openxmlformats.org/officeDocument/2006/relationships/hyperlink" Target="https://t.co/D4l7qRvWho" TargetMode="External"/><Relationship Id="rId1094" Type="http://schemas.openxmlformats.org/officeDocument/2006/relationships/hyperlink" Target="http://pbs.twimg.com/profile_images/826772784625942529/ZDoVR8HQ_normal.jpg" TargetMode="External"/><Relationship Id="rId2145" Type="http://schemas.openxmlformats.org/officeDocument/2006/relationships/hyperlink" Target="http://pbs.twimg.com/profile_images/850573871107514368/sntVvqCD_normal.jpg" TargetMode="External"/><Relationship Id="rId2797" Type="http://schemas.openxmlformats.org/officeDocument/2006/relationships/hyperlink" Target="http://abs.twimg.com/images/themes/theme15/bg.png" TargetMode="External"/><Relationship Id="rId117" Type="http://schemas.openxmlformats.org/officeDocument/2006/relationships/hyperlink" Target="http://pbs.twimg.com/profile_images/856439028643766272/5wVNbIyf_normal.jpg" TargetMode="External"/><Relationship Id="rId671" Type="http://schemas.openxmlformats.org/officeDocument/2006/relationships/hyperlink" Target="https://t.co/8mRsBCRJx2" TargetMode="External"/><Relationship Id="rId769" Type="http://schemas.openxmlformats.org/officeDocument/2006/relationships/hyperlink" Target="http://abs.twimg.com/images/themes/theme1/bg.png" TargetMode="External"/><Relationship Id="rId976" Type="http://schemas.openxmlformats.org/officeDocument/2006/relationships/hyperlink" Target="https://twitter.com/lpynchialang" TargetMode="External"/><Relationship Id="rId1399" Type="http://schemas.openxmlformats.org/officeDocument/2006/relationships/hyperlink" Target="https://t.co/cjXqo5t9hJ" TargetMode="External"/><Relationship Id="rId2352" Type="http://schemas.openxmlformats.org/officeDocument/2006/relationships/hyperlink" Target="https://twitter.com/balidigalee" TargetMode="External"/><Relationship Id="rId2657" Type="http://schemas.openxmlformats.org/officeDocument/2006/relationships/hyperlink" Target="https://twitter.com/jsjtallew" TargetMode="External"/><Relationship Id="rId324" Type="http://schemas.openxmlformats.org/officeDocument/2006/relationships/hyperlink" Target="http://pbs.twimg.com/profile_images/769418968683520000/R2vdiseF_normal.jpg" TargetMode="External"/><Relationship Id="rId531" Type="http://schemas.openxmlformats.org/officeDocument/2006/relationships/hyperlink" Target="http://abs.twimg.com/images/themes/theme15/bg.png" TargetMode="External"/><Relationship Id="rId629" Type="http://schemas.openxmlformats.org/officeDocument/2006/relationships/hyperlink" Target="https://twitter.com/vrushantvicky" TargetMode="External"/><Relationship Id="rId1161" Type="http://schemas.openxmlformats.org/officeDocument/2006/relationships/hyperlink" Target="http://abs.twimg.com/images/themes/theme1/bg.png" TargetMode="External"/><Relationship Id="rId1259" Type="http://schemas.openxmlformats.org/officeDocument/2006/relationships/hyperlink" Target="https://pbs.twimg.com/profile_banners/772304227116863488/1476166668" TargetMode="External"/><Relationship Id="rId1466" Type="http://schemas.openxmlformats.org/officeDocument/2006/relationships/hyperlink" Target="https://pbs.twimg.com/profile_banners/461423524/1407953877" TargetMode="External"/><Relationship Id="rId2005" Type="http://schemas.openxmlformats.org/officeDocument/2006/relationships/hyperlink" Target="http://pbs.twimg.com/profile_images/459058347719655425/9RsyPBmy_normal.png" TargetMode="External"/><Relationship Id="rId2212" Type="http://schemas.openxmlformats.org/officeDocument/2006/relationships/hyperlink" Target="http://pbs.twimg.com/profile_images/856193008198311936/Gh14c9-1_normal.jpg" TargetMode="External"/><Relationship Id="rId2864" Type="http://schemas.openxmlformats.org/officeDocument/2006/relationships/hyperlink" Target="http://pbs.twimg.com/profile_images/855821343752957952/e7slIGdf_normal.jpg" TargetMode="External"/><Relationship Id="rId836" Type="http://schemas.openxmlformats.org/officeDocument/2006/relationships/hyperlink" Target="http://abs.twimg.com/images/themes/theme14/bg.gif" TargetMode="External"/><Relationship Id="rId1021" Type="http://schemas.openxmlformats.org/officeDocument/2006/relationships/hyperlink" Target="http://pbs.twimg.com/profile_background_images/148938101/twitter_background.jpg" TargetMode="External"/><Relationship Id="rId1119" Type="http://schemas.openxmlformats.org/officeDocument/2006/relationships/hyperlink" Target="https://twitter.com/jio_dev" TargetMode="External"/><Relationship Id="rId1673" Type="http://schemas.openxmlformats.org/officeDocument/2006/relationships/hyperlink" Target="http://abs.twimg.com/images/themes/theme1/bg.png" TargetMode="External"/><Relationship Id="rId1880" Type="http://schemas.openxmlformats.org/officeDocument/2006/relationships/hyperlink" Target="http://abs.twimg.com/images/themes/theme1/bg.png" TargetMode="External"/><Relationship Id="rId1978" Type="http://schemas.openxmlformats.org/officeDocument/2006/relationships/hyperlink" Target="http://pbs.twimg.com/profile_images/793178710362861568/3if2eo5p_normal.jpg" TargetMode="External"/><Relationship Id="rId2517" Type="http://schemas.openxmlformats.org/officeDocument/2006/relationships/hyperlink" Target="https://twitter.com/matin_la77" TargetMode="External"/><Relationship Id="rId2724" Type="http://schemas.openxmlformats.org/officeDocument/2006/relationships/hyperlink" Target="https://pbs.twimg.com/profile_banners/45309317/1408802173" TargetMode="External"/><Relationship Id="rId2931" Type="http://schemas.openxmlformats.org/officeDocument/2006/relationships/hyperlink" Target="https://twitter.com/calokeshkjain" TargetMode="External"/><Relationship Id="rId903" Type="http://schemas.openxmlformats.org/officeDocument/2006/relationships/hyperlink" Target="https://pbs.twimg.com/profile_banners/411448617/1408870114" TargetMode="External"/><Relationship Id="rId1326" Type="http://schemas.openxmlformats.org/officeDocument/2006/relationships/hyperlink" Target="https://twitter.com/anupamd03574098" TargetMode="External"/><Relationship Id="rId1533" Type="http://schemas.openxmlformats.org/officeDocument/2006/relationships/hyperlink" Target="https://pbs.twimg.com/profile_banners/822469122/1458313280" TargetMode="External"/><Relationship Id="rId1740" Type="http://schemas.openxmlformats.org/officeDocument/2006/relationships/hyperlink" Target="http://abs.twimg.com/images/themes/theme1/bg.png" TargetMode="External"/><Relationship Id="rId32" Type="http://schemas.openxmlformats.org/officeDocument/2006/relationships/hyperlink" Target="http://abs.twimg.com/images/themes/theme1/bg.png" TargetMode="External"/><Relationship Id="rId1600" Type="http://schemas.openxmlformats.org/officeDocument/2006/relationships/hyperlink" Target="https://pbs.twimg.com/profile_banners/2511293348/1485627573" TargetMode="External"/><Relationship Id="rId1838" Type="http://schemas.openxmlformats.org/officeDocument/2006/relationships/hyperlink" Target="http://abs.twimg.com/images/themes/theme1/bg.png" TargetMode="External"/><Relationship Id="rId181" Type="http://schemas.openxmlformats.org/officeDocument/2006/relationships/hyperlink" Target="https://pbs.twimg.com/profile_banners/271425426/1443854786" TargetMode="External"/><Relationship Id="rId1905" Type="http://schemas.openxmlformats.org/officeDocument/2006/relationships/hyperlink" Target="http://pbs.twimg.com/profile_images/455679594754867200/eIrpHByk_normal.png" TargetMode="External"/><Relationship Id="rId279" Type="http://schemas.openxmlformats.org/officeDocument/2006/relationships/hyperlink" Target="http://pbs.twimg.com/profile_images/822285883097255937/pZok3a2v_normal.jpg" TargetMode="External"/><Relationship Id="rId486" Type="http://schemas.openxmlformats.org/officeDocument/2006/relationships/hyperlink" Target="https://pbs.twimg.com/profile_banners/2251461926/1452680989" TargetMode="External"/><Relationship Id="rId693" Type="http://schemas.openxmlformats.org/officeDocument/2006/relationships/hyperlink" Target="http://pbs.twimg.com/profile_background_images/336059687/Image_028_.jpg" TargetMode="External"/><Relationship Id="rId2167" Type="http://schemas.openxmlformats.org/officeDocument/2006/relationships/hyperlink" Target="http://pbs.twimg.com/profile_images/857628599880474626/G5YP0jpC_normal.jpg" TargetMode="External"/><Relationship Id="rId2374" Type="http://schemas.openxmlformats.org/officeDocument/2006/relationships/hyperlink" Target="https://twitter.com/kaalusanath" TargetMode="External"/><Relationship Id="rId2581" Type="http://schemas.openxmlformats.org/officeDocument/2006/relationships/hyperlink" Target="https://twitter.com/withcongguj" TargetMode="External"/><Relationship Id="rId139" Type="http://schemas.openxmlformats.org/officeDocument/2006/relationships/hyperlink" Target="https://twitter.com/azaz__ahmed" TargetMode="External"/><Relationship Id="rId346" Type="http://schemas.openxmlformats.org/officeDocument/2006/relationships/hyperlink" Target="https://twitter.com/nitamambani" TargetMode="External"/><Relationship Id="rId553" Type="http://schemas.openxmlformats.org/officeDocument/2006/relationships/hyperlink" Target="http://abs.twimg.com/images/themes/theme1/bg.png" TargetMode="External"/><Relationship Id="rId760" Type="http://schemas.openxmlformats.org/officeDocument/2006/relationships/hyperlink" Target="https://twitter.com/bezgum" TargetMode="External"/><Relationship Id="rId998" Type="http://schemas.openxmlformats.org/officeDocument/2006/relationships/hyperlink" Target="https://pbs.twimg.com/profile_banners/154008369/1461500216" TargetMode="External"/><Relationship Id="rId1183" Type="http://schemas.openxmlformats.org/officeDocument/2006/relationships/hyperlink" Target="https://twitter.com/kamlesh04508484" TargetMode="External"/><Relationship Id="rId1390" Type="http://schemas.openxmlformats.org/officeDocument/2006/relationships/hyperlink" Target="https://t.co/zebKAYsKNQ" TargetMode="External"/><Relationship Id="rId2027" Type="http://schemas.openxmlformats.org/officeDocument/2006/relationships/hyperlink" Target="http://pbs.twimg.com/profile_images/459616123961364480/3nmJAmnU_normal.jpeg" TargetMode="External"/><Relationship Id="rId2234" Type="http://schemas.openxmlformats.org/officeDocument/2006/relationships/hyperlink" Target="http://pbs.twimg.com/profile_images/1935292308/DSC_5379_normal.JPG" TargetMode="External"/><Relationship Id="rId2441" Type="http://schemas.openxmlformats.org/officeDocument/2006/relationships/hyperlink" Target="https://twitter.com/ipl" TargetMode="External"/><Relationship Id="rId2679" Type="http://schemas.openxmlformats.org/officeDocument/2006/relationships/hyperlink" Target="https://t.co/OhSih7nafY" TargetMode="External"/><Relationship Id="rId2886" Type="http://schemas.openxmlformats.org/officeDocument/2006/relationships/hyperlink" Target="http://pbs.twimg.com/profile_images/721320572165189632/Y0Zygco4_normal.jpg" TargetMode="External"/><Relationship Id="rId206" Type="http://schemas.openxmlformats.org/officeDocument/2006/relationships/hyperlink" Target="https://pbs.twimg.com/profile_banners/2860160796/1493224316" TargetMode="External"/><Relationship Id="rId413" Type="http://schemas.openxmlformats.org/officeDocument/2006/relationships/hyperlink" Target="http://abs.twimg.com/images/themes/theme1/bg.png" TargetMode="External"/><Relationship Id="rId858" Type="http://schemas.openxmlformats.org/officeDocument/2006/relationships/hyperlink" Target="https://twitter.com/hipnaughtik" TargetMode="External"/><Relationship Id="rId1043" Type="http://schemas.openxmlformats.org/officeDocument/2006/relationships/hyperlink" Target="http://pbs.twimg.com/profile_images/829304623416614912/hbZuEmyV_normal.jpg" TargetMode="External"/><Relationship Id="rId1488" Type="http://schemas.openxmlformats.org/officeDocument/2006/relationships/hyperlink" Target="https://pbs.twimg.com/profile_banners/903491215/1488886537" TargetMode="External"/><Relationship Id="rId1695" Type="http://schemas.openxmlformats.org/officeDocument/2006/relationships/hyperlink" Target="http://pbs.twimg.com/profile_background_images/378800000053821215/98af36968acea80d66a19aa98bd65be9.jpeg" TargetMode="External"/><Relationship Id="rId2539" Type="http://schemas.openxmlformats.org/officeDocument/2006/relationships/hyperlink" Target="https://twitter.com/rishab_pant" TargetMode="External"/><Relationship Id="rId2746" Type="http://schemas.openxmlformats.org/officeDocument/2006/relationships/hyperlink" Target="https://pbs.twimg.com/profile_banners/42414011/1353478462" TargetMode="External"/><Relationship Id="rId2953" Type="http://schemas.openxmlformats.org/officeDocument/2006/relationships/hyperlink" Target="https://twitter.com/vmohan53" TargetMode="External"/><Relationship Id="rId620" Type="http://schemas.openxmlformats.org/officeDocument/2006/relationships/hyperlink" Target="https://twitter.com/mpparimal" TargetMode="External"/><Relationship Id="rId718" Type="http://schemas.openxmlformats.org/officeDocument/2006/relationships/hyperlink" Target="http://pbs.twimg.com/profile_images/838432587093794818/ALAQNAAp_normal.jpg" TargetMode="External"/><Relationship Id="rId925" Type="http://schemas.openxmlformats.org/officeDocument/2006/relationships/hyperlink" Target="http://pbs.twimg.com/profile_images/667658430862204928/CYgvPAH1_normal.jpg" TargetMode="External"/><Relationship Id="rId1250" Type="http://schemas.openxmlformats.org/officeDocument/2006/relationships/hyperlink" Target="http://abs.twimg.com/images/themes/theme4/bg.gif" TargetMode="External"/><Relationship Id="rId1348" Type="http://schemas.openxmlformats.org/officeDocument/2006/relationships/hyperlink" Target="https://twitter.com/amit219" TargetMode="External"/><Relationship Id="rId1555" Type="http://schemas.openxmlformats.org/officeDocument/2006/relationships/hyperlink" Target="https://pbs.twimg.com/profile_banners/3882164719/1493358420" TargetMode="External"/><Relationship Id="rId1762" Type="http://schemas.openxmlformats.org/officeDocument/2006/relationships/hyperlink" Target="http://abs.twimg.com/images/themes/theme6/bg.gif" TargetMode="External"/><Relationship Id="rId2301" Type="http://schemas.openxmlformats.org/officeDocument/2006/relationships/hyperlink" Target="https://twitter.com/elvisfletcher2" TargetMode="External"/><Relationship Id="rId2606" Type="http://schemas.openxmlformats.org/officeDocument/2006/relationships/hyperlink" Target="https://twitter.com/nivesh_chauhan" TargetMode="External"/><Relationship Id="rId1110" Type="http://schemas.openxmlformats.org/officeDocument/2006/relationships/hyperlink" Target="http://pbs.twimg.com/profile_images/858678156613619712/PbQmufs__normal.jpg" TargetMode="External"/><Relationship Id="rId1208" Type="http://schemas.openxmlformats.org/officeDocument/2006/relationships/hyperlink" Target="http://pbs.twimg.com/profile_images/836517000419635200/krEQ5gXV_normal.jpg" TargetMode="External"/><Relationship Id="rId1415" Type="http://schemas.openxmlformats.org/officeDocument/2006/relationships/hyperlink" Target="https://t.co/noKjAsDs7O" TargetMode="External"/><Relationship Id="rId2813" Type="http://schemas.openxmlformats.org/officeDocument/2006/relationships/hyperlink" Target="http://pbs.twimg.com/profile_images/855146414241976320/_HRkIkiP_normal.jpg" TargetMode="External"/><Relationship Id="rId54" Type="http://schemas.openxmlformats.org/officeDocument/2006/relationships/hyperlink" Target="http://pbs.twimg.com/profile_images/839944837172428802/FKhayf-__normal.jpg" TargetMode="External"/><Relationship Id="rId1622" Type="http://schemas.openxmlformats.org/officeDocument/2006/relationships/hyperlink" Target="https://pbs.twimg.com/profile_banners/40616820/1492962655" TargetMode="External"/><Relationship Id="rId1927" Type="http://schemas.openxmlformats.org/officeDocument/2006/relationships/hyperlink" Target="http://pbs.twimg.com/profile_images/583661421633769474/Dm9begZP_normal.jpg" TargetMode="External"/><Relationship Id="rId2091" Type="http://schemas.openxmlformats.org/officeDocument/2006/relationships/hyperlink" Target="http://pbs.twimg.com/profile_images/678829451224870912/Imx93dex_normal.jpg" TargetMode="External"/><Relationship Id="rId2189" Type="http://schemas.openxmlformats.org/officeDocument/2006/relationships/hyperlink" Target="http://pbs.twimg.com/profile_images/853947837507416066/KMUISpuD_normal.jpg" TargetMode="External"/><Relationship Id="rId270" Type="http://schemas.openxmlformats.org/officeDocument/2006/relationships/hyperlink" Target="http://pbs.twimg.com/profile_background_images/458933422845476864/xxAkWs-r.jpeg" TargetMode="External"/><Relationship Id="rId2396" Type="http://schemas.openxmlformats.org/officeDocument/2006/relationships/hyperlink" Target="https://twitter.com/pornaddict92" TargetMode="External"/><Relationship Id="rId130" Type="http://schemas.openxmlformats.org/officeDocument/2006/relationships/hyperlink" Target="http://pbs.twimg.com/profile_images/737193771914252288/HYodQP85_normal.jpg" TargetMode="External"/><Relationship Id="rId368" Type="http://schemas.openxmlformats.org/officeDocument/2006/relationships/hyperlink" Target="https://twitter.com/kabirkhankk" TargetMode="External"/><Relationship Id="rId575" Type="http://schemas.openxmlformats.org/officeDocument/2006/relationships/hyperlink" Target="http://pbs.twimg.com/profile_images/826667881203105792/FRWQni99_normal.jpg" TargetMode="External"/><Relationship Id="rId782" Type="http://schemas.openxmlformats.org/officeDocument/2006/relationships/hyperlink" Target="https://t.co/UGiwG9zotA" TargetMode="External"/><Relationship Id="rId2049" Type="http://schemas.openxmlformats.org/officeDocument/2006/relationships/hyperlink" Target="http://pbs.twimg.com/profile_images/845611693011075072/lm3H6YqK_normal.jpg" TargetMode="External"/><Relationship Id="rId2256" Type="http://schemas.openxmlformats.org/officeDocument/2006/relationships/hyperlink" Target="http://pbs.twimg.com/profile_images/843492261480546305/QIzYQGPe_normal.jpg" TargetMode="External"/><Relationship Id="rId2463" Type="http://schemas.openxmlformats.org/officeDocument/2006/relationships/hyperlink" Target="https://twitter.com/ks_roopesh" TargetMode="External"/><Relationship Id="rId2670" Type="http://schemas.openxmlformats.org/officeDocument/2006/relationships/hyperlink" Target="http://t.co/KVtJgZnLER" TargetMode="External"/><Relationship Id="rId228" Type="http://schemas.openxmlformats.org/officeDocument/2006/relationships/hyperlink" Target="https://pbs.twimg.com/profile_banners/1697020218/1448613920" TargetMode="External"/><Relationship Id="rId435" Type="http://schemas.openxmlformats.org/officeDocument/2006/relationships/hyperlink" Target="http://t.co/4JAW1UO9Y8" TargetMode="External"/><Relationship Id="rId642" Type="http://schemas.openxmlformats.org/officeDocument/2006/relationships/hyperlink" Target="https://pbs.twimg.com/profile_banners/818835547242332166/1489924543" TargetMode="External"/><Relationship Id="rId1065" Type="http://schemas.openxmlformats.org/officeDocument/2006/relationships/hyperlink" Target="https://t.co/l1Vrp5oZqK" TargetMode="External"/><Relationship Id="rId1272" Type="http://schemas.openxmlformats.org/officeDocument/2006/relationships/hyperlink" Target="https://t.co/sr2e29ZXHi" TargetMode="External"/><Relationship Id="rId2116" Type="http://schemas.openxmlformats.org/officeDocument/2006/relationships/hyperlink" Target="http://pbs.twimg.com/profile_images/852398749146066945/bGzCivxX_normal.jpg" TargetMode="External"/><Relationship Id="rId2323" Type="http://schemas.openxmlformats.org/officeDocument/2006/relationships/hyperlink" Target="https://twitter.com/5_anuradha" TargetMode="External"/><Relationship Id="rId2530" Type="http://schemas.openxmlformats.org/officeDocument/2006/relationships/hyperlink" Target="https://twitter.com/khadeapoorv" TargetMode="External"/><Relationship Id="rId2768" Type="http://schemas.openxmlformats.org/officeDocument/2006/relationships/hyperlink" Target="http://abs.twimg.com/images/themes/theme1/bg.png" TargetMode="External"/><Relationship Id="rId502" Type="http://schemas.openxmlformats.org/officeDocument/2006/relationships/hyperlink" Target="https://pbs.twimg.com/profile_banners/2467109848/1491388576" TargetMode="External"/><Relationship Id="rId947" Type="http://schemas.openxmlformats.org/officeDocument/2006/relationships/hyperlink" Target="https://twitter.com/onlyadfan" TargetMode="External"/><Relationship Id="rId1132" Type="http://schemas.openxmlformats.org/officeDocument/2006/relationships/hyperlink" Target="https://t.co/gPNXPdarTQ" TargetMode="External"/><Relationship Id="rId1577" Type="http://schemas.openxmlformats.org/officeDocument/2006/relationships/hyperlink" Target="https://pbs.twimg.com/profile_banners/791966795997392898/1489613620" TargetMode="External"/><Relationship Id="rId1784" Type="http://schemas.openxmlformats.org/officeDocument/2006/relationships/hyperlink" Target="http://abs.twimg.com/images/themes/theme1/bg.png" TargetMode="External"/><Relationship Id="rId1991" Type="http://schemas.openxmlformats.org/officeDocument/2006/relationships/hyperlink" Target="http://pbs.twimg.com/profile_images/459050990969167872/kYuUK2Rs_normal.jpeg" TargetMode="External"/><Relationship Id="rId2628" Type="http://schemas.openxmlformats.org/officeDocument/2006/relationships/hyperlink" Target="https://twitter.com/pkpandats" TargetMode="External"/><Relationship Id="rId2835" Type="http://schemas.openxmlformats.org/officeDocument/2006/relationships/hyperlink" Target="http://pbs.twimg.com/profile_images/853850199609024512/Rjw4RCp7_normal.jpg" TargetMode="External"/><Relationship Id="rId76" Type="http://schemas.openxmlformats.org/officeDocument/2006/relationships/hyperlink" Target="https://t.co/59Ir3ROzXB" TargetMode="External"/><Relationship Id="rId807" Type="http://schemas.openxmlformats.org/officeDocument/2006/relationships/hyperlink" Target="https://twitter.com/kiranapatil19" TargetMode="External"/><Relationship Id="rId1437" Type="http://schemas.openxmlformats.org/officeDocument/2006/relationships/hyperlink" Target="https://t.co/38xdiiM1JT" TargetMode="External"/><Relationship Id="rId1644" Type="http://schemas.openxmlformats.org/officeDocument/2006/relationships/hyperlink" Target="https://pbs.twimg.com/profile_banners/75493803/1493486050" TargetMode="External"/><Relationship Id="rId1851" Type="http://schemas.openxmlformats.org/officeDocument/2006/relationships/hyperlink" Target="http://pbs.twimg.com/profile_background_images/670309384740667392/cQxtCVpn.jpg" TargetMode="External"/><Relationship Id="rId2902" Type="http://schemas.openxmlformats.org/officeDocument/2006/relationships/hyperlink" Target="https://twitter.com/asifmajed" TargetMode="External"/><Relationship Id="rId1504" Type="http://schemas.openxmlformats.org/officeDocument/2006/relationships/hyperlink" Target="https://pbs.twimg.com/profile_banners/119293605/1469356565" TargetMode="External"/><Relationship Id="rId1711" Type="http://schemas.openxmlformats.org/officeDocument/2006/relationships/hyperlink" Target="http://abs.twimg.com/images/themes/theme1/bg.png" TargetMode="External"/><Relationship Id="rId1949" Type="http://schemas.openxmlformats.org/officeDocument/2006/relationships/hyperlink" Target="http://pbs.twimg.com/profile_images/478634667638157312/jHPwL_up_normal.jpeg" TargetMode="External"/><Relationship Id="rId292" Type="http://schemas.openxmlformats.org/officeDocument/2006/relationships/hyperlink" Target="http://pbs.twimg.com/profile_images/727848709518675968/xebahww0_normal.jpg" TargetMode="External"/><Relationship Id="rId1809" Type="http://schemas.openxmlformats.org/officeDocument/2006/relationships/hyperlink" Target="http://abs.twimg.com/images/themes/theme1/bg.png" TargetMode="External"/><Relationship Id="rId597" Type="http://schemas.openxmlformats.org/officeDocument/2006/relationships/hyperlink" Target="https://twitter.com/nitinboghara" TargetMode="External"/><Relationship Id="rId2180" Type="http://schemas.openxmlformats.org/officeDocument/2006/relationships/hyperlink" Target="http://pbs.twimg.com/profile_images/714110967102246912/CSC7JN9W_normal.jpg" TargetMode="External"/><Relationship Id="rId2278" Type="http://schemas.openxmlformats.org/officeDocument/2006/relationships/hyperlink" Target="https://twitter.com/theehtn" TargetMode="External"/><Relationship Id="rId2485" Type="http://schemas.openxmlformats.org/officeDocument/2006/relationships/hyperlink" Target="https://twitter.com/jayanshudeep" TargetMode="External"/><Relationship Id="rId152" Type="http://schemas.openxmlformats.org/officeDocument/2006/relationships/hyperlink" Target="https://twitter.com/vodafonein" TargetMode="External"/><Relationship Id="rId457" Type="http://schemas.openxmlformats.org/officeDocument/2006/relationships/hyperlink" Target="https://twitter.com/raishxd0monova" TargetMode="External"/><Relationship Id="rId1087" Type="http://schemas.openxmlformats.org/officeDocument/2006/relationships/hyperlink" Target="http://abs.twimg.com/images/themes/theme1/bg.png" TargetMode="External"/><Relationship Id="rId1294" Type="http://schemas.openxmlformats.org/officeDocument/2006/relationships/hyperlink" Target="https://twitter.com/divyans19768763" TargetMode="External"/><Relationship Id="rId2040" Type="http://schemas.openxmlformats.org/officeDocument/2006/relationships/hyperlink" Target="http://pbs.twimg.com/profile_images/849192630739128320/EgLzM0fS_normal.jpg" TargetMode="External"/><Relationship Id="rId2138" Type="http://schemas.openxmlformats.org/officeDocument/2006/relationships/hyperlink" Target="http://pbs.twimg.com/profile_images/857804173777219584/nyY7-mPC_normal.jpg" TargetMode="External"/><Relationship Id="rId2692" Type="http://schemas.openxmlformats.org/officeDocument/2006/relationships/hyperlink" Target="https://t.co/y5N8EFqu7m" TargetMode="External"/><Relationship Id="rId664" Type="http://schemas.openxmlformats.org/officeDocument/2006/relationships/hyperlink" Target="https://twitter.com/jiochat" TargetMode="External"/><Relationship Id="rId871" Type="http://schemas.openxmlformats.org/officeDocument/2006/relationships/hyperlink" Target="http://t.co/PiHHntsPrZ" TargetMode="External"/><Relationship Id="rId969" Type="http://schemas.openxmlformats.org/officeDocument/2006/relationships/hyperlink" Target="http://pbs.twimg.com/profile_background_images/445853532516675584/SiBr7w1k.jpeg" TargetMode="External"/><Relationship Id="rId1599" Type="http://schemas.openxmlformats.org/officeDocument/2006/relationships/hyperlink" Target="https://pbs.twimg.com/profile_banners/323839489/1485836375" TargetMode="External"/><Relationship Id="rId2345" Type="http://schemas.openxmlformats.org/officeDocument/2006/relationships/hyperlink" Target="https://twitter.com/piratesardar" TargetMode="External"/><Relationship Id="rId2552" Type="http://schemas.openxmlformats.org/officeDocument/2006/relationships/hyperlink" Target="https://twitter.com/mtnlofficial" TargetMode="External"/><Relationship Id="rId317" Type="http://schemas.openxmlformats.org/officeDocument/2006/relationships/hyperlink" Target="http://pbs.twimg.com/profile_images/857153535271723008/Xgco1IOx_normal.jpg" TargetMode="External"/><Relationship Id="rId524" Type="http://schemas.openxmlformats.org/officeDocument/2006/relationships/hyperlink" Target="http://pbs.twimg.com/profile_background_images/504995844722933761/8Gfn7K14.jpeg" TargetMode="External"/><Relationship Id="rId731" Type="http://schemas.openxmlformats.org/officeDocument/2006/relationships/hyperlink" Target="http://pbs.twimg.com/profile_images/856890806598119424/Ei6nFGPo_normal.jpg" TargetMode="External"/><Relationship Id="rId1154" Type="http://schemas.openxmlformats.org/officeDocument/2006/relationships/hyperlink" Target="http://abs.twimg.com/images/themes/theme1/bg.png" TargetMode="External"/><Relationship Id="rId1361" Type="http://schemas.openxmlformats.org/officeDocument/2006/relationships/hyperlink" Target="https://t.co/Z4DW62Vc0t" TargetMode="External"/><Relationship Id="rId1459" Type="http://schemas.openxmlformats.org/officeDocument/2006/relationships/hyperlink" Target="https://pbs.twimg.com/profile_banners/836488948973187072/1488294673" TargetMode="External"/><Relationship Id="rId2205" Type="http://schemas.openxmlformats.org/officeDocument/2006/relationships/hyperlink" Target="http://pbs.twimg.com/profile_images/771022140480946177/zrzVytej_normal.jpg" TargetMode="External"/><Relationship Id="rId2412" Type="http://schemas.openxmlformats.org/officeDocument/2006/relationships/hyperlink" Target="https://twitter.com/mahesh8541" TargetMode="External"/><Relationship Id="rId2857" Type="http://schemas.openxmlformats.org/officeDocument/2006/relationships/hyperlink" Target="http://pbs.twimg.com/profile_images/819739682074345472/FtpIuyAE_normal.jpg" TargetMode="External"/><Relationship Id="rId98" Type="http://schemas.openxmlformats.org/officeDocument/2006/relationships/hyperlink" Target="http://abs.twimg.com/images/themes/theme1/bg.png" TargetMode="External"/><Relationship Id="rId829" Type="http://schemas.openxmlformats.org/officeDocument/2006/relationships/hyperlink" Target="https://pbs.twimg.com/profile_banners/1053020646/1485703769" TargetMode="External"/><Relationship Id="rId1014" Type="http://schemas.openxmlformats.org/officeDocument/2006/relationships/hyperlink" Target="http://pbs.twimg.com/profile_background_images/439065888390512640/Zba2IePY.jpeg" TargetMode="External"/><Relationship Id="rId1221" Type="http://schemas.openxmlformats.org/officeDocument/2006/relationships/hyperlink" Target="http://t.co/KbsCesTecD" TargetMode="External"/><Relationship Id="rId1666" Type="http://schemas.openxmlformats.org/officeDocument/2006/relationships/hyperlink" Target="http://abs.twimg.com/images/themes/theme7/bg.gif" TargetMode="External"/><Relationship Id="rId1873" Type="http://schemas.openxmlformats.org/officeDocument/2006/relationships/hyperlink" Target="http://abs.twimg.com/images/themes/theme5/bg.gif" TargetMode="External"/><Relationship Id="rId2717" Type="http://schemas.openxmlformats.org/officeDocument/2006/relationships/hyperlink" Target="https://pbs.twimg.com/profile_banners/715176906581082112/1472561984" TargetMode="External"/><Relationship Id="rId2924" Type="http://schemas.openxmlformats.org/officeDocument/2006/relationships/hyperlink" Target="https://twitter.com/raminations" TargetMode="External"/><Relationship Id="rId1319" Type="http://schemas.openxmlformats.org/officeDocument/2006/relationships/hyperlink" Target="http://abs.twimg.com/sticky/default_profile_images/default_profile_normal.png" TargetMode="External"/><Relationship Id="rId1526" Type="http://schemas.openxmlformats.org/officeDocument/2006/relationships/hyperlink" Target="https://pbs.twimg.com/profile_banners/1000152049/1488603315" TargetMode="External"/><Relationship Id="rId1733" Type="http://schemas.openxmlformats.org/officeDocument/2006/relationships/hyperlink" Target="http://abs.twimg.com/images/themes/theme1/bg.png" TargetMode="External"/><Relationship Id="rId1940" Type="http://schemas.openxmlformats.org/officeDocument/2006/relationships/hyperlink" Target="http://pbs.twimg.com/profile_images/478628149496803328/5GFii64W_normal.jpeg" TargetMode="External"/><Relationship Id="rId25" Type="http://schemas.openxmlformats.org/officeDocument/2006/relationships/hyperlink" Target="https://pbs.twimg.com/profile_banners/756759173979860992/1471002369" TargetMode="External"/><Relationship Id="rId1800" Type="http://schemas.openxmlformats.org/officeDocument/2006/relationships/hyperlink" Target="http://abs.twimg.com/images/themes/theme1/bg.png" TargetMode="External"/><Relationship Id="rId174" Type="http://schemas.openxmlformats.org/officeDocument/2006/relationships/hyperlink" Target="https://t.co/axm4sLwGNt" TargetMode="External"/><Relationship Id="rId381" Type="http://schemas.openxmlformats.org/officeDocument/2006/relationships/hyperlink" Target="https://twitter.com/mkmanoj1234" TargetMode="External"/><Relationship Id="rId2062" Type="http://schemas.openxmlformats.org/officeDocument/2006/relationships/hyperlink" Target="http://pbs.twimg.com/profile_images/858190244000145408/09SBWSa1_normal.jpg" TargetMode="External"/><Relationship Id="rId241" Type="http://schemas.openxmlformats.org/officeDocument/2006/relationships/hyperlink" Target="http://abs.twimg.com/images/themes/theme1/bg.png" TargetMode="External"/><Relationship Id="rId479" Type="http://schemas.openxmlformats.org/officeDocument/2006/relationships/hyperlink" Target="https://t.co/goJJ0OmFwz" TargetMode="External"/><Relationship Id="rId686" Type="http://schemas.openxmlformats.org/officeDocument/2006/relationships/hyperlink" Target="https://pbs.twimg.com/profile_banners/148028414/1480275228" TargetMode="External"/><Relationship Id="rId893" Type="http://schemas.openxmlformats.org/officeDocument/2006/relationships/hyperlink" Target="https://pbs.twimg.com/profile_banners/510315687/1493219366" TargetMode="External"/><Relationship Id="rId2367" Type="http://schemas.openxmlformats.org/officeDocument/2006/relationships/hyperlink" Target="https://twitter.com/itchybitchygal" TargetMode="External"/><Relationship Id="rId2574" Type="http://schemas.openxmlformats.org/officeDocument/2006/relationships/hyperlink" Target="https://twitter.com/free_rider" TargetMode="External"/><Relationship Id="rId2781" Type="http://schemas.openxmlformats.org/officeDocument/2006/relationships/hyperlink" Target="http://abs.twimg.com/images/themes/theme1/bg.png" TargetMode="External"/><Relationship Id="rId339" Type="http://schemas.openxmlformats.org/officeDocument/2006/relationships/hyperlink" Target="https://twitter.com/rangbihari" TargetMode="External"/><Relationship Id="rId546" Type="http://schemas.openxmlformats.org/officeDocument/2006/relationships/hyperlink" Target="http://abs.twimg.com/images/themes/theme1/bg.png" TargetMode="External"/><Relationship Id="rId753" Type="http://schemas.openxmlformats.org/officeDocument/2006/relationships/hyperlink" Target="https://twitter.com/vicky_rd" TargetMode="External"/><Relationship Id="rId1176" Type="http://schemas.openxmlformats.org/officeDocument/2006/relationships/hyperlink" Target="http://pbs.twimg.com/profile_images/836783954803875840/eYbc-8PV_normal.jpg" TargetMode="External"/><Relationship Id="rId1383" Type="http://schemas.openxmlformats.org/officeDocument/2006/relationships/hyperlink" Target="https://t.co/cjXqo5t9hJ" TargetMode="External"/><Relationship Id="rId2227" Type="http://schemas.openxmlformats.org/officeDocument/2006/relationships/hyperlink" Target="http://pbs.twimg.com/profile_images/853478907332395008/WlBraRJ-_normal.jpg" TargetMode="External"/><Relationship Id="rId2434" Type="http://schemas.openxmlformats.org/officeDocument/2006/relationships/hyperlink" Target="https://twitter.com/chilswar" TargetMode="External"/><Relationship Id="rId2879" Type="http://schemas.openxmlformats.org/officeDocument/2006/relationships/hyperlink" Target="http://pbs.twimg.com/profile_images/857640462991200256/MUpqZZID_normal.jpg" TargetMode="External"/><Relationship Id="rId101" Type="http://schemas.openxmlformats.org/officeDocument/2006/relationships/hyperlink" Target="http://abs.twimg.com/images/themes/theme1/bg.png" TargetMode="External"/><Relationship Id="rId406" Type="http://schemas.openxmlformats.org/officeDocument/2006/relationships/hyperlink" Target="https://pbs.twimg.com/profile_banners/111046442/1419920182" TargetMode="External"/><Relationship Id="rId960" Type="http://schemas.openxmlformats.org/officeDocument/2006/relationships/hyperlink" Target="http://pbs.twimg.com/profile_images/809743484940910592/Llo6HMOp_normal.jpg" TargetMode="External"/><Relationship Id="rId1036" Type="http://schemas.openxmlformats.org/officeDocument/2006/relationships/hyperlink" Target="http://pbs.twimg.com/profile_images/851844842556723200/kqwk4xS4_normal.jpg" TargetMode="External"/><Relationship Id="rId1243" Type="http://schemas.openxmlformats.org/officeDocument/2006/relationships/hyperlink" Target="https://twitter.com/jio_money" TargetMode="External"/><Relationship Id="rId1590" Type="http://schemas.openxmlformats.org/officeDocument/2006/relationships/hyperlink" Target="https://pbs.twimg.com/profile_banners/4849563462/1491225298" TargetMode="External"/><Relationship Id="rId1688" Type="http://schemas.openxmlformats.org/officeDocument/2006/relationships/hyperlink" Target="http://abs.twimg.com/images/themes/theme1/bg.png" TargetMode="External"/><Relationship Id="rId1895" Type="http://schemas.openxmlformats.org/officeDocument/2006/relationships/hyperlink" Target="http://abs.twimg.com/images/themes/theme1/bg.png" TargetMode="External"/><Relationship Id="rId2641" Type="http://schemas.openxmlformats.org/officeDocument/2006/relationships/hyperlink" Target="http://pbs.twimg.com/profile_background_images/598154464717975552/dJ5b8F7b.jpg" TargetMode="External"/><Relationship Id="rId2739" Type="http://schemas.openxmlformats.org/officeDocument/2006/relationships/hyperlink" Target="https://pbs.twimg.com/profile_banners/726690273925943296/1489648519" TargetMode="External"/><Relationship Id="rId2946" Type="http://schemas.openxmlformats.org/officeDocument/2006/relationships/hyperlink" Target="https://twitter.com/ashwani07544944" TargetMode="External"/><Relationship Id="rId613" Type="http://schemas.openxmlformats.org/officeDocument/2006/relationships/hyperlink" Target="https://twitter.com/anandsachar29" TargetMode="External"/><Relationship Id="rId820" Type="http://schemas.openxmlformats.org/officeDocument/2006/relationships/hyperlink" Target="https://pbs.twimg.com/profile_banners/74687365/1408089935" TargetMode="External"/><Relationship Id="rId918" Type="http://schemas.openxmlformats.org/officeDocument/2006/relationships/hyperlink" Target="http://pbs.twimg.com/profile_images/849525830657220608/-5jjDb3i_normal.jpg" TargetMode="External"/><Relationship Id="rId1450" Type="http://schemas.openxmlformats.org/officeDocument/2006/relationships/hyperlink" Target="https://pbs.twimg.com/profile_banners/2443781840/1397478138" TargetMode="External"/><Relationship Id="rId1548" Type="http://schemas.openxmlformats.org/officeDocument/2006/relationships/hyperlink" Target="https://pbs.twimg.com/profile_banners/1357567292/1490435104" TargetMode="External"/><Relationship Id="rId1755" Type="http://schemas.openxmlformats.org/officeDocument/2006/relationships/hyperlink" Target="http://abs.twimg.com/images/themes/theme1/bg.png" TargetMode="External"/><Relationship Id="rId2501" Type="http://schemas.openxmlformats.org/officeDocument/2006/relationships/hyperlink" Target="https://twitter.com/old_delhi" TargetMode="External"/><Relationship Id="rId1103" Type="http://schemas.openxmlformats.org/officeDocument/2006/relationships/hyperlink" Target="http://pbs.twimg.com/profile_images/838307729160601602/xi0z9suT_normal.jpg" TargetMode="External"/><Relationship Id="rId1310" Type="http://schemas.openxmlformats.org/officeDocument/2006/relationships/hyperlink" Target="http://abs.twimg.com/images/themes/theme1/bg.png" TargetMode="External"/><Relationship Id="rId1408" Type="http://schemas.openxmlformats.org/officeDocument/2006/relationships/hyperlink" Target="https://t.co/qyv4LvA0m0" TargetMode="External"/><Relationship Id="rId1962" Type="http://schemas.openxmlformats.org/officeDocument/2006/relationships/hyperlink" Target="http://pbs.twimg.com/profile_images/802956116720119808/QHRQTpuW_normal.jpg" TargetMode="External"/><Relationship Id="rId2806" Type="http://schemas.openxmlformats.org/officeDocument/2006/relationships/hyperlink" Target="http://abs.twimg.com/images/themes/theme1/bg.png" TargetMode="External"/><Relationship Id="rId47" Type="http://schemas.openxmlformats.org/officeDocument/2006/relationships/hyperlink" Target="http://pbs.twimg.com/profile_images/842623011673030656/NQHtzn6__normal.jpg" TargetMode="External"/><Relationship Id="rId1615" Type="http://schemas.openxmlformats.org/officeDocument/2006/relationships/hyperlink" Target="https://pbs.twimg.com/profile_banners/1943894047/1454441765" TargetMode="External"/><Relationship Id="rId1822" Type="http://schemas.openxmlformats.org/officeDocument/2006/relationships/hyperlink" Target="http://abs.twimg.com/images/themes/theme1/bg.png" TargetMode="External"/><Relationship Id="rId196" Type="http://schemas.openxmlformats.org/officeDocument/2006/relationships/hyperlink" Target="https://pbs.twimg.com/profile_banners/786821919844827136/1493051136" TargetMode="External"/><Relationship Id="rId2084" Type="http://schemas.openxmlformats.org/officeDocument/2006/relationships/hyperlink" Target="http://pbs.twimg.com/profile_images/476337278826975232/Aslg2hA2_normal.jpeg" TargetMode="External"/><Relationship Id="rId2291" Type="http://schemas.openxmlformats.org/officeDocument/2006/relationships/hyperlink" Target="https://twitter.com/mr_saggs" TargetMode="External"/><Relationship Id="rId263" Type="http://schemas.openxmlformats.org/officeDocument/2006/relationships/hyperlink" Target="http://pbs.twimg.com/profile_background_images/588637709691801602/4A2Htbrn.jpg" TargetMode="External"/><Relationship Id="rId470" Type="http://schemas.openxmlformats.org/officeDocument/2006/relationships/hyperlink" Target="https://t.co/mRYGDfpHje" TargetMode="External"/><Relationship Id="rId2151" Type="http://schemas.openxmlformats.org/officeDocument/2006/relationships/hyperlink" Target="http://pbs.twimg.com/profile_images/849522350928400386/iAcyR0yJ_normal.jpg" TargetMode="External"/><Relationship Id="rId2389" Type="http://schemas.openxmlformats.org/officeDocument/2006/relationships/hyperlink" Target="https://twitter.com/ten333777" TargetMode="External"/><Relationship Id="rId2596" Type="http://schemas.openxmlformats.org/officeDocument/2006/relationships/hyperlink" Target="https://twitter.com/sharmagki_londi" TargetMode="External"/><Relationship Id="rId123" Type="http://schemas.openxmlformats.org/officeDocument/2006/relationships/hyperlink" Target="http://pbs.twimg.com/profile_images/771259810708762625/5JwTmgBM_normal.jpg" TargetMode="External"/><Relationship Id="rId330" Type="http://schemas.openxmlformats.org/officeDocument/2006/relationships/hyperlink" Target="http://pbs.twimg.com/profile_images/830834682308808704/oxzQOBsr_normal.jpg" TargetMode="External"/><Relationship Id="rId568" Type="http://schemas.openxmlformats.org/officeDocument/2006/relationships/hyperlink" Target="http://pbs.twimg.com/profile_images/845896181683171328/yj49TXWO_normal.jpg" TargetMode="External"/><Relationship Id="rId775" Type="http://schemas.openxmlformats.org/officeDocument/2006/relationships/hyperlink" Target="http://abs.twimg.com/images/themes/theme14/bg.gif" TargetMode="External"/><Relationship Id="rId982" Type="http://schemas.openxmlformats.org/officeDocument/2006/relationships/hyperlink" Target="http://abs.twimg.com/images/themes/theme1/bg.png" TargetMode="External"/><Relationship Id="rId1198" Type="http://schemas.openxmlformats.org/officeDocument/2006/relationships/hyperlink" Target="https://t.co/pGGTSFVXJH" TargetMode="External"/><Relationship Id="rId2011" Type="http://schemas.openxmlformats.org/officeDocument/2006/relationships/hyperlink" Target="http://pbs.twimg.com/profile_images/463297986915610624/viV0x-Ve_normal.jpeg" TargetMode="External"/><Relationship Id="rId2249" Type="http://schemas.openxmlformats.org/officeDocument/2006/relationships/hyperlink" Target="http://pbs.twimg.com/profile_images/857810714064330752/JQrp3xYv_normal.jpg" TargetMode="External"/><Relationship Id="rId2456" Type="http://schemas.openxmlformats.org/officeDocument/2006/relationships/hyperlink" Target="https://twitter.com/niraj_dp1" TargetMode="External"/><Relationship Id="rId2663" Type="http://schemas.openxmlformats.org/officeDocument/2006/relationships/hyperlink" Target="http://abs.twimg.com/images/themes/theme2/bg.gif" TargetMode="External"/><Relationship Id="rId2870" Type="http://schemas.openxmlformats.org/officeDocument/2006/relationships/hyperlink" Target="http://pbs.twimg.com/profile_images/837485340088745984/3A8A4NWW_normal.jpg" TargetMode="External"/><Relationship Id="rId428" Type="http://schemas.openxmlformats.org/officeDocument/2006/relationships/hyperlink" Target="https://twitter.com/ayushkesarwani" TargetMode="External"/><Relationship Id="rId635" Type="http://schemas.openxmlformats.org/officeDocument/2006/relationships/hyperlink" Target="https://twitter.com/indiansportfan" TargetMode="External"/><Relationship Id="rId842" Type="http://schemas.openxmlformats.org/officeDocument/2006/relationships/hyperlink" Target="http://abs.twimg.com/images/themes/theme9/bg.gif" TargetMode="External"/><Relationship Id="rId1058" Type="http://schemas.openxmlformats.org/officeDocument/2006/relationships/hyperlink" Target="https://twitter.com/pjrr009" TargetMode="External"/><Relationship Id="rId1265" Type="http://schemas.openxmlformats.org/officeDocument/2006/relationships/hyperlink" Target="http://pbs.twimg.com/profile_images/619801847734276096/DVulzqwn_normal.jpg" TargetMode="External"/><Relationship Id="rId1472" Type="http://schemas.openxmlformats.org/officeDocument/2006/relationships/hyperlink" Target="https://pbs.twimg.com/profile_banners/924722454/1479362272" TargetMode="External"/><Relationship Id="rId2109" Type="http://schemas.openxmlformats.org/officeDocument/2006/relationships/hyperlink" Target="http://pbs.twimg.com/profile_images/849291364277698560/t4USZQEU_normal.jpg" TargetMode="External"/><Relationship Id="rId2316" Type="http://schemas.openxmlformats.org/officeDocument/2006/relationships/hyperlink" Target="https://twitter.com/neha_yogi8" TargetMode="External"/><Relationship Id="rId2523" Type="http://schemas.openxmlformats.org/officeDocument/2006/relationships/hyperlink" Target="https://twitter.com/sportracksa" TargetMode="External"/><Relationship Id="rId2730" Type="http://schemas.openxmlformats.org/officeDocument/2006/relationships/hyperlink" Target="https://pbs.twimg.com/profile_banners/256781040/1383365088" TargetMode="External"/><Relationship Id="rId2968" Type="http://schemas.openxmlformats.org/officeDocument/2006/relationships/hyperlink" Target="https://twitter.com/humaiyakabir1" TargetMode="External"/><Relationship Id="rId702" Type="http://schemas.openxmlformats.org/officeDocument/2006/relationships/hyperlink" Target="http://pbs.twimg.com/profile_background_images/590591686/oj43dlte22at4assq6ly.jpeg" TargetMode="External"/><Relationship Id="rId1125" Type="http://schemas.openxmlformats.org/officeDocument/2006/relationships/hyperlink" Target="https://twitter.com/viralgaliyan" TargetMode="External"/><Relationship Id="rId1332" Type="http://schemas.openxmlformats.org/officeDocument/2006/relationships/hyperlink" Target="https://twitter.com/sougatkar" TargetMode="External"/><Relationship Id="rId1777" Type="http://schemas.openxmlformats.org/officeDocument/2006/relationships/hyperlink" Target="http://abs.twimg.com/images/themes/theme1/bg.png" TargetMode="External"/><Relationship Id="rId1984" Type="http://schemas.openxmlformats.org/officeDocument/2006/relationships/hyperlink" Target="http://pbs.twimg.com/profile_images/853132988514795520/eOKX0h7e_normal.jpg" TargetMode="External"/><Relationship Id="rId2828" Type="http://schemas.openxmlformats.org/officeDocument/2006/relationships/hyperlink" Target="http://pbs.twimg.com/profile_images/750909587839066112/F1t1Yqyz_normal.jpg" TargetMode="External"/><Relationship Id="rId69" Type="http://schemas.openxmlformats.org/officeDocument/2006/relationships/hyperlink" Target="https://t.co/X609hTQEwG" TargetMode="External"/><Relationship Id="rId1637" Type="http://schemas.openxmlformats.org/officeDocument/2006/relationships/hyperlink" Target="https://pbs.twimg.com/profile_banners/257951104/1375762115" TargetMode="External"/><Relationship Id="rId1844" Type="http://schemas.openxmlformats.org/officeDocument/2006/relationships/hyperlink" Target="http://abs.twimg.com/images/themes/theme1/bg.png" TargetMode="External"/><Relationship Id="rId1704" Type="http://schemas.openxmlformats.org/officeDocument/2006/relationships/hyperlink" Target="http://abs.twimg.com/images/themes/theme1/bg.png" TargetMode="External"/><Relationship Id="rId285" Type="http://schemas.openxmlformats.org/officeDocument/2006/relationships/hyperlink" Target="http://pbs.twimg.com/profile_images/790548538878926848/OA0chT1X_normal.jpg" TargetMode="External"/><Relationship Id="rId1911" Type="http://schemas.openxmlformats.org/officeDocument/2006/relationships/hyperlink" Target="http://pbs.twimg.com/profile_images/378800000796447154/7fe3d4576a2a2dbf1a83f7545cd7a615_normal.jpeg" TargetMode="External"/><Relationship Id="rId492" Type="http://schemas.openxmlformats.org/officeDocument/2006/relationships/hyperlink" Target="https://pbs.twimg.com/profile_banners/347002675/1450187379" TargetMode="External"/><Relationship Id="rId797" Type="http://schemas.openxmlformats.org/officeDocument/2006/relationships/hyperlink" Target="http://pbs.twimg.com/profile_images/516412352288129024/KA8PqTvM_normal.jpeg" TargetMode="External"/><Relationship Id="rId2173" Type="http://schemas.openxmlformats.org/officeDocument/2006/relationships/hyperlink" Target="http://pbs.twimg.com/profile_images/760362891774230528/oQ_O7MnD_normal.jpg" TargetMode="External"/><Relationship Id="rId2380" Type="http://schemas.openxmlformats.org/officeDocument/2006/relationships/hyperlink" Target="https://twitter.com/savitabhabhi7" TargetMode="External"/><Relationship Id="rId2478" Type="http://schemas.openxmlformats.org/officeDocument/2006/relationships/hyperlink" Target="https://twitter.com/shahrahul25" TargetMode="External"/><Relationship Id="rId145" Type="http://schemas.openxmlformats.org/officeDocument/2006/relationships/hyperlink" Target="https://twitter.com/tejprakash40" TargetMode="External"/><Relationship Id="rId352" Type="http://schemas.openxmlformats.org/officeDocument/2006/relationships/hyperlink" Target="https://twitter.com/vineetroy0809" TargetMode="External"/><Relationship Id="rId1287" Type="http://schemas.openxmlformats.org/officeDocument/2006/relationships/hyperlink" Target="http://pbs.twimg.com/profile_images/843394834945794048/8l9rt7nw_normal.jpg" TargetMode="External"/><Relationship Id="rId2033" Type="http://schemas.openxmlformats.org/officeDocument/2006/relationships/hyperlink" Target="http://pbs.twimg.com/profile_images/478946781879730177/UJpHa8UI_normal.jpeg" TargetMode="External"/><Relationship Id="rId2240" Type="http://schemas.openxmlformats.org/officeDocument/2006/relationships/hyperlink" Target="http://pbs.twimg.com/profile_images/852138153179852801/nxLqSIrj_normal.jpg" TargetMode="External"/><Relationship Id="rId2685" Type="http://schemas.openxmlformats.org/officeDocument/2006/relationships/hyperlink" Target="https://t.co/dscTrIPuCk" TargetMode="External"/><Relationship Id="rId2892" Type="http://schemas.openxmlformats.org/officeDocument/2006/relationships/hyperlink" Target="https://twitter.com/news18india" TargetMode="External"/><Relationship Id="rId212" Type="http://schemas.openxmlformats.org/officeDocument/2006/relationships/hyperlink" Target="https://pbs.twimg.com/profile_banners/855023750093393922/1493190739" TargetMode="External"/><Relationship Id="rId657" Type="http://schemas.openxmlformats.org/officeDocument/2006/relationships/hyperlink" Target="http://pbs.twimg.com/profile_images/776007028091346945/LFvy5P9n_normal.jpg" TargetMode="External"/><Relationship Id="rId864" Type="http://schemas.openxmlformats.org/officeDocument/2006/relationships/hyperlink" Target="https://twitter.com/russel458" TargetMode="External"/><Relationship Id="rId1494" Type="http://schemas.openxmlformats.org/officeDocument/2006/relationships/hyperlink" Target="https://pbs.twimg.com/profile_banners/770568879185793025/1491761303" TargetMode="External"/><Relationship Id="rId1799" Type="http://schemas.openxmlformats.org/officeDocument/2006/relationships/hyperlink" Target="http://abs.twimg.com/images/themes/theme1/bg.png" TargetMode="External"/><Relationship Id="rId2100" Type="http://schemas.openxmlformats.org/officeDocument/2006/relationships/hyperlink" Target="http://abs.twimg.com/sticky/default_profile_images/default_profile_normal.png" TargetMode="External"/><Relationship Id="rId2338" Type="http://schemas.openxmlformats.org/officeDocument/2006/relationships/hyperlink" Target="https://twitter.com/raptormehra" TargetMode="External"/><Relationship Id="rId2545" Type="http://schemas.openxmlformats.org/officeDocument/2006/relationships/hyperlink" Target="https://twitter.com/eranuragpandey" TargetMode="External"/><Relationship Id="rId2752" Type="http://schemas.openxmlformats.org/officeDocument/2006/relationships/hyperlink" Target="http://pbs.twimg.com/profile_background_images/16584992/bs_twitter_bg.jpg" TargetMode="External"/><Relationship Id="rId517" Type="http://schemas.openxmlformats.org/officeDocument/2006/relationships/hyperlink" Target="https://pbs.twimg.com/profile_banners/749550563562393600/1470315760" TargetMode="External"/><Relationship Id="rId724" Type="http://schemas.openxmlformats.org/officeDocument/2006/relationships/hyperlink" Target="http://abs.twimg.com/sticky/default_profile_images/default_profile_normal.png" TargetMode="External"/><Relationship Id="rId931" Type="http://schemas.openxmlformats.org/officeDocument/2006/relationships/hyperlink" Target="http://pbs.twimg.com/profile_images/662354065423110145/pzyXRjzx_normal.jpg" TargetMode="External"/><Relationship Id="rId1147" Type="http://schemas.openxmlformats.org/officeDocument/2006/relationships/hyperlink" Target="https://pbs.twimg.com/profile_banners/288268978/1485066244" TargetMode="External"/><Relationship Id="rId1354" Type="http://schemas.openxmlformats.org/officeDocument/2006/relationships/hyperlink" Target="http://t.co/1Jfz0KZQ8c" TargetMode="External"/><Relationship Id="rId1561" Type="http://schemas.openxmlformats.org/officeDocument/2006/relationships/hyperlink" Target="https://pbs.twimg.com/profile_banners/1430563699/1492008133" TargetMode="External"/><Relationship Id="rId2405" Type="http://schemas.openxmlformats.org/officeDocument/2006/relationships/hyperlink" Target="https://twitter.com/viratkohlifc20" TargetMode="External"/><Relationship Id="rId2612" Type="http://schemas.openxmlformats.org/officeDocument/2006/relationships/hyperlink" Target="https://twitter.com/yessirtns" TargetMode="External"/><Relationship Id="rId60" Type="http://schemas.openxmlformats.org/officeDocument/2006/relationships/hyperlink" Target="https://twitter.com/rvp" TargetMode="External"/><Relationship Id="rId1007" Type="http://schemas.openxmlformats.org/officeDocument/2006/relationships/hyperlink" Target="https://pbs.twimg.com/profile_banners/21483793/1419283276" TargetMode="External"/><Relationship Id="rId1214" Type="http://schemas.openxmlformats.org/officeDocument/2006/relationships/hyperlink" Target="https://twitter.com/prabuactor" TargetMode="External"/><Relationship Id="rId1421" Type="http://schemas.openxmlformats.org/officeDocument/2006/relationships/hyperlink" Target="https://t.co/ozCawBPEZu" TargetMode="External"/><Relationship Id="rId1659" Type="http://schemas.openxmlformats.org/officeDocument/2006/relationships/hyperlink" Target="http://abs.twimg.com/images/themes/theme1/bg.png" TargetMode="External"/><Relationship Id="rId1866" Type="http://schemas.openxmlformats.org/officeDocument/2006/relationships/hyperlink" Target="http://abs.twimg.com/images/themes/theme18/bg.gif" TargetMode="External"/><Relationship Id="rId2917" Type="http://schemas.openxmlformats.org/officeDocument/2006/relationships/hyperlink" Target="https://twitter.com/gangadhar890" TargetMode="External"/><Relationship Id="rId1519" Type="http://schemas.openxmlformats.org/officeDocument/2006/relationships/hyperlink" Target="https://pbs.twimg.com/profile_banners/4885395076/1493391763" TargetMode="External"/><Relationship Id="rId1726" Type="http://schemas.openxmlformats.org/officeDocument/2006/relationships/hyperlink" Target="http://abs.twimg.com/images/themes/theme1/bg.png" TargetMode="External"/><Relationship Id="rId1933" Type="http://schemas.openxmlformats.org/officeDocument/2006/relationships/hyperlink" Target="http://pbs.twimg.com/profile_images/746013245677395968/2clnZatV_normal.jpg" TargetMode="External"/><Relationship Id="rId18" Type="http://schemas.openxmlformats.org/officeDocument/2006/relationships/hyperlink" Target="https://pbs.twimg.com/profile_banners/3748787240/1471199164" TargetMode="External"/><Relationship Id="rId2195" Type="http://schemas.openxmlformats.org/officeDocument/2006/relationships/hyperlink" Target="http://pbs.twimg.com/profile_images/849164983334309888/J9ijY2UP_normal.jpg" TargetMode="External"/><Relationship Id="rId167" Type="http://schemas.openxmlformats.org/officeDocument/2006/relationships/hyperlink" Target="https://t.co/kuvaj1mtQ8" TargetMode="External"/><Relationship Id="rId374" Type="http://schemas.openxmlformats.org/officeDocument/2006/relationships/hyperlink" Target="https://twitter.com/itsssr" TargetMode="External"/><Relationship Id="rId581" Type="http://schemas.openxmlformats.org/officeDocument/2006/relationships/hyperlink" Target="http://pbs.twimg.com/profile_images/845216603604205571/d17aUFtM_normal.jpg" TargetMode="External"/><Relationship Id="rId2055" Type="http://schemas.openxmlformats.org/officeDocument/2006/relationships/hyperlink" Target="http://pbs.twimg.com/profile_images/777848485953597440/6Ckr-soy_normal.jpg" TargetMode="External"/><Relationship Id="rId2262" Type="http://schemas.openxmlformats.org/officeDocument/2006/relationships/hyperlink" Target="http://pbs.twimg.com/profile_images/844239761233629184/WYMhodoW_normal.jpg" TargetMode="External"/><Relationship Id="rId234" Type="http://schemas.openxmlformats.org/officeDocument/2006/relationships/hyperlink" Target="http://abs.twimg.com/images/themes/theme1/bg.png" TargetMode="External"/><Relationship Id="rId679" Type="http://schemas.openxmlformats.org/officeDocument/2006/relationships/hyperlink" Target="https://pbs.twimg.com/profile_banners/145247097/1455638736" TargetMode="External"/><Relationship Id="rId886" Type="http://schemas.openxmlformats.org/officeDocument/2006/relationships/hyperlink" Target="https://twitter.com/chouhanshivraj" TargetMode="External"/><Relationship Id="rId2567" Type="http://schemas.openxmlformats.org/officeDocument/2006/relationships/hyperlink" Target="https://twitter.com/janakiramanjohn" TargetMode="External"/><Relationship Id="rId2774" Type="http://schemas.openxmlformats.org/officeDocument/2006/relationships/hyperlink" Target="http://abs.twimg.com/images/themes/theme1/bg.png" TargetMode="External"/><Relationship Id="rId2" Type="http://schemas.openxmlformats.org/officeDocument/2006/relationships/hyperlink" Target="https://pbs.twimg.com/profile_banners/1102984189/1485413198" TargetMode="External"/><Relationship Id="rId441" Type="http://schemas.openxmlformats.org/officeDocument/2006/relationships/hyperlink" Target="http://abs.twimg.com/images/themes/theme1/bg.png" TargetMode="External"/><Relationship Id="rId539" Type="http://schemas.openxmlformats.org/officeDocument/2006/relationships/hyperlink" Target="http://pbs.twimg.com/profile_background_images/180402124/Telecom.jpg" TargetMode="External"/><Relationship Id="rId746" Type="http://schemas.openxmlformats.org/officeDocument/2006/relationships/hyperlink" Target="https://twitter.com/am_deeksha" TargetMode="External"/><Relationship Id="rId1071" Type="http://schemas.openxmlformats.org/officeDocument/2006/relationships/hyperlink" Target="https://pbs.twimg.com/profile_banners/3535363095/1474288029" TargetMode="External"/><Relationship Id="rId1169" Type="http://schemas.openxmlformats.org/officeDocument/2006/relationships/hyperlink" Target="http://pbs.twimg.com/profile_images/779887760782004224/g9nfh6qm_normal.jpg" TargetMode="External"/><Relationship Id="rId1376" Type="http://schemas.openxmlformats.org/officeDocument/2006/relationships/hyperlink" Target="https://t.co/P7MExNoI3y" TargetMode="External"/><Relationship Id="rId1583" Type="http://schemas.openxmlformats.org/officeDocument/2006/relationships/hyperlink" Target="https://pbs.twimg.com/profile_banners/2412263546/1487782750" TargetMode="External"/><Relationship Id="rId2122" Type="http://schemas.openxmlformats.org/officeDocument/2006/relationships/hyperlink" Target="http://pbs.twimg.com/profile_images/849171779268595713/lw9B_4Te_normal.jpg" TargetMode="External"/><Relationship Id="rId2427" Type="http://schemas.openxmlformats.org/officeDocument/2006/relationships/hyperlink" Target="https://twitter.com/anasmagnificent" TargetMode="External"/><Relationship Id="rId301" Type="http://schemas.openxmlformats.org/officeDocument/2006/relationships/hyperlink" Target="http://pbs.twimg.com/profile_images/840106966441631744/8s9IcVz-_normal.jpg" TargetMode="External"/><Relationship Id="rId953" Type="http://schemas.openxmlformats.org/officeDocument/2006/relationships/hyperlink" Target="https://t.co/MPav2QP7Th" TargetMode="External"/><Relationship Id="rId1029" Type="http://schemas.openxmlformats.org/officeDocument/2006/relationships/hyperlink" Target="http://pbs.twimg.com/profile_images/847867474963906560/cMLwPO4__normal.jpg" TargetMode="External"/><Relationship Id="rId1236" Type="http://schemas.openxmlformats.org/officeDocument/2006/relationships/hyperlink" Target="http://pbs.twimg.com/profile_images/797895189994098691/FOHH2Vqu_normal.jpg" TargetMode="External"/><Relationship Id="rId1790" Type="http://schemas.openxmlformats.org/officeDocument/2006/relationships/hyperlink" Target="http://abs.twimg.com/images/themes/theme1/bg.png" TargetMode="External"/><Relationship Id="rId1888" Type="http://schemas.openxmlformats.org/officeDocument/2006/relationships/hyperlink" Target="http://abs.twimg.com/images/themes/theme1/bg.png" TargetMode="External"/><Relationship Id="rId2634" Type="http://schemas.openxmlformats.org/officeDocument/2006/relationships/hyperlink" Target="https://pbs.twimg.com/profile_banners/3193327112/1490938833" TargetMode="External"/><Relationship Id="rId2841" Type="http://schemas.openxmlformats.org/officeDocument/2006/relationships/hyperlink" Target="http://pbs.twimg.com/profile_images/698398786922516480/pmQeMkaO_normal.jpg" TargetMode="External"/><Relationship Id="rId2939" Type="http://schemas.openxmlformats.org/officeDocument/2006/relationships/hyperlink" Target="https://twitter.com/jio_niceguy" TargetMode="External"/><Relationship Id="rId82" Type="http://schemas.openxmlformats.org/officeDocument/2006/relationships/hyperlink" Target="https://pbs.twimg.com/profile_banners/824159103291453440/1491736144" TargetMode="External"/><Relationship Id="rId606" Type="http://schemas.openxmlformats.org/officeDocument/2006/relationships/hyperlink" Target="https://twitter.com/sonymax" TargetMode="External"/><Relationship Id="rId813" Type="http://schemas.openxmlformats.org/officeDocument/2006/relationships/hyperlink" Target="https://t.co/jxxpYugf2B" TargetMode="External"/><Relationship Id="rId1443" Type="http://schemas.openxmlformats.org/officeDocument/2006/relationships/hyperlink" Target="http://t.co/RH5wQdvq" TargetMode="External"/><Relationship Id="rId1650" Type="http://schemas.openxmlformats.org/officeDocument/2006/relationships/hyperlink" Target="http://pbs.twimg.com/profile_background_images/425523314/Twitter-BG-updated.jpg" TargetMode="External"/><Relationship Id="rId1748" Type="http://schemas.openxmlformats.org/officeDocument/2006/relationships/hyperlink" Target="http://abs.twimg.com/images/themes/theme1/bg.png" TargetMode="External"/><Relationship Id="rId2701" Type="http://schemas.openxmlformats.org/officeDocument/2006/relationships/hyperlink" Target="https://pbs.twimg.com/profile_banners/17710740/1493567124" TargetMode="External"/><Relationship Id="rId1303" Type="http://schemas.openxmlformats.org/officeDocument/2006/relationships/hyperlink" Target="https://twitter.com/arpanshandilya" TargetMode="External"/><Relationship Id="rId1510" Type="http://schemas.openxmlformats.org/officeDocument/2006/relationships/hyperlink" Target="https://pbs.twimg.com/profile_banners/875256084/1464279564" TargetMode="External"/><Relationship Id="rId1955" Type="http://schemas.openxmlformats.org/officeDocument/2006/relationships/hyperlink" Target="http://pbs.twimg.com/profile_images/477098957915447299/YJCzbzG7_normal.jpeg" TargetMode="External"/><Relationship Id="rId1608" Type="http://schemas.openxmlformats.org/officeDocument/2006/relationships/hyperlink" Target="https://pbs.twimg.com/profile_banners/3128702391/1476701387" TargetMode="External"/><Relationship Id="rId1815" Type="http://schemas.openxmlformats.org/officeDocument/2006/relationships/hyperlink" Target="http://abs.twimg.com/images/themes/theme1/bg.png" TargetMode="External"/><Relationship Id="rId189" Type="http://schemas.openxmlformats.org/officeDocument/2006/relationships/hyperlink" Target="https://pbs.twimg.com/profile_banners/791137347622539264/1488164635" TargetMode="External"/><Relationship Id="rId396" Type="http://schemas.openxmlformats.org/officeDocument/2006/relationships/hyperlink" Target="https://twitter.com/amishdevgan" TargetMode="External"/><Relationship Id="rId2077" Type="http://schemas.openxmlformats.org/officeDocument/2006/relationships/hyperlink" Target="http://pbs.twimg.com/profile_images/836921544773337088/fAXu43Up_normal.jpg" TargetMode="External"/><Relationship Id="rId2284" Type="http://schemas.openxmlformats.org/officeDocument/2006/relationships/hyperlink" Target="https://twitter.com/kumardharmindia" TargetMode="External"/><Relationship Id="rId2491" Type="http://schemas.openxmlformats.org/officeDocument/2006/relationships/hyperlink" Target="https://twitter.com/vpnaranga" TargetMode="External"/><Relationship Id="rId256" Type="http://schemas.openxmlformats.org/officeDocument/2006/relationships/hyperlink" Target="http://pbs.twimg.com/profile_background_images/444813089033031680/jSNy_isN.png" TargetMode="External"/><Relationship Id="rId463" Type="http://schemas.openxmlformats.org/officeDocument/2006/relationships/hyperlink" Target="http://t.co/SA4n1SmCR6" TargetMode="External"/><Relationship Id="rId670" Type="http://schemas.openxmlformats.org/officeDocument/2006/relationships/hyperlink" Target="https://t.co/urE6RQ7n8J" TargetMode="External"/><Relationship Id="rId1093" Type="http://schemas.openxmlformats.org/officeDocument/2006/relationships/hyperlink" Target="http://pbs.twimg.com/profile_images/844063462066143232/DaQgUooN_normal.jpg" TargetMode="External"/><Relationship Id="rId2144" Type="http://schemas.openxmlformats.org/officeDocument/2006/relationships/hyperlink" Target="http://pbs.twimg.com/profile_images/823386110776655873/reCpnTk8_normal.jpg" TargetMode="External"/><Relationship Id="rId2351" Type="http://schemas.openxmlformats.org/officeDocument/2006/relationships/hyperlink" Target="https://twitter.com/charleschris23" TargetMode="External"/><Relationship Id="rId2589" Type="http://schemas.openxmlformats.org/officeDocument/2006/relationships/hyperlink" Target="https://twitter.com/rohitshakti" TargetMode="External"/><Relationship Id="rId2796" Type="http://schemas.openxmlformats.org/officeDocument/2006/relationships/hyperlink" Target="http://pbs.twimg.com/profile_background_images/137435577/new1.jpg" TargetMode="External"/><Relationship Id="rId116" Type="http://schemas.openxmlformats.org/officeDocument/2006/relationships/hyperlink" Target="http://pbs.twimg.com/profile_images/756130305539383296/WEJMTli5_normal.jpg" TargetMode="External"/><Relationship Id="rId323" Type="http://schemas.openxmlformats.org/officeDocument/2006/relationships/hyperlink" Target="http://pbs.twimg.com/profile_images/816592877497135104/nnnkhGRx_normal.jpg" TargetMode="External"/><Relationship Id="rId530" Type="http://schemas.openxmlformats.org/officeDocument/2006/relationships/hyperlink" Target="http://pbs.twimg.com/profile_background_images/307812457/decaDE.jpg" TargetMode="External"/><Relationship Id="rId768" Type="http://schemas.openxmlformats.org/officeDocument/2006/relationships/hyperlink" Target="https://pbs.twimg.com/profile_banners/1681237273/1429675825" TargetMode="External"/><Relationship Id="rId975" Type="http://schemas.openxmlformats.org/officeDocument/2006/relationships/hyperlink" Target="http://pbs.twimg.com/profile_images/809025150834319360/jh11cpPG_normal.jpg" TargetMode="External"/><Relationship Id="rId1160" Type="http://schemas.openxmlformats.org/officeDocument/2006/relationships/hyperlink" Target="http://abs.twimg.com/images/themes/theme1/bg.png" TargetMode="External"/><Relationship Id="rId1398" Type="http://schemas.openxmlformats.org/officeDocument/2006/relationships/hyperlink" Target="http://t.co/ogN6ITQiH5" TargetMode="External"/><Relationship Id="rId2004" Type="http://schemas.openxmlformats.org/officeDocument/2006/relationships/hyperlink" Target="http://pbs.twimg.com/profile_images/463292233584627713/n72m-WSS_normal.jpeg" TargetMode="External"/><Relationship Id="rId2211" Type="http://schemas.openxmlformats.org/officeDocument/2006/relationships/hyperlink" Target="http://pbs.twimg.com/profile_images/697857283397541889/2XLWjzPx_normal.png" TargetMode="External"/><Relationship Id="rId2449" Type="http://schemas.openxmlformats.org/officeDocument/2006/relationships/hyperlink" Target="https://twitter.com/thiruyees" TargetMode="External"/><Relationship Id="rId2656" Type="http://schemas.openxmlformats.org/officeDocument/2006/relationships/hyperlink" Target="https://twitter.com/wlk_jiho97" TargetMode="External"/><Relationship Id="rId2863" Type="http://schemas.openxmlformats.org/officeDocument/2006/relationships/hyperlink" Target="http://abs.twimg.com/sticky/default_profile_images/default_profile_normal.png" TargetMode="External"/><Relationship Id="rId628" Type="http://schemas.openxmlformats.org/officeDocument/2006/relationships/hyperlink" Target="https://twitter.com/devrathor85" TargetMode="External"/><Relationship Id="rId835" Type="http://schemas.openxmlformats.org/officeDocument/2006/relationships/hyperlink" Target="http://abs.twimg.com/images/themes/theme13/bg.gif" TargetMode="External"/><Relationship Id="rId1258" Type="http://schemas.openxmlformats.org/officeDocument/2006/relationships/hyperlink" Target="https://t.co/twxHxOtlG0" TargetMode="External"/><Relationship Id="rId1465" Type="http://schemas.openxmlformats.org/officeDocument/2006/relationships/hyperlink" Target="https://pbs.twimg.com/profile_banners/45595365/1421551427" TargetMode="External"/><Relationship Id="rId1672" Type="http://schemas.openxmlformats.org/officeDocument/2006/relationships/hyperlink" Target="http://abs.twimg.com/images/themes/theme1/bg.png" TargetMode="External"/><Relationship Id="rId2309" Type="http://schemas.openxmlformats.org/officeDocument/2006/relationships/hyperlink" Target="https://twitter.com/telw_anuja" TargetMode="External"/><Relationship Id="rId2516" Type="http://schemas.openxmlformats.org/officeDocument/2006/relationships/hyperlink" Target="https://twitter.com/akshays28488772" TargetMode="External"/><Relationship Id="rId2723" Type="http://schemas.openxmlformats.org/officeDocument/2006/relationships/hyperlink" Target="https://pbs.twimg.com/profile_banners/1659318624/1492959182" TargetMode="External"/><Relationship Id="rId1020" Type="http://schemas.openxmlformats.org/officeDocument/2006/relationships/hyperlink" Target="http://pbs.twimg.com/profile_background_images/548910450763513856/snO4KrAF.jpeg" TargetMode="External"/><Relationship Id="rId1118" Type="http://schemas.openxmlformats.org/officeDocument/2006/relationships/hyperlink" Target="https://twitter.com/upendra35669145" TargetMode="External"/><Relationship Id="rId1325" Type="http://schemas.openxmlformats.org/officeDocument/2006/relationships/hyperlink" Target="http://pbs.twimg.com/profile_images/741119833404768256/0VSjvLD4_normal.jpg" TargetMode="External"/><Relationship Id="rId1532" Type="http://schemas.openxmlformats.org/officeDocument/2006/relationships/hyperlink" Target="https://pbs.twimg.com/profile_banners/582606952/1462163654" TargetMode="External"/><Relationship Id="rId1977" Type="http://schemas.openxmlformats.org/officeDocument/2006/relationships/hyperlink" Target="http://pbs.twimg.com/profile_images/824299157418426372/SI8NvKT2_normal.jpg" TargetMode="External"/><Relationship Id="rId2930" Type="http://schemas.openxmlformats.org/officeDocument/2006/relationships/hyperlink" Target="https://twitter.com/raiisonai" TargetMode="External"/><Relationship Id="rId902" Type="http://schemas.openxmlformats.org/officeDocument/2006/relationships/hyperlink" Target="https://pbs.twimg.com/profile_banners/333409764/1461056138" TargetMode="External"/><Relationship Id="rId1837" Type="http://schemas.openxmlformats.org/officeDocument/2006/relationships/hyperlink" Target="http://abs.twimg.com/images/themes/theme1/bg.png" TargetMode="External"/><Relationship Id="rId31" Type="http://schemas.openxmlformats.org/officeDocument/2006/relationships/hyperlink" Target="http://pbs.twimg.com/profile_background_images/48002872/ETtwitter_bgx1024.jpg" TargetMode="External"/><Relationship Id="rId2099" Type="http://schemas.openxmlformats.org/officeDocument/2006/relationships/hyperlink" Target="http://pbs.twimg.com/profile_images/833642365726232577/XW1n8QXX_normal.jpg" TargetMode="External"/><Relationship Id="rId180" Type="http://schemas.openxmlformats.org/officeDocument/2006/relationships/hyperlink" Target="https://pbs.twimg.com/profile_banners/777733725224259584/1489590114" TargetMode="External"/><Relationship Id="rId278" Type="http://schemas.openxmlformats.org/officeDocument/2006/relationships/hyperlink" Target="http://pbs.twimg.com/profile_images/840574089240666113/ufKUv0Ng_normal.jpg" TargetMode="External"/><Relationship Id="rId1904" Type="http://schemas.openxmlformats.org/officeDocument/2006/relationships/hyperlink" Target="http://pbs.twimg.com/profile_images/804759415148646400/akKidl1p_normal.jpg" TargetMode="External"/><Relationship Id="rId485" Type="http://schemas.openxmlformats.org/officeDocument/2006/relationships/hyperlink" Target="https://pbs.twimg.com/profile_banners/129839690/1422703235" TargetMode="External"/><Relationship Id="rId692" Type="http://schemas.openxmlformats.org/officeDocument/2006/relationships/hyperlink" Target="http://abs.twimg.com/images/themes/theme1/bg.png" TargetMode="External"/><Relationship Id="rId2166" Type="http://schemas.openxmlformats.org/officeDocument/2006/relationships/hyperlink" Target="http://pbs.twimg.com/profile_images/853237397974380544/tjVtrFy-_normal.jpg" TargetMode="External"/><Relationship Id="rId2373" Type="http://schemas.openxmlformats.org/officeDocument/2006/relationships/hyperlink" Target="https://twitter.com/kallu1970" TargetMode="External"/><Relationship Id="rId2580" Type="http://schemas.openxmlformats.org/officeDocument/2006/relationships/hyperlink" Target="https://twitter.com/4045bp" TargetMode="External"/><Relationship Id="rId138" Type="http://schemas.openxmlformats.org/officeDocument/2006/relationships/hyperlink" Target="https://twitter.com/jiocare" TargetMode="External"/><Relationship Id="rId345" Type="http://schemas.openxmlformats.org/officeDocument/2006/relationships/hyperlink" Target="https://twitter.com/nnishantriku" TargetMode="External"/><Relationship Id="rId552" Type="http://schemas.openxmlformats.org/officeDocument/2006/relationships/hyperlink" Target="http://abs.twimg.com/images/themes/theme1/bg.png" TargetMode="External"/><Relationship Id="rId997" Type="http://schemas.openxmlformats.org/officeDocument/2006/relationships/hyperlink" Target="https://pbs.twimg.com/profile_banners/805989976655691778/1481031220" TargetMode="External"/><Relationship Id="rId1182" Type="http://schemas.openxmlformats.org/officeDocument/2006/relationships/hyperlink" Target="https://twitter.com/bhagwan79167778" TargetMode="External"/><Relationship Id="rId2026" Type="http://schemas.openxmlformats.org/officeDocument/2006/relationships/hyperlink" Target="http://pbs.twimg.com/profile_images/459618771385085952/t8cHWObT_normal.jpeg" TargetMode="External"/><Relationship Id="rId2233" Type="http://schemas.openxmlformats.org/officeDocument/2006/relationships/hyperlink" Target="http://abs.twimg.com/sticky/default_profile_images/default_profile_normal.png" TargetMode="External"/><Relationship Id="rId2440" Type="http://schemas.openxmlformats.org/officeDocument/2006/relationships/hyperlink" Target="https://twitter.com/mhatresayali" TargetMode="External"/><Relationship Id="rId2678" Type="http://schemas.openxmlformats.org/officeDocument/2006/relationships/hyperlink" Target="https://t.co/RCIBI6izTv" TargetMode="External"/><Relationship Id="rId2885" Type="http://schemas.openxmlformats.org/officeDocument/2006/relationships/hyperlink" Target="http://abs.twimg.com/sticky/default_profile_images/default_profile_normal.png" TargetMode="External"/><Relationship Id="rId205" Type="http://schemas.openxmlformats.org/officeDocument/2006/relationships/hyperlink" Target="https://pbs.twimg.com/profile_banners/3037452476/1450959492" TargetMode="External"/><Relationship Id="rId412" Type="http://schemas.openxmlformats.org/officeDocument/2006/relationships/hyperlink" Target="http://abs.twimg.com/images/themes/theme1/bg.png" TargetMode="External"/><Relationship Id="rId857" Type="http://schemas.openxmlformats.org/officeDocument/2006/relationships/hyperlink" Target="https://twitter.com/kerala_kaumudi" TargetMode="External"/><Relationship Id="rId1042" Type="http://schemas.openxmlformats.org/officeDocument/2006/relationships/hyperlink" Target="http://abs.twimg.com/sticky/default_profile_images/default_profile_normal.png" TargetMode="External"/><Relationship Id="rId1487" Type="http://schemas.openxmlformats.org/officeDocument/2006/relationships/hyperlink" Target="https://pbs.twimg.com/profile_banners/769023754542452736/1472185570" TargetMode="External"/><Relationship Id="rId1694" Type="http://schemas.openxmlformats.org/officeDocument/2006/relationships/hyperlink" Target="http://abs.twimg.com/images/themes/theme1/bg.png" TargetMode="External"/><Relationship Id="rId2300" Type="http://schemas.openxmlformats.org/officeDocument/2006/relationships/hyperlink" Target="https://twitter.com/rekha_verma93" TargetMode="External"/><Relationship Id="rId2538" Type="http://schemas.openxmlformats.org/officeDocument/2006/relationships/hyperlink" Target="https://twitter.com/ps_peepspays" TargetMode="External"/><Relationship Id="rId2745" Type="http://schemas.openxmlformats.org/officeDocument/2006/relationships/hyperlink" Target="https://pbs.twimg.com/profile_banners/50770883/1437095811" TargetMode="External"/><Relationship Id="rId2952" Type="http://schemas.openxmlformats.org/officeDocument/2006/relationships/hyperlink" Target="https://twitter.com/m108p" TargetMode="External"/><Relationship Id="rId717" Type="http://schemas.openxmlformats.org/officeDocument/2006/relationships/hyperlink" Target="http://pbs.twimg.com/profile_images/699945748616491009/PcF7Ygv7_normal.jpg" TargetMode="External"/><Relationship Id="rId924" Type="http://schemas.openxmlformats.org/officeDocument/2006/relationships/hyperlink" Target="http://pbs.twimg.com/profile_images/836555557976821760/63xCCXik_normal.jpg" TargetMode="External"/><Relationship Id="rId1347" Type="http://schemas.openxmlformats.org/officeDocument/2006/relationships/hyperlink" Target="https://twitter.com/decentjob" TargetMode="External"/><Relationship Id="rId1554" Type="http://schemas.openxmlformats.org/officeDocument/2006/relationships/hyperlink" Target="https://pbs.twimg.com/profile_banners/176888549/1493562379" TargetMode="External"/><Relationship Id="rId1761" Type="http://schemas.openxmlformats.org/officeDocument/2006/relationships/hyperlink" Target="http://abs.twimg.com/images/themes/theme1/bg.png" TargetMode="External"/><Relationship Id="rId1999" Type="http://schemas.openxmlformats.org/officeDocument/2006/relationships/hyperlink" Target="http://pbs.twimg.com/profile_images/460756031736266754/ppAOtVg3_normal.jpeg" TargetMode="External"/><Relationship Id="rId2605" Type="http://schemas.openxmlformats.org/officeDocument/2006/relationships/hyperlink" Target="https://twitter.com/shivam956075" TargetMode="External"/><Relationship Id="rId2812" Type="http://schemas.openxmlformats.org/officeDocument/2006/relationships/hyperlink" Target="http://pbs.twimg.com/profile_images/378800000796480061/4d6baa646b48789115a8a84d19ed64c4_normal.jpeg" TargetMode="External"/><Relationship Id="rId53" Type="http://schemas.openxmlformats.org/officeDocument/2006/relationships/hyperlink" Target="http://pbs.twimg.com/profile_images/585219620249939968/WV12v17V_normal.jpg" TargetMode="External"/><Relationship Id="rId1207" Type="http://schemas.openxmlformats.org/officeDocument/2006/relationships/hyperlink" Target="http://abs.twimg.com/images/themes/theme1/bg.png" TargetMode="External"/><Relationship Id="rId1414" Type="http://schemas.openxmlformats.org/officeDocument/2006/relationships/hyperlink" Target="https://t.co/mL7vxnTIB6" TargetMode="External"/><Relationship Id="rId1621" Type="http://schemas.openxmlformats.org/officeDocument/2006/relationships/hyperlink" Target="https://pbs.twimg.com/profile_banners/387029745/1486571158" TargetMode="External"/><Relationship Id="rId1859" Type="http://schemas.openxmlformats.org/officeDocument/2006/relationships/hyperlink" Target="http://abs.twimg.com/images/themes/theme1/bg.png" TargetMode="External"/><Relationship Id="rId1719" Type="http://schemas.openxmlformats.org/officeDocument/2006/relationships/hyperlink" Target="http://abs.twimg.com/images/themes/theme1/bg.png" TargetMode="External"/><Relationship Id="rId1926" Type="http://schemas.openxmlformats.org/officeDocument/2006/relationships/hyperlink" Target="http://pbs.twimg.com/profile_images/792293794825637888/1YeddwO1_normal.jpg" TargetMode="External"/><Relationship Id="rId2090" Type="http://schemas.openxmlformats.org/officeDocument/2006/relationships/hyperlink" Target="http://pbs.twimg.com/profile_images/823541748286758914/vQbAH0Sz_normal.jpg" TargetMode="External"/><Relationship Id="rId2188" Type="http://schemas.openxmlformats.org/officeDocument/2006/relationships/hyperlink" Target="http://pbs.twimg.com/profile_images/754573936386576384/doJwaJXx_normal.jpg" TargetMode="External"/><Relationship Id="rId2395" Type="http://schemas.openxmlformats.org/officeDocument/2006/relationships/hyperlink" Target="https://twitter.com/ten333222" TargetMode="External"/><Relationship Id="rId367" Type="http://schemas.openxmlformats.org/officeDocument/2006/relationships/hyperlink" Target="https://twitter.com/amarbutala" TargetMode="External"/><Relationship Id="rId574" Type="http://schemas.openxmlformats.org/officeDocument/2006/relationships/hyperlink" Target="http://pbs.twimg.com/profile_images/505756255672365056/6yu8NxYA_normal.jpeg" TargetMode="External"/><Relationship Id="rId2048" Type="http://schemas.openxmlformats.org/officeDocument/2006/relationships/hyperlink" Target="http://pbs.twimg.com/profile_images/853254233629614080/py7qaZUN_normal.jpg" TargetMode="External"/><Relationship Id="rId2255" Type="http://schemas.openxmlformats.org/officeDocument/2006/relationships/hyperlink" Target="http://pbs.twimg.com/profile_images/3578602187/53f5842c3bf1ed1045ccedc5b57d5aaa_normal.jpeg" TargetMode="External"/><Relationship Id="rId227" Type="http://schemas.openxmlformats.org/officeDocument/2006/relationships/hyperlink" Target="https://pbs.twimg.com/profile_banners/801002204488286208/1490247566" TargetMode="External"/><Relationship Id="rId781" Type="http://schemas.openxmlformats.org/officeDocument/2006/relationships/hyperlink" Target="https://t.co/IWSYKbkdDw" TargetMode="External"/><Relationship Id="rId879" Type="http://schemas.openxmlformats.org/officeDocument/2006/relationships/hyperlink" Target="http://pbs.twimg.com/profile_images/594948590063095808/UPSDizEP_normal.jpg" TargetMode="External"/><Relationship Id="rId2462" Type="http://schemas.openxmlformats.org/officeDocument/2006/relationships/hyperlink" Target="https://twitter.com/capankajk" TargetMode="External"/><Relationship Id="rId2767" Type="http://schemas.openxmlformats.org/officeDocument/2006/relationships/hyperlink" Target="http://abs.twimg.com/images/themes/theme1/bg.png" TargetMode="External"/><Relationship Id="rId434" Type="http://schemas.openxmlformats.org/officeDocument/2006/relationships/hyperlink" Target="https://twitter.com/reljio4g" TargetMode="External"/><Relationship Id="rId641" Type="http://schemas.openxmlformats.org/officeDocument/2006/relationships/hyperlink" Target="http://t.co/UpmgtypKCP" TargetMode="External"/><Relationship Id="rId739" Type="http://schemas.openxmlformats.org/officeDocument/2006/relationships/hyperlink" Target="http://pbs.twimg.com/profile_images/790885528073744384/o1Nen52M_normal.jpg" TargetMode="External"/><Relationship Id="rId1064" Type="http://schemas.openxmlformats.org/officeDocument/2006/relationships/hyperlink" Target="https://t.co/gGs8N07Pyx" TargetMode="External"/><Relationship Id="rId1271" Type="http://schemas.openxmlformats.org/officeDocument/2006/relationships/hyperlink" Target="https://twitter.com/sameer8092" TargetMode="External"/><Relationship Id="rId1369" Type="http://schemas.openxmlformats.org/officeDocument/2006/relationships/hyperlink" Target="https://t.co/cg0ILAQMp4" TargetMode="External"/><Relationship Id="rId1576" Type="http://schemas.openxmlformats.org/officeDocument/2006/relationships/hyperlink" Target="https://pbs.twimg.com/profile_banners/365280909/1489824919" TargetMode="External"/><Relationship Id="rId2115" Type="http://schemas.openxmlformats.org/officeDocument/2006/relationships/hyperlink" Target="http://pbs.twimg.com/profile_images/858208729224929280/5wEquh5r_normal.jpg" TargetMode="External"/><Relationship Id="rId2322" Type="http://schemas.openxmlformats.org/officeDocument/2006/relationships/hyperlink" Target="https://twitter.com/guardian_angl99" TargetMode="External"/><Relationship Id="rId501" Type="http://schemas.openxmlformats.org/officeDocument/2006/relationships/hyperlink" Target="https://pbs.twimg.com/profile_banners/155423859/1467454559" TargetMode="External"/><Relationship Id="rId946" Type="http://schemas.openxmlformats.org/officeDocument/2006/relationships/hyperlink" Target="https://twitter.com/airtel_presence" TargetMode="External"/><Relationship Id="rId1131" Type="http://schemas.openxmlformats.org/officeDocument/2006/relationships/hyperlink" Target="https://t.co/60GYNCAJBB" TargetMode="External"/><Relationship Id="rId1229" Type="http://schemas.openxmlformats.org/officeDocument/2006/relationships/hyperlink" Target="http://abs.twimg.com/images/themes/theme1/bg.png" TargetMode="External"/><Relationship Id="rId1783" Type="http://schemas.openxmlformats.org/officeDocument/2006/relationships/hyperlink" Target="http://abs.twimg.com/images/themes/theme8/bg.gif" TargetMode="External"/><Relationship Id="rId1990" Type="http://schemas.openxmlformats.org/officeDocument/2006/relationships/hyperlink" Target="http://pbs.twimg.com/profile_images/461124197830250497/8-q8ODwM_normal.jpeg" TargetMode="External"/><Relationship Id="rId2627" Type="http://schemas.openxmlformats.org/officeDocument/2006/relationships/hyperlink" Target="https://twitter.com/me_pradeeep" TargetMode="External"/><Relationship Id="rId2834" Type="http://schemas.openxmlformats.org/officeDocument/2006/relationships/hyperlink" Target="http://pbs.twimg.com/profile_images/831088573143216129/w1oOEfVI_normal.jpg" TargetMode="External"/><Relationship Id="rId75" Type="http://schemas.openxmlformats.org/officeDocument/2006/relationships/hyperlink" Target="http://t.co/PM0CAqkfVj" TargetMode="External"/><Relationship Id="rId806" Type="http://schemas.openxmlformats.org/officeDocument/2006/relationships/hyperlink" Target="https://twitter.com/basumarkumbi" TargetMode="External"/><Relationship Id="rId1436" Type="http://schemas.openxmlformats.org/officeDocument/2006/relationships/hyperlink" Target="http://t.co/Rvi3RJR15W" TargetMode="External"/><Relationship Id="rId1643" Type="http://schemas.openxmlformats.org/officeDocument/2006/relationships/hyperlink" Target="https://pbs.twimg.com/profile_banners/299513003/1462545386" TargetMode="External"/><Relationship Id="rId1850" Type="http://schemas.openxmlformats.org/officeDocument/2006/relationships/hyperlink" Target="http://abs.twimg.com/images/themes/theme13/bg.gif" TargetMode="External"/><Relationship Id="rId2901" Type="http://schemas.openxmlformats.org/officeDocument/2006/relationships/hyperlink" Target="https://twitter.com/kumarmithlesh01" TargetMode="External"/><Relationship Id="rId1503" Type="http://schemas.openxmlformats.org/officeDocument/2006/relationships/hyperlink" Target="https://pbs.twimg.com/profile_banners/3037582812/1492422882" TargetMode="External"/><Relationship Id="rId1710" Type="http://schemas.openxmlformats.org/officeDocument/2006/relationships/hyperlink" Target="http://abs.twimg.com/images/themes/theme1/bg.png" TargetMode="External"/><Relationship Id="rId1948" Type="http://schemas.openxmlformats.org/officeDocument/2006/relationships/hyperlink" Target="http://pbs.twimg.com/profile_images/477126776842231808/xs_135MI_normal.png" TargetMode="External"/><Relationship Id="rId291" Type="http://schemas.openxmlformats.org/officeDocument/2006/relationships/hyperlink" Target="http://pbs.twimg.com/profile_images/852888810346225664/KXgO86VH_normal.jpg" TargetMode="External"/><Relationship Id="rId1808" Type="http://schemas.openxmlformats.org/officeDocument/2006/relationships/hyperlink" Target="http://abs.twimg.com/images/themes/theme1/bg.png" TargetMode="External"/><Relationship Id="rId151" Type="http://schemas.openxmlformats.org/officeDocument/2006/relationships/hyperlink" Target="https://twitter.com/sudipd_abpos" TargetMode="External"/><Relationship Id="rId389" Type="http://schemas.openxmlformats.org/officeDocument/2006/relationships/hyperlink" Target="https://twitter.com/jio_rocks" TargetMode="External"/><Relationship Id="rId596" Type="http://schemas.openxmlformats.org/officeDocument/2006/relationships/hyperlink" Target="http://pbs.twimg.com/profile_images/761195766085853184/xaSjlRD2_normal.jpg" TargetMode="External"/><Relationship Id="rId2277" Type="http://schemas.openxmlformats.org/officeDocument/2006/relationships/hyperlink" Target="https://twitter.com/nktopdocqnycf65" TargetMode="External"/><Relationship Id="rId2484" Type="http://schemas.openxmlformats.org/officeDocument/2006/relationships/hyperlink" Target="https://twitter.com/ajmaljarpal" TargetMode="External"/><Relationship Id="rId2691" Type="http://schemas.openxmlformats.org/officeDocument/2006/relationships/hyperlink" Target="https://t.co/N1exefhswE" TargetMode="External"/><Relationship Id="rId249" Type="http://schemas.openxmlformats.org/officeDocument/2006/relationships/hyperlink" Target="http://abs.twimg.com/images/themes/theme1/bg.png" TargetMode="External"/><Relationship Id="rId456" Type="http://schemas.openxmlformats.org/officeDocument/2006/relationships/hyperlink" Target="https://twitter.com/magic_eye" TargetMode="External"/><Relationship Id="rId663" Type="http://schemas.openxmlformats.org/officeDocument/2006/relationships/hyperlink" Target="https://twitter.com/kulbirram" TargetMode="External"/><Relationship Id="rId870" Type="http://schemas.openxmlformats.org/officeDocument/2006/relationships/hyperlink" Target="https://twitter.com/expresstechie" TargetMode="External"/><Relationship Id="rId1086" Type="http://schemas.openxmlformats.org/officeDocument/2006/relationships/hyperlink" Target="http://abs.twimg.com/images/themes/theme1/bg.png" TargetMode="External"/><Relationship Id="rId1293" Type="http://schemas.openxmlformats.org/officeDocument/2006/relationships/hyperlink" Target="https://twitter.com/fafaq78" TargetMode="External"/><Relationship Id="rId2137" Type="http://schemas.openxmlformats.org/officeDocument/2006/relationships/hyperlink" Target="http://pbs.twimg.com/profile_images/857701255497617408/Dlu7YdKQ_normal.jpg" TargetMode="External"/><Relationship Id="rId2344" Type="http://schemas.openxmlformats.org/officeDocument/2006/relationships/hyperlink" Target="https://twitter.com/imsawankumar" TargetMode="External"/><Relationship Id="rId2551" Type="http://schemas.openxmlformats.org/officeDocument/2006/relationships/hyperlink" Target="https://twitter.com/pranaya1710" TargetMode="External"/><Relationship Id="rId2789" Type="http://schemas.openxmlformats.org/officeDocument/2006/relationships/hyperlink" Target="http://pbs.twimg.com/profile_background_images/440615548225740800/quGNolbU.jpeg" TargetMode="External"/><Relationship Id="rId109" Type="http://schemas.openxmlformats.org/officeDocument/2006/relationships/hyperlink" Target="http://pbs.twimg.com/profile_background_images/378800000106552225/53834643af9ed9df08712827fd452a6a.png" TargetMode="External"/><Relationship Id="rId316" Type="http://schemas.openxmlformats.org/officeDocument/2006/relationships/hyperlink" Target="http://pbs.twimg.com/profile_images/857227742932291586/hgvR8t23_normal.jpg" TargetMode="External"/><Relationship Id="rId523" Type="http://schemas.openxmlformats.org/officeDocument/2006/relationships/hyperlink" Target="http://abs.twimg.com/images/themes/theme1/bg.png" TargetMode="External"/><Relationship Id="rId968" Type="http://schemas.openxmlformats.org/officeDocument/2006/relationships/hyperlink" Target="https://pbs.twimg.com/profile_banners/403670899/1490367360" TargetMode="External"/><Relationship Id="rId1153" Type="http://schemas.openxmlformats.org/officeDocument/2006/relationships/hyperlink" Target="http://abs.twimg.com/images/themes/theme1/bg.png" TargetMode="External"/><Relationship Id="rId1598" Type="http://schemas.openxmlformats.org/officeDocument/2006/relationships/hyperlink" Target="https://pbs.twimg.com/profile_banners/504353666/1492149887" TargetMode="External"/><Relationship Id="rId2204" Type="http://schemas.openxmlformats.org/officeDocument/2006/relationships/hyperlink" Target="http://pbs.twimg.com/profile_images/857269168026120193/JGmlzwKe_normal.jpg" TargetMode="External"/><Relationship Id="rId2649" Type="http://schemas.openxmlformats.org/officeDocument/2006/relationships/hyperlink" Target="http://pbs.twimg.com/profile_images/858659895465267200/QawUN7oW_normal.jpg" TargetMode="External"/><Relationship Id="rId2856" Type="http://schemas.openxmlformats.org/officeDocument/2006/relationships/hyperlink" Target="http://abs.twimg.com/sticky/default_profile_images/default_profile_normal.png" TargetMode="External"/><Relationship Id="rId97" Type="http://schemas.openxmlformats.org/officeDocument/2006/relationships/hyperlink" Target="http://abs.twimg.com/images/themes/theme10/bg.gif" TargetMode="External"/><Relationship Id="rId730" Type="http://schemas.openxmlformats.org/officeDocument/2006/relationships/hyperlink" Target="http://pbs.twimg.com/profile_images/855518201513365504/V6J-AsO8_normal.jpg" TargetMode="External"/><Relationship Id="rId828" Type="http://schemas.openxmlformats.org/officeDocument/2006/relationships/hyperlink" Target="https://pbs.twimg.com/profile_banners/850335143063572482/1493008984" TargetMode="External"/><Relationship Id="rId1013" Type="http://schemas.openxmlformats.org/officeDocument/2006/relationships/hyperlink" Target="http://pbs.twimg.com/profile_background_images/548305408/Smoke-21.jpg" TargetMode="External"/><Relationship Id="rId1360" Type="http://schemas.openxmlformats.org/officeDocument/2006/relationships/hyperlink" Target="https://t.co/KEzpnvnn5C" TargetMode="External"/><Relationship Id="rId1458" Type="http://schemas.openxmlformats.org/officeDocument/2006/relationships/hyperlink" Target="https://pbs.twimg.com/profile_banners/3022309044/1493205658" TargetMode="External"/><Relationship Id="rId1665" Type="http://schemas.openxmlformats.org/officeDocument/2006/relationships/hyperlink" Target="http://abs.twimg.com/images/themes/theme5/bg.gif" TargetMode="External"/><Relationship Id="rId1872" Type="http://schemas.openxmlformats.org/officeDocument/2006/relationships/hyperlink" Target="http://abs.twimg.com/images/themes/theme14/bg.gif" TargetMode="External"/><Relationship Id="rId2411" Type="http://schemas.openxmlformats.org/officeDocument/2006/relationships/hyperlink" Target="https://twitter.com/aldrin10029" TargetMode="External"/><Relationship Id="rId2509" Type="http://schemas.openxmlformats.org/officeDocument/2006/relationships/hyperlink" Target="https://twitter.com/vipinrathaur" TargetMode="External"/><Relationship Id="rId2716" Type="http://schemas.openxmlformats.org/officeDocument/2006/relationships/hyperlink" Target="https://pbs.twimg.com/profile_banners/177547780/1492799414" TargetMode="External"/><Relationship Id="rId1220" Type="http://schemas.openxmlformats.org/officeDocument/2006/relationships/hyperlink" Target="https://t.co/38xdiiM1JT" TargetMode="External"/><Relationship Id="rId1318" Type="http://schemas.openxmlformats.org/officeDocument/2006/relationships/hyperlink" Target="http://pbs.twimg.com/profile_images/836672715184558080/lvJPMTg3_normal.jpg" TargetMode="External"/><Relationship Id="rId1525" Type="http://schemas.openxmlformats.org/officeDocument/2006/relationships/hyperlink" Target="https://pbs.twimg.com/profile_banners/153676954/1482653053" TargetMode="External"/><Relationship Id="rId2923" Type="http://schemas.openxmlformats.org/officeDocument/2006/relationships/hyperlink" Target="https://twitter.com/zzzune" TargetMode="External"/><Relationship Id="rId1732" Type="http://schemas.openxmlformats.org/officeDocument/2006/relationships/hyperlink" Target="http://abs.twimg.com/images/themes/theme1/bg.png" TargetMode="External"/><Relationship Id="rId24" Type="http://schemas.openxmlformats.org/officeDocument/2006/relationships/hyperlink" Target="https://pbs.twimg.com/profile_banners/41569571/1476200966" TargetMode="External"/><Relationship Id="rId2299" Type="http://schemas.openxmlformats.org/officeDocument/2006/relationships/hyperlink" Target="https://twitter.com/archanav16" TargetMode="External"/><Relationship Id="rId173" Type="http://schemas.openxmlformats.org/officeDocument/2006/relationships/hyperlink" Target="https://t.co/pcaTaqmcfQ" TargetMode="External"/><Relationship Id="rId380" Type="http://schemas.openxmlformats.org/officeDocument/2006/relationships/hyperlink" Target="https://twitter.com/raviran63953230" TargetMode="External"/><Relationship Id="rId2061" Type="http://schemas.openxmlformats.org/officeDocument/2006/relationships/hyperlink" Target="http://pbs.twimg.com/profile_images/850232331830870016/kbhbfXSO_normal.jpg" TargetMode="External"/><Relationship Id="rId240" Type="http://schemas.openxmlformats.org/officeDocument/2006/relationships/hyperlink" Target="http://pbs.twimg.com/profile_background_images/618058918804099072/cvwL4thC.jpg" TargetMode="External"/><Relationship Id="rId478" Type="http://schemas.openxmlformats.org/officeDocument/2006/relationships/hyperlink" Target="http://t.co/zpI55l8wos" TargetMode="External"/><Relationship Id="rId685" Type="http://schemas.openxmlformats.org/officeDocument/2006/relationships/hyperlink" Target="https://pbs.twimg.com/profile_banners/2903807006/1490757510" TargetMode="External"/><Relationship Id="rId892" Type="http://schemas.openxmlformats.org/officeDocument/2006/relationships/hyperlink" Target="https://pbs.twimg.com/profile_banners/921372840/1487683944" TargetMode="External"/><Relationship Id="rId2159" Type="http://schemas.openxmlformats.org/officeDocument/2006/relationships/hyperlink" Target="http://pbs.twimg.com/profile_images/1429114532/THE_SPORT_RACK_LOGO_Small_normal.jpg" TargetMode="External"/><Relationship Id="rId2366" Type="http://schemas.openxmlformats.org/officeDocument/2006/relationships/hyperlink" Target="https://twitter.com/hotsexynetu" TargetMode="External"/><Relationship Id="rId2573" Type="http://schemas.openxmlformats.org/officeDocument/2006/relationships/hyperlink" Target="https://twitter.com/ank631" TargetMode="External"/><Relationship Id="rId2780" Type="http://schemas.openxmlformats.org/officeDocument/2006/relationships/hyperlink" Target="http://pbs.twimg.com/profile_background_images/77202620/mqglacierlake.br.jpg" TargetMode="External"/><Relationship Id="rId100" Type="http://schemas.openxmlformats.org/officeDocument/2006/relationships/hyperlink" Target="http://abs.twimg.com/images/themes/theme1/bg.png" TargetMode="External"/><Relationship Id="rId338" Type="http://schemas.openxmlformats.org/officeDocument/2006/relationships/hyperlink" Target="https://twitter.com/mk9102088007" TargetMode="External"/><Relationship Id="rId545" Type="http://schemas.openxmlformats.org/officeDocument/2006/relationships/hyperlink" Target="http://abs.twimg.com/images/themes/theme1/bg.png" TargetMode="External"/><Relationship Id="rId752" Type="http://schemas.openxmlformats.org/officeDocument/2006/relationships/hyperlink" Target="https://twitter.com/bhogleharsha" TargetMode="External"/><Relationship Id="rId1175" Type="http://schemas.openxmlformats.org/officeDocument/2006/relationships/hyperlink" Target="http://pbs.twimg.com/profile_images/838755453462958080/DbLLoaVe_normal.jpg" TargetMode="External"/><Relationship Id="rId1382" Type="http://schemas.openxmlformats.org/officeDocument/2006/relationships/hyperlink" Target="https://t.co/wdFlJYkYwG" TargetMode="External"/><Relationship Id="rId2019" Type="http://schemas.openxmlformats.org/officeDocument/2006/relationships/hyperlink" Target="http://pbs.twimg.com/profile_images/460810800181944321/3UdfMdvr_normal.jpeg" TargetMode="External"/><Relationship Id="rId2226" Type="http://schemas.openxmlformats.org/officeDocument/2006/relationships/hyperlink" Target="http://pbs.twimg.com/profile_images/773384092331216896/W_PWpZwM_normal.jpg" TargetMode="External"/><Relationship Id="rId2433" Type="http://schemas.openxmlformats.org/officeDocument/2006/relationships/hyperlink" Target="https://twitter.com/smita_mishra01" TargetMode="External"/><Relationship Id="rId2640" Type="http://schemas.openxmlformats.org/officeDocument/2006/relationships/hyperlink" Target="http://abs.twimg.com/images/themes/theme1/bg.png" TargetMode="External"/><Relationship Id="rId2878" Type="http://schemas.openxmlformats.org/officeDocument/2006/relationships/hyperlink" Target="http://pbs.twimg.com/profile_images/3134615378/ec9c7d1fd35e18b3d33872bac10fffe6_normal.jpeg" TargetMode="External"/><Relationship Id="rId405" Type="http://schemas.openxmlformats.org/officeDocument/2006/relationships/hyperlink" Target="https://t.co/xoAXn0LT7D" TargetMode="External"/><Relationship Id="rId612" Type="http://schemas.openxmlformats.org/officeDocument/2006/relationships/hyperlink" Target="https://twitter.com/clutchplay" TargetMode="External"/><Relationship Id="rId1035" Type="http://schemas.openxmlformats.org/officeDocument/2006/relationships/hyperlink" Target="http://pbs.twimg.com/profile_images/857826158099943424/5zipFm36_normal.jpg" TargetMode="External"/><Relationship Id="rId1242" Type="http://schemas.openxmlformats.org/officeDocument/2006/relationships/hyperlink" Target="https://twitter.com/sumitgts" TargetMode="External"/><Relationship Id="rId1687" Type="http://schemas.openxmlformats.org/officeDocument/2006/relationships/hyperlink" Target="http://abs.twimg.com/images/themes/theme1/bg.png" TargetMode="External"/><Relationship Id="rId1894" Type="http://schemas.openxmlformats.org/officeDocument/2006/relationships/hyperlink" Target="http://abs.twimg.com/images/themes/theme1/bg.png" TargetMode="External"/><Relationship Id="rId2500" Type="http://schemas.openxmlformats.org/officeDocument/2006/relationships/hyperlink" Target="https://twitter.com/rawat_manbir" TargetMode="External"/><Relationship Id="rId2738" Type="http://schemas.openxmlformats.org/officeDocument/2006/relationships/hyperlink" Target="https://pbs.twimg.com/profile_banners/65683207/1479835571" TargetMode="External"/><Relationship Id="rId2945" Type="http://schemas.openxmlformats.org/officeDocument/2006/relationships/hyperlink" Target="https://twitter.com/bhaveshkpandey" TargetMode="External"/><Relationship Id="rId917" Type="http://schemas.openxmlformats.org/officeDocument/2006/relationships/hyperlink" Target="http://abs.twimg.com/images/themes/theme1/bg.png" TargetMode="External"/><Relationship Id="rId1102" Type="http://schemas.openxmlformats.org/officeDocument/2006/relationships/hyperlink" Target="http://pbs.twimg.com/profile_images/578073205274857472/pIOk-T26_normal.jpeg" TargetMode="External"/><Relationship Id="rId1547" Type="http://schemas.openxmlformats.org/officeDocument/2006/relationships/hyperlink" Target="https://pbs.twimg.com/profile_banners/99884004/1466086078" TargetMode="External"/><Relationship Id="rId1754" Type="http://schemas.openxmlformats.org/officeDocument/2006/relationships/hyperlink" Target="http://abs.twimg.com/images/themes/theme9/bg.gif" TargetMode="External"/><Relationship Id="rId1961" Type="http://schemas.openxmlformats.org/officeDocument/2006/relationships/hyperlink" Target="http://pbs.twimg.com/profile_images/803171766038212608/KlKiOaKM_normal.jpg" TargetMode="External"/><Relationship Id="rId2805" Type="http://schemas.openxmlformats.org/officeDocument/2006/relationships/hyperlink" Target="http://abs.twimg.com/images/themes/theme1/bg.png" TargetMode="External"/><Relationship Id="rId46" Type="http://schemas.openxmlformats.org/officeDocument/2006/relationships/hyperlink" Target="http://pbs.twimg.com/profile_images/49607902/ravi-vs-prasad_normal.jpg" TargetMode="External"/><Relationship Id="rId1407" Type="http://schemas.openxmlformats.org/officeDocument/2006/relationships/hyperlink" Target="https://t.co/9QEcd1Ymtl" TargetMode="External"/><Relationship Id="rId1614" Type="http://schemas.openxmlformats.org/officeDocument/2006/relationships/hyperlink" Target="https://pbs.twimg.com/profile_banners/15339921/1453694122" TargetMode="External"/><Relationship Id="rId1821" Type="http://schemas.openxmlformats.org/officeDocument/2006/relationships/hyperlink" Target="http://abs.twimg.com/images/themes/theme4/bg.gif" TargetMode="External"/><Relationship Id="rId195" Type="http://schemas.openxmlformats.org/officeDocument/2006/relationships/hyperlink" Target="https://pbs.twimg.com/profile_banners/2222673457/1483683845" TargetMode="External"/><Relationship Id="rId1919" Type="http://schemas.openxmlformats.org/officeDocument/2006/relationships/hyperlink" Target="http://pbs.twimg.com/profile_images/826144552658542592/MLuxSOIc_normal.jpg" TargetMode="External"/><Relationship Id="rId2083" Type="http://schemas.openxmlformats.org/officeDocument/2006/relationships/hyperlink" Target="http://pbs.twimg.com/profile_images/856057626035191808/ZIQ_cTi6_normal.jpg" TargetMode="External"/><Relationship Id="rId2290" Type="http://schemas.openxmlformats.org/officeDocument/2006/relationships/hyperlink" Target="https://twitter.com/1mranalam" TargetMode="External"/><Relationship Id="rId2388" Type="http://schemas.openxmlformats.org/officeDocument/2006/relationships/hyperlink" Target="https://twitter.com/ten333555" TargetMode="External"/><Relationship Id="rId2595" Type="http://schemas.openxmlformats.org/officeDocument/2006/relationships/hyperlink" Target="https://twitter.com/anubhavsinha" TargetMode="External"/><Relationship Id="rId262" Type="http://schemas.openxmlformats.org/officeDocument/2006/relationships/hyperlink" Target="http://abs.twimg.com/images/themes/theme1/bg.png" TargetMode="External"/><Relationship Id="rId567" Type="http://schemas.openxmlformats.org/officeDocument/2006/relationships/hyperlink" Target="http://pbs.twimg.com/profile_images/854589779089993728/vekfidyw_normal.jpg" TargetMode="External"/><Relationship Id="rId1197" Type="http://schemas.openxmlformats.org/officeDocument/2006/relationships/hyperlink" Target="https://twitter.com/tingku_das" TargetMode="External"/><Relationship Id="rId2150" Type="http://schemas.openxmlformats.org/officeDocument/2006/relationships/hyperlink" Target="http://pbs.twimg.com/profile_images/840303070932226048/QGYVtO47_normal.jpg" TargetMode="External"/><Relationship Id="rId2248" Type="http://schemas.openxmlformats.org/officeDocument/2006/relationships/hyperlink" Target="http://pbs.twimg.com/profile_images/818000840292179968/b8ZjDHwc_normal.jpg" TargetMode="External"/><Relationship Id="rId122" Type="http://schemas.openxmlformats.org/officeDocument/2006/relationships/hyperlink" Target="http://pbs.twimg.com/profile_images/780453168161447936/QkDbBahr_normal.jpg" TargetMode="External"/><Relationship Id="rId774" Type="http://schemas.openxmlformats.org/officeDocument/2006/relationships/hyperlink" Target="https://pbs.twimg.com/profile_banners/858018980/1488951597" TargetMode="External"/><Relationship Id="rId981" Type="http://schemas.openxmlformats.org/officeDocument/2006/relationships/hyperlink" Target="https://pbs.twimg.com/profile_banners/299681510/1491243947" TargetMode="External"/><Relationship Id="rId1057" Type="http://schemas.openxmlformats.org/officeDocument/2006/relationships/hyperlink" Target="https://twitter.com/chunchun8008" TargetMode="External"/><Relationship Id="rId2010" Type="http://schemas.openxmlformats.org/officeDocument/2006/relationships/hyperlink" Target="http://pbs.twimg.com/profile_images/463296276486819840/d2GCv1T7_normal.jpeg" TargetMode="External"/><Relationship Id="rId2455" Type="http://schemas.openxmlformats.org/officeDocument/2006/relationships/hyperlink" Target="https://twitter.com/bpsankhala" TargetMode="External"/><Relationship Id="rId2662" Type="http://schemas.openxmlformats.org/officeDocument/2006/relationships/hyperlink" Target="http://abs.twimg.com/images/themes/theme1/bg.png" TargetMode="External"/><Relationship Id="rId427" Type="http://schemas.openxmlformats.org/officeDocument/2006/relationships/hyperlink" Target="https://twitter.com/anandra96588325" TargetMode="External"/><Relationship Id="rId634" Type="http://schemas.openxmlformats.org/officeDocument/2006/relationships/hyperlink" Target="https://twitter.com/sunil" TargetMode="External"/><Relationship Id="rId841" Type="http://schemas.openxmlformats.org/officeDocument/2006/relationships/hyperlink" Target="http://abs.twimg.com/images/themes/theme1/bg.png" TargetMode="External"/><Relationship Id="rId1264" Type="http://schemas.openxmlformats.org/officeDocument/2006/relationships/hyperlink" Target="http://pbs.twimg.com/profile_images/772311243457560576/IaQ702Xg_normal.jpg" TargetMode="External"/><Relationship Id="rId1471" Type="http://schemas.openxmlformats.org/officeDocument/2006/relationships/hyperlink" Target="https://pbs.twimg.com/profile_banners/622888708/1492492848" TargetMode="External"/><Relationship Id="rId1569" Type="http://schemas.openxmlformats.org/officeDocument/2006/relationships/hyperlink" Target="https://pbs.twimg.com/profile_banners/776323728397381633/1489886100" TargetMode="External"/><Relationship Id="rId2108" Type="http://schemas.openxmlformats.org/officeDocument/2006/relationships/hyperlink" Target="http://abs.twimg.com/sticky/default_profile_images/default_profile_normal.png" TargetMode="External"/><Relationship Id="rId2315" Type="http://schemas.openxmlformats.org/officeDocument/2006/relationships/hyperlink" Target="https://twitter.com/akanksha_shah98" TargetMode="External"/><Relationship Id="rId2522" Type="http://schemas.openxmlformats.org/officeDocument/2006/relationships/hyperlink" Target="https://twitter.com/vivoipl20" TargetMode="External"/><Relationship Id="rId2967" Type="http://schemas.openxmlformats.org/officeDocument/2006/relationships/hyperlink" Target="https://twitter.com/ap_aishupurohit" TargetMode="External"/><Relationship Id="rId701" Type="http://schemas.openxmlformats.org/officeDocument/2006/relationships/hyperlink" Target="http://abs.twimg.com/images/themes/theme1/bg.png" TargetMode="External"/><Relationship Id="rId939" Type="http://schemas.openxmlformats.org/officeDocument/2006/relationships/hyperlink" Target="https://twitter.com/esakalupdate" TargetMode="External"/><Relationship Id="rId1124" Type="http://schemas.openxmlformats.org/officeDocument/2006/relationships/hyperlink" Target="https://twitter.com/vchaudhry32" TargetMode="External"/><Relationship Id="rId1331" Type="http://schemas.openxmlformats.org/officeDocument/2006/relationships/hyperlink" Target="https://twitter.com/me_locket" TargetMode="External"/><Relationship Id="rId1776" Type="http://schemas.openxmlformats.org/officeDocument/2006/relationships/hyperlink" Target="http://abs.twimg.com/images/themes/theme1/bg.png" TargetMode="External"/><Relationship Id="rId1983" Type="http://schemas.openxmlformats.org/officeDocument/2006/relationships/hyperlink" Target="http://pbs.twimg.com/profile_images/853583703188099072/g74eyUcp_normal.jpg" TargetMode="External"/><Relationship Id="rId2827" Type="http://schemas.openxmlformats.org/officeDocument/2006/relationships/hyperlink" Target="http://pbs.twimg.com/profile_images/832979042353692672/Sy0fydUF_normal.jpg" TargetMode="External"/><Relationship Id="rId68" Type="http://schemas.openxmlformats.org/officeDocument/2006/relationships/hyperlink" Target="https://twitter.com/youtube" TargetMode="External"/><Relationship Id="rId1429" Type="http://schemas.openxmlformats.org/officeDocument/2006/relationships/hyperlink" Target="https://t.co/zzYhUUfq6i" TargetMode="External"/><Relationship Id="rId1636" Type="http://schemas.openxmlformats.org/officeDocument/2006/relationships/hyperlink" Target="https://pbs.twimg.com/profile_banners/1575329000/1492337659" TargetMode="External"/><Relationship Id="rId1843" Type="http://schemas.openxmlformats.org/officeDocument/2006/relationships/hyperlink" Target="http://abs.twimg.com/images/themes/theme1/bg.png" TargetMode="External"/><Relationship Id="rId1703" Type="http://schemas.openxmlformats.org/officeDocument/2006/relationships/hyperlink" Target="http://abs.twimg.com/images/themes/theme1/bg.png" TargetMode="External"/><Relationship Id="rId1910" Type="http://schemas.openxmlformats.org/officeDocument/2006/relationships/hyperlink" Target="http://pbs.twimg.com/profile_images/560348133066940416/4LIvDxIH_normal.png" TargetMode="External"/><Relationship Id="rId284" Type="http://schemas.openxmlformats.org/officeDocument/2006/relationships/hyperlink" Target="http://pbs.twimg.com/profile_images/821030179267112963/4xcRQGIz_normal.jpg" TargetMode="External"/><Relationship Id="rId491" Type="http://schemas.openxmlformats.org/officeDocument/2006/relationships/hyperlink" Target="https://pbs.twimg.com/profile_banners/765197534/1490249139" TargetMode="External"/><Relationship Id="rId2172" Type="http://schemas.openxmlformats.org/officeDocument/2006/relationships/hyperlink" Target="http://pbs.twimg.com/profile_images/843206736639148032/KzMWmvCH_normal.jpg" TargetMode="External"/><Relationship Id="rId144" Type="http://schemas.openxmlformats.org/officeDocument/2006/relationships/hyperlink" Target="https://twitter.com/maheshy46523675" TargetMode="External"/><Relationship Id="rId589" Type="http://schemas.openxmlformats.org/officeDocument/2006/relationships/hyperlink" Target="http://pbs.twimg.com/profile_images/378800000452204476/c96b227f433d8af94a1a184a5399e30d_normal.jpeg" TargetMode="External"/><Relationship Id="rId796" Type="http://schemas.openxmlformats.org/officeDocument/2006/relationships/hyperlink" Target="http://abs.twimg.com/sticky/default_profile_images/default_profile_normal.png" TargetMode="External"/><Relationship Id="rId2477" Type="http://schemas.openxmlformats.org/officeDocument/2006/relationships/hyperlink" Target="https://twitter.com/i_chetu" TargetMode="External"/><Relationship Id="rId2684" Type="http://schemas.openxmlformats.org/officeDocument/2006/relationships/hyperlink" Target="http://t.co/6OwtOLq4u3" TargetMode="External"/><Relationship Id="rId351" Type="http://schemas.openxmlformats.org/officeDocument/2006/relationships/hyperlink" Target="https://twitter.com/abpnewshindi" TargetMode="External"/><Relationship Id="rId449" Type="http://schemas.openxmlformats.org/officeDocument/2006/relationships/hyperlink" Target="http://pbs.twimg.com/profile_images/787872631101886464/--UY1vO__normal.jpg" TargetMode="External"/><Relationship Id="rId656" Type="http://schemas.openxmlformats.org/officeDocument/2006/relationships/hyperlink" Target="http://pbs.twimg.com/profile_images/849238565385113600/RtJ-77HD_normal.jpg" TargetMode="External"/><Relationship Id="rId863" Type="http://schemas.openxmlformats.org/officeDocument/2006/relationships/hyperlink" Target="https://twitter.com/rishi4u" TargetMode="External"/><Relationship Id="rId1079" Type="http://schemas.openxmlformats.org/officeDocument/2006/relationships/hyperlink" Target="https://pbs.twimg.com/profile_banners/805762190573637632/1491024433" TargetMode="External"/><Relationship Id="rId1286" Type="http://schemas.openxmlformats.org/officeDocument/2006/relationships/hyperlink" Target="http://pbs.twimg.com/profile_images/858514797901434880/x3l7kLUU_normal.jpg" TargetMode="External"/><Relationship Id="rId1493" Type="http://schemas.openxmlformats.org/officeDocument/2006/relationships/hyperlink" Target="https://pbs.twimg.com/profile_banners/823772779422056452/1491627988" TargetMode="External"/><Relationship Id="rId2032" Type="http://schemas.openxmlformats.org/officeDocument/2006/relationships/hyperlink" Target="http://pbs.twimg.com/profile_images/462630126581063680/WSRjJC4y_normal.jpeg" TargetMode="External"/><Relationship Id="rId2337" Type="http://schemas.openxmlformats.org/officeDocument/2006/relationships/hyperlink" Target="https://twitter.com/suchetnabsu2" TargetMode="External"/><Relationship Id="rId2544" Type="http://schemas.openxmlformats.org/officeDocument/2006/relationships/hyperlink" Target="https://twitter.com/parmarrahuls" TargetMode="External"/><Relationship Id="rId2891" Type="http://schemas.openxmlformats.org/officeDocument/2006/relationships/hyperlink" Target="https://twitter.com/shubham28665210" TargetMode="External"/><Relationship Id="rId211" Type="http://schemas.openxmlformats.org/officeDocument/2006/relationships/hyperlink" Target="https://pbs.twimg.com/profile_banners/711694309/1491742012" TargetMode="External"/><Relationship Id="rId309" Type="http://schemas.openxmlformats.org/officeDocument/2006/relationships/hyperlink" Target="http://pbs.twimg.com/profile_images/857794303061483521/FaQAWI3x_normal.jpg" TargetMode="External"/><Relationship Id="rId516" Type="http://schemas.openxmlformats.org/officeDocument/2006/relationships/hyperlink" Target="https://pbs.twimg.com/profile_banners/446323069/1486978317" TargetMode="External"/><Relationship Id="rId1146" Type="http://schemas.openxmlformats.org/officeDocument/2006/relationships/hyperlink" Target="https://pbs.twimg.com/profile_banners/1288175774/1481633814" TargetMode="External"/><Relationship Id="rId1798" Type="http://schemas.openxmlformats.org/officeDocument/2006/relationships/hyperlink" Target="http://abs.twimg.com/images/themes/theme1/bg.png" TargetMode="External"/><Relationship Id="rId2751" Type="http://schemas.openxmlformats.org/officeDocument/2006/relationships/hyperlink" Target="https://pbs.twimg.com/profile_banners/748976100856832000/1479338899" TargetMode="External"/><Relationship Id="rId2849" Type="http://schemas.openxmlformats.org/officeDocument/2006/relationships/hyperlink" Target="http://pbs.twimg.com/profile_images/497782549054496768/sTwH6m3t_normal.jpeg" TargetMode="External"/><Relationship Id="rId723" Type="http://schemas.openxmlformats.org/officeDocument/2006/relationships/hyperlink" Target="http://pbs.twimg.com/profile_images/699625744880697344/kpoaoKDo_normal.jpg" TargetMode="External"/><Relationship Id="rId930" Type="http://schemas.openxmlformats.org/officeDocument/2006/relationships/hyperlink" Target="http://pbs.twimg.com/profile_images/848887835189026817/Ug7pBZJD_normal.jpg" TargetMode="External"/><Relationship Id="rId1006" Type="http://schemas.openxmlformats.org/officeDocument/2006/relationships/hyperlink" Target="https://pbs.twimg.com/profile_banners/113599496/1475042495" TargetMode="External"/><Relationship Id="rId1353" Type="http://schemas.openxmlformats.org/officeDocument/2006/relationships/hyperlink" Target="http://t.co/rUXy3WmBEJ" TargetMode="External"/><Relationship Id="rId1560" Type="http://schemas.openxmlformats.org/officeDocument/2006/relationships/hyperlink" Target="https://pbs.twimg.com/profile_banners/328941811/1460562635" TargetMode="External"/><Relationship Id="rId1658" Type="http://schemas.openxmlformats.org/officeDocument/2006/relationships/hyperlink" Target="http://abs.twimg.com/images/themes/theme1/bg.png" TargetMode="External"/><Relationship Id="rId1865" Type="http://schemas.openxmlformats.org/officeDocument/2006/relationships/hyperlink" Target="http://abs.twimg.com/images/themes/theme1/bg.png" TargetMode="External"/><Relationship Id="rId2404" Type="http://schemas.openxmlformats.org/officeDocument/2006/relationships/hyperlink" Target="https://twitter.com/viratkohli_king" TargetMode="External"/><Relationship Id="rId2611" Type="http://schemas.openxmlformats.org/officeDocument/2006/relationships/hyperlink" Target="https://twitter.com/exsecular" TargetMode="External"/><Relationship Id="rId2709" Type="http://schemas.openxmlformats.org/officeDocument/2006/relationships/hyperlink" Target="https://pbs.twimg.com/profile_banners/2485580023/1404567846" TargetMode="External"/><Relationship Id="rId1213" Type="http://schemas.openxmlformats.org/officeDocument/2006/relationships/hyperlink" Target="http://pbs.twimg.com/profile_images/652081558615003136/FQrXxu_b_normal.jpg" TargetMode="External"/><Relationship Id="rId1420" Type="http://schemas.openxmlformats.org/officeDocument/2006/relationships/hyperlink" Target="https://t.co/pcdIwzA131" TargetMode="External"/><Relationship Id="rId1518" Type="http://schemas.openxmlformats.org/officeDocument/2006/relationships/hyperlink" Target="https://pbs.twimg.com/profile_banners/4837202974/1466938911" TargetMode="External"/><Relationship Id="rId2916" Type="http://schemas.openxmlformats.org/officeDocument/2006/relationships/hyperlink" Target="https://twitter.com/icc" TargetMode="External"/><Relationship Id="rId1725" Type="http://schemas.openxmlformats.org/officeDocument/2006/relationships/hyperlink" Target="http://abs.twimg.com/images/themes/theme1/bg.png" TargetMode="External"/><Relationship Id="rId1932" Type="http://schemas.openxmlformats.org/officeDocument/2006/relationships/hyperlink" Target="http://pbs.twimg.com/profile_images/853121229649215492/1TovF60y_normal.jpg" TargetMode="External"/><Relationship Id="rId17" Type="http://schemas.openxmlformats.org/officeDocument/2006/relationships/hyperlink" Target="https://pbs.twimg.com/profile_banners/60838339/1403182121" TargetMode="External"/><Relationship Id="rId2194" Type="http://schemas.openxmlformats.org/officeDocument/2006/relationships/hyperlink" Target="http://pbs.twimg.com/profile_images/654689750687707136/poJT2eYA_normal.jpg" TargetMode="External"/><Relationship Id="rId166" Type="http://schemas.openxmlformats.org/officeDocument/2006/relationships/hyperlink" Target="https://t.co/4PT0b5bQ4V" TargetMode="External"/><Relationship Id="rId373" Type="http://schemas.openxmlformats.org/officeDocument/2006/relationships/hyperlink" Target="https://twitter.com/sufiyan29717738" TargetMode="External"/><Relationship Id="rId580" Type="http://schemas.openxmlformats.org/officeDocument/2006/relationships/hyperlink" Target="http://pbs.twimg.com/profile_images/835782498873446401/pugzLun9_normal.jpg" TargetMode="External"/><Relationship Id="rId2054" Type="http://schemas.openxmlformats.org/officeDocument/2006/relationships/hyperlink" Target="http://pbs.twimg.com/profile_images/837557750691332097/AoICJkTj_normal.jpg" TargetMode="External"/><Relationship Id="rId2261" Type="http://schemas.openxmlformats.org/officeDocument/2006/relationships/hyperlink" Target="http://abs.twimg.com/sticky/default_profile_images/default_profile_normal.png" TargetMode="External"/><Relationship Id="rId2499" Type="http://schemas.openxmlformats.org/officeDocument/2006/relationships/hyperlink" Target="https://twitter.com/delhidaredevils" TargetMode="External"/><Relationship Id="rId1" Type="http://schemas.openxmlformats.org/officeDocument/2006/relationships/hyperlink" Target="http://t.co/PuhiZo4z0t" TargetMode="External"/><Relationship Id="rId233" Type="http://schemas.openxmlformats.org/officeDocument/2006/relationships/hyperlink" Target="http://abs.twimg.com/images/themes/theme1/bg.png" TargetMode="External"/><Relationship Id="rId440" Type="http://schemas.openxmlformats.org/officeDocument/2006/relationships/hyperlink" Target="http://abs.twimg.com/images/themes/theme15/bg.png" TargetMode="External"/><Relationship Id="rId678" Type="http://schemas.openxmlformats.org/officeDocument/2006/relationships/hyperlink" Target="https://pbs.twimg.com/profile_banners/1245526501/1473446910" TargetMode="External"/><Relationship Id="rId885" Type="http://schemas.openxmlformats.org/officeDocument/2006/relationships/hyperlink" Target="https://twitter.com/chetanpushkarna" TargetMode="External"/><Relationship Id="rId1070" Type="http://schemas.openxmlformats.org/officeDocument/2006/relationships/hyperlink" Target="https://pbs.twimg.com/profile_banners/794047804788408320/1478159124" TargetMode="External"/><Relationship Id="rId2121" Type="http://schemas.openxmlformats.org/officeDocument/2006/relationships/hyperlink" Target="http://pbs.twimg.com/profile_images/853982238656131079/olso5Fyw_normal.jpg" TargetMode="External"/><Relationship Id="rId2359" Type="http://schemas.openxmlformats.org/officeDocument/2006/relationships/hyperlink" Target="https://twitter.com/harami_bacccha" TargetMode="External"/><Relationship Id="rId2566" Type="http://schemas.openxmlformats.org/officeDocument/2006/relationships/hyperlink" Target="https://twitter.com/pramodk73898085" TargetMode="External"/><Relationship Id="rId2773" Type="http://schemas.openxmlformats.org/officeDocument/2006/relationships/hyperlink" Target="http://abs.twimg.com/images/themes/theme1/bg.png" TargetMode="External"/><Relationship Id="rId300" Type="http://schemas.openxmlformats.org/officeDocument/2006/relationships/hyperlink" Target="http://pbs.twimg.com/profile_images/680835493618028544/rOjC35Bb_normal.jpg" TargetMode="External"/><Relationship Id="rId538" Type="http://schemas.openxmlformats.org/officeDocument/2006/relationships/hyperlink" Target="http://abs.twimg.com/images/themes/theme19/bg.gif" TargetMode="External"/><Relationship Id="rId745" Type="http://schemas.openxmlformats.org/officeDocument/2006/relationships/hyperlink" Target="https://twitter.com/harryrockerz" TargetMode="External"/><Relationship Id="rId952" Type="http://schemas.openxmlformats.org/officeDocument/2006/relationships/hyperlink" Target="https://t.co/7IDoW8Ah9W" TargetMode="External"/><Relationship Id="rId1168" Type="http://schemas.openxmlformats.org/officeDocument/2006/relationships/hyperlink" Target="http://pbs.twimg.com/profile_images/839946057035444224/dTGwnWqG_normal.jpg" TargetMode="External"/><Relationship Id="rId1375" Type="http://schemas.openxmlformats.org/officeDocument/2006/relationships/hyperlink" Target="https://t.co/zQOaPzc0hs" TargetMode="External"/><Relationship Id="rId1582" Type="http://schemas.openxmlformats.org/officeDocument/2006/relationships/hyperlink" Target="https://pbs.twimg.com/profile_banners/719448601047343104/1490512785" TargetMode="External"/><Relationship Id="rId2219" Type="http://schemas.openxmlformats.org/officeDocument/2006/relationships/hyperlink" Target="http://pbs.twimg.com/profile_images/852339297902444545/XoDBsQXp_normal.jpg" TargetMode="External"/><Relationship Id="rId2426" Type="http://schemas.openxmlformats.org/officeDocument/2006/relationships/hyperlink" Target="https://twitter.com/awaraboi" TargetMode="External"/><Relationship Id="rId2633" Type="http://schemas.openxmlformats.org/officeDocument/2006/relationships/hyperlink" Target="https://pbs.twimg.com/profile_banners/2520204948/1492348578" TargetMode="External"/><Relationship Id="rId81" Type="http://schemas.openxmlformats.org/officeDocument/2006/relationships/hyperlink" Target="https://pbs.twimg.com/profile_banners/748420774998999040/1469110485" TargetMode="External"/><Relationship Id="rId605" Type="http://schemas.openxmlformats.org/officeDocument/2006/relationships/hyperlink" Target="https://twitter.com/ijaideep_" TargetMode="External"/><Relationship Id="rId812" Type="http://schemas.openxmlformats.org/officeDocument/2006/relationships/hyperlink" Target="https://t.co/sYjjfTmPbc" TargetMode="External"/><Relationship Id="rId1028" Type="http://schemas.openxmlformats.org/officeDocument/2006/relationships/hyperlink" Target="http://pbs.twimg.com/profile_images/834811370004738049/xirX7qoK_normal.jpg" TargetMode="External"/><Relationship Id="rId1235" Type="http://schemas.openxmlformats.org/officeDocument/2006/relationships/hyperlink" Target="http://pbs.twimg.com/profile_images/834033140704407552/q-bbYgu__normal.jpg" TargetMode="External"/><Relationship Id="rId1442" Type="http://schemas.openxmlformats.org/officeDocument/2006/relationships/hyperlink" Target="https://t.co/EdduKOUmTz" TargetMode="External"/><Relationship Id="rId1887" Type="http://schemas.openxmlformats.org/officeDocument/2006/relationships/hyperlink" Target="http://abs.twimg.com/images/themes/theme1/bg.png" TargetMode="External"/><Relationship Id="rId2840" Type="http://schemas.openxmlformats.org/officeDocument/2006/relationships/hyperlink" Target="http://pbs.twimg.com/profile_images/819039467331649537/rGNDqkn5_normal.jpg" TargetMode="External"/><Relationship Id="rId2938" Type="http://schemas.openxmlformats.org/officeDocument/2006/relationships/hyperlink" Target="https://twitter.com/siro_mtg" TargetMode="External"/><Relationship Id="rId1302" Type="http://schemas.openxmlformats.org/officeDocument/2006/relationships/hyperlink" Target="https://twitter.com/kumar_technical" TargetMode="External"/><Relationship Id="rId1747" Type="http://schemas.openxmlformats.org/officeDocument/2006/relationships/hyperlink" Target="http://abs.twimg.com/images/themes/theme1/bg.png" TargetMode="External"/><Relationship Id="rId1954" Type="http://schemas.openxmlformats.org/officeDocument/2006/relationships/hyperlink" Target="http://pbs.twimg.com/profile_images/802779108044251136/CNTiBuIa_normal.jpg" TargetMode="External"/><Relationship Id="rId2700" Type="http://schemas.openxmlformats.org/officeDocument/2006/relationships/hyperlink" Target="https://pbs.twimg.com/profile_banners/2835859958/1453617105" TargetMode="External"/><Relationship Id="rId39" Type="http://schemas.openxmlformats.org/officeDocument/2006/relationships/hyperlink" Target="http://abs.twimg.com/images/themes/theme1/bg.png" TargetMode="External"/><Relationship Id="rId1607" Type="http://schemas.openxmlformats.org/officeDocument/2006/relationships/hyperlink" Target="https://pbs.twimg.com/profile_banners/2520492751/1473427770" TargetMode="External"/><Relationship Id="rId1814" Type="http://schemas.openxmlformats.org/officeDocument/2006/relationships/hyperlink" Target="http://abs.twimg.com/images/themes/theme1/bg.png" TargetMode="External"/><Relationship Id="rId188" Type="http://schemas.openxmlformats.org/officeDocument/2006/relationships/hyperlink" Target="https://pbs.twimg.com/profile_banners/799276747837571073/1491492864" TargetMode="External"/><Relationship Id="rId395" Type="http://schemas.openxmlformats.org/officeDocument/2006/relationships/hyperlink" Target="https://twitter.com/negig87" TargetMode="External"/><Relationship Id="rId2076" Type="http://schemas.openxmlformats.org/officeDocument/2006/relationships/hyperlink" Target="http://pbs.twimg.com/profile_images/816252922405130240/OmMtJV6N_normal.jpg" TargetMode="External"/><Relationship Id="rId2283" Type="http://schemas.openxmlformats.org/officeDocument/2006/relationships/hyperlink" Target="https://twitter.com/aapsurendrahain" TargetMode="External"/><Relationship Id="rId2490" Type="http://schemas.openxmlformats.org/officeDocument/2006/relationships/hyperlink" Target="https://twitter.com/postjobfree" TargetMode="External"/><Relationship Id="rId2588" Type="http://schemas.openxmlformats.org/officeDocument/2006/relationships/hyperlink" Target="https://twitter.com/karanrockhardy" TargetMode="External"/><Relationship Id="rId255" Type="http://schemas.openxmlformats.org/officeDocument/2006/relationships/hyperlink" Target="http://pbs.twimg.com/profile_background_images/378800000076983325/be182a3bcda4494a16812f8665809f4b.jpeg" TargetMode="External"/><Relationship Id="rId462" Type="http://schemas.openxmlformats.org/officeDocument/2006/relationships/hyperlink" Target="https://t.co/xKb8VOWVBw" TargetMode="External"/><Relationship Id="rId1092" Type="http://schemas.openxmlformats.org/officeDocument/2006/relationships/hyperlink" Target="http://abs.twimg.com/images/themes/theme1/bg.png" TargetMode="External"/><Relationship Id="rId1397" Type="http://schemas.openxmlformats.org/officeDocument/2006/relationships/hyperlink" Target="https://t.co/cgOT1boOQ8" TargetMode="External"/><Relationship Id="rId2143" Type="http://schemas.openxmlformats.org/officeDocument/2006/relationships/hyperlink" Target="http://pbs.twimg.com/profile_images/823412198277926912/o0p_L9nt_normal.jpg" TargetMode="External"/><Relationship Id="rId2350" Type="http://schemas.openxmlformats.org/officeDocument/2006/relationships/hyperlink" Target="https://twitter.com/tawaif_chandni" TargetMode="External"/><Relationship Id="rId2795" Type="http://schemas.openxmlformats.org/officeDocument/2006/relationships/hyperlink" Target="http://abs.twimg.com/images/themes/theme1/bg.png" TargetMode="External"/><Relationship Id="rId115" Type="http://schemas.openxmlformats.org/officeDocument/2006/relationships/hyperlink" Target="http://pbs.twimg.com/profile_images/738739258899505152/CAgJm9BC_normal.jpg" TargetMode="External"/><Relationship Id="rId322" Type="http://schemas.openxmlformats.org/officeDocument/2006/relationships/hyperlink" Target="http://abs.twimg.com/sticky/default_profile_images/default_profile_normal.png" TargetMode="External"/><Relationship Id="rId767" Type="http://schemas.openxmlformats.org/officeDocument/2006/relationships/hyperlink" Target="https://twitter.com/sam3glive" TargetMode="External"/><Relationship Id="rId974" Type="http://schemas.openxmlformats.org/officeDocument/2006/relationships/hyperlink" Target="http://pbs.twimg.com/profile_images/705285891959336960/lT4LKQyH_normal.jpg" TargetMode="External"/><Relationship Id="rId2003" Type="http://schemas.openxmlformats.org/officeDocument/2006/relationships/hyperlink" Target="http://pbs.twimg.com/profile_images/460087927708450816/Q04WmJ5O_normal.jpeg" TargetMode="External"/><Relationship Id="rId2210" Type="http://schemas.openxmlformats.org/officeDocument/2006/relationships/hyperlink" Target="http://pbs.twimg.com/profile_images/835539427577364480/y3-_N-Pc_normal.jpg" TargetMode="External"/><Relationship Id="rId2448" Type="http://schemas.openxmlformats.org/officeDocument/2006/relationships/hyperlink" Target="https://twitter.com/anubhavpatil" TargetMode="External"/><Relationship Id="rId2655" Type="http://schemas.openxmlformats.org/officeDocument/2006/relationships/hyperlink" Target="https://twitter.com/wlk_seulgikang" TargetMode="External"/><Relationship Id="rId2862" Type="http://schemas.openxmlformats.org/officeDocument/2006/relationships/hyperlink" Target="http://pbs.twimg.com/profile_images/852558461933985792/z5Z1xdzH_normal.jpg" TargetMode="External"/><Relationship Id="rId627" Type="http://schemas.openxmlformats.org/officeDocument/2006/relationships/hyperlink" Target="https://twitter.com/anujprajapati99" TargetMode="External"/><Relationship Id="rId834" Type="http://schemas.openxmlformats.org/officeDocument/2006/relationships/hyperlink" Target="http://abs.twimg.com/images/themes/theme14/bg.gif" TargetMode="External"/><Relationship Id="rId1257" Type="http://schemas.openxmlformats.org/officeDocument/2006/relationships/hyperlink" Target="https://twitter.com/agnibeshwrites" TargetMode="External"/><Relationship Id="rId1464" Type="http://schemas.openxmlformats.org/officeDocument/2006/relationships/hyperlink" Target="https://pbs.twimg.com/profile_banners/122097845/1488515686" TargetMode="External"/><Relationship Id="rId1671" Type="http://schemas.openxmlformats.org/officeDocument/2006/relationships/hyperlink" Target="http://abs.twimg.com/images/themes/theme1/bg.png" TargetMode="External"/><Relationship Id="rId2308" Type="http://schemas.openxmlformats.org/officeDocument/2006/relationships/hyperlink" Target="https://twitter.com/jennychan91" TargetMode="External"/><Relationship Id="rId2515" Type="http://schemas.openxmlformats.org/officeDocument/2006/relationships/hyperlink" Target="https://twitter.com/drkumarvishwas" TargetMode="External"/><Relationship Id="rId2722" Type="http://schemas.openxmlformats.org/officeDocument/2006/relationships/hyperlink" Target="https://pbs.twimg.com/profile_banners/2886159325/1428775617" TargetMode="External"/><Relationship Id="rId901" Type="http://schemas.openxmlformats.org/officeDocument/2006/relationships/hyperlink" Target="https://pbs.twimg.com/profile_banners/71712742/1477912933" TargetMode="External"/><Relationship Id="rId1117" Type="http://schemas.openxmlformats.org/officeDocument/2006/relationships/hyperlink" Target="https://twitter.com/imro45" TargetMode="External"/><Relationship Id="rId1324" Type="http://schemas.openxmlformats.org/officeDocument/2006/relationships/hyperlink" Target="http://pbs.twimg.com/profile_images/842990448524251137/4OvGhhmX_normal.jpg" TargetMode="External"/><Relationship Id="rId1531" Type="http://schemas.openxmlformats.org/officeDocument/2006/relationships/hyperlink" Target="https://pbs.twimg.com/profile_banners/786195267720585216/1491751585" TargetMode="External"/><Relationship Id="rId1769" Type="http://schemas.openxmlformats.org/officeDocument/2006/relationships/hyperlink" Target="http://abs.twimg.com/images/themes/theme1/bg.png" TargetMode="External"/><Relationship Id="rId1976" Type="http://schemas.openxmlformats.org/officeDocument/2006/relationships/hyperlink" Target="http://pbs.twimg.com/profile_images/829937917749452800/Sx-m8WR2_normal.jpg" TargetMode="External"/><Relationship Id="rId30" Type="http://schemas.openxmlformats.org/officeDocument/2006/relationships/hyperlink" Target="http://abs.twimg.com/images/themes/theme16/bg.gif" TargetMode="External"/><Relationship Id="rId1629" Type="http://schemas.openxmlformats.org/officeDocument/2006/relationships/hyperlink" Target="https://pbs.twimg.com/profile_banners/74998188/1448692856" TargetMode="External"/><Relationship Id="rId1836" Type="http://schemas.openxmlformats.org/officeDocument/2006/relationships/hyperlink" Target="http://abs.twimg.com/images/themes/theme1/bg.png" TargetMode="External"/><Relationship Id="rId1903" Type="http://schemas.openxmlformats.org/officeDocument/2006/relationships/hyperlink" Target="http://pbs.twimg.com/profile_images/1850193578/IE_Square_Logo_normal.png" TargetMode="External"/><Relationship Id="rId2098" Type="http://schemas.openxmlformats.org/officeDocument/2006/relationships/hyperlink" Target="http://pbs.twimg.com/profile_images/745881320077791232/vOSqr7ct_normal.jpg" TargetMode="External"/><Relationship Id="rId277" Type="http://schemas.openxmlformats.org/officeDocument/2006/relationships/hyperlink" Target="http://pbs.twimg.com/profile_images/857129182559653891/yoQ7mel5_normal.jpg" TargetMode="External"/><Relationship Id="rId484" Type="http://schemas.openxmlformats.org/officeDocument/2006/relationships/hyperlink" Target="https://pbs.twimg.com/profile_banners/98624196/1457367984" TargetMode="External"/><Relationship Id="rId2165" Type="http://schemas.openxmlformats.org/officeDocument/2006/relationships/hyperlink" Target="http://pbs.twimg.com/profile_images/843443388091392000/Xp4i_R79_normal.jpg" TargetMode="External"/><Relationship Id="rId137" Type="http://schemas.openxmlformats.org/officeDocument/2006/relationships/hyperlink" Target="https://twitter.com/reliancejio" TargetMode="External"/><Relationship Id="rId344" Type="http://schemas.openxmlformats.org/officeDocument/2006/relationships/hyperlink" Target="https://twitter.com/anu_pri_ya" TargetMode="External"/><Relationship Id="rId691" Type="http://schemas.openxmlformats.org/officeDocument/2006/relationships/hyperlink" Target="https://pbs.twimg.com/profile_banners/285620418/1484414206" TargetMode="External"/><Relationship Id="rId789" Type="http://schemas.openxmlformats.org/officeDocument/2006/relationships/hyperlink" Target="http://abs.twimg.com/images/themes/theme1/bg.png" TargetMode="External"/><Relationship Id="rId996" Type="http://schemas.openxmlformats.org/officeDocument/2006/relationships/hyperlink" Target="https://pbs.twimg.com/profile_banners/184693223/1405437772" TargetMode="External"/><Relationship Id="rId2025" Type="http://schemas.openxmlformats.org/officeDocument/2006/relationships/hyperlink" Target="http://pbs.twimg.com/profile_images/478952099594530816/K8w-7cQF_normal.jpeg" TargetMode="External"/><Relationship Id="rId2372" Type="http://schemas.openxmlformats.org/officeDocument/2006/relationships/hyperlink" Target="https://twitter.com/kuttekaminemc" TargetMode="External"/><Relationship Id="rId2677" Type="http://schemas.openxmlformats.org/officeDocument/2006/relationships/hyperlink" Target="http://t.co/MIfL3MqxuC" TargetMode="External"/><Relationship Id="rId2884" Type="http://schemas.openxmlformats.org/officeDocument/2006/relationships/hyperlink" Target="http://pbs.twimg.com/profile_images/433527646433996801/6uVeWNXV_normal.jpeg" TargetMode="External"/><Relationship Id="rId551" Type="http://schemas.openxmlformats.org/officeDocument/2006/relationships/hyperlink" Target="http://pbs.twimg.com/profile_background_images/441909333/DFSDFDGV.jpg" TargetMode="External"/><Relationship Id="rId649" Type="http://schemas.openxmlformats.org/officeDocument/2006/relationships/hyperlink" Target="http://abs.twimg.com/images/themes/theme1/bg.png" TargetMode="External"/><Relationship Id="rId856" Type="http://schemas.openxmlformats.org/officeDocument/2006/relationships/hyperlink" Target="http://pbs.twimg.com/profile_images/595083746216259584/FfOYxJfr_normal.png" TargetMode="External"/><Relationship Id="rId1181" Type="http://schemas.openxmlformats.org/officeDocument/2006/relationships/hyperlink" Target="https://twitter.com/aakash_ambani" TargetMode="External"/><Relationship Id="rId1279" Type="http://schemas.openxmlformats.org/officeDocument/2006/relationships/hyperlink" Target="http://abs.twimg.com/images/themes/theme3/bg.gif" TargetMode="External"/><Relationship Id="rId1486" Type="http://schemas.openxmlformats.org/officeDocument/2006/relationships/hyperlink" Target="https://pbs.twimg.com/profile_banners/751739380516196352/1492954495" TargetMode="External"/><Relationship Id="rId2232" Type="http://schemas.openxmlformats.org/officeDocument/2006/relationships/hyperlink" Target="http://pbs.twimg.com/profile_images/858516358568562689/ok0iAE51_normal.jpg" TargetMode="External"/><Relationship Id="rId2537" Type="http://schemas.openxmlformats.org/officeDocument/2006/relationships/hyperlink" Target="https://twitter.com/shakti_fan" TargetMode="External"/><Relationship Id="rId204" Type="http://schemas.openxmlformats.org/officeDocument/2006/relationships/hyperlink" Target="https://pbs.twimg.com/profile_banners/742360515926577154/1493537620" TargetMode="External"/><Relationship Id="rId411" Type="http://schemas.openxmlformats.org/officeDocument/2006/relationships/hyperlink" Target="http://abs.twimg.com/images/themes/theme10/bg.gif" TargetMode="External"/><Relationship Id="rId509" Type="http://schemas.openxmlformats.org/officeDocument/2006/relationships/hyperlink" Target="https://pbs.twimg.com/profile_banners/1867032180/1491680724" TargetMode="External"/><Relationship Id="rId1041" Type="http://schemas.openxmlformats.org/officeDocument/2006/relationships/hyperlink" Target="http://pbs.twimg.com/profile_images/547138164754616320/xVaFy3po_normal.jpeg" TargetMode="External"/><Relationship Id="rId1139" Type="http://schemas.openxmlformats.org/officeDocument/2006/relationships/hyperlink" Target="https://pbs.twimg.com/profile_banners/1425276841/1475312491" TargetMode="External"/><Relationship Id="rId1346" Type="http://schemas.openxmlformats.org/officeDocument/2006/relationships/hyperlink" Target="https://twitter.com/onkar1701" TargetMode="External"/><Relationship Id="rId1693" Type="http://schemas.openxmlformats.org/officeDocument/2006/relationships/hyperlink" Target="http://pbs.twimg.com/profile_background_images/442318813967568896/0hl1iwzc.jpeg" TargetMode="External"/><Relationship Id="rId1998" Type="http://schemas.openxmlformats.org/officeDocument/2006/relationships/hyperlink" Target="http://pbs.twimg.com/profile_images/461104083068149762/HLkujDJF_normal.jpeg" TargetMode="External"/><Relationship Id="rId2744" Type="http://schemas.openxmlformats.org/officeDocument/2006/relationships/hyperlink" Target="https://pbs.twimg.com/profile_banners/857636814303240192/1493312393" TargetMode="External"/><Relationship Id="rId2951" Type="http://schemas.openxmlformats.org/officeDocument/2006/relationships/hyperlink" Target="https://twitter.com/vijay2437888367" TargetMode="External"/><Relationship Id="rId716" Type="http://schemas.openxmlformats.org/officeDocument/2006/relationships/hyperlink" Target="http://pbs.twimg.com/profile_images/829311338929328132/97j7m95X_normal.jpg" TargetMode="External"/><Relationship Id="rId923" Type="http://schemas.openxmlformats.org/officeDocument/2006/relationships/hyperlink" Target="http://pbs.twimg.com/profile_images/857986158743228416/8MD6Wv37_normal.jpg" TargetMode="External"/><Relationship Id="rId1553" Type="http://schemas.openxmlformats.org/officeDocument/2006/relationships/hyperlink" Target="https://pbs.twimg.com/profile_banners/715937201553612800/1467183258" TargetMode="External"/><Relationship Id="rId1760" Type="http://schemas.openxmlformats.org/officeDocument/2006/relationships/hyperlink" Target="http://abs.twimg.com/images/themes/theme9/bg.gif" TargetMode="External"/><Relationship Id="rId1858" Type="http://schemas.openxmlformats.org/officeDocument/2006/relationships/hyperlink" Target="http://abs.twimg.com/images/themes/theme1/bg.png" TargetMode="External"/><Relationship Id="rId2604" Type="http://schemas.openxmlformats.org/officeDocument/2006/relationships/hyperlink" Target="https://twitter.com/freekyindian" TargetMode="External"/><Relationship Id="rId2811" Type="http://schemas.openxmlformats.org/officeDocument/2006/relationships/hyperlink" Target="http://pbs.twimg.com/profile_images/796353316959551488/WBS6wSvK_normal.jpg" TargetMode="External"/><Relationship Id="rId52" Type="http://schemas.openxmlformats.org/officeDocument/2006/relationships/hyperlink" Target="http://pbs.twimg.com/profile_images/858369963320422400/r0piikYh_normal.jpg" TargetMode="External"/><Relationship Id="rId1206" Type="http://schemas.openxmlformats.org/officeDocument/2006/relationships/hyperlink" Target="http://abs.twimg.com/images/themes/theme14/bg.gif" TargetMode="External"/><Relationship Id="rId1413" Type="http://schemas.openxmlformats.org/officeDocument/2006/relationships/hyperlink" Target="http://t.co/i7NW4Bof2G" TargetMode="External"/><Relationship Id="rId1620" Type="http://schemas.openxmlformats.org/officeDocument/2006/relationships/hyperlink" Target="https://pbs.twimg.com/profile_banners/706499619480432642/1457291581" TargetMode="External"/><Relationship Id="rId2909" Type="http://schemas.openxmlformats.org/officeDocument/2006/relationships/hyperlink" Target="https://twitter.com/mm1301kumar" TargetMode="External"/><Relationship Id="rId1718" Type="http://schemas.openxmlformats.org/officeDocument/2006/relationships/hyperlink" Target="http://abs.twimg.com/images/themes/theme1/bg.png" TargetMode="External"/><Relationship Id="rId1925" Type="http://schemas.openxmlformats.org/officeDocument/2006/relationships/hyperlink" Target="http://pbs.twimg.com/profile_images/715803016012697600/TBEMRt9z_normal.jpg" TargetMode="External"/><Relationship Id="rId299" Type="http://schemas.openxmlformats.org/officeDocument/2006/relationships/hyperlink" Target="http://pbs.twimg.com/profile_images/857833389155643392/TSOP1uDt_normal.jpg" TargetMode="External"/><Relationship Id="rId2187" Type="http://schemas.openxmlformats.org/officeDocument/2006/relationships/hyperlink" Target="http://pbs.twimg.com/profile_images/547389392453505024/doMDXOc0_normal.jpeg" TargetMode="External"/><Relationship Id="rId2394" Type="http://schemas.openxmlformats.org/officeDocument/2006/relationships/hyperlink" Target="https://twitter.com/nangarajan" TargetMode="External"/><Relationship Id="rId159" Type="http://schemas.openxmlformats.org/officeDocument/2006/relationships/hyperlink" Target="https://t.co/tDsHOQq1AF" TargetMode="External"/><Relationship Id="rId366" Type="http://schemas.openxmlformats.org/officeDocument/2006/relationships/hyperlink" Target="https://twitter.com/khanarpita" TargetMode="External"/><Relationship Id="rId573" Type="http://schemas.openxmlformats.org/officeDocument/2006/relationships/hyperlink" Target="http://pbs.twimg.com/profile_images/854909303727079425/68otNT1U_normal.jpg" TargetMode="External"/><Relationship Id="rId780" Type="http://schemas.openxmlformats.org/officeDocument/2006/relationships/hyperlink" Target="https://twitter.com/nctps" TargetMode="External"/><Relationship Id="rId2047" Type="http://schemas.openxmlformats.org/officeDocument/2006/relationships/hyperlink" Target="http://pbs.twimg.com/profile_images/828839147443982336/Fcwp52HQ_normal.jpg" TargetMode="External"/><Relationship Id="rId2254" Type="http://schemas.openxmlformats.org/officeDocument/2006/relationships/hyperlink" Target="http://pbs.twimg.com/profile_images/834312110003859456/svc971gT_normal.jpg" TargetMode="External"/><Relationship Id="rId2461" Type="http://schemas.openxmlformats.org/officeDocument/2006/relationships/hyperlink" Target="https://twitter.com/sagarjjoshi87" TargetMode="External"/><Relationship Id="rId2699" Type="http://schemas.openxmlformats.org/officeDocument/2006/relationships/hyperlink" Target="https://pbs.twimg.com/profile_banners/324814256/1482315146" TargetMode="External"/><Relationship Id="rId226" Type="http://schemas.openxmlformats.org/officeDocument/2006/relationships/hyperlink" Target="https://pbs.twimg.com/profile_banners/176355348/1493449495" TargetMode="External"/><Relationship Id="rId433" Type="http://schemas.openxmlformats.org/officeDocument/2006/relationships/hyperlink" Target="https://twitter.com/abhyutthaan" TargetMode="External"/><Relationship Id="rId878" Type="http://schemas.openxmlformats.org/officeDocument/2006/relationships/hyperlink" Target="http://pbs.twimg.com/profile_background_images/708658593462005760/AzqdMYco.jpg" TargetMode="External"/><Relationship Id="rId1063" Type="http://schemas.openxmlformats.org/officeDocument/2006/relationships/hyperlink" Target="https://twitter.com/firozalam28" TargetMode="External"/><Relationship Id="rId1270" Type="http://schemas.openxmlformats.org/officeDocument/2006/relationships/hyperlink" Target="https://twitter.com/gulshantyagi" TargetMode="External"/><Relationship Id="rId2114" Type="http://schemas.openxmlformats.org/officeDocument/2006/relationships/hyperlink" Target="http://pbs.twimg.com/profile_images/1133186956/DP_normal.jpg" TargetMode="External"/><Relationship Id="rId2559" Type="http://schemas.openxmlformats.org/officeDocument/2006/relationships/hyperlink" Target="https://twitter.com/aapoverseass" TargetMode="External"/><Relationship Id="rId2766" Type="http://schemas.openxmlformats.org/officeDocument/2006/relationships/hyperlink" Target="http://abs.twimg.com/images/themes/theme1/bg.png" TargetMode="External"/><Relationship Id="rId2973" Type="http://schemas.openxmlformats.org/officeDocument/2006/relationships/comments" Target="../comments2.xml"/><Relationship Id="rId640" Type="http://schemas.openxmlformats.org/officeDocument/2006/relationships/hyperlink" Target="https://t.co/qxIZ2bdN3L" TargetMode="External"/><Relationship Id="rId738" Type="http://schemas.openxmlformats.org/officeDocument/2006/relationships/hyperlink" Target="http://pbs.twimg.com/profile_images/852936437313843200/1vXVrghw_normal.jpg" TargetMode="External"/><Relationship Id="rId945" Type="http://schemas.openxmlformats.org/officeDocument/2006/relationships/hyperlink" Target="https://twitter.com/vineetojha20" TargetMode="External"/><Relationship Id="rId1368" Type="http://schemas.openxmlformats.org/officeDocument/2006/relationships/hyperlink" Target="https://t.co/ehdNrycYl6" TargetMode="External"/><Relationship Id="rId1575" Type="http://schemas.openxmlformats.org/officeDocument/2006/relationships/hyperlink" Target="https://pbs.twimg.com/profile_banners/848448948440268800/1491729435" TargetMode="External"/><Relationship Id="rId1782" Type="http://schemas.openxmlformats.org/officeDocument/2006/relationships/hyperlink" Target="http://abs.twimg.com/images/themes/theme1/bg.png" TargetMode="External"/><Relationship Id="rId2321" Type="http://schemas.openxmlformats.org/officeDocument/2006/relationships/hyperlink" Target="https://twitter.com/anusris2" TargetMode="External"/><Relationship Id="rId2419" Type="http://schemas.openxmlformats.org/officeDocument/2006/relationships/hyperlink" Target="https://twitter.com/kumarmailrajesh" TargetMode="External"/><Relationship Id="rId2626" Type="http://schemas.openxmlformats.org/officeDocument/2006/relationships/hyperlink" Target="https://twitter.com/arjungulyani" TargetMode="External"/><Relationship Id="rId2833" Type="http://schemas.openxmlformats.org/officeDocument/2006/relationships/hyperlink" Target="http://pbs.twimg.com/profile_images/826745945538822146/Q_eEtoF8_normal.jpg" TargetMode="External"/><Relationship Id="rId74" Type="http://schemas.openxmlformats.org/officeDocument/2006/relationships/hyperlink" Target="https://t.co/9GsoCE8mTb" TargetMode="External"/><Relationship Id="rId500" Type="http://schemas.openxmlformats.org/officeDocument/2006/relationships/hyperlink" Target="https://pbs.twimg.com/profile_banners/212640995/1409416588" TargetMode="External"/><Relationship Id="rId805" Type="http://schemas.openxmlformats.org/officeDocument/2006/relationships/hyperlink" Target="https://twitter.com/nanjunanjesh" TargetMode="External"/><Relationship Id="rId1130" Type="http://schemas.openxmlformats.org/officeDocument/2006/relationships/hyperlink" Target="https://twitter.com/dreammer2016" TargetMode="External"/><Relationship Id="rId1228" Type="http://schemas.openxmlformats.org/officeDocument/2006/relationships/hyperlink" Target="http://abs.twimg.com/images/themes/theme1/bg.png" TargetMode="External"/><Relationship Id="rId1435" Type="http://schemas.openxmlformats.org/officeDocument/2006/relationships/hyperlink" Target="https://t.co/rUU6FEKGb3" TargetMode="External"/><Relationship Id="rId1642" Type="http://schemas.openxmlformats.org/officeDocument/2006/relationships/hyperlink" Target="https://pbs.twimg.com/profile_banners/146371658/1490940803" TargetMode="External"/><Relationship Id="rId1947" Type="http://schemas.openxmlformats.org/officeDocument/2006/relationships/hyperlink" Target="http://pbs.twimg.com/profile_images/802841780404137984/qxJjnAEf_normal.jpg" TargetMode="External"/><Relationship Id="rId2900" Type="http://schemas.openxmlformats.org/officeDocument/2006/relationships/hyperlink" Target="https://twitter.com/pimpalapures" TargetMode="External"/><Relationship Id="rId1502" Type="http://schemas.openxmlformats.org/officeDocument/2006/relationships/hyperlink" Target="https://pbs.twimg.com/profile_banners/793942363609538560/1493576767" TargetMode="External"/><Relationship Id="rId1807" Type="http://schemas.openxmlformats.org/officeDocument/2006/relationships/hyperlink" Target="http://abs.twimg.com/images/themes/theme1/bg.png" TargetMode="External"/><Relationship Id="rId290" Type="http://schemas.openxmlformats.org/officeDocument/2006/relationships/hyperlink" Target="http://pbs.twimg.com/profile_images/839869226399764481/sfpVz4im_normal.jpg" TargetMode="External"/><Relationship Id="rId388" Type="http://schemas.openxmlformats.org/officeDocument/2006/relationships/hyperlink" Target="https://twitter.com/sujeet_lal" TargetMode="External"/><Relationship Id="rId2069" Type="http://schemas.openxmlformats.org/officeDocument/2006/relationships/hyperlink" Target="http://pbs.twimg.com/profile_images/856865136388255744/jRCGwGdg_normal.jpg" TargetMode="External"/><Relationship Id="rId150" Type="http://schemas.openxmlformats.org/officeDocument/2006/relationships/hyperlink" Target="https://twitter.com/alexspb85" TargetMode="External"/><Relationship Id="rId595" Type="http://schemas.openxmlformats.org/officeDocument/2006/relationships/hyperlink" Target="http://pbs.twimg.com/profile_images/597366827245641728/6xDDOlF5_normal.jpg" TargetMode="External"/><Relationship Id="rId2276" Type="http://schemas.openxmlformats.org/officeDocument/2006/relationships/hyperlink" Target="https://twitter.com/tildelhincrnews" TargetMode="External"/><Relationship Id="rId2483" Type="http://schemas.openxmlformats.org/officeDocument/2006/relationships/hyperlink" Target="https://twitter.com/ronak8002" TargetMode="External"/><Relationship Id="rId2690" Type="http://schemas.openxmlformats.org/officeDocument/2006/relationships/hyperlink" Target="https://t.co/jOAse8LPoi" TargetMode="External"/><Relationship Id="rId248" Type="http://schemas.openxmlformats.org/officeDocument/2006/relationships/hyperlink" Target="http://abs.twimg.com/images/themes/theme1/bg.png" TargetMode="External"/><Relationship Id="rId455" Type="http://schemas.openxmlformats.org/officeDocument/2006/relationships/hyperlink" Target="https://twitter.com/msisodia" TargetMode="External"/><Relationship Id="rId662" Type="http://schemas.openxmlformats.org/officeDocument/2006/relationships/hyperlink" Target="https://twitter.com/captjanardan" TargetMode="External"/><Relationship Id="rId1085" Type="http://schemas.openxmlformats.org/officeDocument/2006/relationships/hyperlink" Target="http://pbs.twimg.com/profile_background_images/265079383/rotheman3twtbk.jpg" TargetMode="External"/><Relationship Id="rId1292" Type="http://schemas.openxmlformats.org/officeDocument/2006/relationships/hyperlink" Target="http://pbs.twimg.com/profile_images/858660629845950465/ywBGrE_B_normal.jpg" TargetMode="External"/><Relationship Id="rId2136" Type="http://schemas.openxmlformats.org/officeDocument/2006/relationships/hyperlink" Target="http://pbs.twimg.com/profile_images/857833198943969280/OFKlUTup_normal.jpg" TargetMode="External"/><Relationship Id="rId2343" Type="http://schemas.openxmlformats.org/officeDocument/2006/relationships/hyperlink" Target="https://twitter.com/kehke_lenge" TargetMode="External"/><Relationship Id="rId2550" Type="http://schemas.openxmlformats.org/officeDocument/2006/relationships/hyperlink" Target="https://twitter.com/humourthoughts" TargetMode="External"/><Relationship Id="rId2788" Type="http://schemas.openxmlformats.org/officeDocument/2006/relationships/hyperlink" Target="http://abs.twimg.com/images/themes/theme13/bg.gif" TargetMode="External"/><Relationship Id="rId108" Type="http://schemas.openxmlformats.org/officeDocument/2006/relationships/hyperlink" Target="http://pbs.twimg.com/profile_background_images/713392578/a6045805af5e0bb76920b8830c428668.jpeg" TargetMode="External"/><Relationship Id="rId315" Type="http://schemas.openxmlformats.org/officeDocument/2006/relationships/hyperlink" Target="http://pbs.twimg.com/profile_images/855336148566130688/RiVEwfu7_normal.jpg" TargetMode="External"/><Relationship Id="rId522" Type="http://schemas.openxmlformats.org/officeDocument/2006/relationships/hyperlink" Target="http://pbs.twimg.com/profile_background_images/537178406819868674/cGlueSYi.jpeg" TargetMode="External"/><Relationship Id="rId967" Type="http://schemas.openxmlformats.org/officeDocument/2006/relationships/hyperlink" Target="https://pbs.twimg.com/profile_banners/51661882/1492678941" TargetMode="External"/><Relationship Id="rId1152" Type="http://schemas.openxmlformats.org/officeDocument/2006/relationships/hyperlink" Target="http://pbs.twimg.com/profile_background_images/516110096867131392/LLsjN5k9.jpeg" TargetMode="External"/><Relationship Id="rId1597" Type="http://schemas.openxmlformats.org/officeDocument/2006/relationships/hyperlink" Target="https://pbs.twimg.com/profile_banners/853945798417149953/1492432003" TargetMode="External"/><Relationship Id="rId2203" Type="http://schemas.openxmlformats.org/officeDocument/2006/relationships/hyperlink" Target="http://pbs.twimg.com/profile_images/497096405089923072/lAlPimUF_normal.jpeg" TargetMode="External"/><Relationship Id="rId2410" Type="http://schemas.openxmlformats.org/officeDocument/2006/relationships/hyperlink" Target="https://twitter.com/muralipiyer" TargetMode="External"/><Relationship Id="rId2648" Type="http://schemas.openxmlformats.org/officeDocument/2006/relationships/hyperlink" Target="http://pbs.twimg.com/profile_images/858698474904199168/UiTPvgS4_normal.jpg" TargetMode="External"/><Relationship Id="rId2855" Type="http://schemas.openxmlformats.org/officeDocument/2006/relationships/hyperlink" Target="http://pbs.twimg.com/profile_images/378800000632938660/cbb3d81693df49fb672d4da2686e6fa0_normal.jpeg" TargetMode="External"/><Relationship Id="rId96" Type="http://schemas.openxmlformats.org/officeDocument/2006/relationships/hyperlink" Target="https://pbs.twimg.com/profile_banners/598839525/1418723469" TargetMode="External"/><Relationship Id="rId827" Type="http://schemas.openxmlformats.org/officeDocument/2006/relationships/hyperlink" Target="https://pbs.twimg.com/profile_banners/30042256/1486227865" TargetMode="External"/><Relationship Id="rId1012" Type="http://schemas.openxmlformats.org/officeDocument/2006/relationships/hyperlink" Target="http://pbs.twimg.com/profile_background_images/534626204439965696/q2YGv4Lz.png" TargetMode="External"/><Relationship Id="rId1457" Type="http://schemas.openxmlformats.org/officeDocument/2006/relationships/hyperlink" Target="https://pbs.twimg.com/profile_banners/135062529/1491372428" TargetMode="External"/><Relationship Id="rId1664" Type="http://schemas.openxmlformats.org/officeDocument/2006/relationships/hyperlink" Target="http://abs.twimg.com/images/themes/theme12/bg.gif" TargetMode="External"/><Relationship Id="rId1871" Type="http://schemas.openxmlformats.org/officeDocument/2006/relationships/hyperlink" Target="http://pbs.twimg.com/profile_background_images/378800000156422674/MK2qqh8-.jpeg" TargetMode="External"/><Relationship Id="rId2508" Type="http://schemas.openxmlformats.org/officeDocument/2006/relationships/hyperlink" Target="https://twitter.com/sanjayazadsln" TargetMode="External"/><Relationship Id="rId2715" Type="http://schemas.openxmlformats.org/officeDocument/2006/relationships/hyperlink" Target="https://pbs.twimg.com/profile_banners/248627231/1485943311" TargetMode="External"/><Relationship Id="rId2922" Type="http://schemas.openxmlformats.org/officeDocument/2006/relationships/hyperlink" Target="https://twitter.com/inditrades" TargetMode="External"/><Relationship Id="rId1317" Type="http://schemas.openxmlformats.org/officeDocument/2006/relationships/hyperlink" Target="http://pbs.twimg.com/profile_images/734807776132792320/ds-2mXSt_normal.jpg" TargetMode="External"/><Relationship Id="rId1524" Type="http://schemas.openxmlformats.org/officeDocument/2006/relationships/hyperlink" Target="https://pbs.twimg.com/profile_banners/1381401565/1402650463" TargetMode="External"/><Relationship Id="rId1731" Type="http://schemas.openxmlformats.org/officeDocument/2006/relationships/hyperlink" Target="http://abs.twimg.com/images/themes/theme1/bg.png" TargetMode="External"/><Relationship Id="rId1969" Type="http://schemas.openxmlformats.org/officeDocument/2006/relationships/hyperlink" Target="http://pbs.twimg.com/profile_images/802593932576047104/0ZEs5gri_normal.jpg" TargetMode="External"/><Relationship Id="rId23" Type="http://schemas.openxmlformats.org/officeDocument/2006/relationships/hyperlink" Target="https://pbs.twimg.com/profile_banners/841652509/1433048954" TargetMode="External"/><Relationship Id="rId1829" Type="http://schemas.openxmlformats.org/officeDocument/2006/relationships/hyperlink" Target="http://abs.twimg.com/images/themes/theme1/bg.png" TargetMode="External"/><Relationship Id="rId2298" Type="http://schemas.openxmlformats.org/officeDocument/2006/relationships/hyperlink" Target="https://twitter.com/ankurjain2001" TargetMode="External"/><Relationship Id="rId172" Type="http://schemas.openxmlformats.org/officeDocument/2006/relationships/hyperlink" Target="https://t.co/uhJjQcv5er" TargetMode="External"/><Relationship Id="rId477" Type="http://schemas.openxmlformats.org/officeDocument/2006/relationships/hyperlink" Target="https://t.co/1kX6rao8fb" TargetMode="External"/><Relationship Id="rId684" Type="http://schemas.openxmlformats.org/officeDocument/2006/relationships/hyperlink" Target="https://pbs.twimg.com/profile_banners/822134336/1479727171" TargetMode="External"/><Relationship Id="rId2060" Type="http://schemas.openxmlformats.org/officeDocument/2006/relationships/hyperlink" Target="http://pbs.twimg.com/profile_images/691812347015516166/6bc0Mo6d_normal.jpg" TargetMode="External"/><Relationship Id="rId2158" Type="http://schemas.openxmlformats.org/officeDocument/2006/relationships/hyperlink" Target="http://pbs.twimg.com/profile_images/856767497361641472/8HXOQI3E_normal.jpg" TargetMode="External"/><Relationship Id="rId2365" Type="http://schemas.openxmlformats.org/officeDocument/2006/relationships/hyperlink" Target="https://twitter.com/hawasihashmi" TargetMode="External"/><Relationship Id="rId337" Type="http://schemas.openxmlformats.org/officeDocument/2006/relationships/hyperlink" Target="http://pbs.twimg.com/profile_images/810946559563231236/JrOcdEMD_normal.jpg" TargetMode="External"/><Relationship Id="rId891" Type="http://schemas.openxmlformats.org/officeDocument/2006/relationships/hyperlink" Target="http://t.co/NBAPMilrWy" TargetMode="External"/><Relationship Id="rId989" Type="http://schemas.openxmlformats.org/officeDocument/2006/relationships/hyperlink" Target="http://t.co/GtjhIw6g0f" TargetMode="External"/><Relationship Id="rId2018" Type="http://schemas.openxmlformats.org/officeDocument/2006/relationships/hyperlink" Target="http://pbs.twimg.com/profile_images/458523676095152128/hw5zwK3__normal.jpeg" TargetMode="External"/><Relationship Id="rId2572" Type="http://schemas.openxmlformats.org/officeDocument/2006/relationships/hyperlink" Target="https://twitter.com/_kajukatli" TargetMode="External"/><Relationship Id="rId2877" Type="http://schemas.openxmlformats.org/officeDocument/2006/relationships/hyperlink" Target="http://pbs.twimg.com/profile_images/856884541742608384/SW3H649k_normal.jpg" TargetMode="External"/><Relationship Id="rId544" Type="http://schemas.openxmlformats.org/officeDocument/2006/relationships/hyperlink" Target="http://abs.twimg.com/images/themes/theme1/bg.png" TargetMode="External"/><Relationship Id="rId751" Type="http://schemas.openxmlformats.org/officeDocument/2006/relationships/hyperlink" Target="https://twitter.com/gauravkapur" TargetMode="External"/><Relationship Id="rId849" Type="http://schemas.openxmlformats.org/officeDocument/2006/relationships/hyperlink" Target="http://pbs.twimg.com/profile_images/820962279151833088/fLM3AVxQ_normal.jpg" TargetMode="External"/><Relationship Id="rId1174" Type="http://schemas.openxmlformats.org/officeDocument/2006/relationships/hyperlink" Target="http://pbs.twimg.com/profile_images/823053969303932929/fCRgDMJF_normal.jpg" TargetMode="External"/><Relationship Id="rId1381" Type="http://schemas.openxmlformats.org/officeDocument/2006/relationships/hyperlink" Target="https://t.co/o0vDmsXAK8" TargetMode="External"/><Relationship Id="rId1479" Type="http://schemas.openxmlformats.org/officeDocument/2006/relationships/hyperlink" Target="https://pbs.twimg.com/profile_banners/185165839/1487557108" TargetMode="External"/><Relationship Id="rId1686" Type="http://schemas.openxmlformats.org/officeDocument/2006/relationships/hyperlink" Target="http://abs.twimg.com/images/themes/theme1/bg.png" TargetMode="External"/><Relationship Id="rId2225" Type="http://schemas.openxmlformats.org/officeDocument/2006/relationships/hyperlink" Target="http://pbs.twimg.com/profile_images/852683044410601472/0iacu2Zg_normal.jpg" TargetMode="External"/><Relationship Id="rId2432" Type="http://schemas.openxmlformats.org/officeDocument/2006/relationships/hyperlink" Target="https://twitter.com/npatidar001" TargetMode="External"/><Relationship Id="rId404" Type="http://schemas.openxmlformats.org/officeDocument/2006/relationships/hyperlink" Target="http://t.co/YskjHVGTiC" TargetMode="External"/><Relationship Id="rId611" Type="http://schemas.openxmlformats.org/officeDocument/2006/relationships/hyperlink" Target="https://twitter.com/iphoneboy_me" TargetMode="External"/><Relationship Id="rId1034" Type="http://schemas.openxmlformats.org/officeDocument/2006/relationships/hyperlink" Target="http://pbs.twimg.com/profile_images/848207583638831105/2J_DCn2q_normal.jpg" TargetMode="External"/><Relationship Id="rId1241" Type="http://schemas.openxmlformats.org/officeDocument/2006/relationships/hyperlink" Target="https://twitter.com/nine_posters" TargetMode="External"/><Relationship Id="rId1339" Type="http://schemas.openxmlformats.org/officeDocument/2006/relationships/hyperlink" Target="https://pbs.twimg.com/profile_banners/92319381/1411107387" TargetMode="External"/><Relationship Id="rId1893" Type="http://schemas.openxmlformats.org/officeDocument/2006/relationships/hyperlink" Target="http://abs.twimg.com/images/themes/theme1/bg.png" TargetMode="External"/><Relationship Id="rId2737" Type="http://schemas.openxmlformats.org/officeDocument/2006/relationships/hyperlink" Target="https://pbs.twimg.com/profile_banners/101311381/1454256204" TargetMode="External"/><Relationship Id="rId2944" Type="http://schemas.openxmlformats.org/officeDocument/2006/relationships/hyperlink" Target="https://twitter.com/devkahir" TargetMode="External"/><Relationship Id="rId709" Type="http://schemas.openxmlformats.org/officeDocument/2006/relationships/hyperlink" Target="http://abs.twimg.com/images/themes/theme1/bg.png" TargetMode="External"/><Relationship Id="rId916" Type="http://schemas.openxmlformats.org/officeDocument/2006/relationships/hyperlink" Target="http://abs.twimg.com/images/themes/theme1/bg.png" TargetMode="External"/><Relationship Id="rId1101" Type="http://schemas.openxmlformats.org/officeDocument/2006/relationships/hyperlink" Target="http://abs.twimg.com/sticky/default_profile_images/default_profile_normal.png" TargetMode="External"/><Relationship Id="rId1546" Type="http://schemas.openxmlformats.org/officeDocument/2006/relationships/hyperlink" Target="https://pbs.twimg.com/profile_banners/837303742118707201/1489293600" TargetMode="External"/><Relationship Id="rId1753" Type="http://schemas.openxmlformats.org/officeDocument/2006/relationships/hyperlink" Target="http://abs.twimg.com/images/themes/theme15/bg.png" TargetMode="External"/><Relationship Id="rId1960" Type="http://schemas.openxmlformats.org/officeDocument/2006/relationships/hyperlink" Target="http://pbs.twimg.com/profile_images/803156086958104576/W6T6-KmK_normal.jpg" TargetMode="External"/><Relationship Id="rId2804" Type="http://schemas.openxmlformats.org/officeDocument/2006/relationships/hyperlink" Target="http://pbs.twimg.com/profile_background_images/436459130270662656/GYoSoFWs.jpeg" TargetMode="External"/><Relationship Id="rId45" Type="http://schemas.openxmlformats.org/officeDocument/2006/relationships/hyperlink" Target="http://pbs.twimg.com/profile_images/649590622664433664/7ewiEn_S_normal.jpg" TargetMode="External"/><Relationship Id="rId1406" Type="http://schemas.openxmlformats.org/officeDocument/2006/relationships/hyperlink" Target="https://t.co/jDYBqVVVB3" TargetMode="External"/><Relationship Id="rId1613" Type="http://schemas.openxmlformats.org/officeDocument/2006/relationships/hyperlink" Target="https://pbs.twimg.com/profile_banners/3468678852/1441529828" TargetMode="External"/><Relationship Id="rId1820" Type="http://schemas.openxmlformats.org/officeDocument/2006/relationships/hyperlink" Target="http://abs.twimg.com/images/themes/theme19/bg.gif" TargetMode="External"/><Relationship Id="rId194" Type="http://schemas.openxmlformats.org/officeDocument/2006/relationships/hyperlink" Target="https://pbs.twimg.com/profile_banners/844936969914339328/1492183087" TargetMode="External"/><Relationship Id="rId1918" Type="http://schemas.openxmlformats.org/officeDocument/2006/relationships/hyperlink" Target="http://pbs.twimg.com/profile_images/836938531499016194/gZVtqcSS_normal.jpg" TargetMode="External"/><Relationship Id="rId2082" Type="http://schemas.openxmlformats.org/officeDocument/2006/relationships/hyperlink" Target="http://pbs.twimg.com/profile_images/845317642005221376/5-XIZF7S_normal.jpg" TargetMode="External"/><Relationship Id="rId261" Type="http://schemas.openxmlformats.org/officeDocument/2006/relationships/hyperlink" Target="http://abs.twimg.com/images/themes/theme1/bg.png" TargetMode="External"/><Relationship Id="rId499" Type="http://schemas.openxmlformats.org/officeDocument/2006/relationships/hyperlink" Target="https://pbs.twimg.com/profile_banners/2392145342/1485117127" TargetMode="External"/><Relationship Id="rId2387" Type="http://schemas.openxmlformats.org/officeDocument/2006/relationships/hyperlink" Target="https://twitter.com/ten333000" TargetMode="External"/><Relationship Id="rId2594" Type="http://schemas.openxmlformats.org/officeDocument/2006/relationships/hyperlink" Target="https://twitter.com/amitver29831727" TargetMode="External"/><Relationship Id="rId359" Type="http://schemas.openxmlformats.org/officeDocument/2006/relationships/hyperlink" Target="https://twitter.com/magnumopus2014" TargetMode="External"/><Relationship Id="rId566" Type="http://schemas.openxmlformats.org/officeDocument/2006/relationships/hyperlink" Target="http://pbs.twimg.com/profile_images/813056632250925057/t-DDGecT_normal.jpg" TargetMode="External"/><Relationship Id="rId773" Type="http://schemas.openxmlformats.org/officeDocument/2006/relationships/hyperlink" Target="https://pbs.twimg.com/profile_banners/161981237/1465064195" TargetMode="External"/><Relationship Id="rId1196" Type="http://schemas.openxmlformats.org/officeDocument/2006/relationships/hyperlink" Target="http://pbs.twimg.com/profile_images/856556312964079616/FjhtmwOi_normal.jpg" TargetMode="External"/><Relationship Id="rId2247" Type="http://schemas.openxmlformats.org/officeDocument/2006/relationships/hyperlink" Target="http://pbs.twimg.com/profile_images/848373402922504193/23QxtTxh_normal.jpg" TargetMode="External"/><Relationship Id="rId2454" Type="http://schemas.openxmlformats.org/officeDocument/2006/relationships/hyperlink" Target="https://twitter.com/nilspatel_" TargetMode="External"/><Relationship Id="rId2899" Type="http://schemas.openxmlformats.org/officeDocument/2006/relationships/hyperlink" Target="https://twitter.com/srikapardhi" TargetMode="External"/><Relationship Id="rId121" Type="http://schemas.openxmlformats.org/officeDocument/2006/relationships/hyperlink" Target="http://abs.twimg.com/sticky/default_profile_images/default_profile_normal.png" TargetMode="External"/><Relationship Id="rId219" Type="http://schemas.openxmlformats.org/officeDocument/2006/relationships/hyperlink" Target="https://pbs.twimg.com/profile_banners/2378315214/1435500915" TargetMode="External"/><Relationship Id="rId426" Type="http://schemas.openxmlformats.org/officeDocument/2006/relationships/hyperlink" Target="https://twitter.com/b4usukhdev" TargetMode="External"/><Relationship Id="rId633" Type="http://schemas.openxmlformats.org/officeDocument/2006/relationships/hyperlink" Target="https://twitter.com/sunilyashkalra" TargetMode="External"/><Relationship Id="rId980" Type="http://schemas.openxmlformats.org/officeDocument/2006/relationships/hyperlink" Target="https://t.co/siLjCpr10C" TargetMode="External"/><Relationship Id="rId1056" Type="http://schemas.openxmlformats.org/officeDocument/2006/relationships/hyperlink" Target="https://twitter.com/amitswain1" TargetMode="External"/><Relationship Id="rId1263" Type="http://schemas.openxmlformats.org/officeDocument/2006/relationships/hyperlink" Target="http://abs.twimg.com/images/themes/theme1/bg.png" TargetMode="External"/><Relationship Id="rId2107" Type="http://schemas.openxmlformats.org/officeDocument/2006/relationships/hyperlink" Target="http://pbs.twimg.com/profile_images/853668696178479105/8LBeR7KL_normal.jpg" TargetMode="External"/><Relationship Id="rId2314" Type="http://schemas.openxmlformats.org/officeDocument/2006/relationships/hyperlink" Target="https://twitter.com/john_cop78" TargetMode="External"/><Relationship Id="rId2661" Type="http://schemas.openxmlformats.org/officeDocument/2006/relationships/hyperlink" Target="https://pbs.twimg.com/profile_banners/11530262/1493357417" TargetMode="External"/><Relationship Id="rId2759" Type="http://schemas.openxmlformats.org/officeDocument/2006/relationships/hyperlink" Target="http://pbs.twimg.com/profile_background_images/99723303/twitter_profile.jpg" TargetMode="External"/><Relationship Id="rId2966" Type="http://schemas.openxmlformats.org/officeDocument/2006/relationships/hyperlink" Target="https://twitter.com/sahilkawalkar" TargetMode="External"/><Relationship Id="rId840" Type="http://schemas.openxmlformats.org/officeDocument/2006/relationships/hyperlink" Target="http://pbs.twimg.com/profile_background_images/549369475028377600/-33yV0Bx.jpeg" TargetMode="External"/><Relationship Id="rId938" Type="http://schemas.openxmlformats.org/officeDocument/2006/relationships/hyperlink" Target="https://twitter.com/sanket_atmaram" TargetMode="External"/><Relationship Id="rId1470" Type="http://schemas.openxmlformats.org/officeDocument/2006/relationships/hyperlink" Target="https://pbs.twimg.com/profile_banners/60533558/1412250592" TargetMode="External"/><Relationship Id="rId1568" Type="http://schemas.openxmlformats.org/officeDocument/2006/relationships/hyperlink" Target="https://pbs.twimg.com/profile_banners/759414758223249408/1487609437" TargetMode="External"/><Relationship Id="rId1775" Type="http://schemas.openxmlformats.org/officeDocument/2006/relationships/hyperlink" Target="http://abs.twimg.com/images/themes/theme3/bg.gif" TargetMode="External"/><Relationship Id="rId2521" Type="http://schemas.openxmlformats.org/officeDocument/2006/relationships/hyperlink" Target="https://twitter.com/sambillings" TargetMode="External"/><Relationship Id="rId2619" Type="http://schemas.openxmlformats.org/officeDocument/2006/relationships/hyperlink" Target="https://twitter.com/niteshjhalani" TargetMode="External"/><Relationship Id="rId2826" Type="http://schemas.openxmlformats.org/officeDocument/2006/relationships/hyperlink" Target="http://pbs.twimg.com/profile_images/2504398687/344204969_normal.jpg" TargetMode="External"/><Relationship Id="rId67" Type="http://schemas.openxmlformats.org/officeDocument/2006/relationships/hyperlink" Target="https://twitter.com/l3nd1n3z" TargetMode="External"/><Relationship Id="rId700" Type="http://schemas.openxmlformats.org/officeDocument/2006/relationships/hyperlink" Target="http://pbs.twimg.com/profile_background_images/143386201/4-up_on_2010-02-12_at_08.47.jpg" TargetMode="External"/><Relationship Id="rId1123" Type="http://schemas.openxmlformats.org/officeDocument/2006/relationships/hyperlink" Target="https://twitter.com/trai" TargetMode="External"/><Relationship Id="rId1330" Type="http://schemas.openxmlformats.org/officeDocument/2006/relationships/hyperlink" Target="https://twitter.com/saikatde15" TargetMode="External"/><Relationship Id="rId1428" Type="http://schemas.openxmlformats.org/officeDocument/2006/relationships/hyperlink" Target="https://t.co/Bp6FRjlaFX" TargetMode="External"/><Relationship Id="rId1635" Type="http://schemas.openxmlformats.org/officeDocument/2006/relationships/hyperlink" Target="https://pbs.twimg.com/profile_banners/783768421716680708/1475827041" TargetMode="External"/><Relationship Id="rId1982" Type="http://schemas.openxmlformats.org/officeDocument/2006/relationships/hyperlink" Target="http://pbs.twimg.com/profile_images/848452176221483008/dgODtCaJ_normal.jpg" TargetMode="External"/><Relationship Id="rId1842" Type="http://schemas.openxmlformats.org/officeDocument/2006/relationships/hyperlink" Target="http://abs.twimg.com/images/themes/theme1/bg.png" TargetMode="External"/><Relationship Id="rId1702" Type="http://schemas.openxmlformats.org/officeDocument/2006/relationships/hyperlink" Target="http://abs.twimg.com/images/themes/theme1/bg.png" TargetMode="External"/><Relationship Id="rId283" Type="http://schemas.openxmlformats.org/officeDocument/2006/relationships/hyperlink" Target="http://pbs.twimg.com/profile_images/743126942904258560/YL-GD9ho_normal.jpg" TargetMode="External"/><Relationship Id="rId490" Type="http://schemas.openxmlformats.org/officeDocument/2006/relationships/hyperlink" Target="https://pbs.twimg.com/profile_banners/850334269037727744/1491585256" TargetMode="External"/><Relationship Id="rId2171" Type="http://schemas.openxmlformats.org/officeDocument/2006/relationships/hyperlink" Target="http://pbs.twimg.com/profile_images/851012643674566656/SzE5VjJ4_normal.jpg" TargetMode="External"/><Relationship Id="rId143" Type="http://schemas.openxmlformats.org/officeDocument/2006/relationships/hyperlink" Target="https://twitter.com/ganeshch1362" TargetMode="External"/><Relationship Id="rId350" Type="http://schemas.openxmlformats.org/officeDocument/2006/relationships/hyperlink" Target="https://twitter.com/bajpayeemanoj" TargetMode="External"/><Relationship Id="rId588" Type="http://schemas.openxmlformats.org/officeDocument/2006/relationships/hyperlink" Target="http://pbs.twimg.com/profile_images/846751038715629572/Rhg57x5x_normal.jpg" TargetMode="External"/><Relationship Id="rId795" Type="http://schemas.openxmlformats.org/officeDocument/2006/relationships/hyperlink" Target="http://pbs.twimg.com/profile_images/635784307353587712/tDW1K5j5_normal.jpg" TargetMode="External"/><Relationship Id="rId2031" Type="http://schemas.openxmlformats.org/officeDocument/2006/relationships/hyperlink" Target="http://pbs.twimg.com/profile_images/478947731260461057/qcTIbjRM_normal.jpeg" TargetMode="External"/><Relationship Id="rId2269" Type="http://schemas.openxmlformats.org/officeDocument/2006/relationships/hyperlink" Target="https://twitter.com/tilkolkatalive" TargetMode="External"/><Relationship Id="rId2476" Type="http://schemas.openxmlformats.org/officeDocument/2006/relationships/hyperlink" Target="https://twitter.com/movi_stf_review" TargetMode="External"/><Relationship Id="rId2683" Type="http://schemas.openxmlformats.org/officeDocument/2006/relationships/hyperlink" Target="http://t.co/CPALMGgLOj" TargetMode="External"/><Relationship Id="rId2890" Type="http://schemas.openxmlformats.org/officeDocument/2006/relationships/hyperlink" Target="https://twitter.com/awasthi_ap" TargetMode="External"/><Relationship Id="rId9" Type="http://schemas.openxmlformats.org/officeDocument/2006/relationships/hyperlink" Target="http://t.co/K9ShBP5Zuo" TargetMode="External"/><Relationship Id="rId210" Type="http://schemas.openxmlformats.org/officeDocument/2006/relationships/hyperlink" Target="https://pbs.twimg.com/profile_banners/1153045459/1492595975" TargetMode="External"/><Relationship Id="rId448" Type="http://schemas.openxmlformats.org/officeDocument/2006/relationships/hyperlink" Target="http://pbs.twimg.com/profile_images/825338345953730560/inC7N9As_normal.jpg" TargetMode="External"/><Relationship Id="rId655" Type="http://schemas.openxmlformats.org/officeDocument/2006/relationships/hyperlink" Target="http://pbs.twimg.com/profile_images/1398318260/Untitled_normal.jpg" TargetMode="External"/><Relationship Id="rId862" Type="http://schemas.openxmlformats.org/officeDocument/2006/relationships/hyperlink" Target="https://twitter.com/rayeshr" TargetMode="External"/><Relationship Id="rId1078" Type="http://schemas.openxmlformats.org/officeDocument/2006/relationships/hyperlink" Target="https://pbs.twimg.com/profile_banners/485308373/1489324887" TargetMode="External"/><Relationship Id="rId1285" Type="http://schemas.openxmlformats.org/officeDocument/2006/relationships/hyperlink" Target="http://abs.twimg.com/sticky/default_profile_images/default_profile_normal.png" TargetMode="External"/><Relationship Id="rId1492" Type="http://schemas.openxmlformats.org/officeDocument/2006/relationships/hyperlink" Target="https://pbs.twimg.com/profile_banners/831815561164292096/1492712654" TargetMode="External"/><Relationship Id="rId2129" Type="http://schemas.openxmlformats.org/officeDocument/2006/relationships/hyperlink" Target="http://abs.twimg.com/sticky/default_profile_images/default_profile_normal.png" TargetMode="External"/><Relationship Id="rId2336" Type="http://schemas.openxmlformats.org/officeDocument/2006/relationships/hyperlink" Target="https://twitter.com/frankd1982" TargetMode="External"/><Relationship Id="rId2543" Type="http://schemas.openxmlformats.org/officeDocument/2006/relationships/hyperlink" Target="https://twitter.com/nashritanash316" TargetMode="External"/><Relationship Id="rId2750" Type="http://schemas.openxmlformats.org/officeDocument/2006/relationships/hyperlink" Target="https://pbs.twimg.com/profile_banners/3041073710/1474641265" TargetMode="External"/><Relationship Id="rId308" Type="http://schemas.openxmlformats.org/officeDocument/2006/relationships/hyperlink" Target="http://pbs.twimg.com/profile_images/856929055475683328/lvLsq1SG_normal.jpg" TargetMode="External"/><Relationship Id="rId515" Type="http://schemas.openxmlformats.org/officeDocument/2006/relationships/hyperlink" Target="https://pbs.twimg.com/profile_banners/499872742/1398790793" TargetMode="External"/><Relationship Id="rId722" Type="http://schemas.openxmlformats.org/officeDocument/2006/relationships/hyperlink" Target="http://pbs.twimg.com/profile_images/857436822410055686/1wCBYyYy_normal.jpg" TargetMode="External"/><Relationship Id="rId1145" Type="http://schemas.openxmlformats.org/officeDocument/2006/relationships/hyperlink" Target="https://pbs.twimg.com/profile_banners/1675683228/1456132107" TargetMode="External"/><Relationship Id="rId1352" Type="http://schemas.openxmlformats.org/officeDocument/2006/relationships/hyperlink" Target="http://t.co/oe0CAA4WLo" TargetMode="External"/><Relationship Id="rId1797" Type="http://schemas.openxmlformats.org/officeDocument/2006/relationships/hyperlink" Target="http://abs.twimg.com/images/themes/theme7/bg.gif" TargetMode="External"/><Relationship Id="rId2403" Type="http://schemas.openxmlformats.org/officeDocument/2006/relationships/hyperlink" Target="https://twitter.com/virendersehweg" TargetMode="External"/><Relationship Id="rId2848" Type="http://schemas.openxmlformats.org/officeDocument/2006/relationships/hyperlink" Target="http://pbs.twimg.com/profile_images/800328864765313024/akOxrwMQ_normal.jpg" TargetMode="External"/><Relationship Id="rId89" Type="http://schemas.openxmlformats.org/officeDocument/2006/relationships/hyperlink" Target="https://pbs.twimg.com/profile_banners/847380678/1459173539" TargetMode="External"/><Relationship Id="rId1005" Type="http://schemas.openxmlformats.org/officeDocument/2006/relationships/hyperlink" Target="https://pbs.twimg.com/profile_banners/588936971/1461129972" TargetMode="External"/><Relationship Id="rId1212" Type="http://schemas.openxmlformats.org/officeDocument/2006/relationships/hyperlink" Target="http://pbs.twimg.com/profile_images/2432353459/4077oduiymkxeoqomk1y_normal.png" TargetMode="External"/><Relationship Id="rId1657" Type="http://schemas.openxmlformats.org/officeDocument/2006/relationships/hyperlink" Target="http://pbs.twimg.com/profile_background_images/560362924246462464/zf2_pnfi.png" TargetMode="External"/><Relationship Id="rId1864" Type="http://schemas.openxmlformats.org/officeDocument/2006/relationships/hyperlink" Target="http://abs.twimg.com/images/themes/theme1/bg.png" TargetMode="External"/><Relationship Id="rId2610" Type="http://schemas.openxmlformats.org/officeDocument/2006/relationships/hyperlink" Target="https://twitter.com/jokermorgun" TargetMode="External"/><Relationship Id="rId2708" Type="http://schemas.openxmlformats.org/officeDocument/2006/relationships/hyperlink" Target="https://pbs.twimg.com/profile_banners/135421739/1409651897" TargetMode="External"/><Relationship Id="rId2915" Type="http://schemas.openxmlformats.org/officeDocument/2006/relationships/hyperlink" Target="https://twitter.com/icclive" TargetMode="External"/><Relationship Id="rId1517" Type="http://schemas.openxmlformats.org/officeDocument/2006/relationships/hyperlink" Target="https://pbs.twimg.com/profile_banners/1875932072/1493392262" TargetMode="External"/><Relationship Id="rId1724" Type="http://schemas.openxmlformats.org/officeDocument/2006/relationships/hyperlink" Target="http://abs.twimg.com/images/themes/theme1/bg.png" TargetMode="External"/><Relationship Id="rId16" Type="http://schemas.openxmlformats.org/officeDocument/2006/relationships/hyperlink" Target="https://t.co/F3fLcf5sH7" TargetMode="External"/><Relationship Id="rId1931" Type="http://schemas.openxmlformats.org/officeDocument/2006/relationships/hyperlink" Target="http://pbs.twimg.com/profile_images/704049562718081024/A3SWSj0k_normal.jpg" TargetMode="External"/><Relationship Id="rId2193" Type="http://schemas.openxmlformats.org/officeDocument/2006/relationships/hyperlink" Target="http://pbs.twimg.com/profile_images/857238305443684352/DS0dW8JX_normal.jpg" TargetMode="External"/><Relationship Id="rId2498" Type="http://schemas.openxmlformats.org/officeDocument/2006/relationships/hyperlink" Target="https://twitter.com/chintus76596006" TargetMode="External"/><Relationship Id="rId165" Type="http://schemas.openxmlformats.org/officeDocument/2006/relationships/hyperlink" Target="https://t.co/i7NXOy8deG" TargetMode="External"/><Relationship Id="rId372" Type="http://schemas.openxmlformats.org/officeDocument/2006/relationships/hyperlink" Target="https://twitter.com/inbihardotorg" TargetMode="External"/><Relationship Id="rId677" Type="http://schemas.openxmlformats.org/officeDocument/2006/relationships/hyperlink" Target="https://pbs.twimg.com/profile_banners/2191780490/1489128077" TargetMode="External"/><Relationship Id="rId2053" Type="http://schemas.openxmlformats.org/officeDocument/2006/relationships/hyperlink" Target="http://pbs.twimg.com/profile_images/856415913884516352/dqoglUWT_normal.jpg" TargetMode="External"/><Relationship Id="rId2260" Type="http://schemas.openxmlformats.org/officeDocument/2006/relationships/hyperlink" Target="http://pbs.twimg.com/profile_images/827405400219607041/HEtetO2f_normal.jpg" TargetMode="External"/><Relationship Id="rId2358" Type="http://schemas.openxmlformats.org/officeDocument/2006/relationships/hyperlink" Target="https://twitter.com/fogg333444" TargetMode="External"/><Relationship Id="rId232" Type="http://schemas.openxmlformats.org/officeDocument/2006/relationships/hyperlink" Target="http://abs.twimg.com/images/themes/theme18/bg.gif" TargetMode="External"/><Relationship Id="rId884" Type="http://schemas.openxmlformats.org/officeDocument/2006/relationships/hyperlink" Target="https://twitter.com/f34d143f96604ca" TargetMode="External"/><Relationship Id="rId2120" Type="http://schemas.openxmlformats.org/officeDocument/2006/relationships/hyperlink" Target="http://pbs.twimg.com/profile_images/855660202376515584/Y5hkyBj0_normal.jpg" TargetMode="External"/><Relationship Id="rId2565" Type="http://schemas.openxmlformats.org/officeDocument/2006/relationships/hyperlink" Target="https://twitter.com/myakbarpur" TargetMode="External"/><Relationship Id="rId2772" Type="http://schemas.openxmlformats.org/officeDocument/2006/relationships/hyperlink" Target="http://pbs.twimg.com/profile_background_images/550995484836237312/FskSNpXb.jpeg" TargetMode="External"/><Relationship Id="rId537" Type="http://schemas.openxmlformats.org/officeDocument/2006/relationships/hyperlink" Target="http://abs.twimg.com/images/themes/theme1/bg.png" TargetMode="External"/><Relationship Id="rId744" Type="http://schemas.openxmlformats.org/officeDocument/2006/relationships/hyperlink" Target="https://twitter.com/ch600028" TargetMode="External"/><Relationship Id="rId951" Type="http://schemas.openxmlformats.org/officeDocument/2006/relationships/hyperlink" Target="https://twitter.com/yskumar18" TargetMode="External"/><Relationship Id="rId1167" Type="http://schemas.openxmlformats.org/officeDocument/2006/relationships/hyperlink" Target="http://abs.twimg.com/sticky/default_profile_images/default_profile_normal.png" TargetMode="External"/><Relationship Id="rId1374" Type="http://schemas.openxmlformats.org/officeDocument/2006/relationships/hyperlink" Target="https://t.co/ivmAx07pxP" TargetMode="External"/><Relationship Id="rId1581" Type="http://schemas.openxmlformats.org/officeDocument/2006/relationships/hyperlink" Target="https://pbs.twimg.com/profile_banners/497605540/1489258651" TargetMode="External"/><Relationship Id="rId1679" Type="http://schemas.openxmlformats.org/officeDocument/2006/relationships/hyperlink" Target="http://pbs.twimg.com/profile_background_images/442321486154432512/EKD7oMrF.jpeg" TargetMode="External"/><Relationship Id="rId2218" Type="http://schemas.openxmlformats.org/officeDocument/2006/relationships/hyperlink" Target="http://pbs.twimg.com/profile_images/760156896774922240/NmIvFZUV_normal.jpg" TargetMode="External"/><Relationship Id="rId2425" Type="http://schemas.openxmlformats.org/officeDocument/2006/relationships/hyperlink" Target="https://twitter.com/aakashnilay23" TargetMode="External"/><Relationship Id="rId2632" Type="http://schemas.openxmlformats.org/officeDocument/2006/relationships/hyperlink" Target="https://pbs.twimg.com/profile_banners/330347706/1468251483" TargetMode="External"/><Relationship Id="rId80" Type="http://schemas.openxmlformats.org/officeDocument/2006/relationships/hyperlink" Target="https://pbs.twimg.com/profile_banners/1373901961/1491913679" TargetMode="External"/><Relationship Id="rId604" Type="http://schemas.openxmlformats.org/officeDocument/2006/relationships/hyperlink" Target="https://twitter.com/sumitrawat00752" TargetMode="External"/><Relationship Id="rId811" Type="http://schemas.openxmlformats.org/officeDocument/2006/relationships/hyperlink" Target="https://twitter.com/adityabatwe" TargetMode="External"/><Relationship Id="rId1027" Type="http://schemas.openxmlformats.org/officeDocument/2006/relationships/hyperlink" Target="http://abs.twimg.com/sticky/default_profile_images/default_profile_normal.png" TargetMode="External"/><Relationship Id="rId1234" Type="http://schemas.openxmlformats.org/officeDocument/2006/relationships/hyperlink" Target="http://abs.twimg.com/sticky/default_profile_images/default_profile_normal.png" TargetMode="External"/><Relationship Id="rId1441" Type="http://schemas.openxmlformats.org/officeDocument/2006/relationships/hyperlink" Target="https://t.co/YVRHBUxg9J" TargetMode="External"/><Relationship Id="rId1886" Type="http://schemas.openxmlformats.org/officeDocument/2006/relationships/hyperlink" Target="http://pbs.twimg.com/profile_background_images/459137658480885760/lXsQcIsp.jpeg" TargetMode="External"/><Relationship Id="rId2937" Type="http://schemas.openxmlformats.org/officeDocument/2006/relationships/hyperlink" Target="https://twitter.com/payalme00435123" TargetMode="External"/><Relationship Id="rId909" Type="http://schemas.openxmlformats.org/officeDocument/2006/relationships/hyperlink" Target="http://abs.twimg.com/images/themes/theme1/bg.png" TargetMode="External"/><Relationship Id="rId1301" Type="http://schemas.openxmlformats.org/officeDocument/2006/relationships/hyperlink" Target="https://twitter.com/arvindt63742371" TargetMode="External"/><Relationship Id="rId1539" Type="http://schemas.openxmlformats.org/officeDocument/2006/relationships/hyperlink" Target="https://pbs.twimg.com/profile_banners/790854127462944768/1479115623" TargetMode="External"/><Relationship Id="rId1746" Type="http://schemas.openxmlformats.org/officeDocument/2006/relationships/hyperlink" Target="http://abs.twimg.com/images/themes/theme1/bg.png" TargetMode="External"/><Relationship Id="rId1953" Type="http://schemas.openxmlformats.org/officeDocument/2006/relationships/hyperlink" Target="http://pbs.twimg.com/profile_images/478601249076432896/IrEZQCI5_normal.jpeg" TargetMode="External"/><Relationship Id="rId38" Type="http://schemas.openxmlformats.org/officeDocument/2006/relationships/hyperlink" Target="http://abs.twimg.com/images/themes/theme1/bg.png" TargetMode="External"/><Relationship Id="rId1606" Type="http://schemas.openxmlformats.org/officeDocument/2006/relationships/hyperlink" Target="https://pbs.twimg.com/profile_banners/788274317234765824/1476776102" TargetMode="External"/><Relationship Id="rId1813" Type="http://schemas.openxmlformats.org/officeDocument/2006/relationships/hyperlink" Target="http://abs.twimg.com/images/themes/theme1/bg.png" TargetMode="External"/><Relationship Id="rId187" Type="http://schemas.openxmlformats.org/officeDocument/2006/relationships/hyperlink" Target="https://pbs.twimg.com/profile_banners/2839215207/1446274276" TargetMode="External"/><Relationship Id="rId394" Type="http://schemas.openxmlformats.org/officeDocument/2006/relationships/hyperlink" Target="https://twitter.com/falanatours" TargetMode="External"/><Relationship Id="rId2075" Type="http://schemas.openxmlformats.org/officeDocument/2006/relationships/hyperlink" Target="http://pbs.twimg.com/profile_images/378800000465039333/f51d0ce0e7f54a12e9c9e9eab9759277_normal.jpeg" TargetMode="External"/><Relationship Id="rId2282" Type="http://schemas.openxmlformats.org/officeDocument/2006/relationships/hyperlink" Target="https://twitter.com/smartdeal4you" TargetMode="External"/><Relationship Id="rId254" Type="http://schemas.openxmlformats.org/officeDocument/2006/relationships/hyperlink" Target="http://pbs.twimg.com/profile_background_images/467919511933308930/uqSuk9cO.jpeg" TargetMode="External"/><Relationship Id="rId699" Type="http://schemas.openxmlformats.org/officeDocument/2006/relationships/hyperlink" Target="http://abs.twimg.com/images/themes/theme1/bg.png" TargetMode="External"/><Relationship Id="rId1091" Type="http://schemas.openxmlformats.org/officeDocument/2006/relationships/hyperlink" Target="http://abs.twimg.com/images/themes/theme1/bg.png" TargetMode="External"/><Relationship Id="rId2587" Type="http://schemas.openxmlformats.org/officeDocument/2006/relationships/hyperlink" Target="https://twitter.com/mohit_jio" TargetMode="External"/><Relationship Id="rId2794" Type="http://schemas.openxmlformats.org/officeDocument/2006/relationships/hyperlink" Target="http://abs.twimg.com/images/themes/theme14/bg.gif" TargetMode="External"/><Relationship Id="rId114" Type="http://schemas.openxmlformats.org/officeDocument/2006/relationships/hyperlink" Target="http://pbs.twimg.com/profile_images/778230818003034113/2CwJJaWl_normal.jpg" TargetMode="External"/><Relationship Id="rId461" Type="http://schemas.openxmlformats.org/officeDocument/2006/relationships/hyperlink" Target="https://t.co/nrSJWjIRSG" TargetMode="External"/><Relationship Id="rId559" Type="http://schemas.openxmlformats.org/officeDocument/2006/relationships/hyperlink" Target="http://pbs.twimg.com/profile_images/481317873881595904/AbKPHiqT_normal.jpeg" TargetMode="External"/><Relationship Id="rId766" Type="http://schemas.openxmlformats.org/officeDocument/2006/relationships/hyperlink" Target="https://twitter.com/twotontedsez" TargetMode="External"/><Relationship Id="rId1189" Type="http://schemas.openxmlformats.org/officeDocument/2006/relationships/hyperlink" Target="https://twitter.com/vasundharabjp" TargetMode="External"/><Relationship Id="rId1396" Type="http://schemas.openxmlformats.org/officeDocument/2006/relationships/hyperlink" Target="https://t.co/uF5MW1p0vQ" TargetMode="External"/><Relationship Id="rId2142" Type="http://schemas.openxmlformats.org/officeDocument/2006/relationships/hyperlink" Target="http://pbs.twimg.com/profile_images/849521326096351232/aAgERHlO_normal.jpg" TargetMode="External"/><Relationship Id="rId2447" Type="http://schemas.openxmlformats.org/officeDocument/2006/relationships/hyperlink" Target="https://twitter.com/akshaylaxman" TargetMode="External"/><Relationship Id="rId321" Type="http://schemas.openxmlformats.org/officeDocument/2006/relationships/hyperlink" Target="http://pbs.twimg.com/profile_images/811307758767120384/mOZTIMBV_normal.jpg" TargetMode="External"/><Relationship Id="rId419" Type="http://schemas.openxmlformats.org/officeDocument/2006/relationships/hyperlink" Target="http://pbs.twimg.com/profile_images/600220874688442368/tuDOl5ko_normal.jpg" TargetMode="External"/><Relationship Id="rId626" Type="http://schemas.openxmlformats.org/officeDocument/2006/relationships/hyperlink" Target="https://twitter.com/ishalavbjp" TargetMode="External"/><Relationship Id="rId973" Type="http://schemas.openxmlformats.org/officeDocument/2006/relationships/hyperlink" Target="http://pbs.twimg.com/profile_images/722698518029340673/nU5GdCbM_normal.jpg" TargetMode="External"/><Relationship Id="rId1049" Type="http://schemas.openxmlformats.org/officeDocument/2006/relationships/hyperlink" Target="https://twitter.com/pekalaanil" TargetMode="External"/><Relationship Id="rId1256" Type="http://schemas.openxmlformats.org/officeDocument/2006/relationships/hyperlink" Target="https://twitter.com/chakam_uday" TargetMode="External"/><Relationship Id="rId2002" Type="http://schemas.openxmlformats.org/officeDocument/2006/relationships/hyperlink" Target="http://pbs.twimg.com/profile_images/462622788876898304/yVo6j6E5_normal.jpeg" TargetMode="External"/><Relationship Id="rId2307" Type="http://schemas.openxmlformats.org/officeDocument/2006/relationships/hyperlink" Target="https://twitter.com/anujaplazid" TargetMode="External"/><Relationship Id="rId2654" Type="http://schemas.openxmlformats.org/officeDocument/2006/relationships/hyperlink" Target="https://twitter.com/haixinlim" TargetMode="External"/><Relationship Id="rId2861" Type="http://schemas.openxmlformats.org/officeDocument/2006/relationships/hyperlink" Target="http://pbs.twimg.com/profile_images/855853520356081668/SuL-itE__normal.jpg" TargetMode="External"/><Relationship Id="rId2959" Type="http://schemas.openxmlformats.org/officeDocument/2006/relationships/hyperlink" Target="https://twitter.com/sunilsisodiya64" TargetMode="External"/><Relationship Id="rId833" Type="http://schemas.openxmlformats.org/officeDocument/2006/relationships/hyperlink" Target="http://abs.twimg.com/images/themes/theme18/bg.gif" TargetMode="External"/><Relationship Id="rId1116" Type="http://schemas.openxmlformats.org/officeDocument/2006/relationships/hyperlink" Target="https://twitter.com/rjpraveenredfm" TargetMode="External"/><Relationship Id="rId1463" Type="http://schemas.openxmlformats.org/officeDocument/2006/relationships/hyperlink" Target="https://pbs.twimg.com/profile_banners/1853802140/1454480479" TargetMode="External"/><Relationship Id="rId1670" Type="http://schemas.openxmlformats.org/officeDocument/2006/relationships/hyperlink" Target="http://abs.twimg.com/images/themes/theme1/bg.png" TargetMode="External"/><Relationship Id="rId1768" Type="http://schemas.openxmlformats.org/officeDocument/2006/relationships/hyperlink" Target="http://pbs.twimg.com/profile_background_images/639599231/rkmyrirp8mluw02oan8j.jpeg" TargetMode="External"/><Relationship Id="rId2514" Type="http://schemas.openxmlformats.org/officeDocument/2006/relationships/hyperlink" Target="https://twitter.com/matherzhim" TargetMode="External"/><Relationship Id="rId2721" Type="http://schemas.openxmlformats.org/officeDocument/2006/relationships/hyperlink" Target="https://pbs.twimg.com/profile_banners/3251294952/1455349898" TargetMode="External"/><Relationship Id="rId2819" Type="http://schemas.openxmlformats.org/officeDocument/2006/relationships/hyperlink" Target="http://pbs.twimg.com/profile_images/378800000173774746/c1a14eb5708e41e734c6bfa4a2698f54_normal.jpeg" TargetMode="External"/><Relationship Id="rId900" Type="http://schemas.openxmlformats.org/officeDocument/2006/relationships/hyperlink" Target="https://pbs.twimg.com/profile_banners/2192226164/1462173649" TargetMode="External"/><Relationship Id="rId1323" Type="http://schemas.openxmlformats.org/officeDocument/2006/relationships/hyperlink" Target="http://pbs.twimg.com/profile_images/855495182271303684/Xa_jPWor_normal.jpg" TargetMode="External"/><Relationship Id="rId1530" Type="http://schemas.openxmlformats.org/officeDocument/2006/relationships/hyperlink" Target="https://pbs.twimg.com/profile_banners/1350109069/1410912120" TargetMode="External"/><Relationship Id="rId1628" Type="http://schemas.openxmlformats.org/officeDocument/2006/relationships/hyperlink" Target="https://pbs.twimg.com/profile_banners/2758049180/1480238955" TargetMode="External"/><Relationship Id="rId1975" Type="http://schemas.openxmlformats.org/officeDocument/2006/relationships/hyperlink" Target="http://pbs.twimg.com/profile_images/858169705504407552/24HzaS6-_normal.jpg" TargetMode="External"/><Relationship Id="rId1835" Type="http://schemas.openxmlformats.org/officeDocument/2006/relationships/hyperlink" Target="http://pbs.twimg.com/profile_background_images/631853172055777280/EhnzMIkK.jpg" TargetMode="External"/><Relationship Id="rId1902" Type="http://schemas.openxmlformats.org/officeDocument/2006/relationships/hyperlink" Target="http://pbs.twimg.com/profile_images/849143871242092544/rsZ0znMa_normal.jpg" TargetMode="External"/><Relationship Id="rId2097" Type="http://schemas.openxmlformats.org/officeDocument/2006/relationships/hyperlink" Target="http://pbs.twimg.com/profile_images/726993170819477504/-mmJYdlR_normal.jpg" TargetMode="External"/><Relationship Id="rId276" Type="http://schemas.openxmlformats.org/officeDocument/2006/relationships/hyperlink" Target="http://pbs.twimg.com/profile_images/856157277681729536/Ut3t_-2R_normal.jpg" TargetMode="External"/><Relationship Id="rId483" Type="http://schemas.openxmlformats.org/officeDocument/2006/relationships/hyperlink" Target="https://pbs.twimg.com/profile_banners/532369586/1396486013" TargetMode="External"/><Relationship Id="rId690" Type="http://schemas.openxmlformats.org/officeDocument/2006/relationships/hyperlink" Target="https://pbs.twimg.com/profile_banners/54534219/1431304855" TargetMode="External"/><Relationship Id="rId2164" Type="http://schemas.openxmlformats.org/officeDocument/2006/relationships/hyperlink" Target="http://pbs.twimg.com/profile_images/855331729866858498/4lBdf4bs_normal.jpg" TargetMode="External"/><Relationship Id="rId2371" Type="http://schemas.openxmlformats.org/officeDocument/2006/relationships/hyperlink" Target="https://twitter.com/kallu_murali" TargetMode="External"/><Relationship Id="rId136" Type="http://schemas.openxmlformats.org/officeDocument/2006/relationships/hyperlink" Target="https://twitter.com/arnav_mahanta" TargetMode="External"/><Relationship Id="rId343" Type="http://schemas.openxmlformats.org/officeDocument/2006/relationships/hyperlink" Target="https://twitter.com/hmpatel84381862" TargetMode="External"/><Relationship Id="rId550" Type="http://schemas.openxmlformats.org/officeDocument/2006/relationships/hyperlink" Target="http://abs.twimg.com/images/themes/theme4/bg.gif" TargetMode="External"/><Relationship Id="rId788" Type="http://schemas.openxmlformats.org/officeDocument/2006/relationships/hyperlink" Target="http://abs.twimg.com/images/themes/theme1/bg.png" TargetMode="External"/><Relationship Id="rId995" Type="http://schemas.openxmlformats.org/officeDocument/2006/relationships/hyperlink" Target="https://pbs.twimg.com/profile_banners/774543353308409856/1487161388" TargetMode="External"/><Relationship Id="rId1180" Type="http://schemas.openxmlformats.org/officeDocument/2006/relationships/hyperlink" Target="https://twitter.com/theishaambani" TargetMode="External"/><Relationship Id="rId2024" Type="http://schemas.openxmlformats.org/officeDocument/2006/relationships/hyperlink" Target="http://pbs.twimg.com/profile_images/478958034379481088/tjym6M0m_normal.jpeg" TargetMode="External"/><Relationship Id="rId2231" Type="http://schemas.openxmlformats.org/officeDocument/2006/relationships/hyperlink" Target="http://pbs.twimg.com/profile_images/806151832460369921/EPxUyp_V_normal.jpg" TargetMode="External"/><Relationship Id="rId2469" Type="http://schemas.openxmlformats.org/officeDocument/2006/relationships/hyperlink" Target="https://twitter.com/ganesh818483" TargetMode="External"/><Relationship Id="rId2676" Type="http://schemas.openxmlformats.org/officeDocument/2006/relationships/hyperlink" Target="http://t.co/MjYT7HTGAE" TargetMode="External"/><Relationship Id="rId2883" Type="http://schemas.openxmlformats.org/officeDocument/2006/relationships/hyperlink" Target="http://pbs.twimg.com/profile_images/762635635676983297/aEklueyZ_normal.jpg" TargetMode="External"/><Relationship Id="rId203" Type="http://schemas.openxmlformats.org/officeDocument/2006/relationships/hyperlink" Target="https://pbs.twimg.com/profile_banners/107474787/1362316001" TargetMode="External"/><Relationship Id="rId648" Type="http://schemas.openxmlformats.org/officeDocument/2006/relationships/hyperlink" Target="http://abs.twimg.com/images/themes/theme1/bg.png" TargetMode="External"/><Relationship Id="rId855" Type="http://schemas.openxmlformats.org/officeDocument/2006/relationships/hyperlink" Target="http://pbs.twimg.com/profile_images/834309581153112065/iyZ32Ho5_normal.jpg" TargetMode="External"/><Relationship Id="rId1040" Type="http://schemas.openxmlformats.org/officeDocument/2006/relationships/hyperlink" Target="http://pbs.twimg.com/profile_images/660088512239132673/98V3oMCN_normal.jpg" TargetMode="External"/><Relationship Id="rId1278" Type="http://schemas.openxmlformats.org/officeDocument/2006/relationships/hyperlink" Target="https://pbs.twimg.com/profile_banners/2462813652/1471168525" TargetMode="External"/><Relationship Id="rId1485" Type="http://schemas.openxmlformats.org/officeDocument/2006/relationships/hyperlink" Target="https://pbs.twimg.com/profile_banners/1425178262/1492787044" TargetMode="External"/><Relationship Id="rId1692" Type="http://schemas.openxmlformats.org/officeDocument/2006/relationships/hyperlink" Target="http://abs.twimg.com/images/themes/theme1/bg.png" TargetMode="External"/><Relationship Id="rId2329" Type="http://schemas.openxmlformats.org/officeDocument/2006/relationships/hyperlink" Target="https://twitter.com/13_narayana" TargetMode="External"/><Relationship Id="rId2536" Type="http://schemas.openxmlformats.org/officeDocument/2006/relationships/hyperlink" Target="https://twitter.com/garvitdubey2" TargetMode="External"/><Relationship Id="rId2743" Type="http://schemas.openxmlformats.org/officeDocument/2006/relationships/hyperlink" Target="https://pbs.twimg.com/profile_banners/856876214115553280/1493132168" TargetMode="External"/><Relationship Id="rId410" Type="http://schemas.openxmlformats.org/officeDocument/2006/relationships/hyperlink" Target="http://abs.twimg.com/images/themes/theme1/bg.png" TargetMode="External"/><Relationship Id="rId508" Type="http://schemas.openxmlformats.org/officeDocument/2006/relationships/hyperlink" Target="https://pbs.twimg.com/profile_banners/3223294128/1471894690" TargetMode="External"/><Relationship Id="rId715" Type="http://schemas.openxmlformats.org/officeDocument/2006/relationships/hyperlink" Target="http://abs.twimg.com/images/themes/theme1/bg.png" TargetMode="External"/><Relationship Id="rId922" Type="http://schemas.openxmlformats.org/officeDocument/2006/relationships/hyperlink" Target="http://pbs.twimg.com/profile_images/801753573315014656/A--brEVZ_normal.jpg" TargetMode="External"/><Relationship Id="rId1138" Type="http://schemas.openxmlformats.org/officeDocument/2006/relationships/hyperlink" Target="https://t.co/xIP1NbmbOj" TargetMode="External"/><Relationship Id="rId1345" Type="http://schemas.openxmlformats.org/officeDocument/2006/relationships/hyperlink" Target="http://pbs.twimg.com/profile_images/846062083619897346/GQj6hcZT_normal.jpg" TargetMode="External"/><Relationship Id="rId1552" Type="http://schemas.openxmlformats.org/officeDocument/2006/relationships/hyperlink" Target="https://pbs.twimg.com/profile_banners/1527584192/1473753957" TargetMode="External"/><Relationship Id="rId1997" Type="http://schemas.openxmlformats.org/officeDocument/2006/relationships/hyperlink" Target="http://pbs.twimg.com/profile_images/458199971116748800/1WXLB4c-_normal.jpeg" TargetMode="External"/><Relationship Id="rId2603" Type="http://schemas.openxmlformats.org/officeDocument/2006/relationships/hyperlink" Target="https://twitter.com/pankajbbhasin" TargetMode="External"/><Relationship Id="rId2950" Type="http://schemas.openxmlformats.org/officeDocument/2006/relationships/hyperlink" Target="https://twitter.com/pratap061061" TargetMode="External"/><Relationship Id="rId1205" Type="http://schemas.openxmlformats.org/officeDocument/2006/relationships/hyperlink" Target="http://pbs.twimg.com/profile_background_images/502389019926212608/qW-9aNyB.jpeg" TargetMode="External"/><Relationship Id="rId1857" Type="http://schemas.openxmlformats.org/officeDocument/2006/relationships/hyperlink" Target="http://abs.twimg.com/images/themes/theme1/bg.png" TargetMode="External"/><Relationship Id="rId2810" Type="http://schemas.openxmlformats.org/officeDocument/2006/relationships/hyperlink" Target="http://pbs.twimg.com/profile_images/850359759324803072/Ep6J-YkM_normal.jpg" TargetMode="External"/><Relationship Id="rId2908" Type="http://schemas.openxmlformats.org/officeDocument/2006/relationships/hyperlink" Target="https://twitter.com/1995ujjawal" TargetMode="External"/><Relationship Id="rId51" Type="http://schemas.openxmlformats.org/officeDocument/2006/relationships/hyperlink" Target="http://pbs.twimg.com/profile_images/764065319568760832/t01vTA0q_normal.jpg" TargetMode="External"/><Relationship Id="rId1412" Type="http://schemas.openxmlformats.org/officeDocument/2006/relationships/hyperlink" Target="https://t.co/gRNiPSPkZ4" TargetMode="External"/><Relationship Id="rId1717" Type="http://schemas.openxmlformats.org/officeDocument/2006/relationships/hyperlink" Target="http://abs.twimg.com/images/themes/theme1/bg.png" TargetMode="External"/><Relationship Id="rId1924" Type="http://schemas.openxmlformats.org/officeDocument/2006/relationships/hyperlink" Target="http://pbs.twimg.com/profile_images/845558444799283200/eWc88tNn_normal.png" TargetMode="External"/><Relationship Id="rId298" Type="http://schemas.openxmlformats.org/officeDocument/2006/relationships/hyperlink" Target="http://pbs.twimg.com/profile_images/857937301942530052/YB_d3bBq_normal.jpg" TargetMode="External"/><Relationship Id="rId158" Type="http://schemas.openxmlformats.org/officeDocument/2006/relationships/hyperlink" Target="https://twitter.com/pranjitcruise" TargetMode="External"/><Relationship Id="rId2186" Type="http://schemas.openxmlformats.org/officeDocument/2006/relationships/hyperlink" Target="http://pbs.twimg.com/profile_images/848129299345547264/2Nkqd7vz_normal.jpg" TargetMode="External"/><Relationship Id="rId2393" Type="http://schemas.openxmlformats.org/officeDocument/2006/relationships/hyperlink" Target="https://twitter.com/ten222999" TargetMode="External"/><Relationship Id="rId2698" Type="http://schemas.openxmlformats.org/officeDocument/2006/relationships/hyperlink" Target="https://pbs.twimg.com/profile_banners/4493883862/1489725867" TargetMode="External"/><Relationship Id="rId365" Type="http://schemas.openxmlformats.org/officeDocument/2006/relationships/hyperlink" Target="https://twitter.com/beingskhanfan" TargetMode="External"/><Relationship Id="rId572" Type="http://schemas.openxmlformats.org/officeDocument/2006/relationships/hyperlink" Target="http://pbs.twimg.com/profile_images/800008470313533442/2PVxpllV_normal.jpg" TargetMode="External"/><Relationship Id="rId2046" Type="http://schemas.openxmlformats.org/officeDocument/2006/relationships/hyperlink" Target="http://pbs.twimg.com/profile_images/715209490673582082/_pMRwx6j_normal.jpg" TargetMode="External"/><Relationship Id="rId2253" Type="http://schemas.openxmlformats.org/officeDocument/2006/relationships/hyperlink" Target="http://pbs.twimg.com/profile_images/646260852719419392/Ar3oqF39_normal.png" TargetMode="External"/><Relationship Id="rId2460" Type="http://schemas.openxmlformats.org/officeDocument/2006/relationships/hyperlink" Target="https://twitter.com/ajgaonkarmiking" TargetMode="External"/><Relationship Id="rId225" Type="http://schemas.openxmlformats.org/officeDocument/2006/relationships/hyperlink" Target="https://pbs.twimg.com/profile_banners/508933005/1471533606" TargetMode="External"/><Relationship Id="rId432" Type="http://schemas.openxmlformats.org/officeDocument/2006/relationships/hyperlink" Target="https://twitter.com/thegujaratlions" TargetMode="External"/><Relationship Id="rId877" Type="http://schemas.openxmlformats.org/officeDocument/2006/relationships/hyperlink" Target="http://pbs.twimg.com/profile_background_images/194086519/Image_983_.jpg" TargetMode="External"/><Relationship Id="rId1062" Type="http://schemas.openxmlformats.org/officeDocument/2006/relationships/hyperlink" Target="https://twitter.com/headless_corpse" TargetMode="External"/><Relationship Id="rId2113" Type="http://schemas.openxmlformats.org/officeDocument/2006/relationships/hyperlink" Target="http://pbs.twimg.com/profile_images/846310022082691073/7kuO06F8_normal.jpg" TargetMode="External"/><Relationship Id="rId2320" Type="http://schemas.openxmlformats.org/officeDocument/2006/relationships/hyperlink" Target="https://twitter.com/gibbs82gibbs" TargetMode="External"/><Relationship Id="rId2558" Type="http://schemas.openxmlformats.org/officeDocument/2006/relationships/hyperlink" Target="https://twitter.com/ramshinde5556" TargetMode="External"/><Relationship Id="rId2765" Type="http://schemas.openxmlformats.org/officeDocument/2006/relationships/hyperlink" Target="http://abs.twimg.com/images/themes/theme1/bg.png" TargetMode="External"/><Relationship Id="rId2972" Type="http://schemas.openxmlformats.org/officeDocument/2006/relationships/table" Target="../tables/table2.xml"/><Relationship Id="rId737" Type="http://schemas.openxmlformats.org/officeDocument/2006/relationships/hyperlink" Target="http://pbs.twimg.com/profile_images/858321403652820992/jKa5wlDZ_normal.jpg" TargetMode="External"/><Relationship Id="rId944" Type="http://schemas.openxmlformats.org/officeDocument/2006/relationships/hyperlink" Target="https://twitter.com/lalitbetala" TargetMode="External"/><Relationship Id="rId1367" Type="http://schemas.openxmlformats.org/officeDocument/2006/relationships/hyperlink" Target="https://t.co/Rt8N9wlHyS" TargetMode="External"/><Relationship Id="rId1574" Type="http://schemas.openxmlformats.org/officeDocument/2006/relationships/hyperlink" Target="https://pbs.twimg.com/profile_banners/806090040665378816/1481206563" TargetMode="External"/><Relationship Id="rId1781" Type="http://schemas.openxmlformats.org/officeDocument/2006/relationships/hyperlink" Target="http://abs.twimg.com/images/themes/theme1/bg.png" TargetMode="External"/><Relationship Id="rId2418" Type="http://schemas.openxmlformats.org/officeDocument/2006/relationships/hyperlink" Target="https://twitter.com/imvarun_n" TargetMode="External"/><Relationship Id="rId2625" Type="http://schemas.openxmlformats.org/officeDocument/2006/relationships/hyperlink" Target="https://twitter.com/priyans16736070" TargetMode="External"/><Relationship Id="rId2832" Type="http://schemas.openxmlformats.org/officeDocument/2006/relationships/hyperlink" Target="http://pbs.twimg.com/profile_images/710605702302019584/KCp3z_au_normal.jpg" TargetMode="External"/><Relationship Id="rId73" Type="http://schemas.openxmlformats.org/officeDocument/2006/relationships/hyperlink" Target="https://t.co/M6RueFO3FV" TargetMode="External"/><Relationship Id="rId804" Type="http://schemas.openxmlformats.org/officeDocument/2006/relationships/hyperlink" Target="https://twitter.com/joy_networkz" TargetMode="External"/><Relationship Id="rId1227" Type="http://schemas.openxmlformats.org/officeDocument/2006/relationships/hyperlink" Target="http://abs.twimg.com/images/themes/theme12/bg.gif" TargetMode="External"/><Relationship Id="rId1434" Type="http://schemas.openxmlformats.org/officeDocument/2006/relationships/hyperlink" Target="https://t.co/Nyzy2Wqt2I" TargetMode="External"/><Relationship Id="rId1641" Type="http://schemas.openxmlformats.org/officeDocument/2006/relationships/hyperlink" Target="https://pbs.twimg.com/profile_banners/368327083/1425632162" TargetMode="External"/><Relationship Id="rId1879" Type="http://schemas.openxmlformats.org/officeDocument/2006/relationships/hyperlink" Target="http://abs.twimg.com/images/themes/theme1/bg.png" TargetMode="External"/><Relationship Id="rId1501" Type="http://schemas.openxmlformats.org/officeDocument/2006/relationships/hyperlink" Target="https://pbs.twimg.com/profile_banners/968218687/1456128968" TargetMode="External"/><Relationship Id="rId1739" Type="http://schemas.openxmlformats.org/officeDocument/2006/relationships/hyperlink" Target="http://abs.twimg.com/images/themes/theme1/bg.png" TargetMode="External"/><Relationship Id="rId1946" Type="http://schemas.openxmlformats.org/officeDocument/2006/relationships/hyperlink" Target="http://pbs.twimg.com/profile_images/780803886219010048/p2QxqmrM_normal.jpg" TargetMode="External"/><Relationship Id="rId1806" Type="http://schemas.openxmlformats.org/officeDocument/2006/relationships/hyperlink" Target="http://abs.twimg.com/images/themes/theme1/bg.png" TargetMode="External"/><Relationship Id="rId387" Type="http://schemas.openxmlformats.org/officeDocument/2006/relationships/hyperlink" Target="https://twitter.com/pawan9570230475" TargetMode="External"/><Relationship Id="rId594" Type="http://schemas.openxmlformats.org/officeDocument/2006/relationships/hyperlink" Target="http://pbs.twimg.com/profile_images/3390284756/3a1c3644636a725ca5b19b81fcc457be_normal.jpeg" TargetMode="External"/><Relationship Id="rId2068" Type="http://schemas.openxmlformats.org/officeDocument/2006/relationships/hyperlink" Target="http://pbs.twimg.com/profile_images/847373822814633990/FY9SphWi_normal.jpg" TargetMode="External"/><Relationship Id="rId2275" Type="http://schemas.openxmlformats.org/officeDocument/2006/relationships/hyperlink" Target="https://twitter.com/tillucknowexp" TargetMode="External"/><Relationship Id="rId247" Type="http://schemas.openxmlformats.org/officeDocument/2006/relationships/hyperlink" Target="http://abs.twimg.com/images/themes/theme10/bg.gif" TargetMode="External"/><Relationship Id="rId899" Type="http://schemas.openxmlformats.org/officeDocument/2006/relationships/hyperlink" Target="https://pbs.twimg.com/profile_banners/1724729167/1481109047" TargetMode="External"/><Relationship Id="rId1084" Type="http://schemas.openxmlformats.org/officeDocument/2006/relationships/hyperlink" Target="http://abs.twimg.com/images/themes/theme1/bg.png" TargetMode="External"/><Relationship Id="rId2482" Type="http://schemas.openxmlformats.org/officeDocument/2006/relationships/hyperlink" Target="https://twitter.com/udaymishra42" TargetMode="External"/><Relationship Id="rId2787" Type="http://schemas.openxmlformats.org/officeDocument/2006/relationships/hyperlink" Target="http://pbs.twimg.com/profile_background_images/378800000073235075/27cd1d9f9c18c99dd7559e469293741d.jpeg" TargetMode="External"/><Relationship Id="rId107" Type="http://schemas.openxmlformats.org/officeDocument/2006/relationships/hyperlink" Target="http://pbs.twimg.com/profile_background_images/812799931/04bd6ec35a77d36a788d477ca6d319aa.jpeg" TargetMode="External"/><Relationship Id="rId454" Type="http://schemas.openxmlformats.org/officeDocument/2006/relationships/hyperlink" Target="https://twitter.com/mohitroy08" TargetMode="External"/><Relationship Id="rId661" Type="http://schemas.openxmlformats.org/officeDocument/2006/relationships/hyperlink" Target="https://twitter.com/technicalguruji" TargetMode="External"/><Relationship Id="rId759" Type="http://schemas.openxmlformats.org/officeDocument/2006/relationships/hyperlink" Target="https://twitter.com/thehasnainraza" TargetMode="External"/><Relationship Id="rId966" Type="http://schemas.openxmlformats.org/officeDocument/2006/relationships/hyperlink" Target="https://pbs.twimg.com/profile_banners/812508995093168128/1493035253" TargetMode="External"/><Relationship Id="rId1291" Type="http://schemas.openxmlformats.org/officeDocument/2006/relationships/hyperlink" Target="http://pbs.twimg.com/profile_images/841591736711446528/EJKg3F9G_normal.jpg" TargetMode="External"/><Relationship Id="rId1389" Type="http://schemas.openxmlformats.org/officeDocument/2006/relationships/hyperlink" Target="https://t.co/Tyi8jf14Rh" TargetMode="External"/><Relationship Id="rId1596" Type="http://schemas.openxmlformats.org/officeDocument/2006/relationships/hyperlink" Target="https://pbs.twimg.com/profile_banners/103915214/1468824340" TargetMode="External"/><Relationship Id="rId2135" Type="http://schemas.openxmlformats.org/officeDocument/2006/relationships/hyperlink" Target="http://pbs.twimg.com/profile_images/847759799013883904/N0uUjaGm_normal.jpg" TargetMode="External"/><Relationship Id="rId2342" Type="http://schemas.openxmlformats.org/officeDocument/2006/relationships/hyperlink" Target="https://twitter.com/cool_bul_pandey" TargetMode="External"/><Relationship Id="rId2647" Type="http://schemas.openxmlformats.org/officeDocument/2006/relationships/hyperlink" Target="http://pbs.twimg.com/profile_images/853597146045595650/f8lglyCN_normal.jpg" TargetMode="External"/><Relationship Id="rId314" Type="http://schemas.openxmlformats.org/officeDocument/2006/relationships/hyperlink" Target="http://pbs.twimg.com/profile_images/601997295496769536/htnZp04D_normal.jpg" TargetMode="External"/><Relationship Id="rId521" Type="http://schemas.openxmlformats.org/officeDocument/2006/relationships/hyperlink" Target="http://abs.twimg.com/images/themes/theme1/bg.png" TargetMode="External"/><Relationship Id="rId619" Type="http://schemas.openxmlformats.org/officeDocument/2006/relationships/hyperlink" Target="https://twitter.com/azharkhanap" TargetMode="External"/><Relationship Id="rId1151" Type="http://schemas.openxmlformats.org/officeDocument/2006/relationships/hyperlink" Target="http://abs.twimg.com/images/themes/theme1/bg.png" TargetMode="External"/><Relationship Id="rId1249" Type="http://schemas.openxmlformats.org/officeDocument/2006/relationships/hyperlink" Target="https://pbs.twimg.com/profile_banners/2477931548/1461484350" TargetMode="External"/><Relationship Id="rId2202" Type="http://schemas.openxmlformats.org/officeDocument/2006/relationships/hyperlink" Target="http://pbs.twimg.com/profile_images/856162749537071104/aM2-3t6F_normal.jpg" TargetMode="External"/><Relationship Id="rId2854" Type="http://schemas.openxmlformats.org/officeDocument/2006/relationships/hyperlink" Target="http://pbs.twimg.com/profile_images/808958294131781632/b5z_etzB_normal.jpg" TargetMode="External"/><Relationship Id="rId95" Type="http://schemas.openxmlformats.org/officeDocument/2006/relationships/hyperlink" Target="https://pbs.twimg.com/profile_banners/723777236994658304/1470158856" TargetMode="External"/><Relationship Id="rId826" Type="http://schemas.openxmlformats.org/officeDocument/2006/relationships/hyperlink" Target="https://pbs.twimg.com/profile_banners/805989409720061955/1492434677" TargetMode="External"/><Relationship Id="rId1011" Type="http://schemas.openxmlformats.org/officeDocument/2006/relationships/hyperlink" Target="http://abs.twimg.com/images/themes/theme1/bg.png" TargetMode="External"/><Relationship Id="rId1109" Type="http://schemas.openxmlformats.org/officeDocument/2006/relationships/hyperlink" Target="http://pbs.twimg.com/profile_images/845275406362198017/OIQmSoN3_normal.jpg" TargetMode="External"/><Relationship Id="rId1456" Type="http://schemas.openxmlformats.org/officeDocument/2006/relationships/hyperlink" Target="https://pbs.twimg.com/profile_banners/3035025559/1424552233" TargetMode="External"/><Relationship Id="rId1663" Type="http://schemas.openxmlformats.org/officeDocument/2006/relationships/hyperlink" Target="http://abs.twimg.com/images/themes/theme1/bg.png" TargetMode="External"/><Relationship Id="rId1870" Type="http://schemas.openxmlformats.org/officeDocument/2006/relationships/hyperlink" Target="http://abs.twimg.com/images/themes/theme1/bg.png" TargetMode="External"/><Relationship Id="rId1968" Type="http://schemas.openxmlformats.org/officeDocument/2006/relationships/hyperlink" Target="http://pbs.twimg.com/profile_images/478610080233824256/CPOLkcJk_normal.jpeg" TargetMode="External"/><Relationship Id="rId2507" Type="http://schemas.openxmlformats.org/officeDocument/2006/relationships/hyperlink" Target="https://twitter.com/satyendarjain" TargetMode="External"/><Relationship Id="rId2714" Type="http://schemas.openxmlformats.org/officeDocument/2006/relationships/hyperlink" Target="https://pbs.twimg.com/profile_banners/2816733930/1485946598" TargetMode="External"/><Relationship Id="rId2921" Type="http://schemas.openxmlformats.org/officeDocument/2006/relationships/hyperlink" Target="https://twitter.com/ashwinravi99" TargetMode="External"/><Relationship Id="rId1316" Type="http://schemas.openxmlformats.org/officeDocument/2006/relationships/hyperlink" Target="http://abs.twimg.com/sticky/default_profile_images/default_profile_normal.png" TargetMode="External"/><Relationship Id="rId1523" Type="http://schemas.openxmlformats.org/officeDocument/2006/relationships/hyperlink" Target="https://pbs.twimg.com/profile_banners/68658125/1402744681" TargetMode="External"/><Relationship Id="rId1730" Type="http://schemas.openxmlformats.org/officeDocument/2006/relationships/hyperlink" Target="http://abs.twimg.com/images/themes/theme1/bg.png" TargetMode="External"/><Relationship Id="rId22" Type="http://schemas.openxmlformats.org/officeDocument/2006/relationships/hyperlink" Target="https://pbs.twimg.com/profile_banners/127873721/1398249188" TargetMode="External"/><Relationship Id="rId1828" Type="http://schemas.openxmlformats.org/officeDocument/2006/relationships/hyperlink" Target="http://pbs.twimg.com/profile_background_images/454269565292122112/RecwW8p4.jpeg" TargetMode="External"/><Relationship Id="rId171" Type="http://schemas.openxmlformats.org/officeDocument/2006/relationships/hyperlink" Target="https://t.co/U94R382fDt" TargetMode="External"/><Relationship Id="rId2297" Type="http://schemas.openxmlformats.org/officeDocument/2006/relationships/hyperlink" Target="https://twitter.com/delhiindiarr" TargetMode="External"/><Relationship Id="rId269" Type="http://schemas.openxmlformats.org/officeDocument/2006/relationships/hyperlink" Target="http://abs.twimg.com/images/themes/theme1/bg.png" TargetMode="External"/><Relationship Id="rId476" Type="http://schemas.openxmlformats.org/officeDocument/2006/relationships/hyperlink" Target="https://t.co/uXVRHHhSgH" TargetMode="External"/><Relationship Id="rId683" Type="http://schemas.openxmlformats.org/officeDocument/2006/relationships/hyperlink" Target="https://pbs.twimg.com/profile_banners/2472304766/1466938421" TargetMode="External"/><Relationship Id="rId890" Type="http://schemas.openxmlformats.org/officeDocument/2006/relationships/hyperlink" Target="http://t.co/ATGqCTVzPN" TargetMode="External"/><Relationship Id="rId2157" Type="http://schemas.openxmlformats.org/officeDocument/2006/relationships/hyperlink" Target="http://pbs.twimg.com/profile_images/856529674993676288/TE0IiDrn_normal.jpg" TargetMode="External"/><Relationship Id="rId2364" Type="http://schemas.openxmlformats.org/officeDocument/2006/relationships/hyperlink" Target="https://twitter.com/iamhijra" TargetMode="External"/><Relationship Id="rId2571" Type="http://schemas.openxmlformats.org/officeDocument/2006/relationships/hyperlink" Target="https://twitter.com/rasheed14741988" TargetMode="External"/><Relationship Id="rId129" Type="http://schemas.openxmlformats.org/officeDocument/2006/relationships/hyperlink" Target="http://pbs.twimg.com/profile_images/687143380258705408/RU41lmft_normal.png" TargetMode="External"/><Relationship Id="rId336" Type="http://schemas.openxmlformats.org/officeDocument/2006/relationships/hyperlink" Target="http://pbs.twimg.com/profile_images/684643007656677376/lg81rYXq_normal.jpg" TargetMode="External"/><Relationship Id="rId543" Type="http://schemas.openxmlformats.org/officeDocument/2006/relationships/hyperlink" Target="http://abs.twimg.com/images/themes/theme1/bg.png" TargetMode="External"/><Relationship Id="rId988" Type="http://schemas.openxmlformats.org/officeDocument/2006/relationships/hyperlink" Target="https://t.co/hsinHJe3Dd" TargetMode="External"/><Relationship Id="rId1173" Type="http://schemas.openxmlformats.org/officeDocument/2006/relationships/hyperlink" Target="http://pbs.twimg.com/profile_images/808657111789883393/b3MA8p32_normal.jpg" TargetMode="External"/><Relationship Id="rId1380" Type="http://schemas.openxmlformats.org/officeDocument/2006/relationships/hyperlink" Target="https://t.co/Zu6S0qYDBy" TargetMode="External"/><Relationship Id="rId2017" Type="http://schemas.openxmlformats.org/officeDocument/2006/relationships/hyperlink" Target="http://pbs.twimg.com/profile_images/463294337225224193/Pad32Hu7_normal.jpeg" TargetMode="External"/><Relationship Id="rId2224" Type="http://schemas.openxmlformats.org/officeDocument/2006/relationships/hyperlink" Target="http://pbs.twimg.com/profile_images/843778205991419904/52m6MbH-_normal.jpg" TargetMode="External"/><Relationship Id="rId2669" Type="http://schemas.openxmlformats.org/officeDocument/2006/relationships/hyperlink" Target="https://t.co/CWZJtcrmlE" TargetMode="External"/><Relationship Id="rId2876" Type="http://schemas.openxmlformats.org/officeDocument/2006/relationships/hyperlink" Target="http://pbs.twimg.com/profile_images/854899142270660608/07yNnQa5_normal.jpg" TargetMode="External"/><Relationship Id="rId403" Type="http://schemas.openxmlformats.org/officeDocument/2006/relationships/hyperlink" Target="https://t.co/QigBvoPDn4" TargetMode="External"/><Relationship Id="rId750" Type="http://schemas.openxmlformats.org/officeDocument/2006/relationships/hyperlink" Target="https://twitter.com/skamble123" TargetMode="External"/><Relationship Id="rId848" Type="http://schemas.openxmlformats.org/officeDocument/2006/relationships/hyperlink" Target="http://pbs.twimg.com/profile_images/851396428052275200/0kiBtsOt_normal.jpg" TargetMode="External"/><Relationship Id="rId1033" Type="http://schemas.openxmlformats.org/officeDocument/2006/relationships/hyperlink" Target="http://pbs.twimg.com/profile_images/776277953969659904/gPmf8vqW_normal.jpg" TargetMode="External"/><Relationship Id="rId1478" Type="http://schemas.openxmlformats.org/officeDocument/2006/relationships/hyperlink" Target="https://pbs.twimg.com/profile_banners/2922531097/1479360916" TargetMode="External"/><Relationship Id="rId1685" Type="http://schemas.openxmlformats.org/officeDocument/2006/relationships/hyperlink" Target="http://abs.twimg.com/images/themes/theme1/bg.png" TargetMode="External"/><Relationship Id="rId1892" Type="http://schemas.openxmlformats.org/officeDocument/2006/relationships/hyperlink" Target="http://abs.twimg.com/images/themes/theme1/bg.png" TargetMode="External"/><Relationship Id="rId2431" Type="http://schemas.openxmlformats.org/officeDocument/2006/relationships/hyperlink" Target="https://twitter.com/rowdy_lover" TargetMode="External"/><Relationship Id="rId2529" Type="http://schemas.openxmlformats.org/officeDocument/2006/relationships/hyperlink" Target="https://twitter.com/akhilanoop30" TargetMode="External"/><Relationship Id="rId2736" Type="http://schemas.openxmlformats.org/officeDocument/2006/relationships/hyperlink" Target="https://pbs.twimg.com/profile_banners/81317281/1493048318" TargetMode="External"/><Relationship Id="rId610" Type="http://schemas.openxmlformats.org/officeDocument/2006/relationships/hyperlink" Target="https://twitter.com/salmanplanet" TargetMode="External"/><Relationship Id="rId708" Type="http://schemas.openxmlformats.org/officeDocument/2006/relationships/hyperlink" Target="http://abs.twimg.com/images/themes/theme1/bg.png" TargetMode="External"/><Relationship Id="rId915" Type="http://schemas.openxmlformats.org/officeDocument/2006/relationships/hyperlink" Target="http://abs.twimg.com/images/themes/theme14/bg.gif" TargetMode="External"/><Relationship Id="rId1240" Type="http://schemas.openxmlformats.org/officeDocument/2006/relationships/hyperlink" Target="https://twitter.com/chinnigpk" TargetMode="External"/><Relationship Id="rId1338" Type="http://schemas.openxmlformats.org/officeDocument/2006/relationships/hyperlink" Target="https://pbs.twimg.com/profile_banners/775673198541242368/1475001708" TargetMode="External"/><Relationship Id="rId1545" Type="http://schemas.openxmlformats.org/officeDocument/2006/relationships/hyperlink" Target="https://pbs.twimg.com/profile_banners/2603754718/1432488796" TargetMode="External"/><Relationship Id="rId2943" Type="http://schemas.openxmlformats.org/officeDocument/2006/relationships/hyperlink" Target="https://twitter.com/maruati16" TargetMode="External"/><Relationship Id="rId1100" Type="http://schemas.openxmlformats.org/officeDocument/2006/relationships/hyperlink" Target="http://pbs.twimg.com/profile_images/850085088029061121/5VJjznJy_normal.jpg" TargetMode="External"/><Relationship Id="rId1405" Type="http://schemas.openxmlformats.org/officeDocument/2006/relationships/hyperlink" Target="https://t.co/qyv4LvioXq" TargetMode="External"/><Relationship Id="rId1752" Type="http://schemas.openxmlformats.org/officeDocument/2006/relationships/hyperlink" Target="http://abs.twimg.com/images/themes/theme1/bg.png" TargetMode="External"/><Relationship Id="rId2803" Type="http://schemas.openxmlformats.org/officeDocument/2006/relationships/hyperlink" Target="http://pbs.twimg.com/profile_background_images/797224915/5a430f6a8d59b9dd8957d6d93f79a94e.png" TargetMode="External"/><Relationship Id="rId44" Type="http://schemas.openxmlformats.org/officeDocument/2006/relationships/hyperlink" Target="http://pbs.twimg.com/profile_images/734628377001402368/lxbiL56R_normal.jpg" TargetMode="External"/><Relationship Id="rId1612" Type="http://schemas.openxmlformats.org/officeDocument/2006/relationships/hyperlink" Target="https://pbs.twimg.com/profile_banners/850637660863340545/1492692882" TargetMode="External"/><Relationship Id="rId1917" Type="http://schemas.openxmlformats.org/officeDocument/2006/relationships/hyperlink" Target="http://pbs.twimg.com/profile_images/701819830958161920/7GT-3ws2_normal.jpg" TargetMode="External"/><Relationship Id="rId193" Type="http://schemas.openxmlformats.org/officeDocument/2006/relationships/hyperlink" Target="https://pbs.twimg.com/profile_banners/2201291034/1489127685" TargetMode="External"/><Relationship Id="rId498" Type="http://schemas.openxmlformats.org/officeDocument/2006/relationships/hyperlink" Target="https://pbs.twimg.com/profile_banners/159761882/1480569810" TargetMode="External"/><Relationship Id="rId2081" Type="http://schemas.openxmlformats.org/officeDocument/2006/relationships/hyperlink" Target="http://pbs.twimg.com/profile_images/856723965837844480/a5jGkFjb_normal.jpg" TargetMode="External"/><Relationship Id="rId2179" Type="http://schemas.openxmlformats.org/officeDocument/2006/relationships/hyperlink" Target="http://pbs.twimg.com/profile_images/716295052696428547/IxrLcuj__normal.jpg" TargetMode="External"/><Relationship Id="rId260" Type="http://schemas.openxmlformats.org/officeDocument/2006/relationships/hyperlink" Target="http://abs.twimg.com/images/themes/theme1/bg.png" TargetMode="External"/><Relationship Id="rId2386" Type="http://schemas.openxmlformats.org/officeDocument/2006/relationships/hyperlink" Target="https://twitter.com/ten333333" TargetMode="External"/><Relationship Id="rId2593" Type="http://schemas.openxmlformats.org/officeDocument/2006/relationships/hyperlink" Target="https://twitter.com/nhrv" TargetMode="External"/><Relationship Id="rId120" Type="http://schemas.openxmlformats.org/officeDocument/2006/relationships/hyperlink" Target="http://pbs.twimg.com/profile_images/856397137629896707/ob1DCJgY_normal.jpg" TargetMode="External"/><Relationship Id="rId358" Type="http://schemas.openxmlformats.org/officeDocument/2006/relationships/hyperlink" Target="https://twitter.com/rahulsi52525" TargetMode="External"/><Relationship Id="rId565" Type="http://schemas.openxmlformats.org/officeDocument/2006/relationships/hyperlink" Target="http://pbs.twimg.com/profile_images/855635618612879361/AlGKJpbS_normal.jpg" TargetMode="External"/><Relationship Id="rId772" Type="http://schemas.openxmlformats.org/officeDocument/2006/relationships/hyperlink" Target="https://t.co/pvopkgG5i4" TargetMode="External"/><Relationship Id="rId1195" Type="http://schemas.openxmlformats.org/officeDocument/2006/relationships/hyperlink" Target="http://abs.twimg.com/images/themes/theme1/bg.png" TargetMode="External"/><Relationship Id="rId2039" Type="http://schemas.openxmlformats.org/officeDocument/2006/relationships/hyperlink" Target="http://pbs.twimg.com/profile_images/849193515976245249/j9EKRWdC_normal.jpg" TargetMode="External"/><Relationship Id="rId2246" Type="http://schemas.openxmlformats.org/officeDocument/2006/relationships/hyperlink" Target="http://pbs.twimg.com/profile_images/855028608162832385/rZFZiplz_normal.jpg" TargetMode="External"/><Relationship Id="rId2453" Type="http://schemas.openxmlformats.org/officeDocument/2006/relationships/hyperlink" Target="https://twitter.com/lovablekrishna" TargetMode="External"/><Relationship Id="rId2660" Type="http://schemas.openxmlformats.org/officeDocument/2006/relationships/hyperlink" Target="https://pbs.twimg.com/profile_banners/1209656749/1485405842" TargetMode="External"/><Relationship Id="rId2898" Type="http://schemas.openxmlformats.org/officeDocument/2006/relationships/hyperlink" Target="https://twitter.com/dna" TargetMode="External"/><Relationship Id="rId218" Type="http://schemas.openxmlformats.org/officeDocument/2006/relationships/hyperlink" Target="https://pbs.twimg.com/profile_banners/142221927/1483952306" TargetMode="External"/><Relationship Id="rId425" Type="http://schemas.openxmlformats.org/officeDocument/2006/relationships/hyperlink" Target="http://pbs.twimg.com/profile_images/730417060698689539/ZeYarsIl_normal.jpg" TargetMode="External"/><Relationship Id="rId632" Type="http://schemas.openxmlformats.org/officeDocument/2006/relationships/hyperlink" Target="https://twitter.com/mkpuskarna" TargetMode="External"/><Relationship Id="rId1055" Type="http://schemas.openxmlformats.org/officeDocument/2006/relationships/hyperlink" Target="https://twitter.com/kumariika" TargetMode="External"/><Relationship Id="rId1262" Type="http://schemas.openxmlformats.org/officeDocument/2006/relationships/hyperlink" Target="http://abs.twimg.com/images/themes/theme1/bg.png" TargetMode="External"/><Relationship Id="rId2106" Type="http://schemas.openxmlformats.org/officeDocument/2006/relationships/hyperlink" Target="http://pbs.twimg.com/profile_images/855351192544661504/9MmDqczx_normal.jpg" TargetMode="External"/><Relationship Id="rId2313" Type="http://schemas.openxmlformats.org/officeDocument/2006/relationships/hyperlink" Target="https://twitter.com/idaleng" TargetMode="External"/><Relationship Id="rId2520" Type="http://schemas.openxmlformats.org/officeDocument/2006/relationships/hyperlink" Target="https://twitter.com/hashish0077" TargetMode="External"/><Relationship Id="rId2758" Type="http://schemas.openxmlformats.org/officeDocument/2006/relationships/hyperlink" Target="http://pbs.twimg.com/profile_background_images/378800000175778006/yAHZPUM0.jpeg" TargetMode="External"/><Relationship Id="rId2965" Type="http://schemas.openxmlformats.org/officeDocument/2006/relationships/hyperlink" Target="https://twitter.com/nandannilekani" TargetMode="External"/><Relationship Id="rId937" Type="http://schemas.openxmlformats.org/officeDocument/2006/relationships/hyperlink" Target="https://twitter.com/shaikhlalsakal" TargetMode="External"/><Relationship Id="rId1122" Type="http://schemas.openxmlformats.org/officeDocument/2006/relationships/hyperlink" Target="https://twitter.com/shara56raghu" TargetMode="External"/><Relationship Id="rId1567" Type="http://schemas.openxmlformats.org/officeDocument/2006/relationships/hyperlink" Target="https://pbs.twimg.com/profile_banners/141633175/1489470135" TargetMode="External"/><Relationship Id="rId1774" Type="http://schemas.openxmlformats.org/officeDocument/2006/relationships/hyperlink" Target="http://abs.twimg.com/images/themes/theme1/bg.png" TargetMode="External"/><Relationship Id="rId1981" Type="http://schemas.openxmlformats.org/officeDocument/2006/relationships/hyperlink" Target="http://pbs.twimg.com/profile_images/632037863371075584/KviXrh96_normal.jpg" TargetMode="External"/><Relationship Id="rId2618" Type="http://schemas.openxmlformats.org/officeDocument/2006/relationships/hyperlink" Target="https://twitter.com/uj8apkc5cduzhek" TargetMode="External"/><Relationship Id="rId2825" Type="http://schemas.openxmlformats.org/officeDocument/2006/relationships/hyperlink" Target="http://pbs.twimg.com/profile_images/839367948032692224/wjNGg8Su_normal.jpg" TargetMode="External"/><Relationship Id="rId66" Type="http://schemas.openxmlformats.org/officeDocument/2006/relationships/hyperlink" Target="https://twitter.com/gvachharajani" TargetMode="External"/><Relationship Id="rId1427" Type="http://schemas.openxmlformats.org/officeDocument/2006/relationships/hyperlink" Target="https://t.co/QsdLBBttoL" TargetMode="External"/><Relationship Id="rId1634" Type="http://schemas.openxmlformats.org/officeDocument/2006/relationships/hyperlink" Target="https://pbs.twimg.com/profile_banners/4703466704/1451835413" TargetMode="External"/><Relationship Id="rId1841" Type="http://schemas.openxmlformats.org/officeDocument/2006/relationships/hyperlink" Target="http://abs.twimg.com/images/themes/theme1/bg.png" TargetMode="External"/><Relationship Id="rId1939" Type="http://schemas.openxmlformats.org/officeDocument/2006/relationships/hyperlink" Target="http://pbs.twimg.com/profile_images/802937912434118656/T7IR5pKC_normal.jpg" TargetMode="External"/><Relationship Id="rId1701" Type="http://schemas.openxmlformats.org/officeDocument/2006/relationships/hyperlink" Target="http://abs.twimg.com/images/themes/theme1/bg.png" TargetMode="External"/><Relationship Id="rId282" Type="http://schemas.openxmlformats.org/officeDocument/2006/relationships/hyperlink" Target="http://pbs.twimg.com/profile_images/858322986713133056/p2KeFTtb_normal.jpg" TargetMode="External"/><Relationship Id="rId587" Type="http://schemas.openxmlformats.org/officeDocument/2006/relationships/hyperlink" Target="http://pbs.twimg.com/profile_images/849546429035143168/v_lc3qK3_normal.jpg" TargetMode="External"/><Relationship Id="rId2170" Type="http://schemas.openxmlformats.org/officeDocument/2006/relationships/hyperlink" Target="http://pbs.twimg.com/profile_images/664065420769390592/KsAIFUP__normal.jpg" TargetMode="External"/><Relationship Id="rId2268" Type="http://schemas.openxmlformats.org/officeDocument/2006/relationships/hyperlink" Target="https://twitter.com/arvindpahadia" TargetMode="External"/><Relationship Id="rId8" Type="http://schemas.openxmlformats.org/officeDocument/2006/relationships/hyperlink" Target="http://t.co/M9EeZfBceZhttp:/t.co/1Rj58gzPbg" TargetMode="External"/><Relationship Id="rId142" Type="http://schemas.openxmlformats.org/officeDocument/2006/relationships/hyperlink" Target="https://twitter.com/madduradithya" TargetMode="External"/><Relationship Id="rId447" Type="http://schemas.openxmlformats.org/officeDocument/2006/relationships/hyperlink" Target="http://pbs.twimg.com/profile_images/832810562467856384/guus7c0F_normal.jpg" TargetMode="External"/><Relationship Id="rId794" Type="http://schemas.openxmlformats.org/officeDocument/2006/relationships/hyperlink" Target="http://pbs.twimg.com/profile_images/853129801921470464/o_Wly9Fp_normal.jpg" TargetMode="External"/><Relationship Id="rId1077" Type="http://schemas.openxmlformats.org/officeDocument/2006/relationships/hyperlink" Target="https://pbs.twimg.com/profile_banners/64743579/1483527365" TargetMode="External"/><Relationship Id="rId2030" Type="http://schemas.openxmlformats.org/officeDocument/2006/relationships/hyperlink" Target="http://pbs.twimg.com/profile_images/458206762202439680/v-vqh8xk_normal.jpeg" TargetMode="External"/><Relationship Id="rId2128" Type="http://schemas.openxmlformats.org/officeDocument/2006/relationships/hyperlink" Target="http://pbs.twimg.com/profile_images/782311324793511936/tAKgTwxk_normal.jpg" TargetMode="External"/><Relationship Id="rId2475" Type="http://schemas.openxmlformats.org/officeDocument/2006/relationships/hyperlink" Target="https://twitter.com/tekriwalsandeep" TargetMode="External"/><Relationship Id="rId2682" Type="http://schemas.openxmlformats.org/officeDocument/2006/relationships/hyperlink" Target="https://t.co/zjJJbAlvG1" TargetMode="External"/><Relationship Id="rId654" Type="http://schemas.openxmlformats.org/officeDocument/2006/relationships/hyperlink" Target="http://pbs.twimg.com/profile_images/768071480584331265/czqGoGrD_normal.jpg" TargetMode="External"/><Relationship Id="rId861" Type="http://schemas.openxmlformats.org/officeDocument/2006/relationships/hyperlink" Target="https://twitter.com/prasujith" TargetMode="External"/><Relationship Id="rId959" Type="http://schemas.openxmlformats.org/officeDocument/2006/relationships/hyperlink" Target="http://pbs.twimg.com/profile_images/846025596866039808/d779EHVA_normal.jpg" TargetMode="External"/><Relationship Id="rId1284" Type="http://schemas.openxmlformats.org/officeDocument/2006/relationships/hyperlink" Target="http://pbs.twimg.com/profile_images/844487001026056193/B1NrxVtV_normal.jpg" TargetMode="External"/><Relationship Id="rId1491" Type="http://schemas.openxmlformats.org/officeDocument/2006/relationships/hyperlink" Target="https://pbs.twimg.com/profile_banners/791907103/1492266632" TargetMode="External"/><Relationship Id="rId1589" Type="http://schemas.openxmlformats.org/officeDocument/2006/relationships/hyperlink" Target="https://pbs.twimg.com/profile_banners/1896007256/1453787679" TargetMode="External"/><Relationship Id="rId2335" Type="http://schemas.openxmlformats.org/officeDocument/2006/relationships/hyperlink" Target="https://twitter.com/rashmishankar4" TargetMode="External"/><Relationship Id="rId2542" Type="http://schemas.openxmlformats.org/officeDocument/2006/relationships/hyperlink" Target="https://twitter.com/vsehrawatdp" TargetMode="External"/><Relationship Id="rId307" Type="http://schemas.openxmlformats.org/officeDocument/2006/relationships/hyperlink" Target="http://pbs.twimg.com/profile_images/569754943884513280/7CKF84qJ_normal.png" TargetMode="External"/><Relationship Id="rId514" Type="http://schemas.openxmlformats.org/officeDocument/2006/relationships/hyperlink" Target="https://pbs.twimg.com/profile_banners/2876092697/1454943884" TargetMode="External"/><Relationship Id="rId721" Type="http://schemas.openxmlformats.org/officeDocument/2006/relationships/hyperlink" Target="http://pbs.twimg.com/profile_images/856727882739089408/3BnIo9Qf_normal.jpg" TargetMode="External"/><Relationship Id="rId1144" Type="http://schemas.openxmlformats.org/officeDocument/2006/relationships/hyperlink" Target="https://pbs.twimg.com/profile_banners/375001336/1487675687" TargetMode="External"/><Relationship Id="rId1351" Type="http://schemas.openxmlformats.org/officeDocument/2006/relationships/hyperlink" Target="https://t.co/ZQKKq0uju3" TargetMode="External"/><Relationship Id="rId1449" Type="http://schemas.openxmlformats.org/officeDocument/2006/relationships/hyperlink" Target="https://pbs.twimg.com/profile_banners/119095055/1466296509" TargetMode="External"/><Relationship Id="rId1796" Type="http://schemas.openxmlformats.org/officeDocument/2006/relationships/hyperlink" Target="http://abs.twimg.com/images/themes/theme1/bg.png" TargetMode="External"/><Relationship Id="rId2402" Type="http://schemas.openxmlformats.org/officeDocument/2006/relationships/hyperlink" Target="https://twitter.com/thesehwagfc" TargetMode="External"/><Relationship Id="rId2847" Type="http://schemas.openxmlformats.org/officeDocument/2006/relationships/hyperlink" Target="http://pbs.twimg.com/profile_images/849997006806372352/Z85Xc759_normal.jpg" TargetMode="External"/><Relationship Id="rId88" Type="http://schemas.openxmlformats.org/officeDocument/2006/relationships/hyperlink" Target="https://pbs.twimg.com/profile_banners/161349176/1493045374" TargetMode="External"/><Relationship Id="rId819" Type="http://schemas.openxmlformats.org/officeDocument/2006/relationships/hyperlink" Target="https://pbs.twimg.com/profile_banners/141151072/1492140384" TargetMode="External"/><Relationship Id="rId1004" Type="http://schemas.openxmlformats.org/officeDocument/2006/relationships/hyperlink" Target="https://pbs.twimg.com/profile_banners/354823930/1486795373" TargetMode="External"/><Relationship Id="rId1211" Type="http://schemas.openxmlformats.org/officeDocument/2006/relationships/hyperlink" Target="http://pbs.twimg.com/profile_images/848076050848526336/F7EoPtJd_normal.jpg" TargetMode="External"/><Relationship Id="rId1656" Type="http://schemas.openxmlformats.org/officeDocument/2006/relationships/hyperlink" Target="http://abs.twimg.com/images/themes/theme1/bg.png" TargetMode="External"/><Relationship Id="rId1863" Type="http://schemas.openxmlformats.org/officeDocument/2006/relationships/hyperlink" Target="http://pbs.twimg.com/profile_background_images/378800000091610688/6e1265562217f4e9c8758d29ee1254b9.png" TargetMode="External"/><Relationship Id="rId2707" Type="http://schemas.openxmlformats.org/officeDocument/2006/relationships/hyperlink" Target="https://pbs.twimg.com/profile_banners/839364682771283969/1488955886" TargetMode="External"/><Relationship Id="rId2914" Type="http://schemas.openxmlformats.org/officeDocument/2006/relationships/hyperlink" Target="https://twitter.com/iccmediacomms" TargetMode="External"/><Relationship Id="rId1309" Type="http://schemas.openxmlformats.org/officeDocument/2006/relationships/hyperlink" Target="http://abs.twimg.com/images/themes/theme1/bg.png" TargetMode="External"/><Relationship Id="rId1516" Type="http://schemas.openxmlformats.org/officeDocument/2006/relationships/hyperlink" Target="https://pbs.twimg.com/profile_banners/160161850/1482778059" TargetMode="External"/><Relationship Id="rId1723" Type="http://schemas.openxmlformats.org/officeDocument/2006/relationships/hyperlink" Target="http://abs.twimg.com/images/themes/theme1/bg.png" TargetMode="External"/><Relationship Id="rId1930" Type="http://schemas.openxmlformats.org/officeDocument/2006/relationships/hyperlink" Target="http://pbs.twimg.com/profile_images/679989618058465280/jwNO-2eq_normal.jpg" TargetMode="External"/><Relationship Id="rId15" Type="http://schemas.openxmlformats.org/officeDocument/2006/relationships/hyperlink" Target="https://t.co/nrSJWjIRSG" TargetMode="External"/><Relationship Id="rId2192" Type="http://schemas.openxmlformats.org/officeDocument/2006/relationships/hyperlink" Target="http://pbs.twimg.com/profile_images/825410666781691905/tXRgEWwh_normal.jpg" TargetMode="External"/><Relationship Id="rId164" Type="http://schemas.openxmlformats.org/officeDocument/2006/relationships/hyperlink" Target="https://t.co/uxm5nFQCHh" TargetMode="External"/><Relationship Id="rId371" Type="http://schemas.openxmlformats.org/officeDocument/2006/relationships/hyperlink" Target="https://twitter.com/hindibihar" TargetMode="External"/><Relationship Id="rId2052" Type="http://schemas.openxmlformats.org/officeDocument/2006/relationships/hyperlink" Target="http://pbs.twimg.com/profile_images/834239961666842625/aRODmfzz_normal.jpg" TargetMode="External"/><Relationship Id="rId2497" Type="http://schemas.openxmlformats.org/officeDocument/2006/relationships/hyperlink" Target="https://twitter.com/bipinmparekh" TargetMode="External"/><Relationship Id="rId469" Type="http://schemas.openxmlformats.org/officeDocument/2006/relationships/hyperlink" Target="https://t.co/hI4N8eoIqu" TargetMode="External"/><Relationship Id="rId676" Type="http://schemas.openxmlformats.org/officeDocument/2006/relationships/hyperlink" Target="https://pbs.twimg.com/profile_banners/3172129394/1490029854" TargetMode="External"/><Relationship Id="rId883" Type="http://schemas.openxmlformats.org/officeDocument/2006/relationships/hyperlink" Target="https://twitter.com/shinywildsharma" TargetMode="External"/><Relationship Id="rId1099" Type="http://schemas.openxmlformats.org/officeDocument/2006/relationships/hyperlink" Target="http://pbs.twimg.com/profile_images/851152150319079424/RhgZOM8__normal.jpg" TargetMode="External"/><Relationship Id="rId2357" Type="http://schemas.openxmlformats.org/officeDocument/2006/relationships/hyperlink" Target="https://twitter.com/damonmatt35" TargetMode="External"/><Relationship Id="rId2564" Type="http://schemas.openxmlformats.org/officeDocument/2006/relationships/hyperlink" Target="https://twitter.com/lord_returns" TargetMode="External"/><Relationship Id="rId231" Type="http://schemas.openxmlformats.org/officeDocument/2006/relationships/hyperlink" Target="http://pbs.twimg.com/profile_background_images/378800000086631710/28d22502c9f048a3fec54ce405f79469.png" TargetMode="External"/><Relationship Id="rId329" Type="http://schemas.openxmlformats.org/officeDocument/2006/relationships/hyperlink" Target="http://pbs.twimg.com/profile_images/823555572255571968/x_DenVZb_normal.jpg" TargetMode="External"/><Relationship Id="rId536" Type="http://schemas.openxmlformats.org/officeDocument/2006/relationships/hyperlink" Target="http://abs.twimg.com/images/themes/theme1/bg.png" TargetMode="External"/><Relationship Id="rId1166" Type="http://schemas.openxmlformats.org/officeDocument/2006/relationships/hyperlink" Target="http://abs.twimg.com/sticky/default_profile_images/default_profile_normal.png" TargetMode="External"/><Relationship Id="rId1373" Type="http://schemas.openxmlformats.org/officeDocument/2006/relationships/hyperlink" Target="https://t.co/9K73saQCOP" TargetMode="External"/><Relationship Id="rId2217" Type="http://schemas.openxmlformats.org/officeDocument/2006/relationships/hyperlink" Target="http://pbs.twimg.com/profile_images/706505019672043520/__J0yIVH_normal.jpg" TargetMode="External"/><Relationship Id="rId2771" Type="http://schemas.openxmlformats.org/officeDocument/2006/relationships/hyperlink" Target="http://pbs.twimg.com/profile_background_images/550996016657203200/s5F4GZrk.jpeg" TargetMode="External"/><Relationship Id="rId2869" Type="http://schemas.openxmlformats.org/officeDocument/2006/relationships/hyperlink" Target="http://pbs.twimg.com/profile_images/824651785541451776/yaWpDaTw_normal.jpg" TargetMode="External"/><Relationship Id="rId743" Type="http://schemas.openxmlformats.org/officeDocument/2006/relationships/hyperlink" Target="https://twitter.com/amoghuchil" TargetMode="External"/><Relationship Id="rId950" Type="http://schemas.openxmlformats.org/officeDocument/2006/relationships/hyperlink" Target="https://twitter.com/vibhaspatil" TargetMode="External"/><Relationship Id="rId1026" Type="http://schemas.openxmlformats.org/officeDocument/2006/relationships/hyperlink" Target="http://pbs.twimg.com/profile_images/740810347540582400/eWSJETpp_normal.jpg" TargetMode="External"/><Relationship Id="rId1580" Type="http://schemas.openxmlformats.org/officeDocument/2006/relationships/hyperlink" Target="https://pbs.twimg.com/profile_banners/755366510877638656/1469162709" TargetMode="External"/><Relationship Id="rId1678" Type="http://schemas.openxmlformats.org/officeDocument/2006/relationships/hyperlink" Target="http://abs.twimg.com/images/themes/theme1/bg.png" TargetMode="External"/><Relationship Id="rId1885" Type="http://schemas.openxmlformats.org/officeDocument/2006/relationships/hyperlink" Target="http://abs.twimg.com/images/themes/theme5/bg.gif" TargetMode="External"/><Relationship Id="rId2424" Type="http://schemas.openxmlformats.org/officeDocument/2006/relationships/hyperlink" Target="https://twitter.com/ferrosahammed" TargetMode="External"/><Relationship Id="rId2631" Type="http://schemas.openxmlformats.org/officeDocument/2006/relationships/hyperlink" Target="https://pbs.twimg.com/profile_banners/3252642768/1478356011" TargetMode="External"/><Relationship Id="rId2729" Type="http://schemas.openxmlformats.org/officeDocument/2006/relationships/hyperlink" Target="https://pbs.twimg.com/profile_banners/185142711/1490690243" TargetMode="External"/><Relationship Id="rId2936" Type="http://schemas.openxmlformats.org/officeDocument/2006/relationships/hyperlink" Target="https://twitter.com/haydostweets" TargetMode="External"/><Relationship Id="rId603" Type="http://schemas.openxmlformats.org/officeDocument/2006/relationships/hyperlink" Target="https://twitter.com/wild_aju_dn_mes" TargetMode="External"/><Relationship Id="rId810" Type="http://schemas.openxmlformats.org/officeDocument/2006/relationships/hyperlink" Target="https://twitter.com/sujitmohanty_me" TargetMode="External"/><Relationship Id="rId908" Type="http://schemas.openxmlformats.org/officeDocument/2006/relationships/hyperlink" Target="http://abs.twimg.com/images/themes/theme1/bg.png" TargetMode="External"/><Relationship Id="rId1233" Type="http://schemas.openxmlformats.org/officeDocument/2006/relationships/hyperlink" Target="http://pbs.twimg.com/profile_images/779604044599865344/t0KYh2hN_normal.jpg" TargetMode="External"/><Relationship Id="rId1440" Type="http://schemas.openxmlformats.org/officeDocument/2006/relationships/hyperlink" Target="https://t.co/gEEkNcQh4N" TargetMode="External"/><Relationship Id="rId1538" Type="http://schemas.openxmlformats.org/officeDocument/2006/relationships/hyperlink" Target="https://pbs.twimg.com/profile_banners/2322529874/1492765461" TargetMode="External"/><Relationship Id="rId1300" Type="http://schemas.openxmlformats.org/officeDocument/2006/relationships/hyperlink" Target="https://twitter.com/anandgu91036327" TargetMode="External"/><Relationship Id="rId1745" Type="http://schemas.openxmlformats.org/officeDocument/2006/relationships/hyperlink" Target="http://abs.twimg.com/images/themes/theme1/bg.png" TargetMode="External"/><Relationship Id="rId1952" Type="http://schemas.openxmlformats.org/officeDocument/2006/relationships/hyperlink" Target="http://pbs.twimg.com/profile_images/779737995817517056/nhj1O2UO_normal.jpg" TargetMode="External"/><Relationship Id="rId37" Type="http://schemas.openxmlformats.org/officeDocument/2006/relationships/hyperlink" Target="http://pbs.twimg.com/profile_background_images/139514463/pawans-komaram-puli.jpg" TargetMode="External"/><Relationship Id="rId1605" Type="http://schemas.openxmlformats.org/officeDocument/2006/relationships/hyperlink" Target="https://pbs.twimg.com/profile_banners/581527148/1480001035" TargetMode="External"/><Relationship Id="rId1812" Type="http://schemas.openxmlformats.org/officeDocument/2006/relationships/hyperlink" Target="http://abs.twimg.com/images/themes/theme1/bg.png" TargetMode="External"/><Relationship Id="rId186" Type="http://schemas.openxmlformats.org/officeDocument/2006/relationships/hyperlink" Target="https://pbs.twimg.com/profile_banners/113534997/1463735095" TargetMode="External"/><Relationship Id="rId393" Type="http://schemas.openxmlformats.org/officeDocument/2006/relationships/hyperlink" Target="https://twitter.com/bringrajeev" TargetMode="External"/><Relationship Id="rId2074" Type="http://schemas.openxmlformats.org/officeDocument/2006/relationships/hyperlink" Target="http://pbs.twimg.com/profile_images/789153482464907264/hRh1leq__normal.jpg" TargetMode="External"/><Relationship Id="rId2281" Type="http://schemas.openxmlformats.org/officeDocument/2006/relationships/hyperlink" Target="https://twitter.com/celbs2025" TargetMode="External"/><Relationship Id="rId253" Type="http://schemas.openxmlformats.org/officeDocument/2006/relationships/hyperlink" Target="http://abs.twimg.com/images/themes/theme1/bg.png" TargetMode="External"/><Relationship Id="rId460" Type="http://schemas.openxmlformats.org/officeDocument/2006/relationships/hyperlink" Target="https://t.co/l6BiTmVtQt" TargetMode="External"/><Relationship Id="rId698" Type="http://schemas.openxmlformats.org/officeDocument/2006/relationships/hyperlink" Target="http://abs.twimg.com/images/themes/theme1/bg.png" TargetMode="External"/><Relationship Id="rId1090" Type="http://schemas.openxmlformats.org/officeDocument/2006/relationships/hyperlink" Target="http://abs.twimg.com/images/themes/theme14/bg.gif" TargetMode="External"/><Relationship Id="rId2141" Type="http://schemas.openxmlformats.org/officeDocument/2006/relationships/hyperlink" Target="http://pbs.twimg.com/profile_images/856872633085841409/N-08-6TH_normal.jpg" TargetMode="External"/><Relationship Id="rId2379" Type="http://schemas.openxmlformats.org/officeDocument/2006/relationships/hyperlink" Target="https://twitter.com/main_balmaaaa" TargetMode="External"/><Relationship Id="rId2586" Type="http://schemas.openxmlformats.org/officeDocument/2006/relationships/hyperlink" Target="https://twitter.com/bjp4delhi" TargetMode="External"/><Relationship Id="rId2793" Type="http://schemas.openxmlformats.org/officeDocument/2006/relationships/hyperlink" Target="http://abs.twimg.com/images/themes/theme19/bg.gif" TargetMode="External"/><Relationship Id="rId113" Type="http://schemas.openxmlformats.org/officeDocument/2006/relationships/hyperlink" Target="http://pbs.twimg.com/profile_images/665559221488893954/KdPSo2Qx_normal.jpg" TargetMode="External"/><Relationship Id="rId320" Type="http://schemas.openxmlformats.org/officeDocument/2006/relationships/hyperlink" Target="http://pbs.twimg.com/profile_images/855398662180098048/4HQlMd86_normal.jpg" TargetMode="External"/><Relationship Id="rId558" Type="http://schemas.openxmlformats.org/officeDocument/2006/relationships/hyperlink" Target="http://pbs.twimg.com/profile_images/660024421696974848/1XyDmClJ_normal.jpg" TargetMode="External"/><Relationship Id="rId765" Type="http://schemas.openxmlformats.org/officeDocument/2006/relationships/hyperlink" Target="https://twitter.com/daneshbhope" TargetMode="External"/><Relationship Id="rId972" Type="http://schemas.openxmlformats.org/officeDocument/2006/relationships/hyperlink" Target="http://pbs.twimg.com/profile_images/848464302281551873/3gBVIejX_normal.jpg" TargetMode="External"/><Relationship Id="rId1188" Type="http://schemas.openxmlformats.org/officeDocument/2006/relationships/hyperlink" Target="https://twitter.com/shivde1952" TargetMode="External"/><Relationship Id="rId1395" Type="http://schemas.openxmlformats.org/officeDocument/2006/relationships/hyperlink" Target="https://t.co/QWfW4kNBOn" TargetMode="External"/><Relationship Id="rId2001" Type="http://schemas.openxmlformats.org/officeDocument/2006/relationships/hyperlink" Target="http://pbs.twimg.com/profile_images/461115933285548032/Pvh-68xp_normal.jpeg" TargetMode="External"/><Relationship Id="rId2239" Type="http://schemas.openxmlformats.org/officeDocument/2006/relationships/hyperlink" Target="http://pbs.twimg.com/profile_images/683673398237528064/1IzqvhuZ_normal.jpg" TargetMode="External"/><Relationship Id="rId2446" Type="http://schemas.openxmlformats.org/officeDocument/2006/relationships/hyperlink" Target="https://twitter.com/bhosadchod" TargetMode="External"/><Relationship Id="rId2653" Type="http://schemas.openxmlformats.org/officeDocument/2006/relationships/hyperlink" Target="https://twitter.com/yue_siang" TargetMode="External"/><Relationship Id="rId2860" Type="http://schemas.openxmlformats.org/officeDocument/2006/relationships/hyperlink" Target="http://pbs.twimg.com/profile_images/773617880571211776/iLPbB6RT_normal.jpg" TargetMode="External"/><Relationship Id="rId418" Type="http://schemas.openxmlformats.org/officeDocument/2006/relationships/hyperlink" Target="http://abs.twimg.com/sticky/default_profile_images/default_profile_normal.png" TargetMode="External"/><Relationship Id="rId625" Type="http://schemas.openxmlformats.org/officeDocument/2006/relationships/hyperlink" Target="https://twitter.com/ayushrathore67" TargetMode="External"/><Relationship Id="rId832" Type="http://schemas.openxmlformats.org/officeDocument/2006/relationships/hyperlink" Target="http://pbs.twimg.com/profile_background_images/653891423/870cakjums8pzywrxgad.jpeg" TargetMode="External"/><Relationship Id="rId1048" Type="http://schemas.openxmlformats.org/officeDocument/2006/relationships/hyperlink" Target="https://twitter.com/imonkar2016" TargetMode="External"/><Relationship Id="rId1255" Type="http://schemas.openxmlformats.org/officeDocument/2006/relationships/hyperlink" Target="https://twitter.com/ashimm9" TargetMode="External"/><Relationship Id="rId1462" Type="http://schemas.openxmlformats.org/officeDocument/2006/relationships/hyperlink" Target="https://pbs.twimg.com/profile_banners/830550060077301762/1493004457" TargetMode="External"/><Relationship Id="rId2306" Type="http://schemas.openxmlformats.org/officeDocument/2006/relationships/hyperlink" Target="https://twitter.com/kalra_ankusha" TargetMode="External"/><Relationship Id="rId2513" Type="http://schemas.openxmlformats.org/officeDocument/2006/relationships/hyperlink" Target="https://twitter.com/pardeep9sidhu" TargetMode="External"/><Relationship Id="rId2958" Type="http://schemas.openxmlformats.org/officeDocument/2006/relationships/hyperlink" Target="https://twitter.com/virumishra6" TargetMode="External"/><Relationship Id="rId1115" Type="http://schemas.openxmlformats.org/officeDocument/2006/relationships/hyperlink" Target="https://twitter.com/rj_nilam" TargetMode="External"/><Relationship Id="rId1322" Type="http://schemas.openxmlformats.org/officeDocument/2006/relationships/hyperlink" Target="http://pbs.twimg.com/profile_images/811173519954427904/zeKm9Tl5_normal.jpg" TargetMode="External"/><Relationship Id="rId1767" Type="http://schemas.openxmlformats.org/officeDocument/2006/relationships/hyperlink" Target="http://abs.twimg.com/images/themes/theme1/bg.png" TargetMode="External"/><Relationship Id="rId1974" Type="http://schemas.openxmlformats.org/officeDocument/2006/relationships/hyperlink" Target="http://pbs.twimg.com/profile_images/779737140330573824/0JKuWVEZ_normal.jpg" TargetMode="External"/><Relationship Id="rId2720" Type="http://schemas.openxmlformats.org/officeDocument/2006/relationships/hyperlink" Target="https://pbs.twimg.com/profile_banners/358814014/1489421876" TargetMode="External"/><Relationship Id="rId2818" Type="http://schemas.openxmlformats.org/officeDocument/2006/relationships/hyperlink" Target="http://pbs.twimg.com/profile_images/850259852291002368/c9h1sCBW_normal.jpg" TargetMode="External"/><Relationship Id="rId59" Type="http://schemas.openxmlformats.org/officeDocument/2006/relationships/hyperlink" Target="https://twitter.com/indiafone" TargetMode="External"/><Relationship Id="rId1627" Type="http://schemas.openxmlformats.org/officeDocument/2006/relationships/hyperlink" Target="https://pbs.twimg.com/profile_banners/127794104/1492841618" TargetMode="External"/><Relationship Id="rId1834" Type="http://schemas.openxmlformats.org/officeDocument/2006/relationships/hyperlink" Target="http://pbs.twimg.com/profile_background_images/569749909/01c22toefrb6ssoc6tbe.jpeg" TargetMode="External"/><Relationship Id="rId2096" Type="http://schemas.openxmlformats.org/officeDocument/2006/relationships/hyperlink" Target="http://pbs.twimg.com/profile_images/853176988541927425/xmF6_Wsw_normal.jpg" TargetMode="External"/><Relationship Id="rId1901" Type="http://schemas.openxmlformats.org/officeDocument/2006/relationships/hyperlink" Target="http://pbs.twimg.com/profile_images/570900784246566912/xWsJuMPW_normal.png" TargetMode="External"/><Relationship Id="rId275" Type="http://schemas.openxmlformats.org/officeDocument/2006/relationships/hyperlink" Target="http://pbs.twimg.com/profile_images/853498556417798145/QMAgX5vO_normal.jpg" TargetMode="External"/><Relationship Id="rId482" Type="http://schemas.openxmlformats.org/officeDocument/2006/relationships/hyperlink" Target="https://pbs.twimg.com/profile_banners/339781161/1468391836" TargetMode="External"/><Relationship Id="rId2163" Type="http://schemas.openxmlformats.org/officeDocument/2006/relationships/hyperlink" Target="http://pbs.twimg.com/profile_images/858774987859263489/dxNnj-Bz_normal.jpg" TargetMode="External"/><Relationship Id="rId2370" Type="http://schemas.openxmlformats.org/officeDocument/2006/relationships/hyperlink" Target="https://twitter.com/kyla_matt" TargetMode="External"/><Relationship Id="rId135" Type="http://schemas.openxmlformats.org/officeDocument/2006/relationships/hyperlink" Target="http://pbs.twimg.com/profile_images/544791486408060929/9LF5vqGx_normal.jpeg" TargetMode="External"/><Relationship Id="rId342" Type="http://schemas.openxmlformats.org/officeDocument/2006/relationships/hyperlink" Target="https://twitter.com/vivekranjan2059" TargetMode="External"/><Relationship Id="rId787" Type="http://schemas.openxmlformats.org/officeDocument/2006/relationships/hyperlink" Target="http://abs.twimg.com/images/themes/theme1/bg.png" TargetMode="External"/><Relationship Id="rId994" Type="http://schemas.openxmlformats.org/officeDocument/2006/relationships/hyperlink" Target="http://t.co/Yztqcyyhci" TargetMode="External"/><Relationship Id="rId2023" Type="http://schemas.openxmlformats.org/officeDocument/2006/relationships/hyperlink" Target="http://pbs.twimg.com/profile_images/478946133557800961/nwpMBX6J_normal.jpeg" TargetMode="External"/><Relationship Id="rId2230" Type="http://schemas.openxmlformats.org/officeDocument/2006/relationships/hyperlink" Target="http://abs.twimg.com/sticky/default_profile_images/default_profile_normal.png" TargetMode="External"/><Relationship Id="rId2468" Type="http://schemas.openxmlformats.org/officeDocument/2006/relationships/hyperlink" Target="https://twitter.com/jsuryavirat" TargetMode="External"/><Relationship Id="rId2675" Type="http://schemas.openxmlformats.org/officeDocument/2006/relationships/hyperlink" Target="https://t.co/OmOAMKpeW1" TargetMode="External"/><Relationship Id="rId2882" Type="http://schemas.openxmlformats.org/officeDocument/2006/relationships/hyperlink" Target="http://pbs.twimg.com/profile_images/1817374328/Shankkar_20Aiyar_normal.jpg" TargetMode="External"/><Relationship Id="rId202" Type="http://schemas.openxmlformats.org/officeDocument/2006/relationships/hyperlink" Target="https://pbs.twimg.com/profile_banners/188313026/1492711178" TargetMode="External"/><Relationship Id="rId647" Type="http://schemas.openxmlformats.org/officeDocument/2006/relationships/hyperlink" Target="http://abs.twimg.com/images/themes/theme1/bg.png" TargetMode="External"/><Relationship Id="rId854" Type="http://schemas.openxmlformats.org/officeDocument/2006/relationships/hyperlink" Target="http://pbs.twimg.com/profile_images/854940945866825728/QsTlbeJ5_normal.jpg" TargetMode="External"/><Relationship Id="rId1277" Type="http://schemas.openxmlformats.org/officeDocument/2006/relationships/hyperlink" Target="https://pbs.twimg.com/profile_banners/831198927668072448/1487009062" TargetMode="External"/><Relationship Id="rId1484" Type="http://schemas.openxmlformats.org/officeDocument/2006/relationships/hyperlink" Target="https://pbs.twimg.com/profile_banners/3794521394/1476632355" TargetMode="External"/><Relationship Id="rId1691" Type="http://schemas.openxmlformats.org/officeDocument/2006/relationships/hyperlink" Target="http://abs.twimg.com/images/themes/theme1/bg.png" TargetMode="External"/><Relationship Id="rId2328" Type="http://schemas.openxmlformats.org/officeDocument/2006/relationships/hyperlink" Target="https://twitter.com/anupriyajain12" TargetMode="External"/><Relationship Id="rId2535" Type="http://schemas.openxmlformats.org/officeDocument/2006/relationships/hyperlink" Target="https://twitter.com/banojapanda" TargetMode="External"/><Relationship Id="rId2742" Type="http://schemas.openxmlformats.org/officeDocument/2006/relationships/hyperlink" Target="https://pbs.twimg.com/profile_banners/4786934334/1479481789" TargetMode="External"/><Relationship Id="rId507" Type="http://schemas.openxmlformats.org/officeDocument/2006/relationships/hyperlink" Target="https://pbs.twimg.com/profile_banners/797511316663635968/1491236171" TargetMode="External"/><Relationship Id="rId714" Type="http://schemas.openxmlformats.org/officeDocument/2006/relationships/hyperlink" Target="http://pbs.twimg.com/profile_background_images/360656977/sewin.jpg" TargetMode="External"/><Relationship Id="rId921" Type="http://schemas.openxmlformats.org/officeDocument/2006/relationships/hyperlink" Target="http://abs.twimg.com/sticky/default_profile_images/default_profile_normal.png" TargetMode="External"/><Relationship Id="rId1137" Type="http://schemas.openxmlformats.org/officeDocument/2006/relationships/hyperlink" Target="https://t.co/WUbe066nz6" TargetMode="External"/><Relationship Id="rId1344" Type="http://schemas.openxmlformats.org/officeDocument/2006/relationships/hyperlink" Target="http://pbs.twimg.com/profile_images/487122548165853184/KwWCQGZ5_normal.jpeg" TargetMode="External"/><Relationship Id="rId1551" Type="http://schemas.openxmlformats.org/officeDocument/2006/relationships/hyperlink" Target="https://pbs.twimg.com/profile_banners/2157719066/1492446100" TargetMode="External"/><Relationship Id="rId1789" Type="http://schemas.openxmlformats.org/officeDocument/2006/relationships/hyperlink" Target="http://abs.twimg.com/images/themes/theme1/bg.png" TargetMode="External"/><Relationship Id="rId1996" Type="http://schemas.openxmlformats.org/officeDocument/2006/relationships/hyperlink" Target="http://pbs.twimg.com/profile_images/461795507447148544/qYV8r-KT_normal.jpeg" TargetMode="External"/><Relationship Id="rId2602" Type="http://schemas.openxmlformats.org/officeDocument/2006/relationships/hyperlink" Target="https://twitter.com/meena7099" TargetMode="External"/><Relationship Id="rId50" Type="http://schemas.openxmlformats.org/officeDocument/2006/relationships/hyperlink" Target="http://pbs.twimg.com/profile_images/840509548561592320/d99CzeVI_normal.jpg" TargetMode="External"/><Relationship Id="rId1204" Type="http://schemas.openxmlformats.org/officeDocument/2006/relationships/hyperlink" Target="http://abs.twimg.com/images/themes/theme1/bg.png" TargetMode="External"/><Relationship Id="rId1411" Type="http://schemas.openxmlformats.org/officeDocument/2006/relationships/hyperlink" Target="https://t.co/KkiE882g5l" TargetMode="External"/><Relationship Id="rId1649" Type="http://schemas.openxmlformats.org/officeDocument/2006/relationships/hyperlink" Target="http://pbs.twimg.com/profile_background_images/378800000124631661/9404a2c7697cbbd107a4d321892ad8e2.jpeg" TargetMode="External"/><Relationship Id="rId1856" Type="http://schemas.openxmlformats.org/officeDocument/2006/relationships/hyperlink" Target="http://abs.twimg.com/images/themes/theme1/bg.png" TargetMode="External"/><Relationship Id="rId2907" Type="http://schemas.openxmlformats.org/officeDocument/2006/relationships/hyperlink" Target="https://twitter.com/sachin_rt" TargetMode="External"/><Relationship Id="rId1509" Type="http://schemas.openxmlformats.org/officeDocument/2006/relationships/hyperlink" Target="https://pbs.twimg.com/profile_banners/834702186/1483887445" TargetMode="External"/><Relationship Id="rId1716" Type="http://schemas.openxmlformats.org/officeDocument/2006/relationships/hyperlink" Target="http://abs.twimg.com/images/themes/theme1/bg.png" TargetMode="External"/><Relationship Id="rId1923" Type="http://schemas.openxmlformats.org/officeDocument/2006/relationships/hyperlink" Target="http://pbs.twimg.com/profile_images/823367623085682688/WzmEMz3w_normal.jpg" TargetMode="External"/><Relationship Id="rId297" Type="http://schemas.openxmlformats.org/officeDocument/2006/relationships/hyperlink" Target="http://pbs.twimg.com/profile_images/736114482519277568/8Nh-6XJf_normal.jpg" TargetMode="External"/><Relationship Id="rId2185" Type="http://schemas.openxmlformats.org/officeDocument/2006/relationships/hyperlink" Target="http://pbs.twimg.com/profile_images/733320984971739136/I8PJ5ROv_normal.jpg" TargetMode="External"/><Relationship Id="rId2392" Type="http://schemas.openxmlformats.org/officeDocument/2006/relationships/hyperlink" Target="https://twitter.com/ten333666" TargetMode="External"/><Relationship Id="rId157" Type="http://schemas.openxmlformats.org/officeDocument/2006/relationships/hyperlink" Target="https://twitter.com/rh_abidur" TargetMode="External"/><Relationship Id="rId364" Type="http://schemas.openxmlformats.org/officeDocument/2006/relationships/hyperlink" Target="https://twitter.com/salman_fan007" TargetMode="External"/><Relationship Id="rId2045" Type="http://schemas.openxmlformats.org/officeDocument/2006/relationships/hyperlink" Target="http://pbs.twimg.com/profile_images/637209067753074688/BbC7Xmix_normal.png" TargetMode="External"/><Relationship Id="rId2697" Type="http://schemas.openxmlformats.org/officeDocument/2006/relationships/hyperlink" Target="https://pbs.twimg.com/profile_banners/98362607/1492911890" TargetMode="External"/><Relationship Id="rId571" Type="http://schemas.openxmlformats.org/officeDocument/2006/relationships/hyperlink" Target="http://pbs.twimg.com/profile_images/850306611654443010/9cy-ThI6_normal.jpg" TargetMode="External"/><Relationship Id="rId669" Type="http://schemas.openxmlformats.org/officeDocument/2006/relationships/hyperlink" Target="https://t.co/fKwga1eEAF" TargetMode="External"/><Relationship Id="rId876" Type="http://schemas.openxmlformats.org/officeDocument/2006/relationships/hyperlink" Target="http://abs.twimg.com/images/themes/theme1/bg.png" TargetMode="External"/><Relationship Id="rId1299" Type="http://schemas.openxmlformats.org/officeDocument/2006/relationships/hyperlink" Target="https://twitter.com/shivama70595351" TargetMode="External"/><Relationship Id="rId2252" Type="http://schemas.openxmlformats.org/officeDocument/2006/relationships/hyperlink" Target="http://pbs.twimg.com/profile_images/699636317802491904/ZQqskPce_normal.jpg" TargetMode="External"/><Relationship Id="rId2557" Type="http://schemas.openxmlformats.org/officeDocument/2006/relationships/hyperlink" Target="https://twitter.com/bdutt" TargetMode="External"/><Relationship Id="rId224" Type="http://schemas.openxmlformats.org/officeDocument/2006/relationships/hyperlink" Target="https://pbs.twimg.com/profile_banners/787620627033227264/1476620251" TargetMode="External"/><Relationship Id="rId431" Type="http://schemas.openxmlformats.org/officeDocument/2006/relationships/hyperlink" Target="https://twitter.com/rcbtweets" TargetMode="External"/><Relationship Id="rId529" Type="http://schemas.openxmlformats.org/officeDocument/2006/relationships/hyperlink" Target="http://abs.twimg.com/images/themes/theme9/bg.gif" TargetMode="External"/><Relationship Id="rId736" Type="http://schemas.openxmlformats.org/officeDocument/2006/relationships/hyperlink" Target="http://pbs.twimg.com/profile_images/802958597244256256/kBTzi9Hc_normal.jpg" TargetMode="External"/><Relationship Id="rId1061" Type="http://schemas.openxmlformats.org/officeDocument/2006/relationships/hyperlink" Target="https://twitter.com/telecomtalk" TargetMode="External"/><Relationship Id="rId1159" Type="http://schemas.openxmlformats.org/officeDocument/2006/relationships/hyperlink" Target="http://abs.twimg.com/images/themes/theme1/bg.png" TargetMode="External"/><Relationship Id="rId1366" Type="http://schemas.openxmlformats.org/officeDocument/2006/relationships/hyperlink" Target="https://t.co/Z4YodkykNc" TargetMode="External"/><Relationship Id="rId2112" Type="http://schemas.openxmlformats.org/officeDocument/2006/relationships/hyperlink" Target="http://pbs.twimg.com/profile_images/798095188296024064/Hc4Tf7V2_normal.jpg" TargetMode="External"/><Relationship Id="rId2417" Type="http://schemas.openxmlformats.org/officeDocument/2006/relationships/hyperlink" Target="https://twitter.com/prasoondwivedi_" TargetMode="External"/><Relationship Id="rId2764" Type="http://schemas.openxmlformats.org/officeDocument/2006/relationships/hyperlink" Target="http://abs.twimg.com/images/themes/theme1/bg.png" TargetMode="External"/><Relationship Id="rId2971" Type="http://schemas.openxmlformats.org/officeDocument/2006/relationships/vmlDrawing" Target="../drawings/vmlDrawing2.vml"/><Relationship Id="rId943" Type="http://schemas.openxmlformats.org/officeDocument/2006/relationships/hyperlink" Target="https://twitter.com/mojorojo" TargetMode="External"/><Relationship Id="rId1019" Type="http://schemas.openxmlformats.org/officeDocument/2006/relationships/hyperlink" Target="http://abs.twimg.com/images/themes/theme1/bg.png" TargetMode="External"/><Relationship Id="rId1573" Type="http://schemas.openxmlformats.org/officeDocument/2006/relationships/hyperlink" Target="https://pbs.twimg.com/profile_banners/854975320096747520/1492677830" TargetMode="External"/><Relationship Id="rId1780" Type="http://schemas.openxmlformats.org/officeDocument/2006/relationships/hyperlink" Target="http://abs.twimg.com/images/themes/theme10/bg.gif" TargetMode="External"/><Relationship Id="rId1878" Type="http://schemas.openxmlformats.org/officeDocument/2006/relationships/hyperlink" Target="http://abs.twimg.com/images/themes/theme1/bg.png" TargetMode="External"/><Relationship Id="rId2624" Type="http://schemas.openxmlformats.org/officeDocument/2006/relationships/hyperlink" Target="https://twitter.com/irfan_iruz" TargetMode="External"/><Relationship Id="rId2831" Type="http://schemas.openxmlformats.org/officeDocument/2006/relationships/hyperlink" Target="http://abs.twimg.com/sticky/default_profile_images/default_profile_normal.png" TargetMode="External"/><Relationship Id="rId2929" Type="http://schemas.openxmlformats.org/officeDocument/2006/relationships/hyperlink" Target="https://twitter.com/somapaulchoudhu" TargetMode="External"/><Relationship Id="rId72" Type="http://schemas.openxmlformats.org/officeDocument/2006/relationships/hyperlink" Target="https://t.co/2DL0TpD1Ad" TargetMode="External"/><Relationship Id="rId803" Type="http://schemas.openxmlformats.org/officeDocument/2006/relationships/hyperlink" Target="https://twitter.com/vasantha191" TargetMode="External"/><Relationship Id="rId1226" Type="http://schemas.openxmlformats.org/officeDocument/2006/relationships/hyperlink" Target="https://pbs.twimg.com/profile_banners/2754649861/1472667117" TargetMode="External"/><Relationship Id="rId1433" Type="http://schemas.openxmlformats.org/officeDocument/2006/relationships/hyperlink" Target="https://t.co/hKEQDSsPgC" TargetMode="External"/><Relationship Id="rId1640" Type="http://schemas.openxmlformats.org/officeDocument/2006/relationships/hyperlink" Target="https://pbs.twimg.com/profile_banners/51310666/1493006539" TargetMode="External"/><Relationship Id="rId1738" Type="http://schemas.openxmlformats.org/officeDocument/2006/relationships/hyperlink" Target="http://abs.twimg.com/images/themes/theme1/bg.png" TargetMode="External"/><Relationship Id="rId1500" Type="http://schemas.openxmlformats.org/officeDocument/2006/relationships/hyperlink" Target="https://pbs.twimg.com/profile_banners/111908678/1366032223" TargetMode="External"/><Relationship Id="rId1945" Type="http://schemas.openxmlformats.org/officeDocument/2006/relationships/hyperlink" Target="http://pbs.twimg.com/profile_images/802823085170692096/J94ohbEa_normal.jpg" TargetMode="External"/><Relationship Id="rId1805" Type="http://schemas.openxmlformats.org/officeDocument/2006/relationships/hyperlink" Target="http://abs.twimg.com/images/themes/theme9/bg.gif" TargetMode="External"/><Relationship Id="rId179" Type="http://schemas.openxmlformats.org/officeDocument/2006/relationships/hyperlink" Target="http://t.co/zHapvz0XiF" TargetMode="External"/><Relationship Id="rId386" Type="http://schemas.openxmlformats.org/officeDocument/2006/relationships/hyperlink" Target="https://twitter.com/manojtiwarimp" TargetMode="External"/><Relationship Id="rId593" Type="http://schemas.openxmlformats.org/officeDocument/2006/relationships/hyperlink" Target="http://pbs.twimg.com/profile_images/632245423529299968/xv710t0n_normal.jpg" TargetMode="External"/><Relationship Id="rId2067" Type="http://schemas.openxmlformats.org/officeDocument/2006/relationships/hyperlink" Target="http://pbs.twimg.com/profile_images/844390126348374020/2pOpDMj__normal.jpg" TargetMode="External"/><Relationship Id="rId2274" Type="http://schemas.openxmlformats.org/officeDocument/2006/relationships/hyperlink" Target="https://twitter.com/tilupnewsmail" TargetMode="External"/><Relationship Id="rId2481" Type="http://schemas.openxmlformats.org/officeDocument/2006/relationships/hyperlink" Target="https://twitter.com/ashvinkannawar" TargetMode="External"/><Relationship Id="rId246" Type="http://schemas.openxmlformats.org/officeDocument/2006/relationships/hyperlink" Target="http://abs.twimg.com/images/themes/theme1/bg.png" TargetMode="External"/><Relationship Id="rId453" Type="http://schemas.openxmlformats.org/officeDocument/2006/relationships/hyperlink" Target="https://twitter.com/suo_motu" TargetMode="External"/><Relationship Id="rId660" Type="http://schemas.openxmlformats.org/officeDocument/2006/relationships/hyperlink" Target="https://twitter.com/sanyamgoyal2222" TargetMode="External"/><Relationship Id="rId898" Type="http://schemas.openxmlformats.org/officeDocument/2006/relationships/hyperlink" Target="https://pbs.twimg.com/profile_banners/103323813/1487957009" TargetMode="External"/><Relationship Id="rId1083" Type="http://schemas.openxmlformats.org/officeDocument/2006/relationships/hyperlink" Target="http://abs.twimg.com/images/themes/theme1/bg.png" TargetMode="External"/><Relationship Id="rId1290" Type="http://schemas.openxmlformats.org/officeDocument/2006/relationships/hyperlink" Target="http://abs.twimg.com/sticky/default_profile_images/default_profile_normal.png" TargetMode="External"/><Relationship Id="rId2134" Type="http://schemas.openxmlformats.org/officeDocument/2006/relationships/hyperlink" Target="http://pbs.twimg.com/profile_images/833549559771054080/Y0EM0PLV_normal.jpg" TargetMode="External"/><Relationship Id="rId2341" Type="http://schemas.openxmlformats.org/officeDocument/2006/relationships/hyperlink" Target="https://twitter.com/jollygall91" TargetMode="External"/><Relationship Id="rId2579" Type="http://schemas.openxmlformats.org/officeDocument/2006/relationships/hyperlink" Target="https://twitter.com/atalsingh" TargetMode="External"/><Relationship Id="rId2786" Type="http://schemas.openxmlformats.org/officeDocument/2006/relationships/hyperlink" Target="http://abs.twimg.com/images/themes/theme1/bg.png" TargetMode="External"/><Relationship Id="rId106" Type="http://schemas.openxmlformats.org/officeDocument/2006/relationships/hyperlink" Target="http://pbs.twimg.com/profile_background_images/748708158/936d56a77ebd98fa4fb2f0fa1663900b.jpeg" TargetMode="External"/><Relationship Id="rId313" Type="http://schemas.openxmlformats.org/officeDocument/2006/relationships/hyperlink" Target="http://pbs.twimg.com/profile_images/832854725129285636/kLi5-Lzo_normal.jpg" TargetMode="External"/><Relationship Id="rId758" Type="http://schemas.openxmlformats.org/officeDocument/2006/relationships/hyperlink" Target="https://twitter.com/rehan_1111" TargetMode="External"/><Relationship Id="rId965" Type="http://schemas.openxmlformats.org/officeDocument/2006/relationships/hyperlink" Target="https://t.co/JsejDiYPYr" TargetMode="External"/><Relationship Id="rId1150" Type="http://schemas.openxmlformats.org/officeDocument/2006/relationships/hyperlink" Target="https://pbs.twimg.com/profile_banners/713949116355768321/1493482442" TargetMode="External"/><Relationship Id="rId1388" Type="http://schemas.openxmlformats.org/officeDocument/2006/relationships/hyperlink" Target="https://t.co/zWxmspGxYV" TargetMode="External"/><Relationship Id="rId1595" Type="http://schemas.openxmlformats.org/officeDocument/2006/relationships/hyperlink" Target="https://pbs.twimg.com/profile_banners/848045278271868928/1493545950" TargetMode="External"/><Relationship Id="rId2439" Type="http://schemas.openxmlformats.org/officeDocument/2006/relationships/hyperlink" Target="https://twitter.com/manishkr81" TargetMode="External"/><Relationship Id="rId2646" Type="http://schemas.openxmlformats.org/officeDocument/2006/relationships/hyperlink" Target="http://pbs.twimg.com/profile_images/753967528473300992/9838HSP6_normal.jpg" TargetMode="External"/><Relationship Id="rId2853" Type="http://schemas.openxmlformats.org/officeDocument/2006/relationships/hyperlink" Target="http://pbs.twimg.com/profile_images/843663843205160960/0-tSccjc_normal.jpg" TargetMode="External"/><Relationship Id="rId94" Type="http://schemas.openxmlformats.org/officeDocument/2006/relationships/hyperlink" Target="https://pbs.twimg.com/profile_banners/121711021/1481302569" TargetMode="External"/><Relationship Id="rId520" Type="http://schemas.openxmlformats.org/officeDocument/2006/relationships/hyperlink" Target="http://abs.twimg.com/images/themes/theme9/bg.gif" TargetMode="External"/><Relationship Id="rId618" Type="http://schemas.openxmlformats.org/officeDocument/2006/relationships/hyperlink" Target="https://twitter.com/paragpala" TargetMode="External"/><Relationship Id="rId825" Type="http://schemas.openxmlformats.org/officeDocument/2006/relationships/hyperlink" Target="https://pbs.twimg.com/profile_banners/123022226/1470213804" TargetMode="External"/><Relationship Id="rId1248" Type="http://schemas.openxmlformats.org/officeDocument/2006/relationships/hyperlink" Target="https://t.co/II0p6pJfPc" TargetMode="External"/><Relationship Id="rId1455" Type="http://schemas.openxmlformats.org/officeDocument/2006/relationships/hyperlink" Target="https://pbs.twimg.com/profile_banners/2443532047/1397466484" TargetMode="External"/><Relationship Id="rId1662" Type="http://schemas.openxmlformats.org/officeDocument/2006/relationships/hyperlink" Target="http://abs.twimg.com/images/themes/theme1/bg.png" TargetMode="External"/><Relationship Id="rId2201" Type="http://schemas.openxmlformats.org/officeDocument/2006/relationships/hyperlink" Target="http://pbs.twimg.com/profile_images/788580437425696769/afWw-zN0_normal.jpg" TargetMode="External"/><Relationship Id="rId2506" Type="http://schemas.openxmlformats.org/officeDocument/2006/relationships/hyperlink" Target="https://twitter.com/sharmawrites" TargetMode="External"/><Relationship Id="rId1010" Type="http://schemas.openxmlformats.org/officeDocument/2006/relationships/hyperlink" Target="http://pbs.twimg.com/profile_background_images/378800000118495986/b48b97c8ce39b1c91f8c283e36f1d2d5.jpeg" TargetMode="External"/><Relationship Id="rId1108" Type="http://schemas.openxmlformats.org/officeDocument/2006/relationships/hyperlink" Target="http://pbs.twimg.com/profile_images/840915513983213568/ZGg8HZgV_normal.jpg" TargetMode="External"/><Relationship Id="rId1315" Type="http://schemas.openxmlformats.org/officeDocument/2006/relationships/hyperlink" Target="http://abs.twimg.com/images/themes/theme1/bg.png" TargetMode="External"/><Relationship Id="rId1967" Type="http://schemas.openxmlformats.org/officeDocument/2006/relationships/hyperlink" Target="http://pbs.twimg.com/profile_images/803137682717061121/daeIjo0U_normal.jpg" TargetMode="External"/><Relationship Id="rId2713" Type="http://schemas.openxmlformats.org/officeDocument/2006/relationships/hyperlink" Target="https://pbs.twimg.com/profile_banners/2857819820/1460924613" TargetMode="External"/><Relationship Id="rId2920" Type="http://schemas.openxmlformats.org/officeDocument/2006/relationships/hyperlink" Target="https://twitter.com/anujsinghasr" TargetMode="External"/><Relationship Id="rId1522" Type="http://schemas.openxmlformats.org/officeDocument/2006/relationships/hyperlink" Target="https://pbs.twimg.com/profile_banners/3180902719/1479144471" TargetMode="External"/><Relationship Id="rId21" Type="http://schemas.openxmlformats.org/officeDocument/2006/relationships/hyperlink" Target="https://pbs.twimg.com/profile_banners/13584132/1366903058" TargetMode="External"/><Relationship Id="rId2089" Type="http://schemas.openxmlformats.org/officeDocument/2006/relationships/hyperlink" Target="http://pbs.twimg.com/profile_images/837888954925903872/ti9WVmos_normal.jpg" TargetMode="External"/><Relationship Id="rId2296" Type="http://schemas.openxmlformats.org/officeDocument/2006/relationships/hyperlink" Target="https://twitter.com/mipaltan" TargetMode="External"/><Relationship Id="rId268" Type="http://schemas.openxmlformats.org/officeDocument/2006/relationships/hyperlink" Target="http://abs.twimg.com/images/themes/theme4/bg.gif" TargetMode="External"/><Relationship Id="rId475" Type="http://schemas.openxmlformats.org/officeDocument/2006/relationships/hyperlink" Target="https://t.co/uqcYtwdm7l" TargetMode="External"/><Relationship Id="rId682" Type="http://schemas.openxmlformats.org/officeDocument/2006/relationships/hyperlink" Target="https://pbs.twimg.com/profile_banners/726816335364153344/1491201490" TargetMode="External"/><Relationship Id="rId2156" Type="http://schemas.openxmlformats.org/officeDocument/2006/relationships/hyperlink" Target="http://pbs.twimg.com/profile_images/825695497407062016/-HmNvAen_normal.jpg" TargetMode="External"/><Relationship Id="rId2363" Type="http://schemas.openxmlformats.org/officeDocument/2006/relationships/hyperlink" Target="https://twitter.com/hornybalika" TargetMode="External"/><Relationship Id="rId2570" Type="http://schemas.openxmlformats.org/officeDocument/2006/relationships/hyperlink" Target="https://twitter.com/witnesssme" TargetMode="External"/><Relationship Id="rId128" Type="http://schemas.openxmlformats.org/officeDocument/2006/relationships/hyperlink" Target="http://pbs.twimg.com/profile_images/843877120417914880/Iht4uaVI_normal.jpg" TargetMode="External"/><Relationship Id="rId335" Type="http://schemas.openxmlformats.org/officeDocument/2006/relationships/hyperlink" Target="http://pbs.twimg.com/profile_images/858722866698702848/_8ObPDGt_normal.jpg" TargetMode="External"/><Relationship Id="rId542" Type="http://schemas.openxmlformats.org/officeDocument/2006/relationships/hyperlink" Target="http://abs.twimg.com/images/themes/theme1/bg.png" TargetMode="External"/><Relationship Id="rId1172" Type="http://schemas.openxmlformats.org/officeDocument/2006/relationships/hyperlink" Target="http://abs.twimg.com/sticky/default_profile_images/default_profile_normal.png" TargetMode="External"/><Relationship Id="rId2016" Type="http://schemas.openxmlformats.org/officeDocument/2006/relationships/hyperlink" Target="http://pbs.twimg.com/profile_images/458548784906006529/8DRVI8Lc_normal.jpeg" TargetMode="External"/><Relationship Id="rId2223" Type="http://schemas.openxmlformats.org/officeDocument/2006/relationships/hyperlink" Target="http://abs.twimg.com/sticky/default_profile_images/default_profile_normal.png" TargetMode="External"/><Relationship Id="rId2430" Type="http://schemas.openxmlformats.org/officeDocument/2006/relationships/hyperlink" Target="https://twitter.com/mipaltanforever" TargetMode="External"/><Relationship Id="rId402" Type="http://schemas.openxmlformats.org/officeDocument/2006/relationships/hyperlink" Target="https://twitter.com/ryanrajan5" TargetMode="External"/><Relationship Id="rId1032" Type="http://schemas.openxmlformats.org/officeDocument/2006/relationships/hyperlink" Target="http://pbs.twimg.com/profile_images/780429599629012996/jbMC1qpp_normal.jpg" TargetMode="External"/><Relationship Id="rId1989" Type="http://schemas.openxmlformats.org/officeDocument/2006/relationships/hyperlink" Target="http://pbs.twimg.com/profile_images/461803662033973248/6yAGUFiJ_normal.jpeg" TargetMode="External"/><Relationship Id="rId1849" Type="http://schemas.openxmlformats.org/officeDocument/2006/relationships/hyperlink" Target="http://abs.twimg.com/images/themes/theme6/bg.gif" TargetMode="External"/><Relationship Id="rId192" Type="http://schemas.openxmlformats.org/officeDocument/2006/relationships/hyperlink" Target="https://pbs.twimg.com/profile_banners/368875246/1451373985" TargetMode="External"/><Relationship Id="rId1709" Type="http://schemas.openxmlformats.org/officeDocument/2006/relationships/hyperlink" Target="http://abs.twimg.com/images/themes/theme1/bg.png" TargetMode="External"/><Relationship Id="rId1916" Type="http://schemas.openxmlformats.org/officeDocument/2006/relationships/hyperlink" Target="http://pbs.twimg.com/profile_images/829690967733178372/GRixf41__normal.jpg" TargetMode="External"/><Relationship Id="rId2080" Type="http://schemas.openxmlformats.org/officeDocument/2006/relationships/hyperlink" Target="http://pbs.twimg.com/profile_images/844754969802649600/TKIQN3JX_normal.jpg" TargetMode="External"/><Relationship Id="rId2897" Type="http://schemas.openxmlformats.org/officeDocument/2006/relationships/hyperlink" Target="https://twitter.com/kulika_man" TargetMode="External"/><Relationship Id="rId869" Type="http://schemas.openxmlformats.org/officeDocument/2006/relationships/hyperlink" Target="https://twitter.com/m_libin" TargetMode="External"/><Relationship Id="rId1499" Type="http://schemas.openxmlformats.org/officeDocument/2006/relationships/hyperlink" Target="https://pbs.twimg.com/profile_banners/637085233/1484942442" TargetMode="External"/><Relationship Id="rId729" Type="http://schemas.openxmlformats.org/officeDocument/2006/relationships/hyperlink" Target="http://pbs.twimg.com/profile_images/857814833940627456/E0-_gAKl_normal.jpg" TargetMode="External"/><Relationship Id="rId1359" Type="http://schemas.openxmlformats.org/officeDocument/2006/relationships/hyperlink" Target="http://t.co/KtvowWOc" TargetMode="External"/><Relationship Id="rId2757" Type="http://schemas.openxmlformats.org/officeDocument/2006/relationships/hyperlink" Target="http://abs.twimg.com/images/themes/theme1/bg.png" TargetMode="External"/><Relationship Id="rId2964" Type="http://schemas.openxmlformats.org/officeDocument/2006/relationships/hyperlink" Target="https://twitter.com/tiepune" TargetMode="External"/><Relationship Id="rId936" Type="http://schemas.openxmlformats.org/officeDocument/2006/relationships/hyperlink" Target="https://twitter.com/gajendra_dalvi" TargetMode="External"/><Relationship Id="rId1219" Type="http://schemas.openxmlformats.org/officeDocument/2006/relationships/hyperlink" Target="https://twitter.com/goutham_samu" TargetMode="External"/><Relationship Id="rId1566" Type="http://schemas.openxmlformats.org/officeDocument/2006/relationships/hyperlink" Target="https://pbs.twimg.com/profile_banners/2934424286/1447306173" TargetMode="External"/><Relationship Id="rId1773" Type="http://schemas.openxmlformats.org/officeDocument/2006/relationships/hyperlink" Target="http://abs.twimg.com/images/themes/theme1/bg.png" TargetMode="External"/><Relationship Id="rId1980" Type="http://schemas.openxmlformats.org/officeDocument/2006/relationships/hyperlink" Target="http://pbs.twimg.com/profile_images/800797812560515072/-l56Lr_d_normal.jpg" TargetMode="External"/><Relationship Id="rId2617" Type="http://schemas.openxmlformats.org/officeDocument/2006/relationships/hyperlink" Target="https://twitter.com/reliancedigital" TargetMode="External"/><Relationship Id="rId2824" Type="http://schemas.openxmlformats.org/officeDocument/2006/relationships/hyperlink" Target="http://pbs.twimg.com/profile_images/852785883270873092/avRW-6QV_normal.jpg" TargetMode="External"/><Relationship Id="rId65" Type="http://schemas.openxmlformats.org/officeDocument/2006/relationships/hyperlink" Target="https://twitter.com/bsnl_gj" TargetMode="External"/><Relationship Id="rId1426" Type="http://schemas.openxmlformats.org/officeDocument/2006/relationships/hyperlink" Target="https://t.co/0L3GcdagNk" TargetMode="External"/><Relationship Id="rId1633" Type="http://schemas.openxmlformats.org/officeDocument/2006/relationships/hyperlink" Target="https://pbs.twimg.com/profile_banners/773588941614317569/1473529755" TargetMode="External"/><Relationship Id="rId1840" Type="http://schemas.openxmlformats.org/officeDocument/2006/relationships/hyperlink" Target="http://abs.twimg.com/images/themes/theme1/bg.png" TargetMode="External"/><Relationship Id="rId1700" Type="http://schemas.openxmlformats.org/officeDocument/2006/relationships/hyperlink" Target="http://abs.twimg.com/images/themes/theme1/bg.png" TargetMode="External"/><Relationship Id="rId379" Type="http://schemas.openxmlformats.org/officeDocument/2006/relationships/hyperlink" Target="https://twitter.com/aamaadmiparty" TargetMode="External"/><Relationship Id="rId586" Type="http://schemas.openxmlformats.org/officeDocument/2006/relationships/hyperlink" Target="http://pbs.twimg.com/profile_images/850797003705659392/MjB8YnmO_normal.jpg" TargetMode="External"/><Relationship Id="rId793" Type="http://schemas.openxmlformats.org/officeDocument/2006/relationships/hyperlink" Target="http://abs.twimg.com/images/themes/theme1/bg.png" TargetMode="External"/><Relationship Id="rId2267" Type="http://schemas.openxmlformats.org/officeDocument/2006/relationships/hyperlink" Target="https://twitter.com/indianexpress" TargetMode="External"/><Relationship Id="rId2474" Type="http://schemas.openxmlformats.org/officeDocument/2006/relationships/hyperlink" Target="https://twitter.com/vignesh56411744" TargetMode="External"/><Relationship Id="rId2681" Type="http://schemas.openxmlformats.org/officeDocument/2006/relationships/hyperlink" Target="https://t.co/jD5X5L67yB" TargetMode="External"/><Relationship Id="rId239" Type="http://schemas.openxmlformats.org/officeDocument/2006/relationships/hyperlink" Target="http://abs.twimg.com/images/themes/theme1/bg.png" TargetMode="External"/><Relationship Id="rId446" Type="http://schemas.openxmlformats.org/officeDocument/2006/relationships/hyperlink" Target="http://pbs.twimg.com/profile_images/751367542216634368/Z5wkiDZl_normal.jpg" TargetMode="External"/><Relationship Id="rId653" Type="http://schemas.openxmlformats.org/officeDocument/2006/relationships/hyperlink" Target="http://abs.twimg.com/sticky/default_profile_images/default_profile_normal.png" TargetMode="External"/><Relationship Id="rId1076" Type="http://schemas.openxmlformats.org/officeDocument/2006/relationships/hyperlink" Target="https://pbs.twimg.com/profile_banners/809371116548472833/1490004291" TargetMode="External"/><Relationship Id="rId1283" Type="http://schemas.openxmlformats.org/officeDocument/2006/relationships/hyperlink" Target="http://pbs.twimg.com/profile_images/796747774356312064/kvGMlRsA_normal.jpg" TargetMode="External"/><Relationship Id="rId1490" Type="http://schemas.openxmlformats.org/officeDocument/2006/relationships/hyperlink" Target="https://pbs.twimg.com/profile_banners/226475193/1472468771" TargetMode="External"/><Relationship Id="rId2127" Type="http://schemas.openxmlformats.org/officeDocument/2006/relationships/hyperlink" Target="http://pbs.twimg.com/profile_images/856168344134832129/G8ugTRB3_normal.jpg" TargetMode="External"/><Relationship Id="rId2334" Type="http://schemas.openxmlformats.org/officeDocument/2006/relationships/hyperlink" Target="https://twitter.com/aparnavardhan2" TargetMode="External"/><Relationship Id="rId306" Type="http://schemas.openxmlformats.org/officeDocument/2006/relationships/hyperlink" Target="http://pbs.twimg.com/profile_images/625586697271508992/N-KsVBJi_normal.png" TargetMode="External"/><Relationship Id="rId860" Type="http://schemas.openxmlformats.org/officeDocument/2006/relationships/hyperlink" Target="https://twitter.com/visvya1" TargetMode="External"/><Relationship Id="rId1143" Type="http://schemas.openxmlformats.org/officeDocument/2006/relationships/hyperlink" Target="https://pbs.twimg.com/profile_banners/585573270/1486914669" TargetMode="External"/><Relationship Id="rId2541" Type="http://schemas.openxmlformats.org/officeDocument/2006/relationships/hyperlink" Target="https://twitter.com/selenag45537263" TargetMode="External"/><Relationship Id="rId513" Type="http://schemas.openxmlformats.org/officeDocument/2006/relationships/hyperlink" Target="https://pbs.twimg.com/profile_banners/1603031/1349281631" TargetMode="External"/><Relationship Id="rId720" Type="http://schemas.openxmlformats.org/officeDocument/2006/relationships/hyperlink" Target="http://pbs.twimg.com/profile_images/856896230839988224/zoQ23Frp_normal.jpg" TargetMode="External"/><Relationship Id="rId1350" Type="http://schemas.openxmlformats.org/officeDocument/2006/relationships/hyperlink" Target="http://t.co/kvodjJwG5x.Honesty" TargetMode="External"/><Relationship Id="rId2401" Type="http://schemas.openxmlformats.org/officeDocument/2006/relationships/hyperlink" Target="https://twitter.com/naeemhoosain" TargetMode="External"/><Relationship Id="rId1003" Type="http://schemas.openxmlformats.org/officeDocument/2006/relationships/hyperlink" Target="https://pbs.twimg.com/profile_banners/70084695/1490630121" TargetMode="External"/><Relationship Id="rId1210" Type="http://schemas.openxmlformats.org/officeDocument/2006/relationships/hyperlink" Target="http://pbs.twimg.com/profile_images/524940830130188288/-N3tVz6T_normal.jpeg" TargetMode="External"/><Relationship Id="rId2191" Type="http://schemas.openxmlformats.org/officeDocument/2006/relationships/hyperlink" Target="http://pbs.twimg.com/profile_images/852837303814807553/z8XAoyRI_normal.jpg" TargetMode="External"/><Relationship Id="rId163" Type="http://schemas.openxmlformats.org/officeDocument/2006/relationships/hyperlink" Target="http://t.co/mkweiB8jFn" TargetMode="External"/><Relationship Id="rId370" Type="http://schemas.openxmlformats.org/officeDocument/2006/relationships/hyperlink" Target="https://twitter.com/tubelightkieid" TargetMode="External"/><Relationship Id="rId2051" Type="http://schemas.openxmlformats.org/officeDocument/2006/relationships/hyperlink" Target="http://pbs.twimg.com/profile_images/851134719496531969/WF3U9Wcf_normal.jpg" TargetMode="External"/><Relationship Id="rId230" Type="http://schemas.openxmlformats.org/officeDocument/2006/relationships/hyperlink" Target="http://abs.twimg.com/images/themes/theme4/bg.gif" TargetMode="External"/><Relationship Id="rId2868" Type="http://schemas.openxmlformats.org/officeDocument/2006/relationships/hyperlink" Target="http://pbs.twimg.com/profile_images/794552933497053187/lHDgvBFq_normal.jpg" TargetMode="External"/><Relationship Id="rId1677" Type="http://schemas.openxmlformats.org/officeDocument/2006/relationships/hyperlink" Target="http://abs.twimg.com/images/themes/theme1/bg.png" TargetMode="External"/><Relationship Id="rId1884" Type="http://schemas.openxmlformats.org/officeDocument/2006/relationships/hyperlink" Target="http://abs.twimg.com/images/themes/theme1/bg.png" TargetMode="External"/><Relationship Id="rId2728" Type="http://schemas.openxmlformats.org/officeDocument/2006/relationships/hyperlink" Target="https://pbs.twimg.com/profile_banners/344767712/1491745767" TargetMode="External"/><Relationship Id="rId2935" Type="http://schemas.openxmlformats.org/officeDocument/2006/relationships/hyperlink" Target="https://twitter.com/bcci" TargetMode="External"/><Relationship Id="rId907" Type="http://schemas.openxmlformats.org/officeDocument/2006/relationships/hyperlink" Target="http://pbs.twimg.com/profile_background_images/448377291379187712/NLO8F-9C.jpeg" TargetMode="External"/><Relationship Id="rId1537" Type="http://schemas.openxmlformats.org/officeDocument/2006/relationships/hyperlink" Target="https://pbs.twimg.com/profile_banners/833722479046750212/1491376595" TargetMode="External"/><Relationship Id="rId1744" Type="http://schemas.openxmlformats.org/officeDocument/2006/relationships/hyperlink" Target="http://abs.twimg.com/images/themes/theme1/bg.png" TargetMode="External"/><Relationship Id="rId1951" Type="http://schemas.openxmlformats.org/officeDocument/2006/relationships/hyperlink" Target="http://pbs.twimg.com/profile_images/780806117836230656/eMuC1vnD_normal.jpg" TargetMode="External"/><Relationship Id="rId36" Type="http://schemas.openxmlformats.org/officeDocument/2006/relationships/hyperlink" Target="http://abs.twimg.com/images/themes/theme1/bg.png" TargetMode="External"/><Relationship Id="rId1604" Type="http://schemas.openxmlformats.org/officeDocument/2006/relationships/hyperlink" Target="https://pbs.twimg.com/profile_banners/3128683149/1476701159" TargetMode="External"/><Relationship Id="rId1811" Type="http://schemas.openxmlformats.org/officeDocument/2006/relationships/hyperlink" Target="http://abs.twimg.com/images/themes/theme1/bg.png" TargetMode="External"/><Relationship Id="rId697" Type="http://schemas.openxmlformats.org/officeDocument/2006/relationships/hyperlink" Target="http://abs.twimg.com/images/themes/theme1/bg.png" TargetMode="External"/><Relationship Id="rId2378" Type="http://schemas.openxmlformats.org/officeDocument/2006/relationships/hyperlink" Target="https://twitter.com/mahanchanakya" TargetMode="External"/><Relationship Id="rId1187" Type="http://schemas.openxmlformats.org/officeDocument/2006/relationships/hyperlink" Target="https://twitter.com/shubham2302" TargetMode="External"/><Relationship Id="rId2585" Type="http://schemas.openxmlformats.org/officeDocument/2006/relationships/hyperlink" Target="https://twitter.com/sanukumar7" TargetMode="External"/><Relationship Id="rId2792" Type="http://schemas.openxmlformats.org/officeDocument/2006/relationships/hyperlink" Target="http://pbs.twimg.com/profile_background_images/508187195476164608/zMWgQpsc.jpeg" TargetMode="External"/><Relationship Id="rId557" Type="http://schemas.openxmlformats.org/officeDocument/2006/relationships/hyperlink" Target="http://pbs.twimg.com/profile_images/706878686629388293/p6ngEd-F_normal.jpg" TargetMode="External"/><Relationship Id="rId764" Type="http://schemas.openxmlformats.org/officeDocument/2006/relationships/hyperlink" Target="https://twitter.com/vaira_ganesh" TargetMode="External"/><Relationship Id="rId971" Type="http://schemas.openxmlformats.org/officeDocument/2006/relationships/hyperlink" Target="http://abs.twimg.com/images/themes/theme3/bg.gif" TargetMode="External"/><Relationship Id="rId1394" Type="http://schemas.openxmlformats.org/officeDocument/2006/relationships/hyperlink" Target="https://t.co/z1kVOdCE9g" TargetMode="External"/><Relationship Id="rId2238" Type="http://schemas.openxmlformats.org/officeDocument/2006/relationships/hyperlink" Target="http://pbs.twimg.com/profile_images/774666063678205952/o9uDMaNf_normal.jpg" TargetMode="External"/><Relationship Id="rId2445" Type="http://schemas.openxmlformats.org/officeDocument/2006/relationships/hyperlink" Target="https://twitter.com/sujeetk82283582" TargetMode="External"/><Relationship Id="rId2652" Type="http://schemas.openxmlformats.org/officeDocument/2006/relationships/hyperlink" Target="https://twitter.com/jennnykuku" TargetMode="External"/><Relationship Id="rId417" Type="http://schemas.openxmlformats.org/officeDocument/2006/relationships/hyperlink" Target="http://pbs.twimg.com/profile_images/858046807523414017/CkoStpFv_normal.jpg" TargetMode="External"/><Relationship Id="rId624" Type="http://schemas.openxmlformats.org/officeDocument/2006/relationships/hyperlink" Target="https://twitter.com/sanjaybafna" TargetMode="External"/><Relationship Id="rId831" Type="http://schemas.openxmlformats.org/officeDocument/2006/relationships/hyperlink" Target="https://pbs.twimg.com/profile_banners/3184725630/1430717611" TargetMode="External"/><Relationship Id="rId1047" Type="http://schemas.openxmlformats.org/officeDocument/2006/relationships/hyperlink" Target="https://twitter.com/sarojdash777" TargetMode="External"/><Relationship Id="rId1254" Type="http://schemas.openxmlformats.org/officeDocument/2006/relationships/hyperlink" Target="http://pbs.twimg.com/profile_images/849906931607187457/oiQkbr8D_normal.jpg" TargetMode="External"/><Relationship Id="rId1461" Type="http://schemas.openxmlformats.org/officeDocument/2006/relationships/hyperlink" Target="https://pbs.twimg.com/profile_banners/3314383418/1476593747" TargetMode="External"/><Relationship Id="rId2305" Type="http://schemas.openxmlformats.org/officeDocument/2006/relationships/hyperlink" Target="https://twitter.com/aratrikade1" TargetMode="External"/><Relationship Id="rId2512" Type="http://schemas.openxmlformats.org/officeDocument/2006/relationships/hyperlink" Target="https://twitter.com/amitkumar13557" TargetMode="External"/><Relationship Id="rId1114" Type="http://schemas.openxmlformats.org/officeDocument/2006/relationships/hyperlink" Target="https://twitter.com/sujitmi80695755" TargetMode="External"/><Relationship Id="rId1321" Type="http://schemas.openxmlformats.org/officeDocument/2006/relationships/hyperlink" Target="http://pbs.twimg.com/profile_images/695939945014251521/QYp4GOvM_normal.jpg" TargetMode="External"/><Relationship Id="rId2095" Type="http://schemas.openxmlformats.org/officeDocument/2006/relationships/hyperlink" Target="http://pbs.twimg.com/profile_images/637487472499425280/Tgk7y7i1_normal.jpg" TargetMode="External"/><Relationship Id="rId274" Type="http://schemas.openxmlformats.org/officeDocument/2006/relationships/hyperlink" Target="http://pbs.twimg.com/profile_images/806431840504401920/r79e_1PF_normal.jpg" TargetMode="External"/><Relationship Id="rId481" Type="http://schemas.openxmlformats.org/officeDocument/2006/relationships/hyperlink" Target="https://pbs.twimg.com/profile_banners/771271477261963266/1478172658" TargetMode="External"/><Relationship Id="rId2162" Type="http://schemas.openxmlformats.org/officeDocument/2006/relationships/hyperlink" Target="http://pbs.twimg.com/profile_images/857121817638707200/AZfyXJAe_normal.jpg" TargetMode="External"/><Relationship Id="rId134" Type="http://schemas.openxmlformats.org/officeDocument/2006/relationships/hyperlink" Target="http://pbs.twimg.com/profile_images/791144473224941568/jZfXBvyS_normal.jpg" TargetMode="External"/><Relationship Id="rId341" Type="http://schemas.openxmlformats.org/officeDocument/2006/relationships/hyperlink" Target="https://twitter.com/classified_pro" TargetMode="External"/><Relationship Id="rId2022" Type="http://schemas.openxmlformats.org/officeDocument/2006/relationships/hyperlink" Target="http://pbs.twimg.com/profile_images/478961564607713280/escOT1G4_normal.jpeg" TargetMode="External"/><Relationship Id="rId201" Type="http://schemas.openxmlformats.org/officeDocument/2006/relationships/hyperlink" Target="https://pbs.twimg.com/profile_banners/132859239/1489132088" TargetMode="External"/><Relationship Id="rId1788" Type="http://schemas.openxmlformats.org/officeDocument/2006/relationships/hyperlink" Target="http://abs.twimg.com/images/themes/theme1/bg.png" TargetMode="External"/><Relationship Id="rId1995" Type="http://schemas.openxmlformats.org/officeDocument/2006/relationships/hyperlink" Target="http://pbs.twimg.com/profile_images/458273103676583936/xPPJB8KF_normal.jpeg" TargetMode="External"/><Relationship Id="rId2839" Type="http://schemas.openxmlformats.org/officeDocument/2006/relationships/hyperlink" Target="http://pbs.twimg.com/profile_images/856448292535754753/tWbIQmVI_normal.jpg" TargetMode="External"/><Relationship Id="rId1648" Type="http://schemas.openxmlformats.org/officeDocument/2006/relationships/hyperlink" Target="https://pbs.twimg.com/profile_banners/2213820403/1385371119" TargetMode="External"/><Relationship Id="rId1508" Type="http://schemas.openxmlformats.org/officeDocument/2006/relationships/hyperlink" Target="https://pbs.twimg.com/profile_banners/1333897248/1492892242" TargetMode="External"/><Relationship Id="rId1855" Type="http://schemas.openxmlformats.org/officeDocument/2006/relationships/hyperlink" Target="http://abs.twimg.com/images/themes/theme18/bg.gif" TargetMode="External"/><Relationship Id="rId2906" Type="http://schemas.openxmlformats.org/officeDocument/2006/relationships/hyperlink" Target="https://twitter.com/bruce_nikhil" TargetMode="External"/><Relationship Id="rId1715" Type="http://schemas.openxmlformats.org/officeDocument/2006/relationships/hyperlink" Target="http://abs.twimg.com/images/themes/theme1/bg.png" TargetMode="External"/><Relationship Id="rId1922" Type="http://schemas.openxmlformats.org/officeDocument/2006/relationships/hyperlink" Target="http://pbs.twimg.com/profile_images/855670903903895552/o8IVKGEG_normal.jpg" TargetMode="External"/><Relationship Id="rId2489" Type="http://schemas.openxmlformats.org/officeDocument/2006/relationships/hyperlink" Target="https://twitter.com/nupursharmabjp" TargetMode="External"/><Relationship Id="rId2696" Type="http://schemas.openxmlformats.org/officeDocument/2006/relationships/hyperlink" Target="https://pbs.twimg.com/profile_banners/754613109789261824/1477993086" TargetMode="External"/><Relationship Id="rId668" Type="http://schemas.openxmlformats.org/officeDocument/2006/relationships/hyperlink" Target="https://t.co/RilUUVSFGR" TargetMode="External"/><Relationship Id="rId875" Type="http://schemas.openxmlformats.org/officeDocument/2006/relationships/hyperlink" Target="http://abs.twimg.com/images/themes/theme1/bg.png" TargetMode="External"/><Relationship Id="rId1298" Type="http://schemas.openxmlformats.org/officeDocument/2006/relationships/hyperlink" Target="https://twitter.com/cmofficeup" TargetMode="External"/><Relationship Id="rId2349" Type="http://schemas.openxmlformats.org/officeDocument/2006/relationships/hyperlink" Target="https://twitter.com/akmengg07" TargetMode="External"/><Relationship Id="rId2556" Type="http://schemas.openxmlformats.org/officeDocument/2006/relationships/hyperlink" Target="https://twitter.com/rgspeak" TargetMode="External"/><Relationship Id="rId2763" Type="http://schemas.openxmlformats.org/officeDocument/2006/relationships/hyperlink" Target="http://abs.twimg.com/images/themes/theme1/bg.png" TargetMode="External"/><Relationship Id="rId2970" Type="http://schemas.openxmlformats.org/officeDocument/2006/relationships/printerSettings" Target="../printerSettings/printerSettings2.bin"/><Relationship Id="rId528" Type="http://schemas.openxmlformats.org/officeDocument/2006/relationships/hyperlink" Target="http://pbs.twimg.com/profile_background_images/452481805749215232/vkdOwfyv.jpeg" TargetMode="External"/><Relationship Id="rId735" Type="http://schemas.openxmlformats.org/officeDocument/2006/relationships/hyperlink" Target="http://pbs.twimg.com/profile_images/1527045492/asd_normal.jpg" TargetMode="External"/><Relationship Id="rId942" Type="http://schemas.openxmlformats.org/officeDocument/2006/relationships/hyperlink" Target="https://twitter.com/abhinav_gulati" TargetMode="External"/><Relationship Id="rId1158" Type="http://schemas.openxmlformats.org/officeDocument/2006/relationships/hyperlink" Target="http://pbs.twimg.com/profile_background_images/378800000072662351/6e80b14a4b64b43246a80f0f390270f5.jpeg" TargetMode="External"/><Relationship Id="rId1365" Type="http://schemas.openxmlformats.org/officeDocument/2006/relationships/hyperlink" Target="http://t.co/sNJwVkRvl8" TargetMode="External"/><Relationship Id="rId1572" Type="http://schemas.openxmlformats.org/officeDocument/2006/relationships/hyperlink" Target="https://pbs.twimg.com/profile_banners/217169219/1460135386" TargetMode="External"/><Relationship Id="rId2209" Type="http://schemas.openxmlformats.org/officeDocument/2006/relationships/hyperlink" Target="http://pbs.twimg.com/profile_images/857655828995690496/bH0QWrm4_normal.jpg" TargetMode="External"/><Relationship Id="rId2416" Type="http://schemas.openxmlformats.org/officeDocument/2006/relationships/hyperlink" Target="https://twitter.com/shubhthhakur" TargetMode="External"/><Relationship Id="rId2623" Type="http://schemas.openxmlformats.org/officeDocument/2006/relationships/hyperlink" Target="https://twitter.com/invisibleamit" TargetMode="External"/><Relationship Id="rId1018" Type="http://schemas.openxmlformats.org/officeDocument/2006/relationships/hyperlink" Target="http://abs.twimg.com/images/themes/theme1/bg.png" TargetMode="External"/><Relationship Id="rId1225" Type="http://schemas.openxmlformats.org/officeDocument/2006/relationships/hyperlink" Target="https://pbs.twimg.com/profile_banners/1547006534/1493490466" TargetMode="External"/><Relationship Id="rId1432" Type="http://schemas.openxmlformats.org/officeDocument/2006/relationships/hyperlink" Target="https://t.co/741JS4BpbV" TargetMode="External"/><Relationship Id="rId2830" Type="http://schemas.openxmlformats.org/officeDocument/2006/relationships/hyperlink" Target="http://pbs.twimg.com/profile_images/805783962098364416/dbjjdCTM_normal.jpg" TargetMode="External"/><Relationship Id="rId71" Type="http://schemas.openxmlformats.org/officeDocument/2006/relationships/hyperlink" Target="https://t.co/UfUMFFV9Yp" TargetMode="External"/><Relationship Id="rId802" Type="http://schemas.openxmlformats.org/officeDocument/2006/relationships/hyperlink" Target="http://pbs.twimg.com/profile_images/686077211468640256/PeDMtsq5_normal.jpg" TargetMode="External"/><Relationship Id="rId178" Type="http://schemas.openxmlformats.org/officeDocument/2006/relationships/hyperlink" Target="https://t.co/iyLixX8XbJ" TargetMode="External"/><Relationship Id="rId385" Type="http://schemas.openxmlformats.org/officeDocument/2006/relationships/hyperlink" Target="https://twitter.com/ck_gupta41" TargetMode="External"/><Relationship Id="rId592" Type="http://schemas.openxmlformats.org/officeDocument/2006/relationships/hyperlink" Target="http://pbs.twimg.com/profile_images/535792012469878784/-RPXBxPW_normal.jpeg" TargetMode="External"/><Relationship Id="rId2066" Type="http://schemas.openxmlformats.org/officeDocument/2006/relationships/hyperlink" Target="http://pbs.twimg.com/profile_images/839549708330807296/EXq09ie1_normal.jpg" TargetMode="External"/><Relationship Id="rId2273" Type="http://schemas.openxmlformats.org/officeDocument/2006/relationships/hyperlink" Target="https://twitter.com/tilmumbailive" TargetMode="External"/><Relationship Id="rId2480" Type="http://schemas.openxmlformats.org/officeDocument/2006/relationships/hyperlink" Target="https://twitter.com/parhiyuhaan" TargetMode="External"/><Relationship Id="rId245" Type="http://schemas.openxmlformats.org/officeDocument/2006/relationships/hyperlink" Target="http://abs.twimg.com/images/themes/theme1/bg.png" TargetMode="External"/><Relationship Id="rId452" Type="http://schemas.openxmlformats.org/officeDocument/2006/relationships/hyperlink" Target="https://twitter.com/dsouzaaliston" TargetMode="External"/><Relationship Id="rId1082" Type="http://schemas.openxmlformats.org/officeDocument/2006/relationships/hyperlink" Target="http://abs.twimg.com/images/themes/theme1/bg.png" TargetMode="External"/><Relationship Id="rId2133" Type="http://schemas.openxmlformats.org/officeDocument/2006/relationships/hyperlink" Target="http://pbs.twimg.com/profile_images/748046589718061056/TsYBxNfa_normal.jpg" TargetMode="External"/><Relationship Id="rId2340" Type="http://schemas.openxmlformats.org/officeDocument/2006/relationships/hyperlink" Target="https://twitter.com/bondhu_bongo" TargetMode="External"/><Relationship Id="rId105" Type="http://schemas.openxmlformats.org/officeDocument/2006/relationships/hyperlink" Target="http://abs.twimg.com/images/themes/theme1/bg.png" TargetMode="External"/><Relationship Id="rId312" Type="http://schemas.openxmlformats.org/officeDocument/2006/relationships/hyperlink" Target="http://pbs.twimg.com/profile_images/845173228595167233/rMQBekH1_normal.jpg" TargetMode="External"/><Relationship Id="rId2200" Type="http://schemas.openxmlformats.org/officeDocument/2006/relationships/hyperlink" Target="http://pbs.twimg.com/profile_images/858175328132321280/1_E0TJpp_normal.jpg" TargetMode="External"/><Relationship Id="rId1899" Type="http://schemas.openxmlformats.org/officeDocument/2006/relationships/hyperlink" Target="http://abs.twimg.com/images/themes/theme1/bg.png" TargetMode="External"/><Relationship Id="rId1759" Type="http://schemas.openxmlformats.org/officeDocument/2006/relationships/hyperlink" Target="http://abs.twimg.com/images/themes/theme4/bg.gif" TargetMode="External"/><Relationship Id="rId1966" Type="http://schemas.openxmlformats.org/officeDocument/2006/relationships/hyperlink" Target="http://pbs.twimg.com/profile_images/802811425978609664/1zK-KNsw_normal.jpg" TargetMode="External"/><Relationship Id="rId1619" Type="http://schemas.openxmlformats.org/officeDocument/2006/relationships/hyperlink" Target="https://pbs.twimg.com/profile_banners/1938327966/1422736276" TargetMode="External"/><Relationship Id="rId1826" Type="http://schemas.openxmlformats.org/officeDocument/2006/relationships/hyperlink" Target="http://pbs.twimg.com/profile_background_images/868924993/8b63ed9291b86a3d86b14d93ddb3c729.jpeg" TargetMode="External"/><Relationship Id="rId779" Type="http://schemas.openxmlformats.org/officeDocument/2006/relationships/hyperlink" Target="https://twitter.com/sumantnetwb" TargetMode="External"/><Relationship Id="rId986" Type="http://schemas.openxmlformats.org/officeDocument/2006/relationships/hyperlink" Target="https://t.co/i9NdYIz5mt" TargetMode="External"/><Relationship Id="rId2667" Type="http://schemas.openxmlformats.org/officeDocument/2006/relationships/hyperlink" Target="https://twitter.com/dibang" TargetMode="External"/><Relationship Id="rId639" Type="http://schemas.openxmlformats.org/officeDocument/2006/relationships/hyperlink" Target="https://twitter.com/allindiatroll" TargetMode="External"/><Relationship Id="rId1269" Type="http://schemas.openxmlformats.org/officeDocument/2006/relationships/hyperlink" Target="https://twitter.com/urbanrockr" TargetMode="External"/><Relationship Id="rId1476" Type="http://schemas.openxmlformats.org/officeDocument/2006/relationships/hyperlink" Target="https://pbs.twimg.com/profile_banners/1531387490/1398089073" TargetMode="External"/><Relationship Id="rId2874" Type="http://schemas.openxmlformats.org/officeDocument/2006/relationships/hyperlink" Target="http://pbs.twimg.com/profile_images/715145473913393152/RTFMrYO9_normal.jpg" TargetMode="External"/><Relationship Id="rId846" Type="http://schemas.openxmlformats.org/officeDocument/2006/relationships/hyperlink" Target="http://pbs.twimg.com/profile_images/822991734254825472/lQH8QrQj_normal.jpg" TargetMode="External"/><Relationship Id="rId1129" Type="http://schemas.openxmlformats.org/officeDocument/2006/relationships/hyperlink" Target="https://twitter.com/imgouravchettri" TargetMode="External"/><Relationship Id="rId1683" Type="http://schemas.openxmlformats.org/officeDocument/2006/relationships/hyperlink" Target="http://abs.twimg.com/images/themes/theme1/bg.png" TargetMode="External"/><Relationship Id="rId1890" Type="http://schemas.openxmlformats.org/officeDocument/2006/relationships/hyperlink" Target="http://abs.twimg.com/images/themes/theme1/bg.png" TargetMode="External"/><Relationship Id="rId2527" Type="http://schemas.openxmlformats.org/officeDocument/2006/relationships/hyperlink" Target="https://twitter.com/tunishyadav" TargetMode="External"/><Relationship Id="rId2734" Type="http://schemas.openxmlformats.org/officeDocument/2006/relationships/hyperlink" Target="https://pbs.twimg.com/profile_banners/51392170/1471087376" TargetMode="External"/><Relationship Id="rId2941" Type="http://schemas.openxmlformats.org/officeDocument/2006/relationships/hyperlink" Target="https://twitter.com/kamaalrkhan" TargetMode="External"/><Relationship Id="rId706" Type="http://schemas.openxmlformats.org/officeDocument/2006/relationships/hyperlink" Target="http://abs.twimg.com/images/themes/theme1/bg.png" TargetMode="External"/><Relationship Id="rId913" Type="http://schemas.openxmlformats.org/officeDocument/2006/relationships/hyperlink" Target="http://abs.twimg.com/images/themes/theme1/bg.png" TargetMode="External"/><Relationship Id="rId1336" Type="http://schemas.openxmlformats.org/officeDocument/2006/relationships/hyperlink" Target="http://t.co/3mtUoeUrGN" TargetMode="External"/><Relationship Id="rId1543" Type="http://schemas.openxmlformats.org/officeDocument/2006/relationships/hyperlink" Target="https://pbs.twimg.com/profile_banners/853508173050851332/1492327563" TargetMode="External"/><Relationship Id="rId1750" Type="http://schemas.openxmlformats.org/officeDocument/2006/relationships/hyperlink" Target="http://abs.twimg.com/images/themes/theme1/bg.png" TargetMode="External"/><Relationship Id="rId2801" Type="http://schemas.openxmlformats.org/officeDocument/2006/relationships/hyperlink" Target="http://abs.twimg.com/images/themes/theme1/bg.png" TargetMode="External"/><Relationship Id="rId42" Type="http://schemas.openxmlformats.org/officeDocument/2006/relationships/hyperlink" Target="http://pbs.twimg.com/profile_images/506632382485508096/FE0U62qk_normal.jpeg" TargetMode="External"/><Relationship Id="rId1403" Type="http://schemas.openxmlformats.org/officeDocument/2006/relationships/hyperlink" Target="https://t.co/Y2HAMuwxqy" TargetMode="External"/><Relationship Id="rId1610" Type="http://schemas.openxmlformats.org/officeDocument/2006/relationships/hyperlink" Target="https://pbs.twimg.com/profile_banners/820887441481547776/1487495314" TargetMode="External"/><Relationship Id="rId289" Type="http://schemas.openxmlformats.org/officeDocument/2006/relationships/hyperlink" Target="http://pbs.twimg.com/profile_images/844158135128354816/ozxsxuuI_normal.jpg" TargetMode="External"/><Relationship Id="rId496" Type="http://schemas.openxmlformats.org/officeDocument/2006/relationships/hyperlink" Target="https://pbs.twimg.com/profile_banners/57052323/1428067459" TargetMode="External"/><Relationship Id="rId2177" Type="http://schemas.openxmlformats.org/officeDocument/2006/relationships/hyperlink" Target="http://pbs.twimg.com/profile_images/744630041376620544/LMP80tyE_normal.jpg" TargetMode="External"/><Relationship Id="rId2384" Type="http://schemas.openxmlformats.org/officeDocument/2006/relationships/hyperlink" Target="https://twitter.com/tapodikhiladi" TargetMode="External"/><Relationship Id="rId2591" Type="http://schemas.openxmlformats.org/officeDocument/2006/relationships/hyperlink" Target="https://twitter.com/delhi_street" TargetMode="External"/><Relationship Id="rId149" Type="http://schemas.openxmlformats.org/officeDocument/2006/relationships/hyperlink" Target="https://twitter.com/amitvikram108" TargetMode="External"/><Relationship Id="rId356" Type="http://schemas.openxmlformats.org/officeDocument/2006/relationships/hyperlink" Target="https://twitter.com/merabihar22" TargetMode="External"/><Relationship Id="rId563" Type="http://schemas.openxmlformats.org/officeDocument/2006/relationships/hyperlink" Target="http://pbs.twimg.com/profile_images/739702814046363649/KCKzZYKT_normal.jpg" TargetMode="External"/><Relationship Id="rId770" Type="http://schemas.openxmlformats.org/officeDocument/2006/relationships/hyperlink" Target="http://pbs.twimg.com/profile_images/587980507733827584/_vHh3gv2_normal.jpg" TargetMode="External"/><Relationship Id="rId1193" Type="http://schemas.openxmlformats.org/officeDocument/2006/relationships/hyperlink" Target="https://twitter.com/tafrimandir" TargetMode="External"/><Relationship Id="rId2037" Type="http://schemas.openxmlformats.org/officeDocument/2006/relationships/hyperlink" Target="http://pbs.twimg.com/profile_images/857499713297362944/_yGkmh8Q_normal.jpg" TargetMode="External"/><Relationship Id="rId2244" Type="http://schemas.openxmlformats.org/officeDocument/2006/relationships/hyperlink" Target="http://pbs.twimg.com/profile_images/663984159556268032/fWFLE3QM_normal.jpg" TargetMode="External"/><Relationship Id="rId2451" Type="http://schemas.openxmlformats.org/officeDocument/2006/relationships/hyperlink" Target="https://twitter.com/vinayc_19" TargetMode="External"/><Relationship Id="rId216" Type="http://schemas.openxmlformats.org/officeDocument/2006/relationships/hyperlink" Target="https://pbs.twimg.com/profile_banners/2714564796/1483281221" TargetMode="External"/><Relationship Id="rId423" Type="http://schemas.openxmlformats.org/officeDocument/2006/relationships/hyperlink" Target="http://pbs.twimg.com/profile_images/851822349913657345/mfcQEjFh_normal.jpg" TargetMode="External"/><Relationship Id="rId1053" Type="http://schemas.openxmlformats.org/officeDocument/2006/relationships/hyperlink" Target="https://twitter.com/mycscsafa" TargetMode="External"/><Relationship Id="rId1260" Type="http://schemas.openxmlformats.org/officeDocument/2006/relationships/hyperlink" Target="http://abs.twimg.com/images/themes/theme1/bg.png" TargetMode="External"/><Relationship Id="rId2104" Type="http://schemas.openxmlformats.org/officeDocument/2006/relationships/hyperlink" Target="http://pbs.twimg.com/profile_images/790447233002897408/l6PZllot_normal.jpg" TargetMode="External"/><Relationship Id="rId630" Type="http://schemas.openxmlformats.org/officeDocument/2006/relationships/hyperlink" Target="https://twitter.com/iyadavprince" TargetMode="External"/><Relationship Id="rId2311" Type="http://schemas.openxmlformats.org/officeDocument/2006/relationships/hyperlink" Target="https://twitter.com/anushakota2" TargetMode="External"/><Relationship Id="rId1120" Type="http://schemas.openxmlformats.org/officeDocument/2006/relationships/hyperlink" Target="https://twitter.com/khan_atic" TargetMode="External"/><Relationship Id="rId1937" Type="http://schemas.openxmlformats.org/officeDocument/2006/relationships/hyperlink" Target="http://pbs.twimg.com/profile_images/479643230376443904/vpjpUo4k_normal.jpeg" TargetMode="External"/><Relationship Id="rId280" Type="http://schemas.openxmlformats.org/officeDocument/2006/relationships/hyperlink" Target="http://pbs.twimg.com/profile_images/733585670854189057/tlfgp8Kw_normal.jpg" TargetMode="External"/><Relationship Id="rId140" Type="http://schemas.openxmlformats.org/officeDocument/2006/relationships/hyperlink" Target="https://twitter.com/anvith_mb_fan" TargetMode="External"/><Relationship Id="rId6" Type="http://schemas.openxmlformats.org/officeDocument/2006/relationships/hyperlink" Target="https://twitter.com/vinayaka_vamshi" TargetMode="External"/><Relationship Id="rId2778" Type="http://schemas.openxmlformats.org/officeDocument/2006/relationships/hyperlink" Target="http://abs.twimg.com/images/themes/theme1/bg.png" TargetMode="External"/><Relationship Id="rId957" Type="http://schemas.openxmlformats.org/officeDocument/2006/relationships/hyperlink" Target="http://abs.twimg.com/images/themes/theme10/bg.gif" TargetMode="External"/><Relationship Id="rId1587" Type="http://schemas.openxmlformats.org/officeDocument/2006/relationships/hyperlink" Target="https://pbs.twimg.com/profile_banners/4405656792/1492533389" TargetMode="External"/><Relationship Id="rId1794" Type="http://schemas.openxmlformats.org/officeDocument/2006/relationships/hyperlink" Target="http://abs.twimg.com/images/themes/theme8/bg.gif" TargetMode="External"/><Relationship Id="rId2638" Type="http://schemas.openxmlformats.org/officeDocument/2006/relationships/hyperlink" Target="http://abs.twimg.com/images/themes/theme1/bg.png" TargetMode="External"/><Relationship Id="rId2845" Type="http://schemas.openxmlformats.org/officeDocument/2006/relationships/hyperlink" Target="http://pbs.twimg.com/profile_images/855698458916868096/wVgAgRB6_normal.jpg" TargetMode="External"/><Relationship Id="rId86" Type="http://schemas.openxmlformats.org/officeDocument/2006/relationships/hyperlink" Target="https://pbs.twimg.com/profile_banners/727041749663645696/1490884547" TargetMode="External"/><Relationship Id="rId817" Type="http://schemas.openxmlformats.org/officeDocument/2006/relationships/hyperlink" Target="https://t.co/Tgj29KC0IB" TargetMode="External"/><Relationship Id="rId1447" Type="http://schemas.openxmlformats.org/officeDocument/2006/relationships/hyperlink" Target="https://pbs.twimg.com/profile_banners/781462668460765185/1480090049" TargetMode="External"/><Relationship Id="rId1654" Type="http://schemas.openxmlformats.org/officeDocument/2006/relationships/hyperlink" Target="http://abs.twimg.com/images/themes/theme1/bg.png" TargetMode="External"/><Relationship Id="rId1861" Type="http://schemas.openxmlformats.org/officeDocument/2006/relationships/hyperlink" Target="http://abs.twimg.com/images/themes/theme1/bg.png" TargetMode="External"/><Relationship Id="rId2705" Type="http://schemas.openxmlformats.org/officeDocument/2006/relationships/hyperlink" Target="https://pbs.twimg.com/profile_banners/735707353635422208/1481873193" TargetMode="External"/><Relationship Id="rId2912" Type="http://schemas.openxmlformats.org/officeDocument/2006/relationships/hyperlink" Target="https://twitter.com/rishabh30124058" TargetMode="External"/><Relationship Id="rId1307" Type="http://schemas.openxmlformats.org/officeDocument/2006/relationships/hyperlink" Target="https://pbs.twimg.com/profile_banners/2195430030/1489819655" TargetMode="External"/><Relationship Id="rId1514" Type="http://schemas.openxmlformats.org/officeDocument/2006/relationships/hyperlink" Target="https://pbs.twimg.com/profile_banners/984230138/1460873939" TargetMode="External"/><Relationship Id="rId1721" Type="http://schemas.openxmlformats.org/officeDocument/2006/relationships/hyperlink" Target="http://abs.twimg.com/images/themes/theme1/bg.png" TargetMode="External"/><Relationship Id="rId13" Type="http://schemas.openxmlformats.org/officeDocument/2006/relationships/hyperlink" Target="https://t.co/EpdJq7BeCE" TargetMode="External"/><Relationship Id="rId2288" Type="http://schemas.openxmlformats.org/officeDocument/2006/relationships/hyperlink" Target="https://twitter.com/techkysanjeev" TargetMode="External"/><Relationship Id="rId2495" Type="http://schemas.openxmlformats.org/officeDocument/2006/relationships/hyperlink" Target="https://twitter.com/sonal_rabadia" TargetMode="External"/><Relationship Id="rId467" Type="http://schemas.openxmlformats.org/officeDocument/2006/relationships/hyperlink" Target="http://t.co/90IHFqSUPq" TargetMode="External"/><Relationship Id="rId1097" Type="http://schemas.openxmlformats.org/officeDocument/2006/relationships/hyperlink" Target="http://pbs.twimg.com/profile_images/627512152723566592/uObdLK6M_normal.jpg" TargetMode="External"/><Relationship Id="rId2148" Type="http://schemas.openxmlformats.org/officeDocument/2006/relationships/hyperlink" Target="http://pbs.twimg.com/profile_images/856152402449190914/98uqbPk9_normal.jpg" TargetMode="External"/><Relationship Id="rId674" Type="http://schemas.openxmlformats.org/officeDocument/2006/relationships/hyperlink" Target="https://pbs.twimg.com/profile_banners/379587279/1471254868" TargetMode="External"/><Relationship Id="rId881" Type="http://schemas.openxmlformats.org/officeDocument/2006/relationships/hyperlink" Target="http://pbs.twimg.com/profile_images/713985693098311680/ObKgMOxe_normal.jpg" TargetMode="External"/><Relationship Id="rId2355" Type="http://schemas.openxmlformats.org/officeDocument/2006/relationships/hyperlink" Target="https://twitter.com/choubeyji55" TargetMode="External"/><Relationship Id="rId2562" Type="http://schemas.openxmlformats.org/officeDocument/2006/relationships/hyperlink" Target="https://twitter.com/liberal_history" TargetMode="External"/><Relationship Id="rId327" Type="http://schemas.openxmlformats.org/officeDocument/2006/relationships/hyperlink" Target="http://pbs.twimg.com/profile_images/677638930846609408/gzANxjXe_normal.jpg" TargetMode="External"/><Relationship Id="rId534" Type="http://schemas.openxmlformats.org/officeDocument/2006/relationships/hyperlink" Target="http://abs.twimg.com/images/themes/theme1/bg.png" TargetMode="External"/><Relationship Id="rId741" Type="http://schemas.openxmlformats.org/officeDocument/2006/relationships/hyperlink" Target="http://pbs.twimg.com/profile_images/819801206453215234/tEka7Asp_normal.jpg" TargetMode="External"/><Relationship Id="rId1164" Type="http://schemas.openxmlformats.org/officeDocument/2006/relationships/hyperlink" Target="http://pbs.twimg.com/profile_images/842967247157104640/ssQmBtjB_normal.jpg" TargetMode="External"/><Relationship Id="rId1371" Type="http://schemas.openxmlformats.org/officeDocument/2006/relationships/hyperlink" Target="https://t.co/y8H5mmYS7Q" TargetMode="External"/><Relationship Id="rId2008" Type="http://schemas.openxmlformats.org/officeDocument/2006/relationships/hyperlink" Target="http://pbs.twimg.com/profile_images/458621691552202753/GPSo-Fky_normal.jpeg" TargetMode="External"/><Relationship Id="rId2215" Type="http://schemas.openxmlformats.org/officeDocument/2006/relationships/hyperlink" Target="http://pbs.twimg.com/profile_images/851634722027569152/34K-8AG5_normal.jpg" TargetMode="External"/><Relationship Id="rId2422" Type="http://schemas.openxmlformats.org/officeDocument/2006/relationships/hyperlink" Target="https://twitter.com/rajkumargolchha" TargetMode="External"/><Relationship Id="rId601" Type="http://schemas.openxmlformats.org/officeDocument/2006/relationships/hyperlink" Target="https://twitter.com/jateenchauhan" TargetMode="External"/><Relationship Id="rId1024" Type="http://schemas.openxmlformats.org/officeDocument/2006/relationships/hyperlink" Target="http://pbs.twimg.com/profile_images/855001696262475776/L0Lg7LEa_normal.jpg" TargetMode="External"/><Relationship Id="rId1231" Type="http://schemas.openxmlformats.org/officeDocument/2006/relationships/hyperlink" Target="http://abs.twimg.com/images/themes/theme1/bg.png" TargetMode="External"/><Relationship Id="rId184" Type="http://schemas.openxmlformats.org/officeDocument/2006/relationships/hyperlink" Target="https://pbs.twimg.com/profile_banners/837979731438022657/1489243453" TargetMode="External"/><Relationship Id="rId391" Type="http://schemas.openxmlformats.org/officeDocument/2006/relationships/hyperlink" Target="https://twitter.com/news_bihar" TargetMode="External"/><Relationship Id="rId1908" Type="http://schemas.openxmlformats.org/officeDocument/2006/relationships/hyperlink" Target="http://pbs.twimg.com/profile_images/560343322435149825/3N7IHbUO_normal.png" TargetMode="External"/><Relationship Id="rId2072" Type="http://schemas.openxmlformats.org/officeDocument/2006/relationships/hyperlink" Target="http://pbs.twimg.com/profile_images/858696956742447108/GsbvSPVO_normal.jpg" TargetMode="External"/><Relationship Id="rId251" Type="http://schemas.openxmlformats.org/officeDocument/2006/relationships/hyperlink" Target="http://abs.twimg.com/images/themes/theme1/bg.png" TargetMode="External"/><Relationship Id="rId2889" Type="http://schemas.openxmlformats.org/officeDocument/2006/relationships/hyperlink" Target="https://twitter.com/bsindia" TargetMode="External"/><Relationship Id="rId111" Type="http://schemas.openxmlformats.org/officeDocument/2006/relationships/hyperlink" Target="http://pbs.twimg.com/profile_background_images/444022368/DSCN2742.JPG" TargetMode="External"/><Relationship Id="rId1698" Type="http://schemas.openxmlformats.org/officeDocument/2006/relationships/hyperlink" Target="http://abs.twimg.com/images/themes/theme1/bg.png" TargetMode="External"/><Relationship Id="rId2749" Type="http://schemas.openxmlformats.org/officeDocument/2006/relationships/hyperlink" Target="https://pbs.twimg.com/profile_banners/2939789479/1450873058" TargetMode="External"/><Relationship Id="rId2956" Type="http://schemas.openxmlformats.org/officeDocument/2006/relationships/hyperlink" Target="https://twitter.com/shaikahmedsaud8" TargetMode="External"/><Relationship Id="rId928" Type="http://schemas.openxmlformats.org/officeDocument/2006/relationships/hyperlink" Target="http://pbs.twimg.com/profile_images/852520776192360448/ewAzwJ90_normal.jpg" TargetMode="External"/><Relationship Id="rId1558" Type="http://schemas.openxmlformats.org/officeDocument/2006/relationships/hyperlink" Target="https://pbs.twimg.com/profile_banners/602730900/1475501815" TargetMode="External"/><Relationship Id="rId1765" Type="http://schemas.openxmlformats.org/officeDocument/2006/relationships/hyperlink" Target="http://pbs.twimg.com/profile_background_images/735872878/11e4de2623ce59dd6d101d0aaabef000.jpeg" TargetMode="External"/><Relationship Id="rId2609" Type="http://schemas.openxmlformats.org/officeDocument/2006/relationships/hyperlink" Target="https://twitter.com/amit48467775" TargetMode="External"/><Relationship Id="rId57" Type="http://schemas.openxmlformats.org/officeDocument/2006/relationships/hyperlink" Target="https://twitter.com/mrrobot28" TargetMode="External"/><Relationship Id="rId1418" Type="http://schemas.openxmlformats.org/officeDocument/2006/relationships/hyperlink" Target="https://t.co/l3mdRx7r1X" TargetMode="External"/><Relationship Id="rId1972" Type="http://schemas.openxmlformats.org/officeDocument/2006/relationships/hyperlink" Target="http://pbs.twimg.com/profile_images/479638431903928323/TPPk4g6q_normal.jpeg" TargetMode="External"/><Relationship Id="rId2816" Type="http://schemas.openxmlformats.org/officeDocument/2006/relationships/hyperlink" Target="http://pbs.twimg.com/profile_images/854330385710419968/GWFpNFHn_normal.jpg" TargetMode="External"/><Relationship Id="rId1625" Type="http://schemas.openxmlformats.org/officeDocument/2006/relationships/hyperlink" Target="https://pbs.twimg.com/profile_banners/185095925/1492130455" TargetMode="External"/><Relationship Id="rId1832" Type="http://schemas.openxmlformats.org/officeDocument/2006/relationships/hyperlink" Target="http://abs.twimg.com/images/themes/theme18/bg.gif" TargetMode="External"/><Relationship Id="rId2399" Type="http://schemas.openxmlformats.org/officeDocument/2006/relationships/hyperlink" Target="https://twitter.com/tweetskohli" TargetMode="External"/><Relationship Id="rId578" Type="http://schemas.openxmlformats.org/officeDocument/2006/relationships/hyperlink" Target="http://pbs.twimg.com/profile_images/852899535374487552/X6aylKTA_normal.jpg" TargetMode="External"/><Relationship Id="rId785" Type="http://schemas.openxmlformats.org/officeDocument/2006/relationships/hyperlink" Target="https://pbs.twimg.com/profile_banners/72545789/1487445780" TargetMode="External"/><Relationship Id="rId992" Type="http://schemas.openxmlformats.org/officeDocument/2006/relationships/hyperlink" Target="http://t.co/g3AgwmcxRC" TargetMode="External"/><Relationship Id="rId2259" Type="http://schemas.openxmlformats.org/officeDocument/2006/relationships/hyperlink" Target="http://pbs.twimg.com/profile_images/853206054825582593/N0oPJchm_normal.jpg" TargetMode="External"/><Relationship Id="rId2466" Type="http://schemas.openxmlformats.org/officeDocument/2006/relationships/hyperlink" Target="https://twitter.com/uttam_anubhav" TargetMode="External"/><Relationship Id="rId2673" Type="http://schemas.openxmlformats.org/officeDocument/2006/relationships/hyperlink" Target="https://t.co/jupXJ64OnY" TargetMode="External"/><Relationship Id="rId2880" Type="http://schemas.openxmlformats.org/officeDocument/2006/relationships/hyperlink" Target="http://pbs.twimg.com/profile_images/527846178772090880/3KrXi6fa_normal.jpeg" TargetMode="External"/><Relationship Id="rId438" Type="http://schemas.openxmlformats.org/officeDocument/2006/relationships/hyperlink" Target="https://pbs.twimg.com/profile_banners/30417501/1365833343" TargetMode="External"/><Relationship Id="rId645" Type="http://schemas.openxmlformats.org/officeDocument/2006/relationships/hyperlink" Target="https://pbs.twimg.com/profile_banners/845262627710349312/1490361704" TargetMode="External"/><Relationship Id="rId852" Type="http://schemas.openxmlformats.org/officeDocument/2006/relationships/hyperlink" Target="http://pbs.twimg.com/profile_images/858237748855156736/_k2apcEq_normal.jpg" TargetMode="External"/><Relationship Id="rId1068" Type="http://schemas.openxmlformats.org/officeDocument/2006/relationships/hyperlink" Target="https://t.co/ixMki0KqVq" TargetMode="External"/><Relationship Id="rId1275" Type="http://schemas.openxmlformats.org/officeDocument/2006/relationships/hyperlink" Target="https://pbs.twimg.com/profile_banners/2587240482/1489911669" TargetMode="External"/><Relationship Id="rId1482" Type="http://schemas.openxmlformats.org/officeDocument/2006/relationships/hyperlink" Target="https://pbs.twimg.com/profile_banners/115241805/1493034249" TargetMode="External"/><Relationship Id="rId2119" Type="http://schemas.openxmlformats.org/officeDocument/2006/relationships/hyperlink" Target="http://abs.twimg.com/sticky/default_profile_images/default_profile_normal.png" TargetMode="External"/><Relationship Id="rId2326" Type="http://schemas.openxmlformats.org/officeDocument/2006/relationships/hyperlink" Target="https://twitter.com/aparnap08536260" TargetMode="External"/><Relationship Id="rId2533" Type="http://schemas.openxmlformats.org/officeDocument/2006/relationships/hyperlink" Target="https://twitter.com/itstanujmehra" TargetMode="External"/><Relationship Id="rId2740" Type="http://schemas.openxmlformats.org/officeDocument/2006/relationships/hyperlink" Target="https://pbs.twimg.com/profile_banners/765117000569884672/1485700589" TargetMode="External"/><Relationship Id="rId505" Type="http://schemas.openxmlformats.org/officeDocument/2006/relationships/hyperlink" Target="https://pbs.twimg.com/profile_banners/67243846/1397024928" TargetMode="External"/><Relationship Id="rId712" Type="http://schemas.openxmlformats.org/officeDocument/2006/relationships/hyperlink" Target="http://pbs.twimg.com/profile_background_images/623444358113538048/YbHlfkAF.jpg" TargetMode="External"/><Relationship Id="rId1135" Type="http://schemas.openxmlformats.org/officeDocument/2006/relationships/hyperlink" Target="http://t.co/pxz1pWvKDp" TargetMode="External"/><Relationship Id="rId1342" Type="http://schemas.openxmlformats.org/officeDocument/2006/relationships/hyperlink" Target="http://pbs.twimg.com/profile_images/780740834585116672/a1I5rIMz_normal.jpg" TargetMode="External"/><Relationship Id="rId1202" Type="http://schemas.openxmlformats.org/officeDocument/2006/relationships/hyperlink" Target="http://abs.twimg.com/images/themes/theme1/bg.png" TargetMode="External"/><Relationship Id="rId2600" Type="http://schemas.openxmlformats.org/officeDocument/2006/relationships/hyperlink" Target="https://twitter.com/imranbond007" TargetMode="External"/><Relationship Id="rId295" Type="http://schemas.openxmlformats.org/officeDocument/2006/relationships/hyperlink" Target="http://pbs.twimg.com/profile_images/474164424689717248/IAgJ3JDO_normal.jpeg" TargetMode="External"/><Relationship Id="rId2183" Type="http://schemas.openxmlformats.org/officeDocument/2006/relationships/hyperlink" Target="http://pbs.twimg.com/profile_images/852388935103852544/n2pZeHb__normal.jpg" TargetMode="External"/><Relationship Id="rId2390" Type="http://schemas.openxmlformats.org/officeDocument/2006/relationships/hyperlink" Target="https://twitter.com/transformer6789" TargetMode="External"/><Relationship Id="rId155" Type="http://schemas.openxmlformats.org/officeDocument/2006/relationships/hyperlink" Target="https://twitter.com/shill_prosenjit" TargetMode="External"/><Relationship Id="rId362" Type="http://schemas.openxmlformats.org/officeDocument/2006/relationships/hyperlink" Target="https://twitter.com/saddaminstru" TargetMode="External"/><Relationship Id="rId2043" Type="http://schemas.openxmlformats.org/officeDocument/2006/relationships/hyperlink" Target="http://pbs.twimg.com/profile_images/829550658969812992/bp2Uf8DX_normal.jpg" TargetMode="External"/><Relationship Id="rId2250" Type="http://schemas.openxmlformats.org/officeDocument/2006/relationships/hyperlink" Target="http://pbs.twimg.com/profile_images/533281100026503170/gQW5fC80_normal.jpeg" TargetMode="External"/><Relationship Id="rId222" Type="http://schemas.openxmlformats.org/officeDocument/2006/relationships/hyperlink" Target="https://pbs.twimg.com/profile_banners/2769990594/1475297992" TargetMode="External"/><Relationship Id="rId2110" Type="http://schemas.openxmlformats.org/officeDocument/2006/relationships/hyperlink" Target="http://pbs.twimg.com/profile_images/582834320613621760/W1YRMFlY_normal.jpg" TargetMode="External"/><Relationship Id="rId1669" Type="http://schemas.openxmlformats.org/officeDocument/2006/relationships/hyperlink" Target="http://abs.twimg.com/images/themes/theme1/bg.png" TargetMode="External"/><Relationship Id="rId1876" Type="http://schemas.openxmlformats.org/officeDocument/2006/relationships/hyperlink" Target="http://pbs.twimg.com/profile_background_images/116403610/24392_1461305491932_1212280587_31353480_3752785_n.jpg" TargetMode="External"/><Relationship Id="rId2927" Type="http://schemas.openxmlformats.org/officeDocument/2006/relationships/hyperlink" Target="https://twitter.com/imsanthosh" TargetMode="External"/><Relationship Id="rId1529" Type="http://schemas.openxmlformats.org/officeDocument/2006/relationships/hyperlink" Target="https://pbs.twimg.com/profile_banners/133791467/1456931093" TargetMode="External"/><Relationship Id="rId1736" Type="http://schemas.openxmlformats.org/officeDocument/2006/relationships/hyperlink" Target="http://abs.twimg.com/images/themes/theme1/bg.png" TargetMode="External"/><Relationship Id="rId1943" Type="http://schemas.openxmlformats.org/officeDocument/2006/relationships/hyperlink" Target="http://pbs.twimg.com/profile_images/802816389228609537/Y8kH6bMk_normal.jpg" TargetMode="External"/><Relationship Id="rId28" Type="http://schemas.openxmlformats.org/officeDocument/2006/relationships/hyperlink" Target="https://pbs.twimg.com/profile_banners/10228272/1489093421" TargetMode="External"/><Relationship Id="rId1803" Type="http://schemas.openxmlformats.org/officeDocument/2006/relationships/hyperlink" Target="http://abs.twimg.com/images/themes/theme1/bg.png" TargetMode="External"/><Relationship Id="rId689" Type="http://schemas.openxmlformats.org/officeDocument/2006/relationships/hyperlink" Target="https://pbs.twimg.com/profile_banners/2803663827/1478675979" TargetMode="External"/><Relationship Id="rId896" Type="http://schemas.openxmlformats.org/officeDocument/2006/relationships/hyperlink" Target="https://pbs.twimg.com/profile_banners/354380287/1448017147" TargetMode="External"/><Relationship Id="rId2577" Type="http://schemas.openxmlformats.org/officeDocument/2006/relationships/hyperlink" Target="https://twitter.com/technicalgurujl" TargetMode="External"/><Relationship Id="rId2784" Type="http://schemas.openxmlformats.org/officeDocument/2006/relationships/hyperlink" Target="http://abs.twimg.com/images/themes/theme1/bg.png" TargetMode="External"/><Relationship Id="rId549" Type="http://schemas.openxmlformats.org/officeDocument/2006/relationships/hyperlink" Target="http://abs.twimg.com/images/themes/theme1/bg.png" TargetMode="External"/><Relationship Id="rId756" Type="http://schemas.openxmlformats.org/officeDocument/2006/relationships/hyperlink" Target="https://twitter.com/shivam88chauhan" TargetMode="External"/><Relationship Id="rId1179" Type="http://schemas.openxmlformats.org/officeDocument/2006/relationships/hyperlink" Target="https://twitter.com/jakharpravin" TargetMode="External"/><Relationship Id="rId1386" Type="http://schemas.openxmlformats.org/officeDocument/2006/relationships/hyperlink" Target="https://t.co/0MmQDkwMnO" TargetMode="External"/><Relationship Id="rId1593" Type="http://schemas.openxmlformats.org/officeDocument/2006/relationships/hyperlink" Target="https://pbs.twimg.com/profile_banners/823976630938910720/1492800185" TargetMode="External"/><Relationship Id="rId2437" Type="http://schemas.openxmlformats.org/officeDocument/2006/relationships/hyperlink" Target="https://twitter.com/iindianmittal" TargetMode="External"/><Relationship Id="rId409" Type="http://schemas.openxmlformats.org/officeDocument/2006/relationships/hyperlink" Target="https://pbs.twimg.com/profile_banners/730416295603134464/1462980003" TargetMode="External"/><Relationship Id="rId963" Type="http://schemas.openxmlformats.org/officeDocument/2006/relationships/hyperlink" Target="https://twitter.com/imshubh143" TargetMode="External"/><Relationship Id="rId1039" Type="http://schemas.openxmlformats.org/officeDocument/2006/relationships/hyperlink" Target="http://pbs.twimg.com/profile_images/2245691877/img001_normal.JPG" TargetMode="External"/><Relationship Id="rId1246" Type="http://schemas.openxmlformats.org/officeDocument/2006/relationships/hyperlink" Target="https://twitter.com/justchocolates" TargetMode="External"/><Relationship Id="rId2644" Type="http://schemas.openxmlformats.org/officeDocument/2006/relationships/hyperlink" Target="http://pbs.twimg.com/profile_background_images/468737127912464385/E8wQ4lya.png" TargetMode="External"/><Relationship Id="rId2851" Type="http://schemas.openxmlformats.org/officeDocument/2006/relationships/hyperlink" Target="http://pbs.twimg.com/profile_images/786880840009678848/zrnRQ7lP_normal.jpg" TargetMode="External"/><Relationship Id="rId92" Type="http://schemas.openxmlformats.org/officeDocument/2006/relationships/hyperlink" Target="https://pbs.twimg.com/profile_banners/735362544160886784/1465210655" TargetMode="External"/><Relationship Id="rId616" Type="http://schemas.openxmlformats.org/officeDocument/2006/relationships/hyperlink" Target="https://twitter.com/dheeresh_pt" TargetMode="External"/><Relationship Id="rId823" Type="http://schemas.openxmlformats.org/officeDocument/2006/relationships/hyperlink" Target="https://pbs.twimg.com/profile_banners/245336310/1398323343" TargetMode="External"/><Relationship Id="rId1453" Type="http://schemas.openxmlformats.org/officeDocument/2006/relationships/hyperlink" Target="https://pbs.twimg.com/profile_banners/2999094348/1422435457" TargetMode="External"/><Relationship Id="rId1660" Type="http://schemas.openxmlformats.org/officeDocument/2006/relationships/hyperlink" Target="http://abs.twimg.com/images/themes/theme1/bg.png" TargetMode="External"/><Relationship Id="rId2504" Type="http://schemas.openxmlformats.org/officeDocument/2006/relationships/hyperlink" Target="https://twitter.com/shakkrpara" TargetMode="External"/><Relationship Id="rId2711" Type="http://schemas.openxmlformats.org/officeDocument/2006/relationships/hyperlink" Target="https://pbs.twimg.com/profile_banners/552524016/1492811663" TargetMode="External"/><Relationship Id="rId1106" Type="http://schemas.openxmlformats.org/officeDocument/2006/relationships/hyperlink" Target="http://pbs.twimg.com/profile_images/839382411045543936/kGhdC6rV_normal.jpg" TargetMode="External"/><Relationship Id="rId1313" Type="http://schemas.openxmlformats.org/officeDocument/2006/relationships/hyperlink" Target="http://abs.twimg.com/images/themes/theme1/bg.png" TargetMode="External"/><Relationship Id="rId1520" Type="http://schemas.openxmlformats.org/officeDocument/2006/relationships/hyperlink" Target="https://pbs.twimg.com/profile_banners/820981158/1493058405" TargetMode="External"/><Relationship Id="rId199" Type="http://schemas.openxmlformats.org/officeDocument/2006/relationships/hyperlink" Target="https://pbs.twimg.com/profile_banners/836278428580085760/1493023529" TargetMode="External"/><Relationship Id="rId2087" Type="http://schemas.openxmlformats.org/officeDocument/2006/relationships/hyperlink" Target="http://pbs.twimg.com/profile_images/590751075726163968/FjKu2rNl_normal.jpg" TargetMode="External"/><Relationship Id="rId2294" Type="http://schemas.openxmlformats.org/officeDocument/2006/relationships/hyperlink" Target="https://twitter.com/delhi_airport" TargetMode="External"/><Relationship Id="rId266" Type="http://schemas.openxmlformats.org/officeDocument/2006/relationships/hyperlink" Target="http://abs.twimg.com/images/themes/theme1/bg.png" TargetMode="External"/><Relationship Id="rId473" Type="http://schemas.openxmlformats.org/officeDocument/2006/relationships/hyperlink" Target="https://t.co/Q0QFMAeHFY" TargetMode="External"/><Relationship Id="rId680" Type="http://schemas.openxmlformats.org/officeDocument/2006/relationships/hyperlink" Target="https://pbs.twimg.com/profile_banners/96101258/1484927063" TargetMode="External"/><Relationship Id="rId2154" Type="http://schemas.openxmlformats.org/officeDocument/2006/relationships/hyperlink" Target="http://pbs.twimg.com/profile_images/2794429014/0ae336f542d5b7e9641fd83c0464492e_normal.jpeg" TargetMode="External"/><Relationship Id="rId2361" Type="http://schemas.openxmlformats.org/officeDocument/2006/relationships/hyperlink" Target="https://twitter.com/haji_thekasai" TargetMode="External"/><Relationship Id="rId126" Type="http://schemas.openxmlformats.org/officeDocument/2006/relationships/hyperlink" Target="http://pbs.twimg.com/profile_images/843853236410994688/04NApVkQ_normal.jpg" TargetMode="External"/><Relationship Id="rId333" Type="http://schemas.openxmlformats.org/officeDocument/2006/relationships/hyperlink" Target="http://pbs.twimg.com/profile_images/719452721577730048/mBhH7frl_normal.jpg" TargetMode="External"/><Relationship Id="rId540" Type="http://schemas.openxmlformats.org/officeDocument/2006/relationships/hyperlink" Target="http://abs.twimg.com/images/themes/theme1/bg.png" TargetMode="External"/><Relationship Id="rId1170" Type="http://schemas.openxmlformats.org/officeDocument/2006/relationships/hyperlink" Target="http://pbs.twimg.com/profile_images/833998882141044736/loCLHHN1_normal.jpg" TargetMode="External"/><Relationship Id="rId2014" Type="http://schemas.openxmlformats.org/officeDocument/2006/relationships/hyperlink" Target="http://pbs.twimg.com/profile_images/461805995228798976/FoYlO2cd_normal.png" TargetMode="External"/><Relationship Id="rId2221" Type="http://schemas.openxmlformats.org/officeDocument/2006/relationships/hyperlink" Target="http://pbs.twimg.com/profile_images/708948010588184576/yc9H5ggY_normal.jpg" TargetMode="External"/><Relationship Id="rId1030" Type="http://schemas.openxmlformats.org/officeDocument/2006/relationships/hyperlink" Target="http://pbs.twimg.com/profile_images/857876754886742016/a_Qqj1eO_normal.jpg" TargetMode="External"/><Relationship Id="rId400" Type="http://schemas.openxmlformats.org/officeDocument/2006/relationships/hyperlink" Target="https://twitter.com/silverlining002" TargetMode="External"/><Relationship Id="rId1987" Type="http://schemas.openxmlformats.org/officeDocument/2006/relationships/hyperlink" Target="http://pbs.twimg.com/profile_images/462625073329758209/wH-rL81S_normal.jpeg" TargetMode="External"/><Relationship Id="rId1847" Type="http://schemas.openxmlformats.org/officeDocument/2006/relationships/hyperlink" Target="http://pbs.twimg.com/profile_background_images/532516782209126400/4OJR9zCH.jpeg" TargetMode="External"/><Relationship Id="rId1707" Type="http://schemas.openxmlformats.org/officeDocument/2006/relationships/hyperlink" Target="http://abs.twimg.com/images/themes/theme1/bg.png" TargetMode="External"/><Relationship Id="rId190" Type="http://schemas.openxmlformats.org/officeDocument/2006/relationships/hyperlink" Target="https://pbs.twimg.com/profile_banners/138387944/1467695472" TargetMode="External"/><Relationship Id="rId1914" Type="http://schemas.openxmlformats.org/officeDocument/2006/relationships/hyperlink" Target="http://pbs.twimg.com/profile_images/710305280001593344/5PoLWCRR_normal.jpg" TargetMode="External"/><Relationship Id="rId2688" Type="http://schemas.openxmlformats.org/officeDocument/2006/relationships/hyperlink" Target="http://t.co/rgTV59DRJ7" TargetMode="External"/><Relationship Id="rId2895" Type="http://schemas.openxmlformats.org/officeDocument/2006/relationships/hyperlink" Target="https://twitter.com/vinodku36532874" TargetMode="External"/><Relationship Id="rId867" Type="http://schemas.openxmlformats.org/officeDocument/2006/relationships/hyperlink" Target="https://twitter.com/giveawayqannon" TargetMode="External"/><Relationship Id="rId1497" Type="http://schemas.openxmlformats.org/officeDocument/2006/relationships/hyperlink" Target="https://pbs.twimg.com/profile_banners/618111095/1483956516" TargetMode="External"/><Relationship Id="rId2548" Type="http://schemas.openxmlformats.org/officeDocument/2006/relationships/hyperlink" Target="https://twitter.com/umaid_anjum" TargetMode="External"/><Relationship Id="rId2755" Type="http://schemas.openxmlformats.org/officeDocument/2006/relationships/hyperlink" Target="http://pbs.twimg.com/profile_background_images/303209312/twitterbg.png" TargetMode="External"/><Relationship Id="rId2962" Type="http://schemas.openxmlformats.org/officeDocument/2006/relationships/hyperlink" Target="https://twitter.com/vishmah" TargetMode="External"/><Relationship Id="rId727" Type="http://schemas.openxmlformats.org/officeDocument/2006/relationships/hyperlink" Target="http://pbs.twimg.com/profile_images/844974186904797184/jCpvIT8F_normal.jpg" TargetMode="External"/><Relationship Id="rId934" Type="http://schemas.openxmlformats.org/officeDocument/2006/relationships/hyperlink" Target="http://pbs.twimg.com/profile_images/838769069998362625/xAq6mYNL_normal.jpg" TargetMode="External"/><Relationship Id="rId1357" Type="http://schemas.openxmlformats.org/officeDocument/2006/relationships/hyperlink" Target="https://t.co/7aJnXenJq7" TargetMode="External"/><Relationship Id="rId1564" Type="http://schemas.openxmlformats.org/officeDocument/2006/relationships/hyperlink" Target="https://pbs.twimg.com/profile_banners/729510151590453248/1488736340" TargetMode="External"/><Relationship Id="rId1771" Type="http://schemas.openxmlformats.org/officeDocument/2006/relationships/hyperlink" Target="http://abs.twimg.com/images/themes/theme1/bg.png" TargetMode="External"/><Relationship Id="rId2408" Type="http://schemas.openxmlformats.org/officeDocument/2006/relationships/hyperlink" Target="https://twitter.com/niksharan" TargetMode="External"/><Relationship Id="rId2615" Type="http://schemas.openxmlformats.org/officeDocument/2006/relationships/hyperlink" Target="https://twitter.com/nasirkh36454215" TargetMode="External"/><Relationship Id="rId2822" Type="http://schemas.openxmlformats.org/officeDocument/2006/relationships/hyperlink" Target="http://pbs.twimg.com/profile_images/857684817554452480/NXN_noaJ_normal.jpg" TargetMode="External"/><Relationship Id="rId63" Type="http://schemas.openxmlformats.org/officeDocument/2006/relationships/hyperlink" Target="https://twitter.com/kamalnuhiwal" TargetMode="External"/><Relationship Id="rId1217" Type="http://schemas.openxmlformats.org/officeDocument/2006/relationships/hyperlink" Target="https://twitter.com/loveavasthi" TargetMode="External"/><Relationship Id="rId1424" Type="http://schemas.openxmlformats.org/officeDocument/2006/relationships/hyperlink" Target="https://t.co/9XjOO51UjS" TargetMode="External"/><Relationship Id="rId1631" Type="http://schemas.openxmlformats.org/officeDocument/2006/relationships/hyperlink" Target="https://pbs.twimg.com/profile_banners/829177239438819329/1493138633" TargetMode="External"/><Relationship Id="rId2198" Type="http://schemas.openxmlformats.org/officeDocument/2006/relationships/hyperlink" Target="http://pbs.twimg.com/profile_images/792209729946877953/Q-TIa0QQ_normal.jpg" TargetMode="External"/><Relationship Id="rId377" Type="http://schemas.openxmlformats.org/officeDocument/2006/relationships/hyperlink" Target="https://twitter.com/jharahul_bihar" TargetMode="External"/><Relationship Id="rId584" Type="http://schemas.openxmlformats.org/officeDocument/2006/relationships/hyperlink" Target="http://pbs.twimg.com/profile_images/847079315867127810/V8V8IV82_normal.jpg" TargetMode="External"/><Relationship Id="rId2058" Type="http://schemas.openxmlformats.org/officeDocument/2006/relationships/hyperlink" Target="http://pbs.twimg.com/profile_images/837716028499046400/8Quqkzbe_normal.jpg" TargetMode="External"/><Relationship Id="rId2265" Type="http://schemas.openxmlformats.org/officeDocument/2006/relationships/hyperlink" Target="https://twitter.com/tvindialiveorg" TargetMode="External"/><Relationship Id="rId237" Type="http://schemas.openxmlformats.org/officeDocument/2006/relationships/hyperlink" Target="http://abs.twimg.com/images/themes/theme1/bg.png" TargetMode="External"/><Relationship Id="rId791" Type="http://schemas.openxmlformats.org/officeDocument/2006/relationships/hyperlink" Target="http://abs.twimg.com/images/themes/theme9/bg.gif" TargetMode="External"/><Relationship Id="rId1074" Type="http://schemas.openxmlformats.org/officeDocument/2006/relationships/hyperlink" Target="https://pbs.twimg.com/profile_banners/463691549/1426658536" TargetMode="External"/><Relationship Id="rId2472" Type="http://schemas.openxmlformats.org/officeDocument/2006/relationships/hyperlink" Target="https://twitter.com/akbar1delhi" TargetMode="External"/><Relationship Id="rId444" Type="http://schemas.openxmlformats.org/officeDocument/2006/relationships/hyperlink" Target="http://abs.twimg.com/sticky/default_profile_images/default_profile_normal.png" TargetMode="External"/><Relationship Id="rId651" Type="http://schemas.openxmlformats.org/officeDocument/2006/relationships/hyperlink" Target="http://pbs.twimg.com/profile_images/841965775275601922/xEpQM-KJ_normal.jpg" TargetMode="External"/><Relationship Id="rId1281" Type="http://schemas.openxmlformats.org/officeDocument/2006/relationships/hyperlink" Target="http://abs.twimg.com/images/themes/theme1/bg.png" TargetMode="External"/><Relationship Id="rId2125" Type="http://schemas.openxmlformats.org/officeDocument/2006/relationships/hyperlink" Target="http://pbs.twimg.com/profile_images/847804704243539968/0HsM5Ep3_normal.jpg" TargetMode="External"/><Relationship Id="rId2332" Type="http://schemas.openxmlformats.org/officeDocument/2006/relationships/hyperlink" Target="https://twitter.com/diana_lau87" TargetMode="External"/><Relationship Id="rId304" Type="http://schemas.openxmlformats.org/officeDocument/2006/relationships/hyperlink" Target="http://pbs.twimg.com/profile_images/838562307/IMG00882-20100416-0034_normal.jpg" TargetMode="External"/><Relationship Id="rId511" Type="http://schemas.openxmlformats.org/officeDocument/2006/relationships/hyperlink" Target="https://pbs.twimg.com/profile_banners/285101065/1492430581" TargetMode="External"/><Relationship Id="rId1141" Type="http://schemas.openxmlformats.org/officeDocument/2006/relationships/hyperlink" Target="https://pbs.twimg.com/profile_banners/1426106858/1473227407" TargetMode="External"/><Relationship Id="rId1001" Type="http://schemas.openxmlformats.org/officeDocument/2006/relationships/hyperlink" Target="https://pbs.twimg.com/profile_banners/776274358733934592/1473914306" TargetMode="External"/><Relationship Id="rId1958" Type="http://schemas.openxmlformats.org/officeDocument/2006/relationships/hyperlink" Target="http://pbs.twimg.com/profile_images/472802973987241985/dWrdP4t6_normal.jpeg" TargetMode="External"/><Relationship Id="rId1818" Type="http://schemas.openxmlformats.org/officeDocument/2006/relationships/hyperlink" Target="http://abs.twimg.com/images/themes/theme1/bg.png" TargetMode="External"/><Relationship Id="rId161" Type="http://schemas.openxmlformats.org/officeDocument/2006/relationships/hyperlink" Target="https://t.co/fREvRIkNTP" TargetMode="External"/><Relationship Id="rId2799" Type="http://schemas.openxmlformats.org/officeDocument/2006/relationships/hyperlink" Target="http://abs.twimg.com/images/themes/theme1/bg.png" TargetMode="External"/><Relationship Id="rId978" Type="http://schemas.openxmlformats.org/officeDocument/2006/relationships/hyperlink" Target="https://twitter.com/ibtimes_india" TargetMode="External"/><Relationship Id="rId2659" Type="http://schemas.openxmlformats.org/officeDocument/2006/relationships/hyperlink" Target="https://t.co/z8XOYYbcCW" TargetMode="External"/><Relationship Id="rId2866" Type="http://schemas.openxmlformats.org/officeDocument/2006/relationships/hyperlink" Target="http://abs.twimg.com/sticky/default_profile_images/default_profile_normal.png" TargetMode="External"/><Relationship Id="rId838" Type="http://schemas.openxmlformats.org/officeDocument/2006/relationships/hyperlink" Target="http://abs.twimg.com/images/themes/theme4/bg.gif" TargetMode="External"/><Relationship Id="rId1468" Type="http://schemas.openxmlformats.org/officeDocument/2006/relationships/hyperlink" Target="https://pbs.twimg.com/profile_banners/434111505/1417156384" TargetMode="External"/><Relationship Id="rId1675" Type="http://schemas.openxmlformats.org/officeDocument/2006/relationships/hyperlink" Target="http://abs.twimg.com/images/themes/theme1/bg.png" TargetMode="External"/><Relationship Id="rId1882" Type="http://schemas.openxmlformats.org/officeDocument/2006/relationships/hyperlink" Target="http://abs.twimg.com/images/themes/theme1/bg.png" TargetMode="External"/><Relationship Id="rId2519" Type="http://schemas.openxmlformats.org/officeDocument/2006/relationships/hyperlink" Target="https://twitter.com/narendramodi" TargetMode="External"/><Relationship Id="rId2726" Type="http://schemas.openxmlformats.org/officeDocument/2006/relationships/hyperlink" Target="https://pbs.twimg.com/profile_banners/2206475016/1476722290" TargetMode="External"/><Relationship Id="rId1328" Type="http://schemas.openxmlformats.org/officeDocument/2006/relationships/hyperlink" Target="https://twitter.com/ashish_sukul" TargetMode="External"/><Relationship Id="rId1535" Type="http://schemas.openxmlformats.org/officeDocument/2006/relationships/hyperlink" Target="https://pbs.twimg.com/profile_banners/150546950/1492356664" TargetMode="External"/><Relationship Id="rId2933" Type="http://schemas.openxmlformats.org/officeDocument/2006/relationships/hyperlink" Target="https://twitter.com/sunilbmittal" TargetMode="External"/><Relationship Id="rId905" Type="http://schemas.openxmlformats.org/officeDocument/2006/relationships/hyperlink" Target="http://abs.twimg.com/images/themes/theme1/bg.png" TargetMode="External"/><Relationship Id="rId1742" Type="http://schemas.openxmlformats.org/officeDocument/2006/relationships/hyperlink" Target="http://abs.twimg.com/images/themes/theme1/bg.png" TargetMode="External"/><Relationship Id="rId34" Type="http://schemas.openxmlformats.org/officeDocument/2006/relationships/hyperlink" Target="http://pbs.twimg.com/profile_background_images/347752186/Me.jpg" TargetMode="External"/><Relationship Id="rId1602" Type="http://schemas.openxmlformats.org/officeDocument/2006/relationships/hyperlink" Target="https://pbs.twimg.com/profile_banners/926984251/1428554342" TargetMode="External"/><Relationship Id="rId488" Type="http://schemas.openxmlformats.org/officeDocument/2006/relationships/hyperlink" Target="https://pbs.twimg.com/profile_banners/2721173624/1490714687" TargetMode="External"/><Relationship Id="rId695" Type="http://schemas.openxmlformats.org/officeDocument/2006/relationships/hyperlink" Target="http://pbs.twimg.com/profile_background_images/644375856899485696/MtfCDRDg.jpg" TargetMode="External"/><Relationship Id="rId2169" Type="http://schemas.openxmlformats.org/officeDocument/2006/relationships/hyperlink" Target="http://pbs.twimg.com/profile_images/755380191745171456/c5fTnkQL_normal.jpg" TargetMode="External"/><Relationship Id="rId2376" Type="http://schemas.openxmlformats.org/officeDocument/2006/relationships/hyperlink" Target="https://twitter.com/indiangaga" TargetMode="External"/><Relationship Id="rId2583" Type="http://schemas.openxmlformats.org/officeDocument/2006/relationships/hyperlink" Target="https://twitter.com/sadhavi" TargetMode="External"/><Relationship Id="rId2790" Type="http://schemas.openxmlformats.org/officeDocument/2006/relationships/hyperlink" Target="http://abs.twimg.com/images/themes/theme5/bg.gif" TargetMode="External"/><Relationship Id="rId348" Type="http://schemas.openxmlformats.org/officeDocument/2006/relationships/hyperlink" Target="https://twitter.com/kunalbks" TargetMode="External"/><Relationship Id="rId555" Type="http://schemas.openxmlformats.org/officeDocument/2006/relationships/hyperlink" Target="http://pbs.twimg.com/profile_images/753116218467418112/5kYyyaHW_normal.jpg" TargetMode="External"/><Relationship Id="rId762" Type="http://schemas.openxmlformats.org/officeDocument/2006/relationships/hyperlink" Target="https://twitter.com/skalamz" TargetMode="External"/><Relationship Id="rId1185" Type="http://schemas.openxmlformats.org/officeDocument/2006/relationships/hyperlink" Target="https://twitter.com/kdeep39" TargetMode="External"/><Relationship Id="rId1392" Type="http://schemas.openxmlformats.org/officeDocument/2006/relationships/hyperlink" Target="https://t.co/N7T081Q9iW" TargetMode="External"/><Relationship Id="rId2029" Type="http://schemas.openxmlformats.org/officeDocument/2006/relationships/hyperlink" Target="http://pbs.twimg.com/profile_images/478945044624191488/R0paOthq_normal.jpeg" TargetMode="External"/><Relationship Id="rId2236" Type="http://schemas.openxmlformats.org/officeDocument/2006/relationships/hyperlink" Target="http://pbs.twimg.com/profile_images/657624047472111616/7zarOuPh_normal.jpg" TargetMode="External"/><Relationship Id="rId2443" Type="http://schemas.openxmlformats.org/officeDocument/2006/relationships/hyperlink" Target="https://twitter.com/balaji_blaster4" TargetMode="External"/><Relationship Id="rId2650" Type="http://schemas.openxmlformats.org/officeDocument/2006/relationships/hyperlink" Target="http://pbs.twimg.com/profile_images/858502936216838146/zSyzCSMn_normal.jpg" TargetMode="External"/><Relationship Id="rId208" Type="http://schemas.openxmlformats.org/officeDocument/2006/relationships/hyperlink" Target="https://pbs.twimg.com/profile_banners/85462891/1489590200" TargetMode="External"/><Relationship Id="rId415" Type="http://schemas.openxmlformats.org/officeDocument/2006/relationships/hyperlink" Target="http://abs.twimg.com/images/themes/theme1/bg.png" TargetMode="External"/><Relationship Id="rId622" Type="http://schemas.openxmlformats.org/officeDocument/2006/relationships/hyperlink" Target="https://twitter.com/rajmenon" TargetMode="External"/><Relationship Id="rId1045" Type="http://schemas.openxmlformats.org/officeDocument/2006/relationships/hyperlink" Target="https://twitter.com/khabaraodisha" TargetMode="External"/><Relationship Id="rId1252" Type="http://schemas.openxmlformats.org/officeDocument/2006/relationships/hyperlink" Target="http://pbs.twimg.com/profile_images/767192528290390016/M6DhHKuG_normal.jpg" TargetMode="External"/><Relationship Id="rId2303" Type="http://schemas.openxmlformats.org/officeDocument/2006/relationships/hyperlink" Target="https://twitter.com/anushasodavara" TargetMode="External"/><Relationship Id="rId2510" Type="http://schemas.openxmlformats.org/officeDocument/2006/relationships/hyperlink" Target="https://twitter.com/scrapdealerdel" TargetMode="External"/><Relationship Id="rId1112" Type="http://schemas.openxmlformats.org/officeDocument/2006/relationships/hyperlink" Target="https://twitter.com/bobyjat" TargetMode="External"/><Relationship Id="rId1929" Type="http://schemas.openxmlformats.org/officeDocument/2006/relationships/hyperlink" Target="http://pbs.twimg.com/profile_images/672796841293955072/gJ5LYaRJ_normal.jpg" TargetMode="External"/><Relationship Id="rId2093" Type="http://schemas.openxmlformats.org/officeDocument/2006/relationships/hyperlink" Target="http://pbs.twimg.com/profile_images/692253761444646914/zSzcE75f_normal.jpg" TargetMode="External"/><Relationship Id="rId272" Type="http://schemas.openxmlformats.org/officeDocument/2006/relationships/hyperlink" Target="http://abs.twimg.com/images/themes/theme1/bg.png" TargetMode="External"/><Relationship Id="rId2160" Type="http://schemas.openxmlformats.org/officeDocument/2006/relationships/hyperlink" Target="http://pbs.twimg.com/profile_images/856506165420711938/kA4NorNw_normal.jpg" TargetMode="External"/><Relationship Id="rId132" Type="http://schemas.openxmlformats.org/officeDocument/2006/relationships/hyperlink" Target="http://pbs.twimg.com/profile_images/755441362502311936/rPKw2ChL_normal.jpg" TargetMode="External"/><Relationship Id="rId2020" Type="http://schemas.openxmlformats.org/officeDocument/2006/relationships/hyperlink" Target="http://pbs.twimg.com/profile_images/461807464799694849/JTMZe4dj_normal.jpeg" TargetMode="External"/><Relationship Id="rId1579" Type="http://schemas.openxmlformats.org/officeDocument/2006/relationships/hyperlink" Target="https://pbs.twimg.com/profile_banners/3671612354/1491894880" TargetMode="External"/><Relationship Id="rId949" Type="http://schemas.openxmlformats.org/officeDocument/2006/relationships/hyperlink" Target="https://twitter.com/bombayinformer" TargetMode="External"/><Relationship Id="rId1786" Type="http://schemas.openxmlformats.org/officeDocument/2006/relationships/hyperlink" Target="http://abs.twimg.com/images/themes/theme9/bg.gif" TargetMode="External"/><Relationship Id="rId1993" Type="http://schemas.openxmlformats.org/officeDocument/2006/relationships/hyperlink" Target="http://pbs.twimg.com/profile_images/461798542701371392/Zuf4I-Qi_normal.jpeg" TargetMode="External"/><Relationship Id="rId2837" Type="http://schemas.openxmlformats.org/officeDocument/2006/relationships/hyperlink" Target="http://pbs.twimg.com/profile_images/853860606910251008/UMekJI5K_normal.jpg" TargetMode="External"/><Relationship Id="rId78" Type="http://schemas.openxmlformats.org/officeDocument/2006/relationships/hyperlink" Target="https://pbs.twimg.com/profile_banners/496691945/1445499197" TargetMode="External"/><Relationship Id="rId809" Type="http://schemas.openxmlformats.org/officeDocument/2006/relationships/hyperlink" Target="https://twitter.com/nileshgr" TargetMode="External"/><Relationship Id="rId1439" Type="http://schemas.openxmlformats.org/officeDocument/2006/relationships/hyperlink" Target="http://t.co/2P8qWeJjOc" TargetMode="External"/><Relationship Id="rId1646" Type="http://schemas.openxmlformats.org/officeDocument/2006/relationships/hyperlink" Target="https://pbs.twimg.com/profile_banners/1094774815/1398146867" TargetMode="External"/><Relationship Id="rId1853" Type="http://schemas.openxmlformats.org/officeDocument/2006/relationships/hyperlink" Target="http://abs.twimg.com/images/themes/theme1/bg.png" TargetMode="External"/><Relationship Id="rId2904" Type="http://schemas.openxmlformats.org/officeDocument/2006/relationships/hyperlink" Target="https://twitter.com/hareem_313" TargetMode="External"/><Relationship Id="rId1506" Type="http://schemas.openxmlformats.org/officeDocument/2006/relationships/hyperlink" Target="https://pbs.twimg.com/profile_banners/2333868229/1489200175" TargetMode="External"/><Relationship Id="rId1713" Type="http://schemas.openxmlformats.org/officeDocument/2006/relationships/hyperlink" Target="http://abs.twimg.com/images/themes/theme1/bg.png" TargetMode="External"/><Relationship Id="rId1920" Type="http://schemas.openxmlformats.org/officeDocument/2006/relationships/hyperlink" Target="http://pbs.twimg.com/profile_images/854291176555388928/H7SZCe3g_normal.jpg" TargetMode="External"/><Relationship Id="rId599" Type="http://schemas.openxmlformats.org/officeDocument/2006/relationships/hyperlink" Target="https://twitter.com/gajjarshirish" TargetMode="External"/><Relationship Id="rId2487" Type="http://schemas.openxmlformats.org/officeDocument/2006/relationships/hyperlink" Target="https://twitter.com/shivamg9044" TargetMode="External"/><Relationship Id="rId2694" Type="http://schemas.openxmlformats.org/officeDocument/2006/relationships/hyperlink" Target="http://t.co/cJyxiYabHf" TargetMode="External"/><Relationship Id="rId459" Type="http://schemas.openxmlformats.org/officeDocument/2006/relationships/hyperlink" Target="https://t.co/2EdVXCyIEF" TargetMode="External"/><Relationship Id="rId666" Type="http://schemas.openxmlformats.org/officeDocument/2006/relationships/hyperlink" Target="https://t.co/iKTt9EaX4R" TargetMode="External"/><Relationship Id="rId873" Type="http://schemas.openxmlformats.org/officeDocument/2006/relationships/hyperlink" Target="https://pbs.twimg.com/profile_banners/3432306685/1489845130" TargetMode="External"/><Relationship Id="rId1089" Type="http://schemas.openxmlformats.org/officeDocument/2006/relationships/hyperlink" Target="http://abs.twimg.com/images/themes/theme1/bg.png" TargetMode="External"/><Relationship Id="rId1296" Type="http://schemas.openxmlformats.org/officeDocument/2006/relationships/hyperlink" Target="https://twitter.com/rajeshk35461211" TargetMode="External"/><Relationship Id="rId2347" Type="http://schemas.openxmlformats.org/officeDocument/2006/relationships/hyperlink" Target="https://twitter.com/chaitrasalian" TargetMode="External"/><Relationship Id="rId2554" Type="http://schemas.openxmlformats.org/officeDocument/2006/relationships/hyperlink" Target="https://twitter.com/onetiponehand_" TargetMode="External"/><Relationship Id="rId319" Type="http://schemas.openxmlformats.org/officeDocument/2006/relationships/hyperlink" Target="http://pbs.twimg.com/profile_images/799439894464471040/9qk_ZdmX_normal.jpg" TargetMode="External"/><Relationship Id="rId526" Type="http://schemas.openxmlformats.org/officeDocument/2006/relationships/hyperlink" Target="http://pbs.twimg.com/profile_background_images/666111968768495617/QcbiaBLG.jpg" TargetMode="External"/><Relationship Id="rId1156" Type="http://schemas.openxmlformats.org/officeDocument/2006/relationships/hyperlink" Target="http://abs.twimg.com/images/themes/theme1/bg.png" TargetMode="External"/><Relationship Id="rId1363" Type="http://schemas.openxmlformats.org/officeDocument/2006/relationships/hyperlink" Target="https://t.co/gPNXPdarTQ" TargetMode="External"/><Relationship Id="rId2207" Type="http://schemas.openxmlformats.org/officeDocument/2006/relationships/hyperlink" Target="http://pbs.twimg.com/profile_images/857262403020623873/5cVabBrU_normal.jpg" TargetMode="External"/><Relationship Id="rId2761" Type="http://schemas.openxmlformats.org/officeDocument/2006/relationships/hyperlink" Target="http://abs.twimg.com/images/themes/theme1/bg.png" TargetMode="External"/><Relationship Id="rId733" Type="http://schemas.openxmlformats.org/officeDocument/2006/relationships/hyperlink" Target="http://pbs.twimg.com/profile_images/857519516267327488/B8lGO7HO_normal.jpg" TargetMode="External"/><Relationship Id="rId940" Type="http://schemas.openxmlformats.org/officeDocument/2006/relationships/hyperlink" Target="https://twitter.com/arunsabale59" TargetMode="External"/><Relationship Id="rId1016" Type="http://schemas.openxmlformats.org/officeDocument/2006/relationships/hyperlink" Target="http://abs.twimg.com/images/themes/theme1/bg.png" TargetMode="External"/><Relationship Id="rId1570" Type="http://schemas.openxmlformats.org/officeDocument/2006/relationships/hyperlink" Target="https://pbs.twimg.com/profile_banners/103849564/1461233739" TargetMode="External"/><Relationship Id="rId2414" Type="http://schemas.openxmlformats.org/officeDocument/2006/relationships/hyperlink" Target="https://twitter.com/vishal4105_" TargetMode="External"/><Relationship Id="rId2621" Type="http://schemas.openxmlformats.org/officeDocument/2006/relationships/hyperlink" Target="https://twitter.com/thisiskrishan" TargetMode="External"/><Relationship Id="rId800" Type="http://schemas.openxmlformats.org/officeDocument/2006/relationships/hyperlink" Target="http://pbs.twimg.com/profile_images/855605455305023488/kM01cEIF_normal.jpg" TargetMode="External"/><Relationship Id="rId1223" Type="http://schemas.openxmlformats.org/officeDocument/2006/relationships/hyperlink" Target="https://pbs.twimg.com/profile_banners/747374018194374657/1474720006" TargetMode="External"/><Relationship Id="rId1430" Type="http://schemas.openxmlformats.org/officeDocument/2006/relationships/hyperlink" Target="https://t.co/Bp6FRjlaFX" TargetMode="External"/><Relationship Id="rId176" Type="http://schemas.openxmlformats.org/officeDocument/2006/relationships/hyperlink" Target="http://t.co/UiXlUs8WSb" TargetMode="External"/><Relationship Id="rId383" Type="http://schemas.openxmlformats.org/officeDocument/2006/relationships/hyperlink" Target="https://twitter.com/nitishkumar" TargetMode="External"/><Relationship Id="rId590" Type="http://schemas.openxmlformats.org/officeDocument/2006/relationships/hyperlink" Target="http://pbs.twimg.com/profile_images/826118990833426433/5iE0-CEq_normal.jpg" TargetMode="External"/><Relationship Id="rId2064" Type="http://schemas.openxmlformats.org/officeDocument/2006/relationships/hyperlink" Target="http://pbs.twimg.com/profile_images/843802207376031747/LvpIvqEe_normal.jpg" TargetMode="External"/><Relationship Id="rId2271" Type="http://schemas.openxmlformats.org/officeDocument/2006/relationships/hyperlink" Target="https://twitter.com/tilbhopallive" TargetMode="External"/><Relationship Id="rId243" Type="http://schemas.openxmlformats.org/officeDocument/2006/relationships/hyperlink" Target="http://abs.twimg.com/images/themes/theme1/bg.png" TargetMode="External"/><Relationship Id="rId450" Type="http://schemas.openxmlformats.org/officeDocument/2006/relationships/hyperlink" Target="http://pbs.twimg.com/profile_images/840453684324622336/c7wvawTL_normal.jpg" TargetMode="External"/><Relationship Id="rId1080" Type="http://schemas.openxmlformats.org/officeDocument/2006/relationships/hyperlink" Target="https://pbs.twimg.com/profile_banners/510118476/1493350049" TargetMode="External"/><Relationship Id="rId2131" Type="http://schemas.openxmlformats.org/officeDocument/2006/relationships/hyperlink" Target="http://pbs.twimg.com/profile_images/801917888038891524/FOU5hSj2_normal.jpg" TargetMode="External"/><Relationship Id="rId103" Type="http://schemas.openxmlformats.org/officeDocument/2006/relationships/hyperlink" Target="http://abs.twimg.com/images/themes/theme1/bg.png" TargetMode="External"/><Relationship Id="rId310" Type="http://schemas.openxmlformats.org/officeDocument/2006/relationships/hyperlink" Target="http://pbs.twimg.com/profile_images/844212793846980608/T2Hcj1br_normal.jpg" TargetMode="External"/><Relationship Id="rId1897" Type="http://schemas.openxmlformats.org/officeDocument/2006/relationships/hyperlink" Target="http://abs.twimg.com/images/themes/theme1/bg.png" TargetMode="External"/><Relationship Id="rId2948" Type="http://schemas.openxmlformats.org/officeDocument/2006/relationships/hyperlink" Target="https://twitter.com/iamsrk" TargetMode="External"/><Relationship Id="rId1757" Type="http://schemas.openxmlformats.org/officeDocument/2006/relationships/hyperlink" Target="http://abs.twimg.com/images/themes/theme1/bg.png" TargetMode="External"/><Relationship Id="rId1964" Type="http://schemas.openxmlformats.org/officeDocument/2006/relationships/hyperlink" Target="http://pbs.twimg.com/profile_images/802824154139373568/k_Sbo6sV_normal.jpg" TargetMode="External"/><Relationship Id="rId2808" Type="http://schemas.openxmlformats.org/officeDocument/2006/relationships/hyperlink" Target="http://pbs.twimg.com/profile_images/2881526894/1a54fd9ccb222e586c2ed3127482c405_normal.jpeg" TargetMode="External"/><Relationship Id="rId49" Type="http://schemas.openxmlformats.org/officeDocument/2006/relationships/hyperlink" Target="http://pbs.twimg.com/profile_images/785870388765028353/658sUYFK_normal.jpg" TargetMode="External"/><Relationship Id="rId1617" Type="http://schemas.openxmlformats.org/officeDocument/2006/relationships/hyperlink" Target="https://pbs.twimg.com/profile_banners/3107780292/1457868439" TargetMode="External"/><Relationship Id="rId1824" Type="http://schemas.openxmlformats.org/officeDocument/2006/relationships/hyperlink" Target="http://pbs.twimg.com/profile_background_images/615123522323509248/oJo-9PTv.jpg" TargetMode="External"/><Relationship Id="rId2598" Type="http://schemas.openxmlformats.org/officeDocument/2006/relationships/hyperlink" Target="https://twitter.com/vasusandy" TargetMode="External"/><Relationship Id="rId777" Type="http://schemas.openxmlformats.org/officeDocument/2006/relationships/hyperlink" Target="http://pbs.twimg.com/profile_images/734006379799711744/giXpBYWD_normal.jpg" TargetMode="External"/><Relationship Id="rId984" Type="http://schemas.openxmlformats.org/officeDocument/2006/relationships/hyperlink" Target="https://twitter.com/freddyking237" TargetMode="External"/><Relationship Id="rId2458" Type="http://schemas.openxmlformats.org/officeDocument/2006/relationships/hyperlink" Target="https://twitter.com/anantbeel" TargetMode="External"/><Relationship Id="rId2665" Type="http://schemas.openxmlformats.org/officeDocument/2006/relationships/hyperlink" Target="http://pbs.twimg.com/profile_images/781960460731953152/ckexElgf_normal.jpg" TargetMode="External"/><Relationship Id="rId2872" Type="http://schemas.openxmlformats.org/officeDocument/2006/relationships/hyperlink" Target="http://pbs.twimg.com/profile_images/500829041402728448/tJYE3QT5_normal.jpeg" TargetMode="External"/><Relationship Id="rId637" Type="http://schemas.openxmlformats.org/officeDocument/2006/relationships/hyperlink" Target="https://twitter.com/im__biplab" TargetMode="External"/><Relationship Id="rId844" Type="http://schemas.openxmlformats.org/officeDocument/2006/relationships/hyperlink" Target="http://pbs.twimg.com/profile_images/852724683862618112/PDL80Ufq_normal.jpg" TargetMode="External"/><Relationship Id="rId1267" Type="http://schemas.openxmlformats.org/officeDocument/2006/relationships/hyperlink" Target="http://pbs.twimg.com/profile_images/850525723739779072/hITShu1T_normal.jpg" TargetMode="External"/><Relationship Id="rId1474" Type="http://schemas.openxmlformats.org/officeDocument/2006/relationships/hyperlink" Target="https://pbs.twimg.com/profile_banners/2325935407/1485363244" TargetMode="External"/><Relationship Id="rId1681" Type="http://schemas.openxmlformats.org/officeDocument/2006/relationships/hyperlink" Target="http://abs.twimg.com/images/themes/theme1/bg.png" TargetMode="External"/><Relationship Id="rId2318" Type="http://schemas.openxmlformats.org/officeDocument/2006/relationships/hyperlink" Target="https://twitter.com/4suchetnabsu" TargetMode="External"/><Relationship Id="rId2525" Type="http://schemas.openxmlformats.org/officeDocument/2006/relationships/hyperlink" Target="https://twitter.com/daredevi13delhi" TargetMode="External"/><Relationship Id="rId2732" Type="http://schemas.openxmlformats.org/officeDocument/2006/relationships/hyperlink" Target="https://pbs.twimg.com/profile_banners/165414241/1491574197" TargetMode="External"/><Relationship Id="rId704" Type="http://schemas.openxmlformats.org/officeDocument/2006/relationships/hyperlink" Target="http://abs.twimg.com/images/themes/theme1/bg.png" TargetMode="External"/><Relationship Id="rId911" Type="http://schemas.openxmlformats.org/officeDocument/2006/relationships/hyperlink" Target="http://abs.twimg.com/images/themes/theme1/bg.png" TargetMode="External"/><Relationship Id="rId1127" Type="http://schemas.openxmlformats.org/officeDocument/2006/relationships/hyperlink" Target="https://twitter.com/raghusharma22" TargetMode="External"/><Relationship Id="rId1334" Type="http://schemas.openxmlformats.org/officeDocument/2006/relationships/hyperlink" Target="https://twitter.com/anindya_aani" TargetMode="External"/><Relationship Id="rId1541" Type="http://schemas.openxmlformats.org/officeDocument/2006/relationships/hyperlink" Target="https://pbs.twimg.com/profile_banners/3012215053/1488738167" TargetMode="External"/><Relationship Id="rId40" Type="http://schemas.openxmlformats.org/officeDocument/2006/relationships/hyperlink" Target="http://pbs.twimg.com/profile_background_images/451389902429491200/Rrlh09IC.png" TargetMode="External"/><Relationship Id="rId1401" Type="http://schemas.openxmlformats.org/officeDocument/2006/relationships/hyperlink" Target="https://t.co/SeGBKv7AXB" TargetMode="External"/><Relationship Id="rId287" Type="http://schemas.openxmlformats.org/officeDocument/2006/relationships/hyperlink" Target="http://abs.twimg.com/sticky/default_profile_images/default_profile_normal.png" TargetMode="External"/><Relationship Id="rId494" Type="http://schemas.openxmlformats.org/officeDocument/2006/relationships/hyperlink" Target="https://pbs.twimg.com/profile_banners/787411412/1438872403" TargetMode="External"/><Relationship Id="rId2175" Type="http://schemas.openxmlformats.org/officeDocument/2006/relationships/hyperlink" Target="http://pbs.twimg.com/profile_images/856886005080748039/4leYFpIx_normal.jpg" TargetMode="External"/><Relationship Id="rId2382" Type="http://schemas.openxmlformats.org/officeDocument/2006/relationships/hyperlink" Target="https://twitter.com/mary_williams87" TargetMode="External"/><Relationship Id="rId147" Type="http://schemas.openxmlformats.org/officeDocument/2006/relationships/hyperlink" Target="https://twitter.com/piyaanjlove044" TargetMode="External"/><Relationship Id="rId354" Type="http://schemas.openxmlformats.org/officeDocument/2006/relationships/hyperlink" Target="https://twitter.com/sunilsh32640883" TargetMode="External"/><Relationship Id="rId1191" Type="http://schemas.openxmlformats.org/officeDocument/2006/relationships/hyperlink" Target="https://twitter.com/iamlalitjangid" TargetMode="External"/><Relationship Id="rId2035" Type="http://schemas.openxmlformats.org/officeDocument/2006/relationships/hyperlink" Target="http://pbs.twimg.com/profile_images/788600175631695872/A6DNVTLc_normal.jpg" TargetMode="External"/><Relationship Id="rId561" Type="http://schemas.openxmlformats.org/officeDocument/2006/relationships/hyperlink" Target="http://abs.twimg.com/sticky/default_profile_images/default_profile_normal.png" TargetMode="External"/><Relationship Id="rId2242" Type="http://schemas.openxmlformats.org/officeDocument/2006/relationships/hyperlink" Target="http://pbs.twimg.com/profile_images/855447618226450432/YbSKN9ku_normal.jpg" TargetMode="External"/><Relationship Id="rId214" Type="http://schemas.openxmlformats.org/officeDocument/2006/relationships/hyperlink" Target="https://pbs.twimg.com/profile_banners/143409075/1445592924" TargetMode="External"/><Relationship Id="rId421" Type="http://schemas.openxmlformats.org/officeDocument/2006/relationships/hyperlink" Target="http://pbs.twimg.com/profile_images/820577834360045568/nI4unCXx_normal.jpg" TargetMode="External"/><Relationship Id="rId1051" Type="http://schemas.openxmlformats.org/officeDocument/2006/relationships/hyperlink" Target="https://twitter.com/tatadocomo" TargetMode="External"/><Relationship Id="rId2102" Type="http://schemas.openxmlformats.org/officeDocument/2006/relationships/hyperlink" Target="http://pbs.twimg.com/profile_images/854937655578177537/Nzn4LI7O_normal.jpg" TargetMode="External"/><Relationship Id="rId1868" Type="http://schemas.openxmlformats.org/officeDocument/2006/relationships/hyperlink" Target="http://abs.twimg.com/images/themes/theme5/bg.gif" TargetMode="External"/><Relationship Id="rId2919" Type="http://schemas.openxmlformats.org/officeDocument/2006/relationships/hyperlink" Target="https://twitter.com/imvkohli" TargetMode="External"/><Relationship Id="rId1728" Type="http://schemas.openxmlformats.org/officeDocument/2006/relationships/hyperlink" Target="http://abs.twimg.com/images/themes/theme1/bg.png" TargetMode="External"/><Relationship Id="rId1935" Type="http://schemas.openxmlformats.org/officeDocument/2006/relationships/hyperlink" Target="http://pbs.twimg.com/profile_images/803175067563626496/9cb0Ae5Q_normal.jpg" TargetMode="External"/><Relationship Id="rId4" Type="http://schemas.openxmlformats.org/officeDocument/2006/relationships/hyperlink" Target="http://pbs.twimg.com/profile_images/813076246607167488/CYn9iB26_normal.jpg" TargetMode="External"/><Relationship Id="rId888" Type="http://schemas.openxmlformats.org/officeDocument/2006/relationships/hyperlink" Target="http://t.co/Rpaaxas3os" TargetMode="External"/><Relationship Id="rId2569" Type="http://schemas.openxmlformats.org/officeDocument/2006/relationships/hyperlink" Target="https://twitter.com/adeshraparia" TargetMode="External"/><Relationship Id="rId2776" Type="http://schemas.openxmlformats.org/officeDocument/2006/relationships/hyperlink" Target="http://pbs.twimg.com/profile_background_images/319554382/118209645.jpg" TargetMode="External"/><Relationship Id="rId748" Type="http://schemas.openxmlformats.org/officeDocument/2006/relationships/hyperlink" Target="https://twitter.com/swatit_" TargetMode="External"/><Relationship Id="rId955" Type="http://schemas.openxmlformats.org/officeDocument/2006/relationships/hyperlink" Target="https://pbs.twimg.com/profile_banners/458368948/1477389140" TargetMode="External"/><Relationship Id="rId1378" Type="http://schemas.openxmlformats.org/officeDocument/2006/relationships/hyperlink" Target="https://t.co/nzuIFepfUg" TargetMode="External"/><Relationship Id="rId1585" Type="http://schemas.openxmlformats.org/officeDocument/2006/relationships/hyperlink" Target="https://pbs.twimg.com/profile_banners/838038988048977922/1492395089" TargetMode="External"/><Relationship Id="rId1792" Type="http://schemas.openxmlformats.org/officeDocument/2006/relationships/hyperlink" Target="http://abs.twimg.com/images/themes/theme1/bg.png" TargetMode="External"/><Relationship Id="rId2429" Type="http://schemas.openxmlformats.org/officeDocument/2006/relationships/hyperlink" Target="https://twitter.com/imrahulsuthar" TargetMode="External"/><Relationship Id="rId2636" Type="http://schemas.openxmlformats.org/officeDocument/2006/relationships/hyperlink" Target="https://pbs.twimg.com/profile_banners/3169412418/1493507384" TargetMode="External"/><Relationship Id="rId2843" Type="http://schemas.openxmlformats.org/officeDocument/2006/relationships/hyperlink" Target="http://pbs.twimg.com/profile_images/856157489989120002/ZWogUkxA_normal.jpg" TargetMode="External"/><Relationship Id="rId84" Type="http://schemas.openxmlformats.org/officeDocument/2006/relationships/hyperlink" Target="https://pbs.twimg.com/profile_banners/703107759709945856/1491217350" TargetMode="External"/><Relationship Id="rId608" Type="http://schemas.openxmlformats.org/officeDocument/2006/relationships/hyperlink" Target="https://twitter.com/beingkrunal_" TargetMode="External"/><Relationship Id="rId815" Type="http://schemas.openxmlformats.org/officeDocument/2006/relationships/hyperlink" Target="https://t.co/pm6XKlNVOB" TargetMode="External"/><Relationship Id="rId1238" Type="http://schemas.openxmlformats.org/officeDocument/2006/relationships/hyperlink" Target="http://pbs.twimg.com/profile_images/858387419120504834/AWKZUlq1_normal.jpg" TargetMode="External"/><Relationship Id="rId1445" Type="http://schemas.openxmlformats.org/officeDocument/2006/relationships/hyperlink" Target="https://t.co/CJzSHd36UX" TargetMode="External"/><Relationship Id="rId1652" Type="http://schemas.openxmlformats.org/officeDocument/2006/relationships/hyperlink" Target="http://abs.twimg.com/images/themes/theme1/bg.png" TargetMode="External"/><Relationship Id="rId1305" Type="http://schemas.openxmlformats.org/officeDocument/2006/relationships/hyperlink" Target="https://pbs.twimg.com/profile_banners/281971295/1457598597" TargetMode="External"/><Relationship Id="rId2703" Type="http://schemas.openxmlformats.org/officeDocument/2006/relationships/hyperlink" Target="https://pbs.twimg.com/profile_banners/2591234568/1480236241" TargetMode="External"/><Relationship Id="rId2910" Type="http://schemas.openxmlformats.org/officeDocument/2006/relationships/hyperlink" Target="https://twitter.com/iamtnvr" TargetMode="External"/><Relationship Id="rId1512" Type="http://schemas.openxmlformats.org/officeDocument/2006/relationships/hyperlink" Target="https://pbs.twimg.com/profile_banners/2496738176/1493119781" TargetMode="External"/><Relationship Id="rId11" Type="http://schemas.openxmlformats.org/officeDocument/2006/relationships/hyperlink" Target="https://t.co/i2b6r1h3yX" TargetMode="External"/><Relationship Id="rId398" Type="http://schemas.openxmlformats.org/officeDocument/2006/relationships/hyperlink" Target="https://twitter.com/aqibonnet" TargetMode="External"/><Relationship Id="rId2079" Type="http://schemas.openxmlformats.org/officeDocument/2006/relationships/hyperlink" Target="http://pbs.twimg.com/profile_images/857974729314934784/ssNEfIEI_normal.jpg" TargetMode="External"/><Relationship Id="rId2286" Type="http://schemas.openxmlformats.org/officeDocument/2006/relationships/hyperlink" Target="https://twitter.com/renukajain6" TargetMode="External"/><Relationship Id="rId2493" Type="http://schemas.openxmlformats.org/officeDocument/2006/relationships/hyperlink" Target="https://twitter.com/2017hellboy" TargetMode="External"/><Relationship Id="rId258" Type="http://schemas.openxmlformats.org/officeDocument/2006/relationships/hyperlink" Target="http://abs.twimg.com/images/themes/theme1/bg.png" TargetMode="External"/><Relationship Id="rId465" Type="http://schemas.openxmlformats.org/officeDocument/2006/relationships/hyperlink" Target="https://t.co/7iN1zubdR7" TargetMode="External"/><Relationship Id="rId672" Type="http://schemas.openxmlformats.org/officeDocument/2006/relationships/hyperlink" Target="https://pbs.twimg.com/profile_banners/829307066707738630/1486558204" TargetMode="External"/><Relationship Id="rId1095" Type="http://schemas.openxmlformats.org/officeDocument/2006/relationships/hyperlink" Target="http://pbs.twimg.com/profile_images/813378179423272960/GIzha6J8_normal.jpg" TargetMode="External"/><Relationship Id="rId2146" Type="http://schemas.openxmlformats.org/officeDocument/2006/relationships/hyperlink" Target="http://pbs.twimg.com/profile_images/746614051749363712/WAu8_LsQ_normal.jpg" TargetMode="External"/><Relationship Id="rId2353" Type="http://schemas.openxmlformats.org/officeDocument/2006/relationships/hyperlink" Target="https://twitter.com/cutesexyamy" TargetMode="External"/><Relationship Id="rId2560" Type="http://schemas.openxmlformats.org/officeDocument/2006/relationships/hyperlink" Target="https://twitter.com/ouragra" TargetMode="External"/><Relationship Id="rId118" Type="http://schemas.openxmlformats.org/officeDocument/2006/relationships/hyperlink" Target="http://pbs.twimg.com/profile_images/856484954896826368/oVJLrUbt_normal.jpg" TargetMode="External"/><Relationship Id="rId325" Type="http://schemas.openxmlformats.org/officeDocument/2006/relationships/hyperlink" Target="http://pbs.twimg.com/profile_images/3214974214/3ef78ac22f89d17597d3b258a79ab14a_normal.jpeg" TargetMode="External"/><Relationship Id="rId532" Type="http://schemas.openxmlformats.org/officeDocument/2006/relationships/hyperlink" Target="http://pbs.twimg.com/profile_background_images/378800000099841484/d0283aa1ad10eb1266405b37b9bb5dba.jpeg" TargetMode="External"/><Relationship Id="rId1162" Type="http://schemas.openxmlformats.org/officeDocument/2006/relationships/hyperlink" Target="http://abs.twimg.com/images/themes/theme3/bg.gif" TargetMode="External"/><Relationship Id="rId2006" Type="http://schemas.openxmlformats.org/officeDocument/2006/relationships/hyperlink" Target="http://pbs.twimg.com/profile_images/459353362752733187/30FIuL1N_normal.jpeg" TargetMode="External"/><Relationship Id="rId2213" Type="http://schemas.openxmlformats.org/officeDocument/2006/relationships/hyperlink" Target="http://pbs.twimg.com/profile_images/818316434216538112/z-E3lHGM_normal.jpg" TargetMode="External"/><Relationship Id="rId2420" Type="http://schemas.openxmlformats.org/officeDocument/2006/relationships/hyperlink" Target="https://twitter.com/todypuja96" TargetMode="External"/><Relationship Id="rId1022" Type="http://schemas.openxmlformats.org/officeDocument/2006/relationships/hyperlink" Target="http://abs.twimg.com/images/themes/theme1/bg.png" TargetMode="External"/><Relationship Id="rId1979" Type="http://schemas.openxmlformats.org/officeDocument/2006/relationships/hyperlink" Target="http://pbs.twimg.com/profile_images/378800000016636876/7ca94130eeef5e80aed2a69d0fdc4889_normal.jpeg" TargetMode="External"/><Relationship Id="rId1839" Type="http://schemas.openxmlformats.org/officeDocument/2006/relationships/hyperlink" Target="http://abs.twimg.com/images/themes/theme1/bg.png" TargetMode="External"/><Relationship Id="rId182" Type="http://schemas.openxmlformats.org/officeDocument/2006/relationships/hyperlink" Target="https://pbs.twimg.com/profile_banners/196458978/1454170315" TargetMode="External"/><Relationship Id="rId1906" Type="http://schemas.openxmlformats.org/officeDocument/2006/relationships/hyperlink" Target="http://pbs.twimg.com/profile_images/456019614023942145/qdjLRmOn_normal.png" TargetMode="External"/><Relationship Id="rId2070" Type="http://schemas.openxmlformats.org/officeDocument/2006/relationships/hyperlink" Target="http://pbs.twimg.com/profile_images/818109350304681984/fbx1H2hx_normal.jpg" TargetMode="External"/><Relationship Id="rId999" Type="http://schemas.openxmlformats.org/officeDocument/2006/relationships/hyperlink" Target="https://pbs.twimg.com/profile_banners/35028422/1491381867" TargetMode="External"/><Relationship Id="rId2887" Type="http://schemas.openxmlformats.org/officeDocument/2006/relationships/hyperlink" Target="http://pbs.twimg.com/profile_images/853213099486191616/Q6smJ5cZ_normal.jpg" TargetMode="External"/><Relationship Id="rId859" Type="http://schemas.openxmlformats.org/officeDocument/2006/relationships/hyperlink" Target="https://twitter.com/pros_p33" TargetMode="External"/><Relationship Id="rId1489" Type="http://schemas.openxmlformats.org/officeDocument/2006/relationships/hyperlink" Target="https://pbs.twimg.com/profile_banners/100467866/1406737164" TargetMode="External"/><Relationship Id="rId1696" Type="http://schemas.openxmlformats.org/officeDocument/2006/relationships/hyperlink" Target="http://abs.twimg.com/images/themes/theme7/bg.gif" TargetMode="External"/><Relationship Id="rId1349" Type="http://schemas.openxmlformats.org/officeDocument/2006/relationships/hyperlink" Target="https://twitter.com/vijaymanig" TargetMode="External"/><Relationship Id="rId2747" Type="http://schemas.openxmlformats.org/officeDocument/2006/relationships/hyperlink" Target="https://pbs.twimg.com/profile_banners/273357757/1492369418" TargetMode="External"/><Relationship Id="rId2954" Type="http://schemas.openxmlformats.org/officeDocument/2006/relationships/hyperlink" Target="https://twitter.com/the_identity7" TargetMode="External"/><Relationship Id="rId719" Type="http://schemas.openxmlformats.org/officeDocument/2006/relationships/hyperlink" Target="http://pbs.twimg.com/profile_images/833860429004812292/cxWSBp-J_normal.jpg" TargetMode="External"/><Relationship Id="rId926" Type="http://schemas.openxmlformats.org/officeDocument/2006/relationships/hyperlink" Target="http://pbs.twimg.com/profile_images/520404154624131075/7Uv4dfh8_normal.jpeg" TargetMode="External"/><Relationship Id="rId1556" Type="http://schemas.openxmlformats.org/officeDocument/2006/relationships/hyperlink" Target="https://pbs.twimg.com/profile_banners/137267115/1480438253" TargetMode="External"/><Relationship Id="rId1763" Type="http://schemas.openxmlformats.org/officeDocument/2006/relationships/hyperlink" Target="http://abs.twimg.com/images/themes/theme1/bg.png" TargetMode="External"/><Relationship Id="rId1970" Type="http://schemas.openxmlformats.org/officeDocument/2006/relationships/hyperlink" Target="http://pbs.twimg.com/profile_images/803136559293689856/dNyQLPrV_normal.jpg" TargetMode="External"/><Relationship Id="rId2607" Type="http://schemas.openxmlformats.org/officeDocument/2006/relationships/hyperlink" Target="https://twitter.com/gshrivastava4" TargetMode="External"/><Relationship Id="rId2814" Type="http://schemas.openxmlformats.org/officeDocument/2006/relationships/hyperlink" Target="http://pbs.twimg.com/profile_images/857186392174022656/5c__TK7K_normal.jpg" TargetMode="External"/><Relationship Id="rId55" Type="http://schemas.openxmlformats.org/officeDocument/2006/relationships/hyperlink" Target="https://twitter.com/ninjassuck" TargetMode="External"/><Relationship Id="rId1209" Type="http://schemas.openxmlformats.org/officeDocument/2006/relationships/hyperlink" Target="http://pbs.twimg.com/profile_images/450151170292461568/4kpUN3jG_normal.jpeg" TargetMode="External"/><Relationship Id="rId1416" Type="http://schemas.openxmlformats.org/officeDocument/2006/relationships/hyperlink" Target="https://t.co/9qqK4FLzRI" TargetMode="External"/><Relationship Id="rId1623" Type="http://schemas.openxmlformats.org/officeDocument/2006/relationships/hyperlink" Target="https://pbs.twimg.com/profile_banners/368398229/1457861500" TargetMode="External"/><Relationship Id="rId1830" Type="http://schemas.openxmlformats.org/officeDocument/2006/relationships/hyperlink" Target="http://abs.twimg.com/images/themes/theme1/bg.png" TargetMode="External"/><Relationship Id="rId2397" Type="http://schemas.openxmlformats.org/officeDocument/2006/relationships/hyperlink" Target="https://twitter.com/ten333111" TargetMode="External"/><Relationship Id="rId369" Type="http://schemas.openxmlformats.org/officeDocument/2006/relationships/hyperlink" Target="https://twitter.com/beingsalmankhan" TargetMode="External"/><Relationship Id="rId576" Type="http://schemas.openxmlformats.org/officeDocument/2006/relationships/hyperlink" Target="http://pbs.twimg.com/profile_images/850060935981092864/8Vx_79LN_normal.jpg" TargetMode="External"/><Relationship Id="rId783" Type="http://schemas.openxmlformats.org/officeDocument/2006/relationships/hyperlink" Target="https://pbs.twimg.com/profile_banners/524262420/1428329169" TargetMode="External"/><Relationship Id="rId990" Type="http://schemas.openxmlformats.org/officeDocument/2006/relationships/hyperlink" Target="https://t.co/vU2qbqk1Mb" TargetMode="External"/><Relationship Id="rId2257" Type="http://schemas.openxmlformats.org/officeDocument/2006/relationships/hyperlink" Target="http://pbs.twimg.com/profile_images/730725326213484545/lb0wkazG_normal.jpg" TargetMode="External"/><Relationship Id="rId2464" Type="http://schemas.openxmlformats.org/officeDocument/2006/relationships/hyperlink" Target="https://twitter.com/vaibhavbavaska6" TargetMode="External"/><Relationship Id="rId2671" Type="http://schemas.openxmlformats.org/officeDocument/2006/relationships/hyperlink" Target="https://t.co/uCeG7Zsyvn" TargetMode="External"/><Relationship Id="rId229" Type="http://schemas.openxmlformats.org/officeDocument/2006/relationships/hyperlink" Target="https://pbs.twimg.com/profile_banners/2411350080/1482179697" TargetMode="External"/><Relationship Id="rId436" Type="http://schemas.openxmlformats.org/officeDocument/2006/relationships/hyperlink" Target="http://t.co/dOjb7ZVsbT" TargetMode="External"/><Relationship Id="rId643" Type="http://schemas.openxmlformats.org/officeDocument/2006/relationships/hyperlink" Target="https://pbs.twimg.com/profile_banners/2564620097/1482002606" TargetMode="External"/><Relationship Id="rId1066" Type="http://schemas.openxmlformats.org/officeDocument/2006/relationships/hyperlink" Target="http://t.co/NDnOFkhNKQ" TargetMode="External"/><Relationship Id="rId1273" Type="http://schemas.openxmlformats.org/officeDocument/2006/relationships/hyperlink" Target="https://t.co/z470KjMijL" TargetMode="External"/><Relationship Id="rId1480" Type="http://schemas.openxmlformats.org/officeDocument/2006/relationships/hyperlink" Target="https://pbs.twimg.com/profile_banners/594375712/1487471186" TargetMode="External"/><Relationship Id="rId2117" Type="http://schemas.openxmlformats.org/officeDocument/2006/relationships/hyperlink" Target="http://pbs.twimg.com/profile_images/853509790206709760/n4wvbr3T_normal.jpg" TargetMode="External"/><Relationship Id="rId2324" Type="http://schemas.openxmlformats.org/officeDocument/2006/relationships/hyperlink" Target="https://twitter.com/archanam20" TargetMode="External"/><Relationship Id="rId850" Type="http://schemas.openxmlformats.org/officeDocument/2006/relationships/hyperlink" Target="http://pbs.twimg.com/profile_images/833955724225044480/FDe8wByB_normal.jpg" TargetMode="External"/><Relationship Id="rId1133" Type="http://schemas.openxmlformats.org/officeDocument/2006/relationships/hyperlink" Target="https://t.co/roOUPTeW0Q" TargetMode="External"/><Relationship Id="rId2531" Type="http://schemas.openxmlformats.org/officeDocument/2006/relationships/hyperlink" Target="https://twitter.com/hafeezmohammed0" TargetMode="External"/><Relationship Id="rId503" Type="http://schemas.openxmlformats.org/officeDocument/2006/relationships/hyperlink" Target="https://pbs.twimg.com/profile_banners/15156591/1492839934" TargetMode="External"/><Relationship Id="rId710" Type="http://schemas.openxmlformats.org/officeDocument/2006/relationships/hyperlink" Target="http://abs.twimg.com/images/themes/theme14/bg.gif" TargetMode="External"/><Relationship Id="rId1340" Type="http://schemas.openxmlformats.org/officeDocument/2006/relationships/hyperlink" Target="http://abs.twimg.com/images/themes/theme1/bg.png" TargetMode="External"/><Relationship Id="rId1200" Type="http://schemas.openxmlformats.org/officeDocument/2006/relationships/hyperlink" Target="https://pbs.twimg.com/profile_banners/400186369/1488050001" TargetMode="External"/><Relationship Id="rId293" Type="http://schemas.openxmlformats.org/officeDocument/2006/relationships/hyperlink" Target="http://pbs.twimg.com/profile_images/856544693664063489/D-DqkFCO_normal.jpg" TargetMode="External"/><Relationship Id="rId2181" Type="http://schemas.openxmlformats.org/officeDocument/2006/relationships/hyperlink" Target="http://pbs.twimg.com/profile_images/858681769784225792/zbPmrn7c_normal.jpg" TargetMode="External"/><Relationship Id="rId153" Type="http://schemas.openxmlformats.org/officeDocument/2006/relationships/hyperlink" Target="https://twitter.com/dot_india" TargetMode="External"/><Relationship Id="rId360" Type="http://schemas.openxmlformats.org/officeDocument/2006/relationships/hyperlink" Target="https://twitter.com/sopindramahto" TargetMode="External"/><Relationship Id="rId2041" Type="http://schemas.openxmlformats.org/officeDocument/2006/relationships/hyperlink" Target="http://pbs.twimg.com/profile_images/833269865578311682/UY-2Bw-X_normal.jpg" TargetMode="External"/><Relationship Id="rId220" Type="http://schemas.openxmlformats.org/officeDocument/2006/relationships/hyperlink" Target="https://pbs.twimg.com/profile_banners/99998155/1450181080" TargetMode="External"/><Relationship Id="rId2858" Type="http://schemas.openxmlformats.org/officeDocument/2006/relationships/hyperlink" Target="http://pbs.twimg.com/profile_images/771538849696665600/O_TAhBRA_normal.jpg" TargetMode="External"/><Relationship Id="rId99" Type="http://schemas.openxmlformats.org/officeDocument/2006/relationships/hyperlink" Target="http://abs.twimg.com/images/themes/theme1/bg.png" TargetMode="External"/><Relationship Id="rId1667" Type="http://schemas.openxmlformats.org/officeDocument/2006/relationships/hyperlink" Target="http://abs.twimg.com/images/themes/theme1/bg.png" TargetMode="External"/><Relationship Id="rId1874" Type="http://schemas.openxmlformats.org/officeDocument/2006/relationships/hyperlink" Target="http://abs.twimg.com/images/themes/theme18/bg.gif" TargetMode="External"/><Relationship Id="rId2718" Type="http://schemas.openxmlformats.org/officeDocument/2006/relationships/hyperlink" Target="https://pbs.twimg.com/profile_banners/2500681800/1478254852" TargetMode="External"/><Relationship Id="rId2925" Type="http://schemas.openxmlformats.org/officeDocument/2006/relationships/hyperlink" Target="https://twitter.com/ap_pune" TargetMode="External"/><Relationship Id="rId1527" Type="http://schemas.openxmlformats.org/officeDocument/2006/relationships/hyperlink" Target="https://pbs.twimg.com/profile_banners/531338835/1483343333" TargetMode="External"/><Relationship Id="rId1734" Type="http://schemas.openxmlformats.org/officeDocument/2006/relationships/hyperlink" Target="http://abs.twimg.com/images/themes/theme1/bg.png" TargetMode="External"/><Relationship Id="rId1941" Type="http://schemas.openxmlformats.org/officeDocument/2006/relationships/hyperlink" Target="http://pbs.twimg.com/profile_images/803155461784543233/yuZ-Ples_normal.jpg" TargetMode="External"/><Relationship Id="rId26" Type="http://schemas.openxmlformats.org/officeDocument/2006/relationships/hyperlink" Target="https://pbs.twimg.com/profile_banners/618305304/1439842720" TargetMode="External"/><Relationship Id="rId1801" Type="http://schemas.openxmlformats.org/officeDocument/2006/relationships/hyperlink" Target="http://abs.twimg.com/images/themes/theme1/bg.png" TargetMode="External"/><Relationship Id="rId687" Type="http://schemas.openxmlformats.org/officeDocument/2006/relationships/hyperlink" Target="https://pbs.twimg.com/profile_banners/2261173532/1493015626" TargetMode="External"/><Relationship Id="rId2368" Type="http://schemas.openxmlformats.org/officeDocument/2006/relationships/hyperlink" Target="https://twitter.com/kalataklukambli" TargetMode="External"/><Relationship Id="rId894" Type="http://schemas.openxmlformats.org/officeDocument/2006/relationships/hyperlink" Target="https://pbs.twimg.com/profile_banners/85306437/1492676937" TargetMode="External"/><Relationship Id="rId1177" Type="http://schemas.openxmlformats.org/officeDocument/2006/relationships/hyperlink" Target="http://pbs.twimg.com/profile_images/858501590843568128/KdlnNYMM_normal.jpg" TargetMode="External"/><Relationship Id="rId2575" Type="http://schemas.openxmlformats.org/officeDocument/2006/relationships/hyperlink" Target="https://twitter.com/uber_delhi" TargetMode="External"/><Relationship Id="rId2782" Type="http://schemas.openxmlformats.org/officeDocument/2006/relationships/hyperlink" Target="http://abs.twimg.com/images/themes/theme1/bg.png" TargetMode="External"/><Relationship Id="rId547" Type="http://schemas.openxmlformats.org/officeDocument/2006/relationships/hyperlink" Target="http://abs.twimg.com/images/themes/theme1/bg.png" TargetMode="External"/><Relationship Id="rId754" Type="http://schemas.openxmlformats.org/officeDocument/2006/relationships/hyperlink" Target="https://twitter.com/sidduvinay" TargetMode="External"/><Relationship Id="rId961" Type="http://schemas.openxmlformats.org/officeDocument/2006/relationships/hyperlink" Target="https://twitter.com/ziikhomartyn" TargetMode="External"/><Relationship Id="rId1384" Type="http://schemas.openxmlformats.org/officeDocument/2006/relationships/hyperlink" Target="https://t.co/Qo2dsqTpFp" TargetMode="External"/><Relationship Id="rId1591" Type="http://schemas.openxmlformats.org/officeDocument/2006/relationships/hyperlink" Target="https://pbs.twimg.com/profile_banners/814201708679221248/1491534707" TargetMode="External"/><Relationship Id="rId2228" Type="http://schemas.openxmlformats.org/officeDocument/2006/relationships/hyperlink" Target="http://pbs.twimg.com/profile_images/802806469980786688/pv4GKrSE_normal.jpg" TargetMode="External"/><Relationship Id="rId2435" Type="http://schemas.openxmlformats.org/officeDocument/2006/relationships/hyperlink" Target="https://twitter.com/shinde_sush" TargetMode="External"/><Relationship Id="rId2642" Type="http://schemas.openxmlformats.org/officeDocument/2006/relationships/hyperlink" Target="http://abs.twimg.com/images/themes/theme1/bg.png" TargetMode="External"/><Relationship Id="rId90" Type="http://schemas.openxmlformats.org/officeDocument/2006/relationships/hyperlink" Target="https://pbs.twimg.com/profile_banners/122465925/1490066685" TargetMode="External"/><Relationship Id="rId407" Type="http://schemas.openxmlformats.org/officeDocument/2006/relationships/hyperlink" Target="https://pbs.twimg.com/profile_banners/70931004/1489582127" TargetMode="External"/><Relationship Id="rId614" Type="http://schemas.openxmlformats.org/officeDocument/2006/relationships/hyperlink" Target="https://twitter.com/saralpatel007" TargetMode="External"/><Relationship Id="rId821" Type="http://schemas.openxmlformats.org/officeDocument/2006/relationships/hyperlink" Target="https://pbs.twimg.com/profile_banners/822990997315612673/1485051493" TargetMode="External"/><Relationship Id="rId1037" Type="http://schemas.openxmlformats.org/officeDocument/2006/relationships/hyperlink" Target="http://pbs.twimg.com/profile_images/714747460455940096/-tIG35yk_normal.jpg" TargetMode="External"/><Relationship Id="rId1244" Type="http://schemas.openxmlformats.org/officeDocument/2006/relationships/hyperlink" Target="https://twitter.com/iravi511" TargetMode="External"/><Relationship Id="rId1451" Type="http://schemas.openxmlformats.org/officeDocument/2006/relationships/hyperlink" Target="https://pbs.twimg.com/profile_banners/2445242708/1397559581" TargetMode="External"/><Relationship Id="rId2502" Type="http://schemas.openxmlformats.org/officeDocument/2006/relationships/hyperlink" Target="https://twitter.com/4g_boy" TargetMode="External"/><Relationship Id="rId1104" Type="http://schemas.openxmlformats.org/officeDocument/2006/relationships/hyperlink" Target="http://pbs.twimg.com/profile_images/634606906296799237/zQ2_8k33_normal.jpg" TargetMode="External"/><Relationship Id="rId1311" Type="http://schemas.openxmlformats.org/officeDocument/2006/relationships/hyperlink" Target="http://abs.twimg.com/images/themes/theme1/bg.pn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_rels/sheet9.xml.rels><?xml version="1.0" encoding="UTF-8" standalone="yes"?>
<Relationships xmlns="http://schemas.openxmlformats.org/package/2006/relationships"><Relationship Id="rId8" Type="http://schemas.openxmlformats.org/officeDocument/2006/relationships/hyperlink" Target="http://share.media.jio.com/Mjg5XzI4ODMxOF81XnNvbmc=" TargetMode="External"/><Relationship Id="rId13" Type="http://schemas.openxmlformats.org/officeDocument/2006/relationships/table" Target="../tables/table13.xml"/><Relationship Id="rId18" Type="http://schemas.openxmlformats.org/officeDocument/2006/relationships/table" Target="../tables/table18.xml"/><Relationship Id="rId3" Type="http://schemas.openxmlformats.org/officeDocument/2006/relationships/hyperlink" Target="https://www.swarmapp.com/c/6HH9iTYgThM" TargetMode="External"/><Relationship Id="rId7" Type="http://schemas.openxmlformats.org/officeDocument/2006/relationships/hyperlink" Target="http://hindi.news18.com/news/uttar-pradesh/lucknow/azam-khan-does-not-need-to-fear-about-his-life-bjp-976555.html?utm_source=JioXpress&amp;utm_medium=Referral&amp;utm_campaign=JioXpress" TargetMode="External"/><Relationship Id="rId12" Type="http://schemas.openxmlformats.org/officeDocument/2006/relationships/table" Target="../tables/table12.xml"/><Relationship Id="rId17" Type="http://schemas.openxmlformats.org/officeDocument/2006/relationships/table" Target="../tables/table17.xml"/><Relationship Id="rId2" Type="http://schemas.openxmlformats.org/officeDocument/2006/relationships/hyperlink" Target="http://telecom.economictimes.indiatimes.com/news/andhra-pradesh-tamil-nadu-emerge-as-top-circles-for-reliance-jio-with-highest-userbase/58400199" TargetMode="External"/><Relationship Id="rId16" Type="http://schemas.openxmlformats.org/officeDocument/2006/relationships/table" Target="../tables/table16.xml"/><Relationship Id="rId1" Type="http://schemas.openxmlformats.org/officeDocument/2006/relationships/hyperlink" Target="https://www.jio.com/en-in/apps/jio-xpress-news" TargetMode="External"/><Relationship Id="rId6" Type="http://schemas.openxmlformats.org/officeDocument/2006/relationships/hyperlink" Target="http://hindi.oneindia.com/news/uttar-pradesh/policeman-busying-taking-selfie-with-foreign-girl-instead-helping-her-405395.html" TargetMode="External"/><Relationship Id="rId11" Type="http://schemas.openxmlformats.org/officeDocument/2006/relationships/table" Target="../tables/table11.xml"/><Relationship Id="rId5" Type="http://schemas.openxmlformats.org/officeDocument/2006/relationships/hyperlink" Target="http://hindi.news18.com/news/uttar-pradesh/lucknow/stf-team-raid-on-lucknow-petrol-pump-oil-theft-from-remote-caught-978849.html?utm_source=JioXpress&amp;utm_medium=Referral&amp;utm_campaign=JioXpress" TargetMode="External"/><Relationship Id="rId15" Type="http://schemas.openxmlformats.org/officeDocument/2006/relationships/table" Target="../tables/table15.xml"/><Relationship Id="rId10" Type="http://schemas.openxmlformats.org/officeDocument/2006/relationships/hyperlink" Target="http://www.hindustantimes.com/punjab/trying-to-help-facebook-friend-chandigarh-man-duped-of-10-7-lakh/story-Y9pNrMofCgo7vNhWqiYSfK.html" TargetMode="External"/><Relationship Id="rId4" Type="http://schemas.openxmlformats.org/officeDocument/2006/relationships/hyperlink" Target="http://www.business-standard.com/article/companies/reliance-jio-commentary-to-be-in-a-highlight-in-ril-q4-results-on-monday-117042100348_1.html" TargetMode="External"/><Relationship Id="rId9" Type="http://schemas.openxmlformats.org/officeDocument/2006/relationships/hyperlink" Target="https://www.youtube.com/watch?v=trrI6HqyJeU&amp;feature=youtu.be&amp;a" TargetMode="External"/><Relationship Id="rId14" Type="http://schemas.openxmlformats.org/officeDocument/2006/relationships/table" Target="../tables/table14.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BI969"/>
  <sheetViews>
    <sheetView tabSelected="1" workbookViewId="0">
      <pane xSplit="2" ySplit="2" topLeftCell="BF361" activePane="bottomRight" state="frozen"/>
      <selection pane="topRight" activeCell="C1" sqref="C1"/>
      <selection pane="bottomLeft" activeCell="A3" sqref="A3"/>
      <selection pane="bottomRight" activeCell="BI372" sqref="BI372"/>
    </sheetView>
  </sheetViews>
  <sheetFormatPr defaultRowHeight="15" x14ac:dyDescent="0.25"/>
  <cols>
    <col min="1" max="1" width="19" style="1" bestFit="1" customWidth="1"/>
    <col min="2" max="2" width="18.7109375" style="1" bestFit="1" customWidth="1"/>
    <col min="3" max="3" width="16.28515625" style="3" bestFit="1" customWidth="1"/>
    <col min="4" max="4" width="8.7109375" style="2" bestFit="1" customWidth="1"/>
    <col min="5" max="5" width="7.7109375" style="2" bestFit="1" customWidth="1"/>
    <col min="6" max="6" width="10" style="2" bestFit="1" customWidth="1"/>
    <col min="7" max="7" width="11.140625" style="3" bestFit="1" customWidth="1"/>
    <col min="8" max="8" width="8" style="1" bestFit="1" customWidth="1"/>
    <col min="9" max="9" width="12.28515625" style="3" bestFit="1" customWidth="1"/>
    <col min="10" max="10" width="12.42578125" style="3" bestFit="1" customWidth="1"/>
    <col min="11" max="11" width="16" style="3" bestFit="1" customWidth="1"/>
    <col min="12" max="12" width="11" bestFit="1" customWidth="1"/>
    <col min="13" max="13" width="10.85546875" bestFit="1" customWidth="1"/>
    <col min="14" max="14" width="16" bestFit="1" customWidth="1"/>
    <col min="15" max="15" width="14.42578125" bestFit="1" customWidth="1"/>
    <col min="16" max="16" width="15.85546875" bestFit="1" customWidth="1"/>
    <col min="17" max="17" width="243.28515625" style="65" bestFit="1" customWidth="1"/>
    <col min="18" max="18" width="255.7109375" bestFit="1" customWidth="1"/>
    <col min="19" max="19" width="45.85546875" bestFit="1" customWidth="1"/>
    <col min="20" max="20" width="42.7109375" bestFit="1" customWidth="1"/>
    <col min="21" max="21" width="51.5703125" bestFit="1" customWidth="1"/>
    <col min="22" max="22" width="101.5703125" bestFit="1" customWidth="1"/>
    <col min="23" max="23" width="15.85546875" bestFit="1" customWidth="1"/>
    <col min="24" max="24" width="66.28515625" bestFit="1" customWidth="1"/>
    <col min="25" max="25" width="11" bestFit="1" customWidth="1"/>
    <col min="26" max="26" width="12.140625" bestFit="1" customWidth="1"/>
    <col min="27" max="28" width="19.28515625" bestFit="1" customWidth="1"/>
    <col min="29" max="29" width="11.7109375" bestFit="1" customWidth="1"/>
    <col min="30" max="30" width="10.5703125" bestFit="1" customWidth="1"/>
    <col min="31" max="31" width="19.28515625" bestFit="1" customWidth="1"/>
    <col min="32" max="32" width="10.7109375" bestFit="1" customWidth="1"/>
    <col min="33" max="33" width="11.5703125" bestFit="1" customWidth="1"/>
    <col min="34" max="34" width="11.42578125" bestFit="1" customWidth="1"/>
    <col min="35" max="35" width="19.28515625" bestFit="1" customWidth="1"/>
    <col min="36" max="36" width="13.140625" bestFit="1" customWidth="1"/>
    <col min="37" max="37" width="10.85546875" bestFit="1" customWidth="1"/>
    <col min="38" max="38" width="19.28515625" bestFit="1" customWidth="1"/>
    <col min="39" max="39" width="28.85546875" bestFit="1" customWidth="1"/>
    <col min="40" max="40" width="12.140625" bestFit="1" customWidth="1"/>
    <col min="41" max="41" width="19.28515625" bestFit="1" customWidth="1"/>
    <col min="42" max="42" width="13.5703125" bestFit="1" customWidth="1"/>
    <col min="43" max="43" width="20.85546875" bestFit="1" customWidth="1"/>
    <col min="44" max="44" width="19.7109375" bestFit="1" customWidth="1"/>
    <col min="45" max="45" width="87.140625" bestFit="1" customWidth="1"/>
    <col min="46" max="46" width="10.28515625" bestFit="1" customWidth="1"/>
    <col min="47" max="47" width="15.5703125" bestFit="1" customWidth="1"/>
    <col min="48" max="48" width="20" bestFit="1" customWidth="1"/>
    <col min="49" max="49" width="18.140625" bestFit="1" customWidth="1"/>
    <col min="50" max="50" width="14.42578125" bestFit="1" customWidth="1"/>
    <col min="51" max="51" width="8" bestFit="1" customWidth="1"/>
    <col min="52" max="52" width="55.28515625" bestFit="1" customWidth="1"/>
    <col min="53" max="53" width="16.85546875" style="13" bestFit="1" customWidth="1"/>
    <col min="54" max="54" width="11.140625" bestFit="1" customWidth="1"/>
    <col min="57" max="57" width="18.42578125" bestFit="1" customWidth="1"/>
    <col min="59" max="60" width="11.140625" bestFit="1" customWidth="1"/>
    <col min="61" max="61" width="14.42578125" customWidth="1"/>
  </cols>
  <sheetData>
    <row r="1" spans="1:61" x14ac:dyDescent="0.25">
      <c r="C1" s="16" t="s">
        <v>39</v>
      </c>
      <c r="D1" s="17"/>
      <c r="E1" s="17"/>
      <c r="F1" s="17"/>
      <c r="G1" s="16"/>
      <c r="H1" s="14" t="s">
        <v>43</v>
      </c>
      <c r="I1" s="50"/>
      <c r="J1" s="50"/>
      <c r="K1" s="33" t="s">
        <v>42</v>
      </c>
      <c r="L1" s="18" t="s">
        <v>40</v>
      </c>
      <c r="M1" s="18"/>
      <c r="N1" s="15" t="s">
        <v>41</v>
      </c>
    </row>
    <row r="2" spans="1:61" ht="30" customHeight="1" x14ac:dyDescent="0.2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176</v>
      </c>
      <c r="P2" s="13" t="s">
        <v>177</v>
      </c>
      <c r="Q2" s="65" t="s">
        <v>178</v>
      </c>
      <c r="R2" s="13" t="s">
        <v>179</v>
      </c>
      <c r="S2" s="13" t="s">
        <v>180</v>
      </c>
      <c r="T2" s="13" t="s">
        <v>181</v>
      </c>
      <c r="U2" s="13" t="s">
        <v>182</v>
      </c>
      <c r="V2" s="13" t="s">
        <v>183</v>
      </c>
      <c r="W2" s="13" t="s">
        <v>184</v>
      </c>
      <c r="X2" s="13" t="s">
        <v>185</v>
      </c>
      <c r="Y2" s="13" t="s">
        <v>186</v>
      </c>
      <c r="Z2" s="13" t="s">
        <v>187</v>
      </c>
      <c r="AA2" s="13" t="s">
        <v>188</v>
      </c>
      <c r="AB2" s="13" t="s">
        <v>189</v>
      </c>
      <c r="AC2" s="13" t="s">
        <v>190</v>
      </c>
      <c r="AD2" s="13" t="s">
        <v>191</v>
      </c>
      <c r="AE2" s="13" t="s">
        <v>192</v>
      </c>
      <c r="AF2" s="13" t="s">
        <v>193</v>
      </c>
      <c r="AG2" s="13" t="s">
        <v>194</v>
      </c>
      <c r="AH2" s="13" t="s">
        <v>195</v>
      </c>
      <c r="AI2" s="13" t="s">
        <v>196</v>
      </c>
      <c r="AJ2" s="13" t="s">
        <v>197</v>
      </c>
      <c r="AK2" s="13" t="s">
        <v>198</v>
      </c>
      <c r="AL2" s="13" t="s">
        <v>199</v>
      </c>
      <c r="AM2" s="13" t="s">
        <v>200</v>
      </c>
      <c r="AN2" s="13" t="s">
        <v>201</v>
      </c>
      <c r="AO2" s="13" t="s">
        <v>202</v>
      </c>
      <c r="AP2" s="13" t="s">
        <v>203</v>
      </c>
      <c r="AQ2" s="13" t="s">
        <v>204</v>
      </c>
      <c r="AR2" s="13" t="s">
        <v>205</v>
      </c>
      <c r="AS2" s="13" t="s">
        <v>206</v>
      </c>
      <c r="AT2" s="13" t="s">
        <v>207</v>
      </c>
      <c r="AU2" s="13" t="s">
        <v>208</v>
      </c>
      <c r="AV2" s="13" t="s">
        <v>209</v>
      </c>
      <c r="AW2" s="13" t="s">
        <v>210</v>
      </c>
      <c r="AX2" s="13" t="s">
        <v>211</v>
      </c>
      <c r="AY2" s="13" t="s">
        <v>212</v>
      </c>
      <c r="AZ2" s="13" t="s">
        <v>213</v>
      </c>
      <c r="BA2" s="13" t="s">
        <v>459</v>
      </c>
      <c r="BB2" s="13" t="s">
        <v>9450</v>
      </c>
      <c r="BC2" s="13" t="s">
        <v>8714</v>
      </c>
      <c r="BD2" s="13" t="s">
        <v>9447</v>
      </c>
      <c r="BE2" s="13" t="s">
        <v>9448</v>
      </c>
      <c r="BF2" s="13" t="s">
        <v>9449</v>
      </c>
      <c r="BG2" s="13" t="s">
        <v>9469</v>
      </c>
      <c r="BH2" s="13" t="s">
        <v>9470</v>
      </c>
      <c r="BI2" t="s">
        <v>9486</v>
      </c>
    </row>
    <row r="3" spans="1:61" ht="15" customHeight="1" x14ac:dyDescent="0.25">
      <c r="A3" s="64" t="s">
        <v>463</v>
      </c>
      <c r="B3" s="64" t="s">
        <v>464</v>
      </c>
      <c r="C3" s="79" t="s">
        <v>9481</v>
      </c>
      <c r="D3" s="87">
        <v>1</v>
      </c>
      <c r="E3" s="88"/>
      <c r="F3" s="89">
        <v>90</v>
      </c>
      <c r="G3" s="66" t="str">
        <f>IF(Edges[[#This Row],[Vertex 1]]=Edges[[#This Row],[Vertex 2]],"HIDE","SHOW")</f>
        <v>SHOW</v>
      </c>
      <c r="H3" s="77"/>
      <c r="I3" s="90"/>
      <c r="J3" s="90"/>
      <c r="K3" s="34" t="s">
        <v>65</v>
      </c>
      <c r="L3" s="91">
        <v>3</v>
      </c>
      <c r="M3" s="91"/>
      <c r="N3" s="92"/>
      <c r="O3" s="65" t="s">
        <v>233</v>
      </c>
      <c r="P3" s="67">
        <v>42848.826643518521</v>
      </c>
      <c r="Q3" s="65" t="s">
        <v>465</v>
      </c>
      <c r="R3" s="65"/>
      <c r="S3" s="65"/>
      <c r="T3" s="65"/>
      <c r="U3" s="65"/>
      <c r="V3" s="70" t="s">
        <v>466</v>
      </c>
      <c r="W3" s="67">
        <v>42848.826643518521</v>
      </c>
      <c r="X3" s="70" t="s">
        <v>467</v>
      </c>
      <c r="Y3" s="65"/>
      <c r="Z3" s="65"/>
      <c r="AA3" s="71" t="s">
        <v>468</v>
      </c>
      <c r="AB3" s="71" t="s">
        <v>469</v>
      </c>
      <c r="AC3" s="65" t="b">
        <v>0</v>
      </c>
      <c r="AD3" s="65">
        <v>0</v>
      </c>
      <c r="AE3" s="71" t="s">
        <v>470</v>
      </c>
      <c r="AF3" s="65" t="b">
        <v>0</v>
      </c>
      <c r="AG3" s="65" t="s">
        <v>297</v>
      </c>
      <c r="AH3" s="65"/>
      <c r="AI3" s="71" t="s">
        <v>294</v>
      </c>
      <c r="AJ3" s="65" t="b">
        <v>0</v>
      </c>
      <c r="AK3" s="65">
        <v>0</v>
      </c>
      <c r="AL3" s="71" t="s">
        <v>294</v>
      </c>
      <c r="AM3" s="65" t="s">
        <v>471</v>
      </c>
      <c r="AN3" s="65" t="b">
        <v>0</v>
      </c>
      <c r="AO3" s="71" t="s">
        <v>469</v>
      </c>
      <c r="AP3" s="65" t="s">
        <v>178</v>
      </c>
      <c r="AQ3" s="65">
        <v>0</v>
      </c>
      <c r="AR3" s="65">
        <v>0</v>
      </c>
      <c r="AS3" s="65"/>
      <c r="AT3" s="65"/>
      <c r="AU3" s="65"/>
      <c r="AV3" s="65"/>
      <c r="AW3" s="65"/>
      <c r="AX3" s="65"/>
      <c r="AY3" s="65"/>
      <c r="AZ3" s="65"/>
      <c r="BA3" s="66" t="s">
        <v>484</v>
      </c>
      <c r="BB3">
        <v>0</v>
      </c>
      <c r="BC3" s="66" t="str">
        <f>VLOOKUP(Edges[[#This Row],[States]],'Sentiment Classification'!E:G,3,FALSE)</f>
        <v>East</v>
      </c>
      <c r="BD3" s="66" t="str">
        <f>IF(Edges[[#This Row],[Vertex 1]]=Edges[[#This Row],[Vertex 2]],"HIDE","SHOW")</f>
        <v>SHOW</v>
      </c>
      <c r="BE3" s="66">
        <f>VLOOKUP(Edges[[#This Row],[Region]],'Sentiment Classification'!J:K,2,FALSE)</f>
        <v>-30</v>
      </c>
      <c r="BF3" s="66">
        <f>VLOOKUP(Edges[[#This Row],[States]],'Sentiment Classification'!E:F,2,FALSE)</f>
        <v>1</v>
      </c>
      <c r="BG3" s="65" t="str">
        <f>REPLACE(INDEX(GroupVertices[Group], MATCH(Edges[[#This Row],[Vertex 1]],GroupVertices[Vertex],0)),1,1,"")</f>
        <v>ast</v>
      </c>
      <c r="BH3" s="65" t="str">
        <f>REPLACE(INDEX(GroupVertices[Group], MATCH(Edges[[#This Row],[Vertex 2]],GroupVertices[Vertex],0)),1,1,"")</f>
        <v>ast</v>
      </c>
      <c r="BI3">
        <v>1</v>
      </c>
    </row>
    <row r="4" spans="1:61" ht="15" hidden="1" customHeight="1" x14ac:dyDescent="0.25">
      <c r="A4" s="64" t="s">
        <v>215</v>
      </c>
      <c r="B4" s="64" t="s">
        <v>215</v>
      </c>
      <c r="C4" s="79"/>
      <c r="D4" s="87"/>
      <c r="E4" s="88"/>
      <c r="F4" s="89"/>
      <c r="G4" s="66" t="str">
        <f>IF(Edges[[#This Row],[Vertex 1]]=Edges[[#This Row],[Vertex 2]],"HIDE","SHOW")</f>
        <v>HIDE</v>
      </c>
      <c r="H4" s="77"/>
      <c r="I4" s="90"/>
      <c r="J4" s="90"/>
      <c r="K4" s="34" t="s">
        <v>65</v>
      </c>
      <c r="L4" s="93">
        <v>4</v>
      </c>
      <c r="M4" s="93"/>
      <c r="N4" s="92"/>
      <c r="O4" s="66" t="s">
        <v>178</v>
      </c>
      <c r="P4" s="68">
        <v>42852.518796296295</v>
      </c>
      <c r="Q4" s="66" t="s">
        <v>235</v>
      </c>
      <c r="R4" s="69" t="s">
        <v>245</v>
      </c>
      <c r="S4" s="66" t="s">
        <v>249</v>
      </c>
      <c r="T4" s="66"/>
      <c r="U4" s="69" t="s">
        <v>254</v>
      </c>
      <c r="V4" s="70" t="s">
        <v>254</v>
      </c>
      <c r="W4" s="68">
        <v>42852.518796296295</v>
      </c>
      <c r="X4" s="70" t="s">
        <v>267</v>
      </c>
      <c r="Y4" s="66"/>
      <c r="Z4" s="66"/>
      <c r="AA4" s="72" t="s">
        <v>280</v>
      </c>
      <c r="AB4" s="66"/>
      <c r="AC4" s="66" t="b">
        <v>0</v>
      </c>
      <c r="AD4" s="66">
        <v>0</v>
      </c>
      <c r="AE4" s="72" t="s">
        <v>294</v>
      </c>
      <c r="AF4" s="66" t="b">
        <v>0</v>
      </c>
      <c r="AG4" s="66" t="s">
        <v>297</v>
      </c>
      <c r="AH4" s="66"/>
      <c r="AI4" s="72" t="s">
        <v>294</v>
      </c>
      <c r="AJ4" s="66" t="b">
        <v>0</v>
      </c>
      <c r="AK4" s="66">
        <v>0</v>
      </c>
      <c r="AL4" s="72" t="s">
        <v>294</v>
      </c>
      <c r="AM4" s="66" t="s">
        <v>301</v>
      </c>
      <c r="AN4" s="66" t="b">
        <v>0</v>
      </c>
      <c r="AO4" s="72" t="s">
        <v>280</v>
      </c>
      <c r="AP4" s="66" t="s">
        <v>178</v>
      </c>
      <c r="AQ4" s="66">
        <v>0</v>
      </c>
      <c r="AR4" s="66">
        <v>0</v>
      </c>
      <c r="AS4" s="66"/>
      <c r="AT4" s="66"/>
      <c r="AU4" s="66"/>
      <c r="AV4" s="66"/>
      <c r="AW4" s="66"/>
      <c r="AX4" s="66"/>
      <c r="AY4" s="66"/>
      <c r="AZ4" s="66"/>
      <c r="BA4" s="81" t="s">
        <v>460</v>
      </c>
      <c r="BB4">
        <v>1</v>
      </c>
      <c r="BC4" s="66" t="str">
        <f>VLOOKUP(Edges[[#This Row],[States]],'Sentiment Classification'!E:G,3,FALSE)</f>
        <v>South</v>
      </c>
      <c r="BD4" s="66" t="str">
        <f>IF(Edges[[#This Row],[Vertex 1]]=Edges[[#This Row],[Vertex 2]],"HIDE","SHOW")</f>
        <v>HIDE</v>
      </c>
      <c r="BE4" s="66">
        <f>VLOOKUP(Edges[[#This Row],[Region]],'Sentiment Classification'!J:K,2,FALSE)</f>
        <v>33</v>
      </c>
      <c r="BF4" s="66">
        <f>VLOOKUP(Edges[[#This Row],[States]],'Sentiment Classification'!E:F,2,FALSE)</f>
        <v>17</v>
      </c>
      <c r="BG4" s="137" t="e">
        <f>REPLACE(INDEX(GroupVertices[Group], MATCH(Edges[[#This Row],[Vertex 1]],GroupVertices[Vertex],0)),1,1,"")</f>
        <v>#N/A</v>
      </c>
      <c r="BH4" s="137" t="e">
        <f>REPLACE(INDEX(GroupVertices[Group], MATCH(Edges[[#This Row],[Vertex 2]],GroupVertices[Vertex],0)),1,1,"")</f>
        <v>#N/A</v>
      </c>
      <c r="BI4">
        <v>3</v>
      </c>
    </row>
    <row r="5" spans="1:61" hidden="1" x14ac:dyDescent="0.25">
      <c r="A5" s="64" t="s">
        <v>216</v>
      </c>
      <c r="B5" s="64" t="s">
        <v>216</v>
      </c>
      <c r="C5" s="79"/>
      <c r="D5" s="87"/>
      <c r="E5" s="88"/>
      <c r="F5" s="89"/>
      <c r="G5" s="66" t="str">
        <f>IF(Edges[[#This Row],[Vertex 1]]=Edges[[#This Row],[Vertex 2]],"HIDE","SHOW")</f>
        <v>HIDE</v>
      </c>
      <c r="H5" s="77"/>
      <c r="I5" s="90"/>
      <c r="J5" s="90"/>
      <c r="K5" s="34" t="s">
        <v>65</v>
      </c>
      <c r="L5" s="93">
        <v>5</v>
      </c>
      <c r="M5" s="93"/>
      <c r="N5" s="92"/>
      <c r="O5" s="66" t="s">
        <v>178</v>
      </c>
      <c r="P5" s="68">
        <v>42852.708611111113</v>
      </c>
      <c r="Q5" s="66" t="s">
        <v>236</v>
      </c>
      <c r="R5" s="69" t="s">
        <v>246</v>
      </c>
      <c r="S5" s="66" t="s">
        <v>249</v>
      </c>
      <c r="T5" s="66"/>
      <c r="U5" s="66"/>
      <c r="V5" s="70" t="s">
        <v>256</v>
      </c>
      <c r="W5" s="68">
        <v>42852.708611111113</v>
      </c>
      <c r="X5" s="70" t="s">
        <v>268</v>
      </c>
      <c r="Y5" s="66"/>
      <c r="Z5" s="66"/>
      <c r="AA5" s="72" t="s">
        <v>281</v>
      </c>
      <c r="AB5" s="66"/>
      <c r="AC5" s="66" t="b">
        <v>0</v>
      </c>
      <c r="AD5" s="66">
        <v>0</v>
      </c>
      <c r="AE5" s="72" t="s">
        <v>294</v>
      </c>
      <c r="AF5" s="66" t="b">
        <v>0</v>
      </c>
      <c r="AG5" s="66" t="s">
        <v>297</v>
      </c>
      <c r="AH5" s="66"/>
      <c r="AI5" s="72" t="s">
        <v>294</v>
      </c>
      <c r="AJ5" s="66" t="b">
        <v>0</v>
      </c>
      <c r="AK5" s="66">
        <v>0</v>
      </c>
      <c r="AL5" s="72" t="s">
        <v>294</v>
      </c>
      <c r="AM5" s="66" t="s">
        <v>302</v>
      </c>
      <c r="AN5" s="66" t="b">
        <v>0</v>
      </c>
      <c r="AO5" s="72" t="s">
        <v>281</v>
      </c>
      <c r="AP5" s="66" t="s">
        <v>178</v>
      </c>
      <c r="AQ5" s="66">
        <v>0</v>
      </c>
      <c r="AR5" s="66">
        <v>0</v>
      </c>
      <c r="AS5" s="66"/>
      <c r="AT5" s="66"/>
      <c r="AU5" s="66"/>
      <c r="AV5" s="66"/>
      <c r="AW5" s="66"/>
      <c r="AX5" s="66"/>
      <c r="AY5" s="66"/>
      <c r="AZ5" s="66"/>
      <c r="BA5" s="81" t="s">
        <v>460</v>
      </c>
      <c r="BB5">
        <v>1</v>
      </c>
      <c r="BC5" s="66" t="str">
        <f>VLOOKUP(Edges[[#This Row],[States]],'Sentiment Classification'!E:G,3,FALSE)</f>
        <v>South</v>
      </c>
      <c r="BD5" s="66" t="str">
        <f>IF(Edges[[#This Row],[Vertex 1]]=Edges[[#This Row],[Vertex 2]],"HIDE","SHOW")</f>
        <v>HIDE</v>
      </c>
      <c r="BE5" s="66">
        <f>VLOOKUP(Edges[[#This Row],[Region]],'Sentiment Classification'!J:K,2,FALSE)</f>
        <v>33</v>
      </c>
      <c r="BF5" s="66">
        <f>VLOOKUP(Edges[[#This Row],[States]],'Sentiment Classification'!E:F,2,FALSE)</f>
        <v>17</v>
      </c>
      <c r="BG5" s="137" t="e">
        <f>REPLACE(INDEX(GroupVertices[Group], MATCH(Edges[[#This Row],[Vertex 1]],GroupVertices[Vertex],0)),1,1,"")</f>
        <v>#N/A</v>
      </c>
      <c r="BH5" s="137" t="e">
        <f>REPLACE(INDEX(GroupVertices[Group], MATCH(Edges[[#This Row],[Vertex 2]],GroupVertices[Vertex],0)),1,1,"")</f>
        <v>#N/A</v>
      </c>
      <c r="BI5">
        <v>3</v>
      </c>
    </row>
    <row r="6" spans="1:61" x14ac:dyDescent="0.25">
      <c r="A6" s="64" t="s">
        <v>217</v>
      </c>
      <c r="B6" s="64" t="s">
        <v>221</v>
      </c>
      <c r="C6" s="79" t="s">
        <v>9479</v>
      </c>
      <c r="D6" s="87">
        <v>2.5</v>
      </c>
      <c r="E6" s="88"/>
      <c r="F6" s="89">
        <v>95</v>
      </c>
      <c r="G6" s="66" t="str">
        <f>IF(Edges[[#This Row],[Vertex 1]]=Edges[[#This Row],[Vertex 2]],"HIDE","SHOW")</f>
        <v>SHOW</v>
      </c>
      <c r="H6" s="77"/>
      <c r="I6" s="90"/>
      <c r="J6" s="90"/>
      <c r="K6" s="34" t="s">
        <v>65</v>
      </c>
      <c r="L6" s="93">
        <v>6</v>
      </c>
      <c r="M6" s="93"/>
      <c r="N6" s="92"/>
      <c r="O6" s="66" t="s">
        <v>232</v>
      </c>
      <c r="P6" s="68">
        <v>42852.708749999998</v>
      </c>
      <c r="Q6" s="66" t="s">
        <v>237</v>
      </c>
      <c r="R6" s="69" t="s">
        <v>246</v>
      </c>
      <c r="S6" s="66" t="s">
        <v>249</v>
      </c>
      <c r="T6" s="66"/>
      <c r="U6" s="66"/>
      <c r="V6" s="70" t="s">
        <v>257</v>
      </c>
      <c r="W6" s="68">
        <v>42852.708749999998</v>
      </c>
      <c r="X6" s="70" t="s">
        <v>269</v>
      </c>
      <c r="Y6" s="66"/>
      <c r="Z6" s="66"/>
      <c r="AA6" s="72" t="s">
        <v>282</v>
      </c>
      <c r="AB6" s="66"/>
      <c r="AC6" s="66" t="b">
        <v>0</v>
      </c>
      <c r="AD6" s="66">
        <v>0</v>
      </c>
      <c r="AE6" s="72" t="s">
        <v>294</v>
      </c>
      <c r="AF6" s="66" t="b">
        <v>0</v>
      </c>
      <c r="AG6" s="66" t="s">
        <v>297</v>
      </c>
      <c r="AH6" s="66"/>
      <c r="AI6" s="72" t="s">
        <v>294</v>
      </c>
      <c r="AJ6" s="66" t="b">
        <v>0</v>
      </c>
      <c r="AK6" s="66">
        <v>3</v>
      </c>
      <c r="AL6" s="72" t="s">
        <v>286</v>
      </c>
      <c r="AM6" s="66" t="s">
        <v>303</v>
      </c>
      <c r="AN6" s="66" t="b">
        <v>0</v>
      </c>
      <c r="AO6" s="72" t="s">
        <v>286</v>
      </c>
      <c r="AP6" s="66" t="s">
        <v>178</v>
      </c>
      <c r="AQ6" s="66">
        <v>0</v>
      </c>
      <c r="AR6" s="66">
        <v>0</v>
      </c>
      <c r="AS6" s="66"/>
      <c r="AT6" s="66"/>
      <c r="AU6" s="66"/>
      <c r="AV6" s="66"/>
      <c r="AW6" s="66"/>
      <c r="AX6" s="66"/>
      <c r="AY6" s="66"/>
      <c r="AZ6" s="66"/>
      <c r="BA6" s="81" t="s">
        <v>460</v>
      </c>
      <c r="BB6">
        <v>1</v>
      </c>
      <c r="BC6" s="66" t="str">
        <f>VLOOKUP(Edges[[#This Row],[States]],'Sentiment Classification'!E:G,3,FALSE)</f>
        <v>South</v>
      </c>
      <c r="BD6" s="66" t="str">
        <f>IF(Edges[[#This Row],[Vertex 1]]=Edges[[#This Row],[Vertex 2]],"HIDE","SHOW")</f>
        <v>SHOW</v>
      </c>
      <c r="BE6" s="66">
        <f>VLOOKUP(Edges[[#This Row],[Region]],'Sentiment Classification'!J:K,2,FALSE)</f>
        <v>33</v>
      </c>
      <c r="BF6" s="66">
        <f>VLOOKUP(Edges[[#This Row],[States]],'Sentiment Classification'!E:F,2,FALSE)</f>
        <v>17</v>
      </c>
      <c r="BG6" s="65" t="str">
        <f>REPLACE(INDEX(GroupVertices[Group], MATCH(Edges[[#This Row],[Vertex 1]],GroupVertices[Vertex],0)),1,1,"")</f>
        <v>outh</v>
      </c>
      <c r="BH6" s="65" t="str">
        <f>REPLACE(INDEX(GroupVertices[Group], MATCH(Edges[[#This Row],[Vertex 2]],GroupVertices[Vertex],0)),1,1,"")</f>
        <v>A</v>
      </c>
      <c r="BI6">
        <v>2</v>
      </c>
    </row>
    <row r="7" spans="1:61" hidden="1" x14ac:dyDescent="0.25">
      <c r="A7" s="64" t="s">
        <v>218</v>
      </c>
      <c r="B7" s="64" t="s">
        <v>218</v>
      </c>
      <c r="C7" s="79"/>
      <c r="D7" s="87"/>
      <c r="E7" s="88"/>
      <c r="F7" s="89"/>
      <c r="G7" s="66" t="str">
        <f>IF(Edges[[#This Row],[Vertex 1]]=Edges[[#This Row],[Vertex 2]],"HIDE","SHOW")</f>
        <v>HIDE</v>
      </c>
      <c r="H7" s="77"/>
      <c r="I7" s="90"/>
      <c r="J7" s="90"/>
      <c r="K7" s="34" t="s">
        <v>65</v>
      </c>
      <c r="L7" s="93">
        <v>7</v>
      </c>
      <c r="M7" s="93"/>
      <c r="N7" s="92"/>
      <c r="O7" s="66" t="s">
        <v>178</v>
      </c>
      <c r="P7" s="68">
        <v>42852.70894675926</v>
      </c>
      <c r="Q7" s="66" t="s">
        <v>238</v>
      </c>
      <c r="R7" s="69" t="s">
        <v>246</v>
      </c>
      <c r="S7" s="66" t="s">
        <v>249</v>
      </c>
      <c r="T7" s="66" t="s">
        <v>253</v>
      </c>
      <c r="U7" s="66"/>
      <c r="V7" s="70" t="s">
        <v>258</v>
      </c>
      <c r="W7" s="68">
        <v>42852.70894675926</v>
      </c>
      <c r="X7" s="70" t="s">
        <v>270</v>
      </c>
      <c r="Y7" s="66"/>
      <c r="Z7" s="66"/>
      <c r="AA7" s="72" t="s">
        <v>283</v>
      </c>
      <c r="AB7" s="66"/>
      <c r="AC7" s="66" t="b">
        <v>0</v>
      </c>
      <c r="AD7" s="66">
        <v>0</v>
      </c>
      <c r="AE7" s="72" t="s">
        <v>294</v>
      </c>
      <c r="AF7" s="66" t="b">
        <v>0</v>
      </c>
      <c r="AG7" s="66" t="s">
        <v>297</v>
      </c>
      <c r="AH7" s="66"/>
      <c r="AI7" s="72" t="s">
        <v>294</v>
      </c>
      <c r="AJ7" s="66" t="b">
        <v>0</v>
      </c>
      <c r="AK7" s="66">
        <v>0</v>
      </c>
      <c r="AL7" s="72" t="s">
        <v>294</v>
      </c>
      <c r="AM7" s="66" t="s">
        <v>304</v>
      </c>
      <c r="AN7" s="66" t="b">
        <v>0</v>
      </c>
      <c r="AO7" s="72" t="s">
        <v>283</v>
      </c>
      <c r="AP7" s="66" t="s">
        <v>178</v>
      </c>
      <c r="AQ7" s="66">
        <v>0</v>
      </c>
      <c r="AR7" s="66">
        <v>0</v>
      </c>
      <c r="AS7" s="66"/>
      <c r="AT7" s="66"/>
      <c r="AU7" s="66"/>
      <c r="AV7" s="66"/>
      <c r="AW7" s="66"/>
      <c r="AX7" s="66"/>
      <c r="AY7" s="66"/>
      <c r="AZ7" s="66"/>
      <c r="BA7" s="81" t="s">
        <v>460</v>
      </c>
      <c r="BB7">
        <v>1</v>
      </c>
      <c r="BC7" s="66" t="str">
        <f>VLOOKUP(Edges[[#This Row],[States]],'Sentiment Classification'!E:G,3,FALSE)</f>
        <v>South</v>
      </c>
      <c r="BD7" s="66" t="str">
        <f>IF(Edges[[#This Row],[Vertex 1]]=Edges[[#This Row],[Vertex 2]],"HIDE","SHOW")</f>
        <v>HIDE</v>
      </c>
      <c r="BE7" s="66">
        <f>VLOOKUP(Edges[[#This Row],[Region]],'Sentiment Classification'!J:K,2,FALSE)</f>
        <v>33</v>
      </c>
      <c r="BF7" s="66">
        <f>VLOOKUP(Edges[[#This Row],[States]],'Sentiment Classification'!E:F,2,FALSE)</f>
        <v>17</v>
      </c>
      <c r="BG7" s="137" t="e">
        <f>REPLACE(INDEX(GroupVertices[Group], MATCH(Edges[[#This Row],[Vertex 1]],GroupVertices[Vertex],0)),1,1,"")</f>
        <v>#N/A</v>
      </c>
      <c r="BH7" s="137" t="e">
        <f>REPLACE(INDEX(GroupVertices[Group], MATCH(Edges[[#This Row],[Vertex 2]],GroupVertices[Vertex],0)),1,1,"")</f>
        <v>#N/A</v>
      </c>
      <c r="BI7">
        <v>3</v>
      </c>
    </row>
    <row r="8" spans="1:61" hidden="1" x14ac:dyDescent="0.25">
      <c r="A8" s="64" t="s">
        <v>219</v>
      </c>
      <c r="B8" s="64" t="s">
        <v>219</v>
      </c>
      <c r="C8" s="79"/>
      <c r="D8" s="87"/>
      <c r="E8" s="88"/>
      <c r="F8" s="89"/>
      <c r="G8" s="66" t="str">
        <f>IF(Edges[[#This Row],[Vertex 1]]=Edges[[#This Row],[Vertex 2]],"HIDE","SHOW")</f>
        <v>HIDE</v>
      </c>
      <c r="H8" s="77"/>
      <c r="I8" s="90"/>
      <c r="J8" s="90"/>
      <c r="K8" s="34" t="s">
        <v>65</v>
      </c>
      <c r="L8" s="93">
        <v>8</v>
      </c>
      <c r="M8" s="93"/>
      <c r="N8" s="92"/>
      <c r="O8" s="66" t="s">
        <v>178</v>
      </c>
      <c r="P8" s="68">
        <v>42852.710555555554</v>
      </c>
      <c r="Q8" s="66" t="s">
        <v>239</v>
      </c>
      <c r="R8" s="69" t="s">
        <v>247</v>
      </c>
      <c r="S8" s="66" t="s">
        <v>250</v>
      </c>
      <c r="T8" s="66"/>
      <c r="U8" s="66"/>
      <c r="V8" s="70" t="s">
        <v>259</v>
      </c>
      <c r="W8" s="68">
        <v>42852.710555555554</v>
      </c>
      <c r="X8" s="70" t="s">
        <v>271</v>
      </c>
      <c r="Y8" s="66"/>
      <c r="Z8" s="66"/>
      <c r="AA8" s="72" t="s">
        <v>284</v>
      </c>
      <c r="AB8" s="66"/>
      <c r="AC8" s="66" t="b">
        <v>0</v>
      </c>
      <c r="AD8" s="66">
        <v>0</v>
      </c>
      <c r="AE8" s="72" t="s">
        <v>294</v>
      </c>
      <c r="AF8" s="66" t="b">
        <v>0</v>
      </c>
      <c r="AG8" s="66" t="s">
        <v>297</v>
      </c>
      <c r="AH8" s="66"/>
      <c r="AI8" s="72" t="s">
        <v>294</v>
      </c>
      <c r="AJ8" s="66" t="b">
        <v>0</v>
      </c>
      <c r="AK8" s="66">
        <v>0</v>
      </c>
      <c r="AL8" s="72" t="s">
        <v>294</v>
      </c>
      <c r="AM8" s="66" t="s">
        <v>305</v>
      </c>
      <c r="AN8" s="66" t="b">
        <v>0</v>
      </c>
      <c r="AO8" s="72" t="s">
        <v>284</v>
      </c>
      <c r="AP8" s="66" t="s">
        <v>178</v>
      </c>
      <c r="AQ8" s="66">
        <v>0</v>
      </c>
      <c r="AR8" s="66">
        <v>0</v>
      </c>
      <c r="AS8" s="66"/>
      <c r="AT8" s="66"/>
      <c r="AU8" s="66"/>
      <c r="AV8" s="66"/>
      <c r="AW8" s="66"/>
      <c r="AX8" s="66"/>
      <c r="AY8" s="66"/>
      <c r="AZ8" s="66"/>
      <c r="BA8" s="81" t="s">
        <v>460</v>
      </c>
      <c r="BB8">
        <v>1</v>
      </c>
      <c r="BC8" s="66" t="str">
        <f>VLOOKUP(Edges[[#This Row],[States]],'Sentiment Classification'!E:G,3,FALSE)</f>
        <v>South</v>
      </c>
      <c r="BD8" s="66" t="str">
        <f>IF(Edges[[#This Row],[Vertex 1]]=Edges[[#This Row],[Vertex 2]],"HIDE","SHOW")</f>
        <v>HIDE</v>
      </c>
      <c r="BE8" s="66">
        <f>VLOOKUP(Edges[[#This Row],[Region]],'Sentiment Classification'!J:K,2,FALSE)</f>
        <v>33</v>
      </c>
      <c r="BF8" s="66">
        <f>VLOOKUP(Edges[[#This Row],[States]],'Sentiment Classification'!E:F,2,FALSE)</f>
        <v>17</v>
      </c>
      <c r="BG8" s="137" t="e">
        <f>REPLACE(INDEX(GroupVertices[Group], MATCH(Edges[[#This Row],[Vertex 1]],GroupVertices[Vertex],0)),1,1,"")</f>
        <v>#N/A</v>
      </c>
      <c r="BH8" s="137" t="e">
        <f>REPLACE(INDEX(GroupVertices[Group], MATCH(Edges[[#This Row],[Vertex 2]],GroupVertices[Vertex],0)),1,1,"")</f>
        <v>#N/A</v>
      </c>
      <c r="BI8">
        <v>3</v>
      </c>
    </row>
    <row r="9" spans="1:61" x14ac:dyDescent="0.25">
      <c r="A9" s="64" t="s">
        <v>220</v>
      </c>
      <c r="B9" s="64" t="s">
        <v>221</v>
      </c>
      <c r="C9" s="79" t="s">
        <v>9479</v>
      </c>
      <c r="D9" s="87">
        <v>2.5</v>
      </c>
      <c r="E9" s="88"/>
      <c r="F9" s="89">
        <v>95</v>
      </c>
      <c r="G9" s="66" t="str">
        <f>IF(Edges[[#This Row],[Vertex 1]]=Edges[[#This Row],[Vertex 2]],"HIDE","SHOW")</f>
        <v>SHOW</v>
      </c>
      <c r="H9" s="77"/>
      <c r="I9" s="90"/>
      <c r="J9" s="90"/>
      <c r="K9" s="34" t="s">
        <v>65</v>
      </c>
      <c r="L9" s="93">
        <v>9</v>
      </c>
      <c r="M9" s="93"/>
      <c r="N9" s="92"/>
      <c r="O9" s="66" t="s">
        <v>232</v>
      </c>
      <c r="P9" s="68">
        <v>42852.724664351852</v>
      </c>
      <c r="Q9" s="66" t="s">
        <v>237</v>
      </c>
      <c r="R9" s="69" t="s">
        <v>246</v>
      </c>
      <c r="S9" s="66" t="s">
        <v>249</v>
      </c>
      <c r="T9" s="66"/>
      <c r="U9" s="66"/>
      <c r="V9" s="70" t="s">
        <v>260</v>
      </c>
      <c r="W9" s="68">
        <v>42852.724664351852</v>
      </c>
      <c r="X9" s="70" t="s">
        <v>272</v>
      </c>
      <c r="Y9" s="66"/>
      <c r="Z9" s="66"/>
      <c r="AA9" s="72" t="s">
        <v>285</v>
      </c>
      <c r="AB9" s="66"/>
      <c r="AC9" s="66" t="b">
        <v>0</v>
      </c>
      <c r="AD9" s="66">
        <v>0</v>
      </c>
      <c r="AE9" s="72" t="s">
        <v>294</v>
      </c>
      <c r="AF9" s="66" t="b">
        <v>0</v>
      </c>
      <c r="AG9" s="66" t="s">
        <v>297</v>
      </c>
      <c r="AH9" s="66"/>
      <c r="AI9" s="72" t="s">
        <v>294</v>
      </c>
      <c r="AJ9" s="66" t="b">
        <v>0</v>
      </c>
      <c r="AK9" s="66">
        <v>3</v>
      </c>
      <c r="AL9" s="72" t="s">
        <v>286</v>
      </c>
      <c r="AM9" s="66" t="s">
        <v>303</v>
      </c>
      <c r="AN9" s="66" t="b">
        <v>0</v>
      </c>
      <c r="AO9" s="72" t="s">
        <v>286</v>
      </c>
      <c r="AP9" s="66" t="s">
        <v>178</v>
      </c>
      <c r="AQ9" s="66">
        <v>0</v>
      </c>
      <c r="AR9" s="66">
        <v>0</v>
      </c>
      <c r="AS9" s="66"/>
      <c r="AT9" s="66"/>
      <c r="AU9" s="66"/>
      <c r="AV9" s="66"/>
      <c r="AW9" s="66"/>
      <c r="AX9" s="66"/>
      <c r="AY9" s="66"/>
      <c r="AZ9" s="66"/>
      <c r="BA9" s="81" t="s">
        <v>460</v>
      </c>
      <c r="BB9">
        <v>1</v>
      </c>
      <c r="BC9" s="66" t="str">
        <f>VLOOKUP(Edges[[#This Row],[States]],'Sentiment Classification'!E:G,3,FALSE)</f>
        <v>South</v>
      </c>
      <c r="BD9" s="66" t="str">
        <f>IF(Edges[[#This Row],[Vertex 1]]=Edges[[#This Row],[Vertex 2]],"HIDE","SHOW")</f>
        <v>SHOW</v>
      </c>
      <c r="BE9" s="66">
        <f>VLOOKUP(Edges[[#This Row],[Region]],'Sentiment Classification'!J:K,2,FALSE)</f>
        <v>33</v>
      </c>
      <c r="BF9" s="66">
        <f>VLOOKUP(Edges[[#This Row],[States]],'Sentiment Classification'!E:F,2,FALSE)</f>
        <v>17</v>
      </c>
      <c r="BG9" s="65" t="str">
        <f>REPLACE(INDEX(GroupVertices[Group], MATCH(Edges[[#This Row],[Vertex 1]],GroupVertices[Vertex],0)),1,1,"")</f>
        <v>outh</v>
      </c>
      <c r="BH9" s="65" t="str">
        <f>REPLACE(INDEX(GroupVertices[Group], MATCH(Edges[[#This Row],[Vertex 2]],GroupVertices[Vertex],0)),1,1,"")</f>
        <v>A</v>
      </c>
      <c r="BI9">
        <v>2</v>
      </c>
    </row>
    <row r="10" spans="1:61" hidden="1" x14ac:dyDescent="0.25">
      <c r="A10" s="64" t="s">
        <v>221</v>
      </c>
      <c r="B10" s="64" t="s">
        <v>221</v>
      </c>
      <c r="C10" s="79"/>
      <c r="D10" s="87"/>
      <c r="E10" s="88"/>
      <c r="F10" s="89"/>
      <c r="G10" s="66" t="str">
        <f>IF(Edges[[#This Row],[Vertex 1]]=Edges[[#This Row],[Vertex 2]],"HIDE","SHOW")</f>
        <v>HIDE</v>
      </c>
      <c r="H10" s="77"/>
      <c r="I10" s="90"/>
      <c r="J10" s="90"/>
      <c r="K10" s="34" t="s">
        <v>65</v>
      </c>
      <c r="L10" s="93">
        <v>10</v>
      </c>
      <c r="M10" s="93"/>
      <c r="N10" s="92"/>
      <c r="O10" s="66" t="s">
        <v>178</v>
      </c>
      <c r="P10" s="68">
        <v>42852.708564814813</v>
      </c>
      <c r="Q10" s="66" t="s">
        <v>240</v>
      </c>
      <c r="R10" s="69" t="s">
        <v>246</v>
      </c>
      <c r="S10" s="66" t="s">
        <v>249</v>
      </c>
      <c r="T10" s="66"/>
      <c r="U10" s="66"/>
      <c r="V10" s="70" t="s">
        <v>261</v>
      </c>
      <c r="W10" s="68">
        <v>42852.708564814813</v>
      </c>
      <c r="X10" s="70" t="s">
        <v>273</v>
      </c>
      <c r="Y10" s="66"/>
      <c r="Z10" s="66"/>
      <c r="AA10" s="72" t="s">
        <v>286</v>
      </c>
      <c r="AB10" s="66"/>
      <c r="AC10" s="66" t="b">
        <v>0</v>
      </c>
      <c r="AD10" s="66">
        <v>4</v>
      </c>
      <c r="AE10" s="72" t="s">
        <v>294</v>
      </c>
      <c r="AF10" s="66" t="b">
        <v>0</v>
      </c>
      <c r="AG10" s="66" t="s">
        <v>297</v>
      </c>
      <c r="AH10" s="66"/>
      <c r="AI10" s="72" t="s">
        <v>294</v>
      </c>
      <c r="AJ10" s="66" t="b">
        <v>0</v>
      </c>
      <c r="AK10" s="66">
        <v>3</v>
      </c>
      <c r="AL10" s="72" t="s">
        <v>294</v>
      </c>
      <c r="AM10" s="66" t="s">
        <v>302</v>
      </c>
      <c r="AN10" s="66" t="b">
        <v>0</v>
      </c>
      <c r="AO10" s="72" t="s">
        <v>286</v>
      </c>
      <c r="AP10" s="66" t="s">
        <v>178</v>
      </c>
      <c r="AQ10" s="66">
        <v>0</v>
      </c>
      <c r="AR10" s="66">
        <v>0</v>
      </c>
      <c r="AS10" s="66"/>
      <c r="AT10" s="66"/>
      <c r="AU10" s="66"/>
      <c r="AV10" s="66"/>
      <c r="AW10" s="66"/>
      <c r="AX10" s="66"/>
      <c r="AY10" s="66"/>
      <c r="AZ10" s="66"/>
      <c r="BA10" s="81" t="s">
        <v>460</v>
      </c>
      <c r="BB10">
        <v>1</v>
      </c>
      <c r="BC10" s="66" t="str">
        <f>VLOOKUP(Edges[[#This Row],[States]],'Sentiment Classification'!E:G,3,FALSE)</f>
        <v>South</v>
      </c>
      <c r="BD10" s="66" t="str">
        <f>IF(Edges[[#This Row],[Vertex 1]]=Edges[[#This Row],[Vertex 2]],"HIDE","SHOW")</f>
        <v>HIDE</v>
      </c>
      <c r="BE10" s="66">
        <f>VLOOKUP(Edges[[#This Row],[Region]],'Sentiment Classification'!J:K,2,FALSE)</f>
        <v>33</v>
      </c>
      <c r="BF10" s="66">
        <f>VLOOKUP(Edges[[#This Row],[States]],'Sentiment Classification'!E:F,2,FALSE)</f>
        <v>17</v>
      </c>
      <c r="BG10" s="137" t="str">
        <f>REPLACE(INDEX(GroupVertices[Group], MATCH(Edges[[#This Row],[Vertex 1]],GroupVertices[Vertex],0)),1,1,"")</f>
        <v>A</v>
      </c>
      <c r="BH10" s="137" t="str">
        <f>REPLACE(INDEX(GroupVertices[Group], MATCH(Edges[[#This Row],[Vertex 2]],GroupVertices[Vertex],0)),1,1,"")</f>
        <v>A</v>
      </c>
      <c r="BI10">
        <v>3</v>
      </c>
    </row>
    <row r="11" spans="1:61" x14ac:dyDescent="0.25">
      <c r="A11" s="64" t="s">
        <v>222</v>
      </c>
      <c r="B11" s="64" t="s">
        <v>221</v>
      </c>
      <c r="C11" s="79" t="s">
        <v>9479</v>
      </c>
      <c r="D11" s="87">
        <v>2.5</v>
      </c>
      <c r="E11" s="88"/>
      <c r="F11" s="89">
        <v>95</v>
      </c>
      <c r="G11" s="66" t="str">
        <f>IF(Edges[[#This Row],[Vertex 1]]=Edges[[#This Row],[Vertex 2]],"HIDE","SHOW")</f>
        <v>SHOW</v>
      </c>
      <c r="H11" s="77"/>
      <c r="I11" s="90"/>
      <c r="J11" s="90"/>
      <c r="K11" s="34" t="s">
        <v>65</v>
      </c>
      <c r="L11" s="93">
        <v>11</v>
      </c>
      <c r="M11" s="93"/>
      <c r="N11" s="92"/>
      <c r="O11" s="66" t="s">
        <v>232</v>
      </c>
      <c r="P11" s="68">
        <v>42852.877916666665</v>
      </c>
      <c r="Q11" s="66" t="s">
        <v>237</v>
      </c>
      <c r="R11" s="69" t="s">
        <v>246</v>
      </c>
      <c r="S11" s="66" t="s">
        <v>249</v>
      </c>
      <c r="T11" s="66"/>
      <c r="U11" s="66"/>
      <c r="V11" s="70" t="s">
        <v>262</v>
      </c>
      <c r="W11" s="68">
        <v>42852.877916666665</v>
      </c>
      <c r="X11" s="70" t="s">
        <v>274</v>
      </c>
      <c r="Y11" s="66"/>
      <c r="Z11" s="66"/>
      <c r="AA11" s="72" t="s">
        <v>287</v>
      </c>
      <c r="AB11" s="66"/>
      <c r="AC11" s="66" t="b">
        <v>0</v>
      </c>
      <c r="AD11" s="66">
        <v>0</v>
      </c>
      <c r="AE11" s="72" t="s">
        <v>294</v>
      </c>
      <c r="AF11" s="66" t="b">
        <v>0</v>
      </c>
      <c r="AG11" s="66" t="s">
        <v>297</v>
      </c>
      <c r="AH11" s="66"/>
      <c r="AI11" s="72" t="s">
        <v>294</v>
      </c>
      <c r="AJ11" s="66" t="b">
        <v>0</v>
      </c>
      <c r="AK11" s="66">
        <v>3</v>
      </c>
      <c r="AL11" s="72" t="s">
        <v>286</v>
      </c>
      <c r="AM11" s="66" t="s">
        <v>303</v>
      </c>
      <c r="AN11" s="66" t="b">
        <v>0</v>
      </c>
      <c r="AO11" s="72" t="s">
        <v>286</v>
      </c>
      <c r="AP11" s="66" t="s">
        <v>178</v>
      </c>
      <c r="AQ11" s="66">
        <v>0</v>
      </c>
      <c r="AR11" s="66">
        <v>0</v>
      </c>
      <c r="AS11" s="66"/>
      <c r="AT11" s="66"/>
      <c r="AU11" s="66"/>
      <c r="AV11" s="66"/>
      <c r="AW11" s="66"/>
      <c r="AX11" s="66"/>
      <c r="AY11" s="66"/>
      <c r="AZ11" s="66"/>
      <c r="BA11" s="81" t="s">
        <v>460</v>
      </c>
      <c r="BB11">
        <v>1</v>
      </c>
      <c r="BC11" s="66" t="str">
        <f>VLOOKUP(Edges[[#This Row],[States]],'Sentiment Classification'!E:G,3,FALSE)</f>
        <v>South</v>
      </c>
      <c r="BD11" s="66" t="str">
        <f>IF(Edges[[#This Row],[Vertex 1]]=Edges[[#This Row],[Vertex 2]],"HIDE","SHOW")</f>
        <v>SHOW</v>
      </c>
      <c r="BE11" s="66">
        <f>VLOOKUP(Edges[[#This Row],[Region]],'Sentiment Classification'!J:K,2,FALSE)</f>
        <v>33</v>
      </c>
      <c r="BF11" s="66">
        <f>VLOOKUP(Edges[[#This Row],[States]],'Sentiment Classification'!E:F,2,FALSE)</f>
        <v>17</v>
      </c>
      <c r="BG11" s="65" t="str">
        <f>REPLACE(INDEX(GroupVertices[Group], MATCH(Edges[[#This Row],[Vertex 1]],GroupVertices[Vertex],0)),1,1,"")</f>
        <v>outh</v>
      </c>
      <c r="BH11" s="65" t="str">
        <f>REPLACE(INDEX(GroupVertices[Group], MATCH(Edges[[#This Row],[Vertex 2]],GroupVertices[Vertex],0)),1,1,"")</f>
        <v>A</v>
      </c>
      <c r="BI11">
        <v>2</v>
      </c>
    </row>
    <row r="12" spans="1:61" hidden="1" x14ac:dyDescent="0.25">
      <c r="A12" s="64" t="s">
        <v>223</v>
      </c>
      <c r="B12" s="64" t="s">
        <v>223</v>
      </c>
      <c r="C12" s="79"/>
      <c r="D12" s="87"/>
      <c r="E12" s="88"/>
      <c r="F12" s="89"/>
      <c r="G12" s="66" t="str">
        <f>IF(Edges[[#This Row],[Vertex 1]]=Edges[[#This Row],[Vertex 2]],"HIDE","SHOW")</f>
        <v>HIDE</v>
      </c>
      <c r="H12" s="77"/>
      <c r="I12" s="90"/>
      <c r="J12" s="90"/>
      <c r="K12" s="34" t="s">
        <v>65</v>
      </c>
      <c r="L12" s="93">
        <v>12</v>
      </c>
      <c r="M12" s="93"/>
      <c r="N12" s="92"/>
      <c r="O12" s="66" t="s">
        <v>178</v>
      </c>
      <c r="P12" s="68">
        <v>42853.466238425928</v>
      </c>
      <c r="Q12" s="66" t="s">
        <v>241</v>
      </c>
      <c r="R12" s="69" t="s">
        <v>246</v>
      </c>
      <c r="S12" s="66" t="s">
        <v>249</v>
      </c>
      <c r="T12" s="66" t="s">
        <v>221</v>
      </c>
      <c r="U12" s="66"/>
      <c r="V12" s="70" t="s">
        <v>263</v>
      </c>
      <c r="W12" s="68">
        <v>42853.466238425928</v>
      </c>
      <c r="X12" s="70" t="s">
        <v>275</v>
      </c>
      <c r="Y12" s="66"/>
      <c r="Z12" s="66"/>
      <c r="AA12" s="72" t="s">
        <v>288</v>
      </c>
      <c r="AB12" s="66"/>
      <c r="AC12" s="66" t="b">
        <v>0</v>
      </c>
      <c r="AD12" s="66">
        <v>0</v>
      </c>
      <c r="AE12" s="72" t="s">
        <v>294</v>
      </c>
      <c r="AF12" s="66" t="b">
        <v>0</v>
      </c>
      <c r="AG12" s="66" t="s">
        <v>297</v>
      </c>
      <c r="AH12" s="66"/>
      <c r="AI12" s="72" t="s">
        <v>294</v>
      </c>
      <c r="AJ12" s="66" t="b">
        <v>0</v>
      </c>
      <c r="AK12" s="66">
        <v>0</v>
      </c>
      <c r="AL12" s="72" t="s">
        <v>294</v>
      </c>
      <c r="AM12" s="66" t="s">
        <v>303</v>
      </c>
      <c r="AN12" s="66" t="b">
        <v>0</v>
      </c>
      <c r="AO12" s="72" t="s">
        <v>288</v>
      </c>
      <c r="AP12" s="66" t="s">
        <v>178</v>
      </c>
      <c r="AQ12" s="66">
        <v>0</v>
      </c>
      <c r="AR12" s="66">
        <v>0</v>
      </c>
      <c r="AS12" s="66"/>
      <c r="AT12" s="66"/>
      <c r="AU12" s="66"/>
      <c r="AV12" s="66"/>
      <c r="AW12" s="66"/>
      <c r="AX12" s="66"/>
      <c r="AY12" s="66"/>
      <c r="AZ12" s="66"/>
      <c r="BA12" s="81" t="s">
        <v>460</v>
      </c>
      <c r="BB12">
        <v>1</v>
      </c>
      <c r="BC12" s="66" t="str">
        <f>VLOOKUP(Edges[[#This Row],[States]],'Sentiment Classification'!E:G,3,FALSE)</f>
        <v>South</v>
      </c>
      <c r="BD12" s="66" t="str">
        <f>IF(Edges[[#This Row],[Vertex 1]]=Edges[[#This Row],[Vertex 2]],"HIDE","SHOW")</f>
        <v>HIDE</v>
      </c>
      <c r="BE12" s="66">
        <f>VLOOKUP(Edges[[#This Row],[Region]],'Sentiment Classification'!J:K,2,FALSE)</f>
        <v>33</v>
      </c>
      <c r="BF12" s="66">
        <f>VLOOKUP(Edges[[#This Row],[States]],'Sentiment Classification'!E:F,2,FALSE)</f>
        <v>17</v>
      </c>
      <c r="BG12" s="137" t="e">
        <f>REPLACE(INDEX(GroupVertices[Group], MATCH(Edges[[#This Row],[Vertex 1]],GroupVertices[Vertex],0)),1,1,"")</f>
        <v>#N/A</v>
      </c>
      <c r="BH12" s="137" t="e">
        <f>REPLACE(INDEX(GroupVertices[Group], MATCH(Edges[[#This Row],[Vertex 2]],GroupVertices[Vertex],0)),1,1,"")</f>
        <v>#N/A</v>
      </c>
      <c r="BI12">
        <v>4</v>
      </c>
    </row>
    <row r="13" spans="1:61" hidden="1" x14ac:dyDescent="0.25">
      <c r="A13" s="64" t="s">
        <v>223</v>
      </c>
      <c r="B13" s="64" t="s">
        <v>223</v>
      </c>
      <c r="C13" s="79"/>
      <c r="D13" s="87"/>
      <c r="E13" s="88"/>
      <c r="F13" s="89"/>
      <c r="G13" s="66" t="str">
        <f>IF(Edges[[#This Row],[Vertex 1]]=Edges[[#This Row],[Vertex 2]],"HIDE","SHOW")</f>
        <v>HIDE</v>
      </c>
      <c r="H13" s="77"/>
      <c r="I13" s="90"/>
      <c r="J13" s="90"/>
      <c r="K13" s="34" t="s">
        <v>65</v>
      </c>
      <c r="L13" s="93">
        <v>13</v>
      </c>
      <c r="M13" s="93"/>
      <c r="N13" s="92"/>
      <c r="O13" s="66" t="s">
        <v>178</v>
      </c>
      <c r="P13" s="68">
        <v>42853.46638888889</v>
      </c>
      <c r="Q13" s="66" t="s">
        <v>242</v>
      </c>
      <c r="R13" s="69" t="s">
        <v>246</v>
      </c>
      <c r="S13" s="66" t="s">
        <v>249</v>
      </c>
      <c r="T13" s="66" t="s">
        <v>221</v>
      </c>
      <c r="U13" s="66"/>
      <c r="V13" s="70" t="s">
        <v>263</v>
      </c>
      <c r="W13" s="68">
        <v>42853.46638888889</v>
      </c>
      <c r="X13" s="70" t="s">
        <v>276</v>
      </c>
      <c r="Y13" s="66"/>
      <c r="Z13" s="66"/>
      <c r="AA13" s="72" t="s">
        <v>289</v>
      </c>
      <c r="AB13" s="66"/>
      <c r="AC13" s="66" t="b">
        <v>0</v>
      </c>
      <c r="AD13" s="66">
        <v>0</v>
      </c>
      <c r="AE13" s="72" t="s">
        <v>294</v>
      </c>
      <c r="AF13" s="66" t="b">
        <v>0</v>
      </c>
      <c r="AG13" s="66" t="s">
        <v>297</v>
      </c>
      <c r="AH13" s="66"/>
      <c r="AI13" s="72" t="s">
        <v>294</v>
      </c>
      <c r="AJ13" s="66" t="b">
        <v>0</v>
      </c>
      <c r="AK13" s="66">
        <v>0</v>
      </c>
      <c r="AL13" s="72" t="s">
        <v>294</v>
      </c>
      <c r="AM13" s="66" t="s">
        <v>303</v>
      </c>
      <c r="AN13" s="66" t="b">
        <v>0</v>
      </c>
      <c r="AO13" s="72" t="s">
        <v>289</v>
      </c>
      <c r="AP13" s="66" t="s">
        <v>178</v>
      </c>
      <c r="AQ13" s="66">
        <v>0</v>
      </c>
      <c r="AR13" s="66">
        <v>0</v>
      </c>
      <c r="AS13" s="66"/>
      <c r="AT13" s="66"/>
      <c r="AU13" s="66"/>
      <c r="AV13" s="66"/>
      <c r="AW13" s="66"/>
      <c r="AX13" s="66"/>
      <c r="AY13" s="66"/>
      <c r="AZ13" s="66"/>
      <c r="BA13" s="81" t="s">
        <v>460</v>
      </c>
      <c r="BB13">
        <v>1</v>
      </c>
      <c r="BC13" s="66" t="str">
        <f>VLOOKUP(Edges[[#This Row],[States]],'Sentiment Classification'!E:G,3,FALSE)</f>
        <v>South</v>
      </c>
      <c r="BD13" s="66" t="str">
        <f>IF(Edges[[#This Row],[Vertex 1]]=Edges[[#This Row],[Vertex 2]],"HIDE","SHOW")</f>
        <v>HIDE</v>
      </c>
      <c r="BE13" s="66">
        <f>VLOOKUP(Edges[[#This Row],[Region]],'Sentiment Classification'!J:K,2,FALSE)</f>
        <v>33</v>
      </c>
      <c r="BF13" s="66">
        <f>VLOOKUP(Edges[[#This Row],[States]],'Sentiment Classification'!E:F,2,FALSE)</f>
        <v>17</v>
      </c>
      <c r="BG13" s="137" t="e">
        <f>REPLACE(INDEX(GroupVertices[Group], MATCH(Edges[[#This Row],[Vertex 1]],GroupVertices[Vertex],0)),1,1,"")</f>
        <v>#N/A</v>
      </c>
      <c r="BH13" s="137" t="e">
        <f>REPLACE(INDEX(GroupVertices[Group], MATCH(Edges[[#This Row],[Vertex 2]],GroupVertices[Vertex],0)),1,1,"")</f>
        <v>#N/A</v>
      </c>
      <c r="BI13">
        <v>4</v>
      </c>
    </row>
    <row r="14" spans="1:61" x14ac:dyDescent="0.25">
      <c r="A14" s="64" t="s">
        <v>224</v>
      </c>
      <c r="B14" s="64" t="s">
        <v>229</v>
      </c>
      <c r="C14" s="79" t="s">
        <v>9479</v>
      </c>
      <c r="D14" s="87">
        <v>1</v>
      </c>
      <c r="E14" s="88"/>
      <c r="F14" s="89">
        <v>90</v>
      </c>
      <c r="G14" s="66" t="str">
        <f>IF(Edges[[#This Row],[Vertex 1]]=Edges[[#This Row],[Vertex 2]],"HIDE","SHOW")</f>
        <v>SHOW</v>
      </c>
      <c r="H14" s="77"/>
      <c r="I14" s="90"/>
      <c r="J14" s="90"/>
      <c r="K14" s="34" t="s">
        <v>65</v>
      </c>
      <c r="L14" s="93">
        <v>14</v>
      </c>
      <c r="M14" s="93"/>
      <c r="N14" s="92"/>
      <c r="O14" s="66" t="s">
        <v>232</v>
      </c>
      <c r="P14" s="68">
        <v>42853.704074074078</v>
      </c>
      <c r="Q14" s="66" t="s">
        <v>243</v>
      </c>
      <c r="R14" s="66"/>
      <c r="S14" s="66"/>
      <c r="T14" s="66"/>
      <c r="U14" s="66"/>
      <c r="V14" s="70" t="s">
        <v>264</v>
      </c>
      <c r="W14" s="68">
        <v>42853.704074074078</v>
      </c>
      <c r="X14" s="70" t="s">
        <v>277</v>
      </c>
      <c r="Y14" s="66"/>
      <c r="Z14" s="66"/>
      <c r="AA14" s="72" t="s">
        <v>290</v>
      </c>
      <c r="AB14" s="72" t="s">
        <v>292</v>
      </c>
      <c r="AC14" s="66" t="b">
        <v>0</v>
      </c>
      <c r="AD14" s="66">
        <v>0</v>
      </c>
      <c r="AE14" s="72" t="s">
        <v>296</v>
      </c>
      <c r="AF14" s="66" t="b">
        <v>0</v>
      </c>
      <c r="AG14" s="66" t="s">
        <v>297</v>
      </c>
      <c r="AH14" s="66"/>
      <c r="AI14" s="72" t="s">
        <v>294</v>
      </c>
      <c r="AJ14" s="66" t="b">
        <v>0</v>
      </c>
      <c r="AK14" s="66">
        <v>0</v>
      </c>
      <c r="AL14" s="72" t="s">
        <v>294</v>
      </c>
      <c r="AM14" s="66" t="s">
        <v>306</v>
      </c>
      <c r="AN14" s="66" t="b">
        <v>0</v>
      </c>
      <c r="AO14" s="72" t="s">
        <v>292</v>
      </c>
      <c r="AP14" s="66" t="s">
        <v>178</v>
      </c>
      <c r="AQ14" s="66">
        <v>0</v>
      </c>
      <c r="AR14" s="66">
        <v>0</v>
      </c>
      <c r="AS14" s="66"/>
      <c r="AT14" s="66"/>
      <c r="AU14" s="66"/>
      <c r="AV14" s="66"/>
      <c r="AW14" s="66"/>
      <c r="AX14" s="66"/>
      <c r="AY14" s="66"/>
      <c r="AZ14" s="66"/>
      <c r="BA14" s="81" t="s">
        <v>460</v>
      </c>
      <c r="BB14">
        <v>1</v>
      </c>
      <c r="BC14" s="66" t="str">
        <f>VLOOKUP(Edges[[#This Row],[States]],'Sentiment Classification'!E:G,3,FALSE)</f>
        <v>South</v>
      </c>
      <c r="BD14" s="66" t="str">
        <f>IF(Edges[[#This Row],[Vertex 1]]=Edges[[#This Row],[Vertex 2]],"HIDE","SHOW")</f>
        <v>SHOW</v>
      </c>
      <c r="BE14" s="66">
        <f>VLOOKUP(Edges[[#This Row],[Region]],'Sentiment Classification'!J:K,2,FALSE)</f>
        <v>33</v>
      </c>
      <c r="BF14" s="66">
        <f>VLOOKUP(Edges[[#This Row],[States]],'Sentiment Classification'!E:F,2,FALSE)</f>
        <v>17</v>
      </c>
      <c r="BG14" s="65" t="str">
        <f>REPLACE(INDEX(GroupVertices[Group], MATCH(Edges[[#This Row],[Vertex 1]],GroupVertices[Vertex],0)),1,1,"")</f>
        <v>outh</v>
      </c>
      <c r="BH14" s="65" t="str">
        <f>REPLACE(INDEX(GroupVertices[Group], MATCH(Edges[[#This Row],[Vertex 2]],GroupVertices[Vertex],0)),1,1,"")</f>
        <v>A</v>
      </c>
      <c r="BI14">
        <v>1</v>
      </c>
    </row>
    <row r="15" spans="1:61" x14ac:dyDescent="0.25">
      <c r="A15" s="64" t="s">
        <v>224</v>
      </c>
      <c r="B15" s="64" t="s">
        <v>230</v>
      </c>
      <c r="C15" s="79" t="s">
        <v>9479</v>
      </c>
      <c r="D15" s="87">
        <v>1</v>
      </c>
      <c r="E15" s="88"/>
      <c r="F15" s="89">
        <v>90</v>
      </c>
      <c r="G15" s="66" t="str">
        <f>IF(Edges[[#This Row],[Vertex 1]]=Edges[[#This Row],[Vertex 2]],"HIDE","SHOW")</f>
        <v>SHOW</v>
      </c>
      <c r="H15" s="77"/>
      <c r="I15" s="90"/>
      <c r="J15" s="90"/>
      <c r="K15" s="34" t="s">
        <v>65</v>
      </c>
      <c r="L15" s="93">
        <v>15</v>
      </c>
      <c r="M15" s="93"/>
      <c r="N15" s="92"/>
      <c r="O15" s="66" t="s">
        <v>233</v>
      </c>
      <c r="P15" s="68">
        <v>42853.704074074078</v>
      </c>
      <c r="Q15" s="66" t="s">
        <v>243</v>
      </c>
      <c r="R15" s="66"/>
      <c r="S15" s="66"/>
      <c r="T15" s="66"/>
      <c r="U15" s="66"/>
      <c r="V15" s="70" t="s">
        <v>264</v>
      </c>
      <c r="W15" s="68">
        <v>42853.704074074078</v>
      </c>
      <c r="X15" s="70" t="s">
        <v>277</v>
      </c>
      <c r="Y15" s="66"/>
      <c r="Z15" s="66"/>
      <c r="AA15" s="72" t="s">
        <v>290</v>
      </c>
      <c r="AB15" s="72" t="s">
        <v>292</v>
      </c>
      <c r="AC15" s="66" t="b">
        <v>0</v>
      </c>
      <c r="AD15" s="66">
        <v>0</v>
      </c>
      <c r="AE15" s="72" t="s">
        <v>296</v>
      </c>
      <c r="AF15" s="66" t="b">
        <v>0</v>
      </c>
      <c r="AG15" s="66" t="s">
        <v>297</v>
      </c>
      <c r="AH15" s="66"/>
      <c r="AI15" s="72" t="s">
        <v>294</v>
      </c>
      <c r="AJ15" s="66" t="b">
        <v>0</v>
      </c>
      <c r="AK15" s="66">
        <v>0</v>
      </c>
      <c r="AL15" s="72" t="s">
        <v>294</v>
      </c>
      <c r="AM15" s="66" t="s">
        <v>306</v>
      </c>
      <c r="AN15" s="66" t="b">
        <v>0</v>
      </c>
      <c r="AO15" s="72" t="s">
        <v>292</v>
      </c>
      <c r="AP15" s="66" t="s">
        <v>178</v>
      </c>
      <c r="AQ15" s="66">
        <v>0</v>
      </c>
      <c r="AR15" s="66">
        <v>0</v>
      </c>
      <c r="AS15" s="66"/>
      <c r="AT15" s="66"/>
      <c r="AU15" s="66"/>
      <c r="AV15" s="66"/>
      <c r="AW15" s="66"/>
      <c r="AX15" s="66"/>
      <c r="AY15" s="66"/>
      <c r="AZ15" s="66"/>
      <c r="BA15" s="81" t="s">
        <v>460</v>
      </c>
      <c r="BB15">
        <v>1</v>
      </c>
      <c r="BC15" s="66" t="str">
        <f>VLOOKUP(Edges[[#This Row],[States]],'Sentiment Classification'!E:G,3,FALSE)</f>
        <v>South</v>
      </c>
      <c r="BD15" s="66" t="str">
        <f>IF(Edges[[#This Row],[Vertex 1]]=Edges[[#This Row],[Vertex 2]],"HIDE","SHOW")</f>
        <v>SHOW</v>
      </c>
      <c r="BE15" s="66">
        <f>VLOOKUP(Edges[[#This Row],[Region]],'Sentiment Classification'!J:K,2,FALSE)</f>
        <v>33</v>
      </c>
      <c r="BF15" s="66">
        <f>VLOOKUP(Edges[[#This Row],[States]],'Sentiment Classification'!E:F,2,FALSE)</f>
        <v>17</v>
      </c>
      <c r="BG15" s="65" t="str">
        <f>REPLACE(INDEX(GroupVertices[Group], MATCH(Edges[[#This Row],[Vertex 1]],GroupVertices[Vertex],0)),1,1,"")</f>
        <v>outh</v>
      </c>
      <c r="BH15" s="65" t="str">
        <f>REPLACE(INDEX(GroupVertices[Group], MATCH(Edges[[#This Row],[Vertex 2]],GroupVertices[Vertex],0)),1,1,"")</f>
        <v>outh</v>
      </c>
      <c r="BI15">
        <v>1</v>
      </c>
    </row>
    <row r="16" spans="1:61" x14ac:dyDescent="0.25">
      <c r="A16" s="80" t="s">
        <v>225</v>
      </c>
      <c r="B16" s="80" t="s">
        <v>231</v>
      </c>
      <c r="C16" s="79" t="s">
        <v>9479</v>
      </c>
      <c r="D16" s="94">
        <v>2.5</v>
      </c>
      <c r="E16" s="95"/>
      <c r="F16" s="96">
        <v>95</v>
      </c>
      <c r="G16" s="66" t="str">
        <f>IF(Edges[[#This Row],[Vertex 1]]=Edges[[#This Row],[Vertex 2]],"HIDE","SHOW")</f>
        <v>SHOW</v>
      </c>
      <c r="H16" s="78"/>
      <c r="I16" s="97"/>
      <c r="J16" s="97"/>
      <c r="K16" s="34" t="s">
        <v>65</v>
      </c>
      <c r="L16" s="98">
        <v>16</v>
      </c>
      <c r="M16" s="98"/>
      <c r="N16" s="99"/>
      <c r="O16" s="81" t="s">
        <v>232</v>
      </c>
      <c r="P16" s="83">
        <v>42855.028819444444</v>
      </c>
      <c r="Q16" s="81" t="s">
        <v>244</v>
      </c>
      <c r="R16" s="84" t="s">
        <v>248</v>
      </c>
      <c r="S16" s="81" t="s">
        <v>251</v>
      </c>
      <c r="T16" s="81"/>
      <c r="U16" s="81"/>
      <c r="V16" s="82" t="s">
        <v>265</v>
      </c>
      <c r="W16" s="83">
        <v>42855.028819444444</v>
      </c>
      <c r="X16" s="82" t="s">
        <v>278</v>
      </c>
      <c r="Y16" s="81"/>
      <c r="Z16" s="81"/>
      <c r="AA16" s="85" t="s">
        <v>291</v>
      </c>
      <c r="AB16" s="81"/>
      <c r="AC16" s="81" t="b">
        <v>0</v>
      </c>
      <c r="AD16" s="81">
        <v>0</v>
      </c>
      <c r="AE16" s="85" t="s">
        <v>294</v>
      </c>
      <c r="AF16" s="81" t="b">
        <v>0</v>
      </c>
      <c r="AG16" s="81" t="s">
        <v>299</v>
      </c>
      <c r="AH16" s="81"/>
      <c r="AI16" s="85" t="s">
        <v>294</v>
      </c>
      <c r="AJ16" s="81" t="b">
        <v>0</v>
      </c>
      <c r="AK16" s="81">
        <v>0</v>
      </c>
      <c r="AL16" s="85" t="s">
        <v>294</v>
      </c>
      <c r="AM16" s="81" t="s">
        <v>307</v>
      </c>
      <c r="AN16" s="81" t="b">
        <v>0</v>
      </c>
      <c r="AO16" s="85" t="s">
        <v>291</v>
      </c>
      <c r="AP16" s="81" t="s">
        <v>178</v>
      </c>
      <c r="AQ16" s="81">
        <v>0</v>
      </c>
      <c r="AR16" s="81">
        <v>0</v>
      </c>
      <c r="AS16" s="81"/>
      <c r="AT16" s="81"/>
      <c r="AU16" s="81"/>
      <c r="AV16" s="81"/>
      <c r="AW16" s="81"/>
      <c r="AX16" s="81"/>
      <c r="AY16" s="81"/>
      <c r="AZ16" s="81"/>
      <c r="BA16" s="81" t="s">
        <v>460</v>
      </c>
      <c r="BB16">
        <v>1</v>
      </c>
      <c r="BC16" s="66" t="str">
        <f>VLOOKUP(Edges[[#This Row],[States]],'Sentiment Classification'!E:G,3,FALSE)</f>
        <v>South</v>
      </c>
      <c r="BD16" s="66" t="str">
        <f>IF(Edges[[#This Row],[Vertex 1]]=Edges[[#This Row],[Vertex 2]],"HIDE","SHOW")</f>
        <v>SHOW</v>
      </c>
      <c r="BE16" s="66">
        <f>VLOOKUP(Edges[[#This Row],[Region]],'Sentiment Classification'!J:K,2,FALSE)</f>
        <v>33</v>
      </c>
      <c r="BF16" s="66">
        <f>VLOOKUP(Edges[[#This Row],[States]],'Sentiment Classification'!E:F,2,FALSE)</f>
        <v>17</v>
      </c>
      <c r="BG16" s="65" t="str">
        <f>REPLACE(INDEX(GroupVertices[Group], MATCH(Edges[[#This Row],[Vertex 1]],GroupVertices[Vertex],0)),1,1,"")</f>
        <v>outh</v>
      </c>
      <c r="BH16" s="65" t="str">
        <f>REPLACE(INDEX(GroupVertices[Group], MATCH(Edges[[#This Row],[Vertex 2]],GroupVertices[Vertex],0)),1,1,"")</f>
        <v>A</v>
      </c>
      <c r="BI16">
        <v>2</v>
      </c>
    </row>
    <row r="17" spans="1:61" x14ac:dyDescent="0.25">
      <c r="A17" s="64" t="s">
        <v>485</v>
      </c>
      <c r="B17" s="64" t="s">
        <v>227</v>
      </c>
      <c r="C17" s="79" t="s">
        <v>9480</v>
      </c>
      <c r="D17" s="87">
        <v>1</v>
      </c>
      <c r="E17" s="88"/>
      <c r="F17" s="89">
        <v>90</v>
      </c>
      <c r="G17" s="66" t="str">
        <f>IF(Edges[[#This Row],[Vertex 1]]=Edges[[#This Row],[Vertex 2]],"HIDE","SHOW")</f>
        <v>SHOW</v>
      </c>
      <c r="H17" s="77"/>
      <c r="I17" s="90"/>
      <c r="J17" s="90"/>
      <c r="K17" s="34" t="s">
        <v>65</v>
      </c>
      <c r="L17" s="93">
        <v>17</v>
      </c>
      <c r="M17" s="93"/>
      <c r="N17" s="92"/>
      <c r="O17" s="66" t="s">
        <v>232</v>
      </c>
      <c r="P17" s="68">
        <v>42846.704814814817</v>
      </c>
      <c r="Q17" s="66" t="s">
        <v>506</v>
      </c>
      <c r="R17" s="66"/>
      <c r="S17" s="66"/>
      <c r="T17" s="66"/>
      <c r="U17" s="66"/>
      <c r="V17" s="70" t="s">
        <v>527</v>
      </c>
      <c r="W17" s="68">
        <v>42846.704814814817</v>
      </c>
      <c r="X17" s="70" t="s">
        <v>543</v>
      </c>
      <c r="Y17" s="66"/>
      <c r="Z17" s="66"/>
      <c r="AA17" s="72" t="s">
        <v>561</v>
      </c>
      <c r="AB17" s="66"/>
      <c r="AC17" s="66" t="b">
        <v>0</v>
      </c>
      <c r="AD17" s="66">
        <v>0</v>
      </c>
      <c r="AE17" s="72" t="s">
        <v>581</v>
      </c>
      <c r="AF17" s="66" t="b">
        <v>0</v>
      </c>
      <c r="AG17" s="66" t="s">
        <v>297</v>
      </c>
      <c r="AH17" s="66"/>
      <c r="AI17" s="72" t="s">
        <v>294</v>
      </c>
      <c r="AJ17" s="66" t="b">
        <v>0</v>
      </c>
      <c r="AK17" s="66">
        <v>0</v>
      </c>
      <c r="AL17" s="72" t="s">
        <v>294</v>
      </c>
      <c r="AM17" s="66" t="s">
        <v>303</v>
      </c>
      <c r="AN17" s="66" t="b">
        <v>0</v>
      </c>
      <c r="AO17" s="72" t="s">
        <v>561</v>
      </c>
      <c r="AP17" s="66" t="s">
        <v>178</v>
      </c>
      <c r="AQ17" s="66">
        <v>0</v>
      </c>
      <c r="AR17" s="66">
        <v>0</v>
      </c>
      <c r="AS17" s="66"/>
      <c r="AT17" s="66"/>
      <c r="AU17" s="66"/>
      <c r="AV17" s="66"/>
      <c r="AW17" s="66"/>
      <c r="AX17" s="66"/>
      <c r="AY17" s="66"/>
      <c r="AZ17" s="66"/>
      <c r="BA17" s="66" t="s">
        <v>623</v>
      </c>
      <c r="BB17">
        <v>-1</v>
      </c>
      <c r="BC17" s="66" t="str">
        <f>VLOOKUP(Edges[[#This Row],[States]],'Sentiment Classification'!E:G,3,FALSE)</f>
        <v>East</v>
      </c>
      <c r="BD17" s="66" t="str">
        <f>IF(Edges[[#This Row],[Vertex 1]]=Edges[[#This Row],[Vertex 2]],"HIDE","SHOW")</f>
        <v>SHOW</v>
      </c>
      <c r="BE17" s="66">
        <f>VLOOKUP(Edges[[#This Row],[Region]],'Sentiment Classification'!J:K,2,FALSE)</f>
        <v>-30</v>
      </c>
      <c r="BF17" s="66">
        <f>VLOOKUP(Edges[[#This Row],[States]],'Sentiment Classification'!E:F,2,FALSE)</f>
        <v>-16</v>
      </c>
      <c r="BG17" s="65" t="str">
        <f>REPLACE(INDEX(GroupVertices[Group], MATCH(Edges[[#This Row],[Vertex 1]],GroupVertices[Vertex],0)),1,1,"")</f>
        <v>ast</v>
      </c>
      <c r="BH17" s="65" t="str">
        <f>REPLACE(INDEX(GroupVertices[Group], MATCH(Edges[[#This Row],[Vertex 2]],GroupVertices[Vertex],0)),1,1,"")</f>
        <v>A</v>
      </c>
      <c r="BI17">
        <v>1</v>
      </c>
    </row>
    <row r="18" spans="1:61" x14ac:dyDescent="0.25">
      <c r="A18" s="64" t="s">
        <v>485</v>
      </c>
      <c r="B18" s="64" t="s">
        <v>226</v>
      </c>
      <c r="C18" s="79" t="s">
        <v>9480</v>
      </c>
      <c r="D18" s="87">
        <v>1</v>
      </c>
      <c r="E18" s="88"/>
      <c r="F18" s="89">
        <v>90</v>
      </c>
      <c r="G18" s="66" t="str">
        <f>IF(Edges[[#This Row],[Vertex 1]]=Edges[[#This Row],[Vertex 2]],"HIDE","SHOW")</f>
        <v>SHOW</v>
      </c>
      <c r="H18" s="77"/>
      <c r="I18" s="90"/>
      <c r="J18" s="90"/>
      <c r="K18" s="34" t="s">
        <v>65</v>
      </c>
      <c r="L18" s="93">
        <v>18</v>
      </c>
      <c r="M18" s="93"/>
      <c r="N18" s="92"/>
      <c r="O18" s="66" t="s">
        <v>233</v>
      </c>
      <c r="P18" s="68">
        <v>42846.704814814817</v>
      </c>
      <c r="Q18" s="66" t="s">
        <v>506</v>
      </c>
      <c r="R18" s="66"/>
      <c r="S18" s="66"/>
      <c r="T18" s="66"/>
      <c r="U18" s="66"/>
      <c r="V18" s="70" t="s">
        <v>527</v>
      </c>
      <c r="W18" s="68">
        <v>42846.704814814817</v>
      </c>
      <c r="X18" s="70" t="s">
        <v>543</v>
      </c>
      <c r="Y18" s="66"/>
      <c r="Z18" s="66"/>
      <c r="AA18" s="72" t="s">
        <v>561</v>
      </c>
      <c r="AB18" s="66"/>
      <c r="AC18" s="66" t="b">
        <v>0</v>
      </c>
      <c r="AD18" s="66">
        <v>0</v>
      </c>
      <c r="AE18" s="72" t="s">
        <v>581</v>
      </c>
      <c r="AF18" s="66" t="b">
        <v>0</v>
      </c>
      <c r="AG18" s="66" t="s">
        <v>297</v>
      </c>
      <c r="AH18" s="66"/>
      <c r="AI18" s="72" t="s">
        <v>294</v>
      </c>
      <c r="AJ18" s="66" t="b">
        <v>0</v>
      </c>
      <c r="AK18" s="66">
        <v>0</v>
      </c>
      <c r="AL18" s="72" t="s">
        <v>294</v>
      </c>
      <c r="AM18" s="66" t="s">
        <v>303</v>
      </c>
      <c r="AN18" s="66" t="b">
        <v>0</v>
      </c>
      <c r="AO18" s="72" t="s">
        <v>561</v>
      </c>
      <c r="AP18" s="66" t="s">
        <v>178</v>
      </c>
      <c r="AQ18" s="66">
        <v>0</v>
      </c>
      <c r="AR18" s="66">
        <v>0</v>
      </c>
      <c r="AS18" s="66"/>
      <c r="AT18" s="66"/>
      <c r="AU18" s="66"/>
      <c r="AV18" s="66"/>
      <c r="AW18" s="66"/>
      <c r="AX18" s="66"/>
      <c r="AY18" s="66"/>
      <c r="AZ18" s="66"/>
      <c r="BA18" s="66" t="s">
        <v>623</v>
      </c>
      <c r="BB18">
        <v>-1</v>
      </c>
      <c r="BC18" s="66" t="str">
        <f>VLOOKUP(Edges[[#This Row],[States]],'Sentiment Classification'!E:G,3,FALSE)</f>
        <v>East</v>
      </c>
      <c r="BD18" s="66" t="str">
        <f>IF(Edges[[#This Row],[Vertex 1]]=Edges[[#This Row],[Vertex 2]],"HIDE","SHOW")</f>
        <v>SHOW</v>
      </c>
      <c r="BE18" s="66">
        <f>VLOOKUP(Edges[[#This Row],[Region]],'Sentiment Classification'!J:K,2,FALSE)</f>
        <v>-30</v>
      </c>
      <c r="BF18" s="66">
        <f>VLOOKUP(Edges[[#This Row],[States]],'Sentiment Classification'!E:F,2,FALSE)</f>
        <v>-16</v>
      </c>
      <c r="BG18" s="65" t="str">
        <f>REPLACE(INDEX(GroupVertices[Group], MATCH(Edges[[#This Row],[Vertex 1]],GroupVertices[Vertex],0)),1,1,"")</f>
        <v>ast</v>
      </c>
      <c r="BH18" s="65" t="str">
        <f>REPLACE(INDEX(GroupVertices[Group], MATCH(Edges[[#This Row],[Vertex 2]],GroupVertices[Vertex],0)),1,1,"")</f>
        <v>A</v>
      </c>
      <c r="BI18">
        <v>1</v>
      </c>
    </row>
    <row r="19" spans="1:61" x14ac:dyDescent="0.25">
      <c r="A19" s="64" t="s">
        <v>486</v>
      </c>
      <c r="B19" s="64" t="s">
        <v>226</v>
      </c>
      <c r="C19" s="79" t="s">
        <v>9479</v>
      </c>
      <c r="D19" s="87">
        <v>1</v>
      </c>
      <c r="E19" s="88"/>
      <c r="F19" s="89">
        <v>90</v>
      </c>
      <c r="G19" s="66" t="str">
        <f>IF(Edges[[#This Row],[Vertex 1]]=Edges[[#This Row],[Vertex 2]],"HIDE","SHOW")</f>
        <v>SHOW</v>
      </c>
      <c r="H19" s="77"/>
      <c r="I19" s="90"/>
      <c r="J19" s="90"/>
      <c r="K19" s="34" t="s">
        <v>65</v>
      </c>
      <c r="L19" s="93">
        <v>19</v>
      </c>
      <c r="M19" s="93"/>
      <c r="N19" s="92"/>
      <c r="O19" s="66" t="s">
        <v>233</v>
      </c>
      <c r="P19" s="68">
        <v>42847.350324074076</v>
      </c>
      <c r="Q19" s="66" t="s">
        <v>507</v>
      </c>
      <c r="R19" s="66"/>
      <c r="S19" s="66"/>
      <c r="T19" s="66"/>
      <c r="U19" s="66"/>
      <c r="V19" s="70" t="s">
        <v>528</v>
      </c>
      <c r="W19" s="68">
        <v>42847.350324074076</v>
      </c>
      <c r="X19" s="70" t="s">
        <v>544</v>
      </c>
      <c r="Y19" s="66"/>
      <c r="Z19" s="66"/>
      <c r="AA19" s="72" t="s">
        <v>562</v>
      </c>
      <c r="AB19" s="66"/>
      <c r="AC19" s="66" t="b">
        <v>0</v>
      </c>
      <c r="AD19" s="66">
        <v>0</v>
      </c>
      <c r="AE19" s="72" t="s">
        <v>581</v>
      </c>
      <c r="AF19" s="66" t="b">
        <v>0</v>
      </c>
      <c r="AG19" s="66" t="s">
        <v>297</v>
      </c>
      <c r="AH19" s="66"/>
      <c r="AI19" s="72" t="s">
        <v>294</v>
      </c>
      <c r="AJ19" s="66" t="b">
        <v>0</v>
      </c>
      <c r="AK19" s="66">
        <v>0</v>
      </c>
      <c r="AL19" s="72" t="s">
        <v>294</v>
      </c>
      <c r="AM19" s="66" t="s">
        <v>306</v>
      </c>
      <c r="AN19" s="66" t="b">
        <v>0</v>
      </c>
      <c r="AO19" s="72" t="s">
        <v>562</v>
      </c>
      <c r="AP19" s="66" t="s">
        <v>178</v>
      </c>
      <c r="AQ19" s="66">
        <v>0</v>
      </c>
      <c r="AR19" s="66">
        <v>0</v>
      </c>
      <c r="AS19" s="66"/>
      <c r="AT19" s="66"/>
      <c r="AU19" s="66"/>
      <c r="AV19" s="66"/>
      <c r="AW19" s="66"/>
      <c r="AX19" s="66"/>
      <c r="AY19" s="66"/>
      <c r="AZ19" s="66"/>
      <c r="BA19" s="66" t="s">
        <v>623</v>
      </c>
      <c r="BB19">
        <v>1</v>
      </c>
      <c r="BC19" s="66" t="str">
        <f>VLOOKUP(Edges[[#This Row],[States]],'Sentiment Classification'!E:G,3,FALSE)</f>
        <v>East</v>
      </c>
      <c r="BD19" s="66" t="str">
        <f>IF(Edges[[#This Row],[Vertex 1]]=Edges[[#This Row],[Vertex 2]],"HIDE","SHOW")</f>
        <v>SHOW</v>
      </c>
      <c r="BE19" s="66">
        <f>VLOOKUP(Edges[[#This Row],[Region]],'Sentiment Classification'!J:K,2,FALSE)</f>
        <v>-30</v>
      </c>
      <c r="BF19" s="66">
        <f>VLOOKUP(Edges[[#This Row],[States]],'Sentiment Classification'!E:F,2,FALSE)</f>
        <v>-16</v>
      </c>
      <c r="BG19" s="65" t="str">
        <f>REPLACE(INDEX(GroupVertices[Group], MATCH(Edges[[#This Row],[Vertex 1]],GroupVertices[Vertex],0)),1,1,"")</f>
        <v>ast</v>
      </c>
      <c r="BH19" s="65" t="str">
        <f>REPLACE(INDEX(GroupVertices[Group], MATCH(Edges[[#This Row],[Vertex 2]],GroupVertices[Vertex],0)),1,1,"")</f>
        <v>A</v>
      </c>
      <c r="BI19">
        <v>1</v>
      </c>
    </row>
    <row r="20" spans="1:61" x14ac:dyDescent="0.25">
      <c r="A20" s="64" t="s">
        <v>487</v>
      </c>
      <c r="B20" s="64" t="s">
        <v>490</v>
      </c>
      <c r="C20" s="79" t="s">
        <v>9480</v>
      </c>
      <c r="D20" s="87">
        <v>1</v>
      </c>
      <c r="E20" s="88"/>
      <c r="F20" s="89">
        <v>90</v>
      </c>
      <c r="G20" s="66" t="str">
        <f>IF(Edges[[#This Row],[Vertex 1]]=Edges[[#This Row],[Vertex 2]],"HIDE","SHOW")</f>
        <v>SHOW</v>
      </c>
      <c r="H20" s="77"/>
      <c r="I20" s="90"/>
      <c r="J20" s="90"/>
      <c r="K20" s="34" t="s">
        <v>65</v>
      </c>
      <c r="L20" s="93">
        <v>20</v>
      </c>
      <c r="M20" s="93"/>
      <c r="N20" s="92"/>
      <c r="O20" s="66" t="s">
        <v>232</v>
      </c>
      <c r="P20" s="68">
        <v>42849.438969907409</v>
      </c>
      <c r="Q20" s="66" t="s">
        <v>508</v>
      </c>
      <c r="R20" s="66"/>
      <c r="S20" s="66"/>
      <c r="T20" s="66" t="s">
        <v>526</v>
      </c>
      <c r="U20" s="66"/>
      <c r="V20" s="70" t="s">
        <v>529</v>
      </c>
      <c r="W20" s="68">
        <v>42849.438969907409</v>
      </c>
      <c r="X20" s="70" t="s">
        <v>545</v>
      </c>
      <c r="Y20" s="66"/>
      <c r="Z20" s="66"/>
      <c r="AA20" s="72" t="s">
        <v>563</v>
      </c>
      <c r="AB20" s="66"/>
      <c r="AC20" s="66" t="b">
        <v>0</v>
      </c>
      <c r="AD20" s="66">
        <v>0</v>
      </c>
      <c r="AE20" s="72" t="s">
        <v>294</v>
      </c>
      <c r="AF20" s="66" t="b">
        <v>0</v>
      </c>
      <c r="AG20" s="66" t="s">
        <v>583</v>
      </c>
      <c r="AH20" s="66"/>
      <c r="AI20" s="72" t="s">
        <v>294</v>
      </c>
      <c r="AJ20" s="66" t="b">
        <v>0</v>
      </c>
      <c r="AK20" s="66">
        <v>4</v>
      </c>
      <c r="AL20" s="72" t="s">
        <v>566</v>
      </c>
      <c r="AM20" s="66" t="s">
        <v>303</v>
      </c>
      <c r="AN20" s="66" t="b">
        <v>0</v>
      </c>
      <c r="AO20" s="72" t="s">
        <v>566</v>
      </c>
      <c r="AP20" s="66" t="s">
        <v>178</v>
      </c>
      <c r="AQ20" s="66">
        <v>0</v>
      </c>
      <c r="AR20" s="66">
        <v>0</v>
      </c>
      <c r="AS20" s="66"/>
      <c r="AT20" s="66"/>
      <c r="AU20" s="66"/>
      <c r="AV20" s="66"/>
      <c r="AW20" s="66"/>
      <c r="AX20" s="66"/>
      <c r="AY20" s="66"/>
      <c r="AZ20" s="66"/>
      <c r="BA20" s="66" t="s">
        <v>623</v>
      </c>
      <c r="BB20">
        <v>-1</v>
      </c>
      <c r="BC20" s="66" t="str">
        <f>VLOOKUP(Edges[[#This Row],[States]],'Sentiment Classification'!E:G,3,FALSE)</f>
        <v>East</v>
      </c>
      <c r="BD20" s="66" t="str">
        <f>IF(Edges[[#This Row],[Vertex 1]]=Edges[[#This Row],[Vertex 2]],"HIDE","SHOW")</f>
        <v>SHOW</v>
      </c>
      <c r="BE20" s="66">
        <f>VLOOKUP(Edges[[#This Row],[Region]],'Sentiment Classification'!J:K,2,FALSE)</f>
        <v>-30</v>
      </c>
      <c r="BF20" s="66">
        <f>VLOOKUP(Edges[[#This Row],[States]],'Sentiment Classification'!E:F,2,FALSE)</f>
        <v>-16</v>
      </c>
      <c r="BG20" s="65" t="str">
        <f>REPLACE(INDEX(GroupVertices[Group], MATCH(Edges[[#This Row],[Vertex 1]],GroupVertices[Vertex],0)),1,1,"")</f>
        <v>ast</v>
      </c>
      <c r="BH20" s="65" t="str">
        <f>REPLACE(INDEX(GroupVertices[Group], MATCH(Edges[[#This Row],[Vertex 2]],GroupVertices[Vertex],0)),1,1,"")</f>
        <v>ast</v>
      </c>
      <c r="BI20">
        <v>1</v>
      </c>
    </row>
    <row r="21" spans="1:61" x14ac:dyDescent="0.25">
      <c r="A21" s="64" t="s">
        <v>488</v>
      </c>
      <c r="B21" s="64" t="s">
        <v>490</v>
      </c>
      <c r="C21" s="79" t="s">
        <v>9480</v>
      </c>
      <c r="D21" s="87">
        <v>1</v>
      </c>
      <c r="E21" s="88"/>
      <c r="F21" s="89">
        <v>90</v>
      </c>
      <c r="G21" s="66" t="str">
        <f>IF(Edges[[#This Row],[Vertex 1]]=Edges[[#This Row],[Vertex 2]],"HIDE","SHOW")</f>
        <v>SHOW</v>
      </c>
      <c r="H21" s="77"/>
      <c r="I21" s="90"/>
      <c r="J21" s="90"/>
      <c r="K21" s="34" t="s">
        <v>65</v>
      </c>
      <c r="L21" s="93">
        <v>21</v>
      </c>
      <c r="M21" s="93"/>
      <c r="N21" s="92"/>
      <c r="O21" s="66" t="s">
        <v>232</v>
      </c>
      <c r="P21" s="68">
        <v>42849.471585648149</v>
      </c>
      <c r="Q21" s="66" t="s">
        <v>508</v>
      </c>
      <c r="R21" s="66"/>
      <c r="S21" s="66"/>
      <c r="T21" s="66" t="s">
        <v>526</v>
      </c>
      <c r="U21" s="66"/>
      <c r="V21" s="70" t="s">
        <v>530</v>
      </c>
      <c r="W21" s="68">
        <v>42849.471585648149</v>
      </c>
      <c r="X21" s="70" t="s">
        <v>546</v>
      </c>
      <c r="Y21" s="66"/>
      <c r="Z21" s="66"/>
      <c r="AA21" s="72" t="s">
        <v>564</v>
      </c>
      <c r="AB21" s="66"/>
      <c r="AC21" s="66" t="b">
        <v>0</v>
      </c>
      <c r="AD21" s="66">
        <v>0</v>
      </c>
      <c r="AE21" s="72" t="s">
        <v>294</v>
      </c>
      <c r="AF21" s="66" t="b">
        <v>0</v>
      </c>
      <c r="AG21" s="66" t="s">
        <v>583</v>
      </c>
      <c r="AH21" s="66"/>
      <c r="AI21" s="72" t="s">
        <v>294</v>
      </c>
      <c r="AJ21" s="66" t="b">
        <v>0</v>
      </c>
      <c r="AK21" s="66">
        <v>4</v>
      </c>
      <c r="AL21" s="72" t="s">
        <v>566</v>
      </c>
      <c r="AM21" s="66" t="s">
        <v>303</v>
      </c>
      <c r="AN21" s="66" t="b">
        <v>0</v>
      </c>
      <c r="AO21" s="72" t="s">
        <v>566</v>
      </c>
      <c r="AP21" s="66" t="s">
        <v>178</v>
      </c>
      <c r="AQ21" s="66">
        <v>0</v>
      </c>
      <c r="AR21" s="66">
        <v>0</v>
      </c>
      <c r="AS21" s="66"/>
      <c r="AT21" s="66"/>
      <c r="AU21" s="66"/>
      <c r="AV21" s="66"/>
      <c r="AW21" s="66"/>
      <c r="AX21" s="66"/>
      <c r="AY21" s="66"/>
      <c r="AZ21" s="66"/>
      <c r="BA21" s="66" t="s">
        <v>623</v>
      </c>
      <c r="BB21">
        <v>-1</v>
      </c>
      <c r="BC21" s="66" t="str">
        <f>VLOOKUP(Edges[[#This Row],[States]],'Sentiment Classification'!E:G,3,FALSE)</f>
        <v>East</v>
      </c>
      <c r="BD21" s="66" t="str">
        <f>IF(Edges[[#This Row],[Vertex 1]]=Edges[[#This Row],[Vertex 2]],"HIDE","SHOW")</f>
        <v>SHOW</v>
      </c>
      <c r="BE21" s="66">
        <f>VLOOKUP(Edges[[#This Row],[Region]],'Sentiment Classification'!J:K,2,FALSE)</f>
        <v>-30</v>
      </c>
      <c r="BF21" s="66">
        <f>VLOOKUP(Edges[[#This Row],[States]],'Sentiment Classification'!E:F,2,FALSE)</f>
        <v>-16</v>
      </c>
      <c r="BG21" s="65" t="str">
        <f>REPLACE(INDEX(GroupVertices[Group], MATCH(Edges[[#This Row],[Vertex 1]],GroupVertices[Vertex],0)),1,1,"")</f>
        <v>ast</v>
      </c>
      <c r="BH21" s="65" t="str">
        <f>REPLACE(INDEX(GroupVertices[Group], MATCH(Edges[[#This Row],[Vertex 2]],GroupVertices[Vertex],0)),1,1,"")</f>
        <v>ast</v>
      </c>
      <c r="BI21">
        <v>1</v>
      </c>
    </row>
    <row r="22" spans="1:61" x14ac:dyDescent="0.25">
      <c r="A22" s="64" t="s">
        <v>489</v>
      </c>
      <c r="B22" s="64" t="s">
        <v>490</v>
      </c>
      <c r="C22" s="79" t="s">
        <v>9480</v>
      </c>
      <c r="D22" s="87">
        <v>1</v>
      </c>
      <c r="E22" s="88"/>
      <c r="F22" s="89">
        <v>90</v>
      </c>
      <c r="G22" s="66" t="str">
        <f>IF(Edges[[#This Row],[Vertex 1]]=Edges[[#This Row],[Vertex 2]],"HIDE","SHOW")</f>
        <v>SHOW</v>
      </c>
      <c r="H22" s="77"/>
      <c r="I22" s="90"/>
      <c r="J22" s="90"/>
      <c r="K22" s="34" t="s">
        <v>65</v>
      </c>
      <c r="L22" s="93">
        <v>22</v>
      </c>
      <c r="M22" s="93"/>
      <c r="N22" s="92"/>
      <c r="O22" s="66" t="s">
        <v>232</v>
      </c>
      <c r="P22" s="68">
        <v>42849.476388888892</v>
      </c>
      <c r="Q22" s="66" t="s">
        <v>508</v>
      </c>
      <c r="R22" s="66"/>
      <c r="S22" s="66"/>
      <c r="T22" s="66" t="s">
        <v>526</v>
      </c>
      <c r="U22" s="66"/>
      <c r="V22" s="70" t="s">
        <v>531</v>
      </c>
      <c r="W22" s="68">
        <v>42849.476388888892</v>
      </c>
      <c r="X22" s="70" t="s">
        <v>547</v>
      </c>
      <c r="Y22" s="66"/>
      <c r="Z22" s="66"/>
      <c r="AA22" s="72" t="s">
        <v>565</v>
      </c>
      <c r="AB22" s="66"/>
      <c r="AC22" s="66" t="b">
        <v>0</v>
      </c>
      <c r="AD22" s="66">
        <v>0</v>
      </c>
      <c r="AE22" s="72" t="s">
        <v>294</v>
      </c>
      <c r="AF22" s="66" t="b">
        <v>0</v>
      </c>
      <c r="AG22" s="66" t="s">
        <v>583</v>
      </c>
      <c r="AH22" s="66"/>
      <c r="AI22" s="72" t="s">
        <v>294</v>
      </c>
      <c r="AJ22" s="66" t="b">
        <v>0</v>
      </c>
      <c r="AK22" s="66">
        <v>4</v>
      </c>
      <c r="AL22" s="72" t="s">
        <v>566</v>
      </c>
      <c r="AM22" s="66" t="s">
        <v>303</v>
      </c>
      <c r="AN22" s="66" t="b">
        <v>0</v>
      </c>
      <c r="AO22" s="72" t="s">
        <v>566</v>
      </c>
      <c r="AP22" s="66" t="s">
        <v>178</v>
      </c>
      <c r="AQ22" s="66">
        <v>0</v>
      </c>
      <c r="AR22" s="66">
        <v>0</v>
      </c>
      <c r="AS22" s="66"/>
      <c r="AT22" s="66"/>
      <c r="AU22" s="66"/>
      <c r="AV22" s="66"/>
      <c r="AW22" s="66"/>
      <c r="AX22" s="66"/>
      <c r="AY22" s="66"/>
      <c r="AZ22" s="66"/>
      <c r="BA22" s="66" t="s">
        <v>623</v>
      </c>
      <c r="BB22">
        <v>-1</v>
      </c>
      <c r="BC22" s="66" t="str">
        <f>VLOOKUP(Edges[[#This Row],[States]],'Sentiment Classification'!E:G,3,FALSE)</f>
        <v>East</v>
      </c>
      <c r="BD22" s="66" t="str">
        <f>IF(Edges[[#This Row],[Vertex 1]]=Edges[[#This Row],[Vertex 2]],"HIDE","SHOW")</f>
        <v>SHOW</v>
      </c>
      <c r="BE22" s="66">
        <f>VLOOKUP(Edges[[#This Row],[Region]],'Sentiment Classification'!J:K,2,FALSE)</f>
        <v>-30</v>
      </c>
      <c r="BF22" s="66">
        <f>VLOOKUP(Edges[[#This Row],[States]],'Sentiment Classification'!E:F,2,FALSE)</f>
        <v>-16</v>
      </c>
      <c r="BG22" s="65" t="str">
        <f>REPLACE(INDEX(GroupVertices[Group], MATCH(Edges[[#This Row],[Vertex 1]],GroupVertices[Vertex],0)),1,1,"")</f>
        <v>ast</v>
      </c>
      <c r="BH22" s="65" t="str">
        <f>REPLACE(INDEX(GroupVertices[Group], MATCH(Edges[[#This Row],[Vertex 2]],GroupVertices[Vertex],0)),1,1,"")</f>
        <v>ast</v>
      </c>
      <c r="BI22">
        <v>1</v>
      </c>
    </row>
    <row r="23" spans="1:61" hidden="1" x14ac:dyDescent="0.25">
      <c r="A23" s="64" t="s">
        <v>490</v>
      </c>
      <c r="B23" s="64" t="s">
        <v>490</v>
      </c>
      <c r="C23" s="79"/>
      <c r="D23" s="87"/>
      <c r="E23" s="88"/>
      <c r="F23" s="89"/>
      <c r="G23" s="66" t="str">
        <f>IF(Edges[[#This Row],[Vertex 1]]=Edges[[#This Row],[Vertex 2]],"HIDE","SHOW")</f>
        <v>HIDE</v>
      </c>
      <c r="H23" s="77"/>
      <c r="I23" s="90"/>
      <c r="J23" s="90"/>
      <c r="K23" s="34" t="s">
        <v>65</v>
      </c>
      <c r="L23" s="93">
        <v>23</v>
      </c>
      <c r="M23" s="93"/>
      <c r="N23" s="92"/>
      <c r="O23" s="66" t="s">
        <v>178</v>
      </c>
      <c r="P23" s="68">
        <v>42849.436828703707</v>
      </c>
      <c r="Q23" s="66" t="s">
        <v>509</v>
      </c>
      <c r="R23" s="66"/>
      <c r="S23" s="66"/>
      <c r="T23" s="66" t="s">
        <v>526</v>
      </c>
      <c r="U23" s="66"/>
      <c r="V23" s="70" t="s">
        <v>532</v>
      </c>
      <c r="W23" s="68">
        <v>42849.436828703707</v>
      </c>
      <c r="X23" s="70" t="s">
        <v>548</v>
      </c>
      <c r="Y23" s="66"/>
      <c r="Z23" s="66"/>
      <c r="AA23" s="72" t="s">
        <v>566</v>
      </c>
      <c r="AB23" s="66"/>
      <c r="AC23" s="66" t="b">
        <v>0</v>
      </c>
      <c r="AD23" s="66">
        <v>3</v>
      </c>
      <c r="AE23" s="72" t="s">
        <v>294</v>
      </c>
      <c r="AF23" s="66" t="b">
        <v>0</v>
      </c>
      <c r="AG23" s="66" t="s">
        <v>583</v>
      </c>
      <c r="AH23" s="66"/>
      <c r="AI23" s="72" t="s">
        <v>294</v>
      </c>
      <c r="AJ23" s="66" t="b">
        <v>0</v>
      </c>
      <c r="AK23" s="66">
        <v>4</v>
      </c>
      <c r="AL23" s="72" t="s">
        <v>294</v>
      </c>
      <c r="AM23" s="66" t="s">
        <v>585</v>
      </c>
      <c r="AN23" s="66" t="b">
        <v>0</v>
      </c>
      <c r="AO23" s="72" t="s">
        <v>566</v>
      </c>
      <c r="AP23" s="66" t="s">
        <v>178</v>
      </c>
      <c r="AQ23" s="66">
        <v>0</v>
      </c>
      <c r="AR23" s="66">
        <v>0</v>
      </c>
      <c r="AS23" s="66"/>
      <c r="AT23" s="66"/>
      <c r="AU23" s="66"/>
      <c r="AV23" s="66"/>
      <c r="AW23" s="66"/>
      <c r="AX23" s="66"/>
      <c r="AY23" s="66"/>
      <c r="AZ23" s="66"/>
      <c r="BA23" s="66" t="s">
        <v>623</v>
      </c>
      <c r="BB23">
        <v>-1</v>
      </c>
      <c r="BC23" s="66" t="str">
        <f>VLOOKUP(Edges[[#This Row],[States]],'Sentiment Classification'!E:G,3,FALSE)</f>
        <v>East</v>
      </c>
      <c r="BD23" s="66" t="str">
        <f>IF(Edges[[#This Row],[Vertex 1]]=Edges[[#This Row],[Vertex 2]],"HIDE","SHOW")</f>
        <v>HIDE</v>
      </c>
      <c r="BE23" s="66">
        <f>VLOOKUP(Edges[[#This Row],[Region]],'Sentiment Classification'!J:K,2,FALSE)</f>
        <v>-30</v>
      </c>
      <c r="BF23" s="66">
        <f>VLOOKUP(Edges[[#This Row],[States]],'Sentiment Classification'!E:F,2,FALSE)</f>
        <v>-16</v>
      </c>
      <c r="BG23" s="137" t="str">
        <f>REPLACE(INDEX(GroupVertices[Group], MATCH(Edges[[#This Row],[Vertex 1]],GroupVertices[Vertex],0)),1,1,"")</f>
        <v>ast</v>
      </c>
      <c r="BH23" s="137" t="str">
        <f>REPLACE(INDEX(GroupVertices[Group], MATCH(Edges[[#This Row],[Vertex 2]],GroupVertices[Vertex],0)),1,1,"")</f>
        <v>ast</v>
      </c>
      <c r="BI23">
        <v>1</v>
      </c>
    </row>
    <row r="24" spans="1:61" x14ac:dyDescent="0.25">
      <c r="A24" s="64" t="s">
        <v>491</v>
      </c>
      <c r="B24" s="64" t="s">
        <v>490</v>
      </c>
      <c r="C24" s="79" t="s">
        <v>9480</v>
      </c>
      <c r="D24" s="87">
        <v>1</v>
      </c>
      <c r="E24" s="88"/>
      <c r="F24" s="89">
        <v>90</v>
      </c>
      <c r="G24" s="66" t="str">
        <f>IF(Edges[[#This Row],[Vertex 1]]=Edges[[#This Row],[Vertex 2]],"HIDE","SHOW")</f>
        <v>SHOW</v>
      </c>
      <c r="H24" s="77"/>
      <c r="I24" s="90"/>
      <c r="J24" s="90"/>
      <c r="K24" s="34" t="s">
        <v>65</v>
      </c>
      <c r="L24" s="93">
        <v>24</v>
      </c>
      <c r="M24" s="93"/>
      <c r="N24" s="92"/>
      <c r="O24" s="66" t="s">
        <v>232</v>
      </c>
      <c r="P24" s="68">
        <v>42849.477222222224</v>
      </c>
      <c r="Q24" s="66" t="s">
        <v>508</v>
      </c>
      <c r="R24" s="66"/>
      <c r="S24" s="66"/>
      <c r="T24" s="66" t="s">
        <v>526</v>
      </c>
      <c r="U24" s="66"/>
      <c r="V24" s="70" t="s">
        <v>418</v>
      </c>
      <c r="W24" s="68">
        <v>42849.477222222224</v>
      </c>
      <c r="X24" s="70" t="s">
        <v>549</v>
      </c>
      <c r="Y24" s="66"/>
      <c r="Z24" s="66"/>
      <c r="AA24" s="72" t="s">
        <v>567</v>
      </c>
      <c r="AB24" s="66"/>
      <c r="AC24" s="66" t="b">
        <v>0</v>
      </c>
      <c r="AD24" s="66">
        <v>0</v>
      </c>
      <c r="AE24" s="72" t="s">
        <v>294</v>
      </c>
      <c r="AF24" s="66" t="b">
        <v>0</v>
      </c>
      <c r="AG24" s="66" t="s">
        <v>583</v>
      </c>
      <c r="AH24" s="66"/>
      <c r="AI24" s="72" t="s">
        <v>294</v>
      </c>
      <c r="AJ24" s="66" t="b">
        <v>0</v>
      </c>
      <c r="AK24" s="66">
        <v>4</v>
      </c>
      <c r="AL24" s="72" t="s">
        <v>566</v>
      </c>
      <c r="AM24" s="66" t="s">
        <v>303</v>
      </c>
      <c r="AN24" s="66" t="b">
        <v>0</v>
      </c>
      <c r="AO24" s="72" t="s">
        <v>566</v>
      </c>
      <c r="AP24" s="66" t="s">
        <v>178</v>
      </c>
      <c r="AQ24" s="66">
        <v>0</v>
      </c>
      <c r="AR24" s="66">
        <v>0</v>
      </c>
      <c r="AS24" s="66"/>
      <c r="AT24" s="66"/>
      <c r="AU24" s="66"/>
      <c r="AV24" s="66"/>
      <c r="AW24" s="66"/>
      <c r="AX24" s="66"/>
      <c r="AY24" s="66"/>
      <c r="AZ24" s="66"/>
      <c r="BA24" s="66" t="s">
        <v>623</v>
      </c>
      <c r="BB24">
        <v>-1</v>
      </c>
      <c r="BC24" s="66" t="str">
        <f>VLOOKUP(Edges[[#This Row],[States]],'Sentiment Classification'!E:G,3,FALSE)</f>
        <v>East</v>
      </c>
      <c r="BD24" s="66" t="str">
        <f>IF(Edges[[#This Row],[Vertex 1]]=Edges[[#This Row],[Vertex 2]],"HIDE","SHOW")</f>
        <v>SHOW</v>
      </c>
      <c r="BE24" s="66">
        <f>VLOOKUP(Edges[[#This Row],[Region]],'Sentiment Classification'!J:K,2,FALSE)</f>
        <v>-30</v>
      </c>
      <c r="BF24" s="66">
        <f>VLOOKUP(Edges[[#This Row],[States]],'Sentiment Classification'!E:F,2,FALSE)</f>
        <v>-16</v>
      </c>
      <c r="BG24" s="65" t="str">
        <f>REPLACE(INDEX(GroupVertices[Group], MATCH(Edges[[#This Row],[Vertex 1]],GroupVertices[Vertex],0)),1,1,"")</f>
        <v>ast</v>
      </c>
      <c r="BH24" s="65" t="str">
        <f>REPLACE(INDEX(GroupVertices[Group], MATCH(Edges[[#This Row],[Vertex 2]],GroupVertices[Vertex],0)),1,1,"")</f>
        <v>ast</v>
      </c>
      <c r="BI24">
        <v>1</v>
      </c>
    </row>
    <row r="25" spans="1:61" x14ac:dyDescent="0.25">
      <c r="A25" s="64" t="s">
        <v>492</v>
      </c>
      <c r="B25" s="64" t="s">
        <v>502</v>
      </c>
      <c r="C25" s="79" t="s">
        <v>9481</v>
      </c>
      <c r="D25" s="87">
        <v>1</v>
      </c>
      <c r="E25" s="88"/>
      <c r="F25" s="89">
        <v>90</v>
      </c>
      <c r="G25" s="66" t="str">
        <f>IF(Edges[[#This Row],[Vertex 1]]=Edges[[#This Row],[Vertex 2]],"HIDE","SHOW")</f>
        <v>SHOW</v>
      </c>
      <c r="H25" s="77"/>
      <c r="I25" s="90"/>
      <c r="J25" s="90"/>
      <c r="K25" s="34" t="s">
        <v>65</v>
      </c>
      <c r="L25" s="93">
        <v>25</v>
      </c>
      <c r="M25" s="93"/>
      <c r="N25" s="92"/>
      <c r="O25" s="66" t="s">
        <v>232</v>
      </c>
      <c r="P25" s="68">
        <v>42850.499930555554</v>
      </c>
      <c r="Q25" s="66" t="s">
        <v>510</v>
      </c>
      <c r="R25" s="66" t="s">
        <v>521</v>
      </c>
      <c r="S25" s="66" t="s">
        <v>524</v>
      </c>
      <c r="T25" s="66"/>
      <c r="U25" s="66"/>
      <c r="V25" s="70" t="s">
        <v>533</v>
      </c>
      <c r="W25" s="68">
        <v>42850.499930555554</v>
      </c>
      <c r="X25" s="70" t="s">
        <v>550</v>
      </c>
      <c r="Y25" s="66"/>
      <c r="Z25" s="66"/>
      <c r="AA25" s="72" t="s">
        <v>568</v>
      </c>
      <c r="AB25" s="66"/>
      <c r="AC25" s="66" t="b">
        <v>0</v>
      </c>
      <c r="AD25" s="66">
        <v>0</v>
      </c>
      <c r="AE25" s="72" t="s">
        <v>294</v>
      </c>
      <c r="AF25" s="66" t="b">
        <v>0</v>
      </c>
      <c r="AG25" s="66" t="s">
        <v>298</v>
      </c>
      <c r="AH25" s="66"/>
      <c r="AI25" s="72" t="s">
        <v>294</v>
      </c>
      <c r="AJ25" s="66" t="b">
        <v>0</v>
      </c>
      <c r="AK25" s="66">
        <v>0</v>
      </c>
      <c r="AL25" s="72" t="s">
        <v>294</v>
      </c>
      <c r="AM25" s="66" t="s">
        <v>303</v>
      </c>
      <c r="AN25" s="66" t="b">
        <v>0</v>
      </c>
      <c r="AO25" s="72" t="s">
        <v>568</v>
      </c>
      <c r="AP25" s="66" t="s">
        <v>178</v>
      </c>
      <c r="AQ25" s="66">
        <v>0</v>
      </c>
      <c r="AR25" s="66">
        <v>0</v>
      </c>
      <c r="AS25" s="66"/>
      <c r="AT25" s="66"/>
      <c r="AU25" s="66"/>
      <c r="AV25" s="66"/>
      <c r="AW25" s="66"/>
      <c r="AX25" s="66"/>
      <c r="AY25" s="66"/>
      <c r="AZ25" s="66"/>
      <c r="BA25" s="66" t="s">
        <v>623</v>
      </c>
      <c r="BB25">
        <v>0</v>
      </c>
      <c r="BC25" s="66" t="str">
        <f>VLOOKUP(Edges[[#This Row],[States]],'Sentiment Classification'!E:G,3,FALSE)</f>
        <v>East</v>
      </c>
      <c r="BD25" s="66" t="str">
        <f>IF(Edges[[#This Row],[Vertex 1]]=Edges[[#This Row],[Vertex 2]],"HIDE","SHOW")</f>
        <v>SHOW</v>
      </c>
      <c r="BE25" s="66">
        <f>VLOOKUP(Edges[[#This Row],[Region]],'Sentiment Classification'!J:K,2,FALSE)</f>
        <v>-30</v>
      </c>
      <c r="BF25" s="66">
        <f>VLOOKUP(Edges[[#This Row],[States]],'Sentiment Classification'!E:F,2,FALSE)</f>
        <v>-16</v>
      </c>
      <c r="BG25" s="65" t="str">
        <f>REPLACE(INDEX(GroupVertices[Group], MATCH(Edges[[#This Row],[Vertex 1]],GroupVertices[Vertex],0)),1,1,"")</f>
        <v>ast</v>
      </c>
      <c r="BH25" s="65" t="str">
        <f>REPLACE(INDEX(GroupVertices[Group], MATCH(Edges[[#This Row],[Vertex 2]],GroupVertices[Vertex],0)),1,1,"")</f>
        <v>A</v>
      </c>
      <c r="BI25">
        <v>1</v>
      </c>
    </row>
    <row r="26" spans="1:61" x14ac:dyDescent="0.25">
      <c r="A26" s="64" t="s">
        <v>493</v>
      </c>
      <c r="B26" s="64" t="s">
        <v>227</v>
      </c>
      <c r="C26" s="79" t="s">
        <v>9480</v>
      </c>
      <c r="D26" s="87">
        <v>1</v>
      </c>
      <c r="E26" s="88"/>
      <c r="F26" s="89">
        <v>90</v>
      </c>
      <c r="G26" s="66" t="str">
        <f>IF(Edges[[#This Row],[Vertex 1]]=Edges[[#This Row],[Vertex 2]],"HIDE","SHOW")</f>
        <v>SHOW</v>
      </c>
      <c r="H26" s="77"/>
      <c r="I26" s="90"/>
      <c r="J26" s="90"/>
      <c r="K26" s="34" t="s">
        <v>65</v>
      </c>
      <c r="L26" s="93">
        <v>26</v>
      </c>
      <c r="M26" s="93"/>
      <c r="N26" s="92"/>
      <c r="O26" s="66" t="s">
        <v>233</v>
      </c>
      <c r="P26" s="68">
        <v>42850.638344907406</v>
      </c>
      <c r="Q26" s="66" t="s">
        <v>511</v>
      </c>
      <c r="R26" s="66"/>
      <c r="S26" s="66"/>
      <c r="T26" s="66"/>
      <c r="U26" s="66"/>
      <c r="V26" s="70" t="s">
        <v>534</v>
      </c>
      <c r="W26" s="68">
        <v>42850.638344907406</v>
      </c>
      <c r="X26" s="70" t="s">
        <v>551</v>
      </c>
      <c r="Y26" s="66"/>
      <c r="Z26" s="66"/>
      <c r="AA26" s="72" t="s">
        <v>569</v>
      </c>
      <c r="AB26" s="66"/>
      <c r="AC26" s="66" t="b">
        <v>0</v>
      </c>
      <c r="AD26" s="66">
        <v>0</v>
      </c>
      <c r="AE26" s="72" t="s">
        <v>293</v>
      </c>
      <c r="AF26" s="66" t="b">
        <v>0</v>
      </c>
      <c r="AG26" s="66" t="s">
        <v>297</v>
      </c>
      <c r="AH26" s="66"/>
      <c r="AI26" s="72" t="s">
        <v>294</v>
      </c>
      <c r="AJ26" s="66" t="b">
        <v>0</v>
      </c>
      <c r="AK26" s="66">
        <v>0</v>
      </c>
      <c r="AL26" s="72" t="s">
        <v>294</v>
      </c>
      <c r="AM26" s="66" t="s">
        <v>303</v>
      </c>
      <c r="AN26" s="66" t="b">
        <v>0</v>
      </c>
      <c r="AO26" s="72" t="s">
        <v>569</v>
      </c>
      <c r="AP26" s="66" t="s">
        <v>178</v>
      </c>
      <c r="AQ26" s="66">
        <v>0</v>
      </c>
      <c r="AR26" s="66">
        <v>0</v>
      </c>
      <c r="AS26" s="66"/>
      <c r="AT26" s="66"/>
      <c r="AU26" s="66"/>
      <c r="AV26" s="66"/>
      <c r="AW26" s="66"/>
      <c r="AX26" s="66"/>
      <c r="AY26" s="66"/>
      <c r="AZ26" s="66"/>
      <c r="BA26" s="66" t="s">
        <v>623</v>
      </c>
      <c r="BB26">
        <v>-1</v>
      </c>
      <c r="BC26" s="66" t="str">
        <f>VLOOKUP(Edges[[#This Row],[States]],'Sentiment Classification'!E:G,3,FALSE)</f>
        <v>East</v>
      </c>
      <c r="BD26" s="66" t="str">
        <f>IF(Edges[[#This Row],[Vertex 1]]=Edges[[#This Row],[Vertex 2]],"HIDE","SHOW")</f>
        <v>SHOW</v>
      </c>
      <c r="BE26" s="66">
        <f>VLOOKUP(Edges[[#This Row],[Region]],'Sentiment Classification'!J:K,2,FALSE)</f>
        <v>-30</v>
      </c>
      <c r="BF26" s="66">
        <f>VLOOKUP(Edges[[#This Row],[States]],'Sentiment Classification'!E:F,2,FALSE)</f>
        <v>-16</v>
      </c>
      <c r="BG26" s="65" t="str">
        <f>REPLACE(INDEX(GroupVertices[Group], MATCH(Edges[[#This Row],[Vertex 1]],GroupVertices[Vertex],0)),1,1,"")</f>
        <v>ast</v>
      </c>
      <c r="BH26" s="65" t="str">
        <f>REPLACE(INDEX(GroupVertices[Group], MATCH(Edges[[#This Row],[Vertex 2]],GroupVertices[Vertex],0)),1,1,"")</f>
        <v>A</v>
      </c>
      <c r="BI26">
        <v>1</v>
      </c>
    </row>
    <row r="27" spans="1:61" x14ac:dyDescent="0.25">
      <c r="A27" s="64" t="s">
        <v>494</v>
      </c>
      <c r="B27" s="64" t="s">
        <v>226</v>
      </c>
      <c r="C27" s="79" t="s">
        <v>9480</v>
      </c>
      <c r="D27" s="87">
        <v>1</v>
      </c>
      <c r="E27" s="88"/>
      <c r="F27" s="89">
        <v>90</v>
      </c>
      <c r="G27" s="66" t="str">
        <f>IF(Edges[[#This Row],[Vertex 1]]=Edges[[#This Row],[Vertex 2]],"HIDE","SHOW")</f>
        <v>SHOW</v>
      </c>
      <c r="H27" s="77"/>
      <c r="I27" s="90"/>
      <c r="J27" s="90"/>
      <c r="K27" s="34" t="s">
        <v>65</v>
      </c>
      <c r="L27" s="93">
        <v>27</v>
      </c>
      <c r="M27" s="93"/>
      <c r="N27" s="92"/>
      <c r="O27" s="66" t="s">
        <v>233</v>
      </c>
      <c r="P27" s="68">
        <v>42850.876932870371</v>
      </c>
      <c r="Q27" s="66" t="s">
        <v>512</v>
      </c>
      <c r="R27" s="66"/>
      <c r="S27" s="66"/>
      <c r="T27" s="66"/>
      <c r="U27" s="66"/>
      <c r="V27" s="70" t="s">
        <v>535</v>
      </c>
      <c r="W27" s="68">
        <v>42850.876932870371</v>
      </c>
      <c r="X27" s="70" t="s">
        <v>552</v>
      </c>
      <c r="Y27" s="66"/>
      <c r="Z27" s="66"/>
      <c r="AA27" s="72" t="s">
        <v>570</v>
      </c>
      <c r="AB27" s="66"/>
      <c r="AC27" s="66" t="b">
        <v>0</v>
      </c>
      <c r="AD27" s="66">
        <v>0</v>
      </c>
      <c r="AE27" s="72" t="s">
        <v>581</v>
      </c>
      <c r="AF27" s="66" t="b">
        <v>0</v>
      </c>
      <c r="AG27" s="66" t="s">
        <v>297</v>
      </c>
      <c r="AH27" s="66"/>
      <c r="AI27" s="72" t="s">
        <v>294</v>
      </c>
      <c r="AJ27" s="66" t="b">
        <v>0</v>
      </c>
      <c r="AK27" s="66">
        <v>0</v>
      </c>
      <c r="AL27" s="72" t="s">
        <v>294</v>
      </c>
      <c r="AM27" s="66" t="s">
        <v>303</v>
      </c>
      <c r="AN27" s="66" t="b">
        <v>0</v>
      </c>
      <c r="AO27" s="72" t="s">
        <v>570</v>
      </c>
      <c r="AP27" s="66" t="s">
        <v>178</v>
      </c>
      <c r="AQ27" s="66">
        <v>0</v>
      </c>
      <c r="AR27" s="66">
        <v>0</v>
      </c>
      <c r="AS27" s="66"/>
      <c r="AT27" s="66"/>
      <c r="AU27" s="66"/>
      <c r="AV27" s="66"/>
      <c r="AW27" s="66"/>
      <c r="AX27" s="66"/>
      <c r="AY27" s="66"/>
      <c r="AZ27" s="66"/>
      <c r="BA27" s="66" t="s">
        <v>623</v>
      </c>
      <c r="BB27">
        <v>-1</v>
      </c>
      <c r="BC27" s="66" t="str">
        <f>VLOOKUP(Edges[[#This Row],[States]],'Sentiment Classification'!E:G,3,FALSE)</f>
        <v>East</v>
      </c>
      <c r="BD27" s="66" t="str">
        <f>IF(Edges[[#This Row],[Vertex 1]]=Edges[[#This Row],[Vertex 2]],"HIDE","SHOW")</f>
        <v>SHOW</v>
      </c>
      <c r="BE27" s="66">
        <f>VLOOKUP(Edges[[#This Row],[Region]],'Sentiment Classification'!J:K,2,FALSE)</f>
        <v>-30</v>
      </c>
      <c r="BF27" s="66">
        <f>VLOOKUP(Edges[[#This Row],[States]],'Sentiment Classification'!E:F,2,FALSE)</f>
        <v>-16</v>
      </c>
      <c r="BG27" s="65" t="str">
        <f>REPLACE(INDEX(GroupVertices[Group], MATCH(Edges[[#This Row],[Vertex 1]],GroupVertices[Vertex],0)),1,1,"")</f>
        <v>ast</v>
      </c>
      <c r="BH27" s="65" t="str">
        <f>REPLACE(INDEX(GroupVertices[Group], MATCH(Edges[[#This Row],[Vertex 2]],GroupVertices[Vertex],0)),1,1,"")</f>
        <v>A</v>
      </c>
      <c r="BI27">
        <v>1</v>
      </c>
    </row>
    <row r="28" spans="1:61" x14ac:dyDescent="0.25">
      <c r="A28" s="64" t="s">
        <v>495</v>
      </c>
      <c r="B28" s="64" t="s">
        <v>226</v>
      </c>
      <c r="C28" s="79" t="s">
        <v>9480</v>
      </c>
      <c r="D28" s="87">
        <v>1</v>
      </c>
      <c r="E28" s="88"/>
      <c r="F28" s="89">
        <v>90</v>
      </c>
      <c r="G28" s="66" t="str">
        <f>IF(Edges[[#This Row],[Vertex 1]]=Edges[[#This Row],[Vertex 2]],"HIDE","SHOW")</f>
        <v>SHOW</v>
      </c>
      <c r="H28" s="77"/>
      <c r="I28" s="90"/>
      <c r="J28" s="90"/>
      <c r="K28" s="34" t="s">
        <v>65</v>
      </c>
      <c r="L28" s="93">
        <v>28</v>
      </c>
      <c r="M28" s="93"/>
      <c r="N28" s="92"/>
      <c r="O28" s="66" t="s">
        <v>233</v>
      </c>
      <c r="P28" s="68">
        <v>42851.00990740741</v>
      </c>
      <c r="Q28" s="66" t="s">
        <v>513</v>
      </c>
      <c r="R28" s="66"/>
      <c r="S28" s="66"/>
      <c r="T28" s="66"/>
      <c r="U28" s="66"/>
      <c r="V28" s="70" t="s">
        <v>536</v>
      </c>
      <c r="W28" s="68">
        <v>42851.00990740741</v>
      </c>
      <c r="X28" s="70" t="s">
        <v>553</v>
      </c>
      <c r="Y28" s="66"/>
      <c r="Z28" s="66"/>
      <c r="AA28" s="72" t="s">
        <v>571</v>
      </c>
      <c r="AB28" s="66"/>
      <c r="AC28" s="66" t="b">
        <v>0</v>
      </c>
      <c r="AD28" s="66">
        <v>0</v>
      </c>
      <c r="AE28" s="72" t="s">
        <v>581</v>
      </c>
      <c r="AF28" s="66" t="b">
        <v>0</v>
      </c>
      <c r="AG28" s="66" t="s">
        <v>297</v>
      </c>
      <c r="AH28" s="66"/>
      <c r="AI28" s="72" t="s">
        <v>294</v>
      </c>
      <c r="AJ28" s="66" t="b">
        <v>0</v>
      </c>
      <c r="AK28" s="66">
        <v>0</v>
      </c>
      <c r="AL28" s="72" t="s">
        <v>294</v>
      </c>
      <c r="AM28" s="66" t="s">
        <v>303</v>
      </c>
      <c r="AN28" s="66" t="b">
        <v>0</v>
      </c>
      <c r="AO28" s="72" t="s">
        <v>571</v>
      </c>
      <c r="AP28" s="66" t="s">
        <v>178</v>
      </c>
      <c r="AQ28" s="66">
        <v>0</v>
      </c>
      <c r="AR28" s="66">
        <v>0</v>
      </c>
      <c r="AS28" s="66"/>
      <c r="AT28" s="66"/>
      <c r="AU28" s="66"/>
      <c r="AV28" s="66"/>
      <c r="AW28" s="66"/>
      <c r="AX28" s="66"/>
      <c r="AY28" s="66"/>
      <c r="AZ28" s="66"/>
      <c r="BA28" s="66" t="s">
        <v>623</v>
      </c>
      <c r="BB28">
        <v>-1</v>
      </c>
      <c r="BC28" s="66" t="str">
        <f>VLOOKUP(Edges[[#This Row],[States]],'Sentiment Classification'!E:G,3,FALSE)</f>
        <v>East</v>
      </c>
      <c r="BD28" s="66" t="str">
        <f>IF(Edges[[#This Row],[Vertex 1]]=Edges[[#This Row],[Vertex 2]],"HIDE","SHOW")</f>
        <v>SHOW</v>
      </c>
      <c r="BE28" s="66">
        <f>VLOOKUP(Edges[[#This Row],[Region]],'Sentiment Classification'!J:K,2,FALSE)</f>
        <v>-30</v>
      </c>
      <c r="BF28" s="66">
        <f>VLOOKUP(Edges[[#This Row],[States]],'Sentiment Classification'!E:F,2,FALSE)</f>
        <v>-16</v>
      </c>
      <c r="BG28" s="65" t="str">
        <f>REPLACE(INDEX(GroupVertices[Group], MATCH(Edges[[#This Row],[Vertex 1]],GroupVertices[Vertex],0)),1,1,"")</f>
        <v>ast</v>
      </c>
      <c r="BH28" s="65" t="str">
        <f>REPLACE(INDEX(GroupVertices[Group], MATCH(Edges[[#This Row],[Vertex 2]],GroupVertices[Vertex],0)),1,1,"")</f>
        <v>A</v>
      </c>
      <c r="BI28">
        <v>1</v>
      </c>
    </row>
    <row r="29" spans="1:61" hidden="1" x14ac:dyDescent="0.25">
      <c r="A29" s="64" t="s">
        <v>496</v>
      </c>
      <c r="B29" s="64" t="s">
        <v>496</v>
      </c>
      <c r="C29" s="79"/>
      <c r="D29" s="87"/>
      <c r="E29" s="88"/>
      <c r="F29" s="89"/>
      <c r="G29" s="66" t="str">
        <f>IF(Edges[[#This Row],[Vertex 1]]=Edges[[#This Row],[Vertex 2]],"HIDE","SHOW")</f>
        <v>HIDE</v>
      </c>
      <c r="H29" s="77"/>
      <c r="I29" s="90"/>
      <c r="J29" s="90"/>
      <c r="K29" s="34" t="s">
        <v>65</v>
      </c>
      <c r="L29" s="93">
        <v>29</v>
      </c>
      <c r="M29" s="93"/>
      <c r="N29" s="92"/>
      <c r="O29" s="66" t="s">
        <v>178</v>
      </c>
      <c r="P29" s="68">
        <v>42852.004918981482</v>
      </c>
      <c r="Q29" s="66" t="s">
        <v>514</v>
      </c>
      <c r="R29" s="66"/>
      <c r="S29" s="66"/>
      <c r="T29" s="66"/>
      <c r="U29" s="66"/>
      <c r="V29" s="70" t="s">
        <v>537</v>
      </c>
      <c r="W29" s="68">
        <v>42852.004918981482</v>
      </c>
      <c r="X29" s="70" t="s">
        <v>554</v>
      </c>
      <c r="Y29" s="66"/>
      <c r="Z29" s="66"/>
      <c r="AA29" s="72" t="s">
        <v>572</v>
      </c>
      <c r="AB29" s="66"/>
      <c r="AC29" s="66" t="b">
        <v>0</v>
      </c>
      <c r="AD29" s="66">
        <v>0</v>
      </c>
      <c r="AE29" s="72" t="s">
        <v>294</v>
      </c>
      <c r="AF29" s="66" t="b">
        <v>0</v>
      </c>
      <c r="AG29" s="66" t="s">
        <v>584</v>
      </c>
      <c r="AH29" s="66"/>
      <c r="AI29" s="72" t="s">
        <v>294</v>
      </c>
      <c r="AJ29" s="66" t="b">
        <v>0</v>
      </c>
      <c r="AK29" s="66">
        <v>0</v>
      </c>
      <c r="AL29" s="72" t="s">
        <v>294</v>
      </c>
      <c r="AM29" s="66" t="s">
        <v>307</v>
      </c>
      <c r="AN29" s="66" t="b">
        <v>0</v>
      </c>
      <c r="AO29" s="72" t="s">
        <v>572</v>
      </c>
      <c r="AP29" s="66" t="s">
        <v>178</v>
      </c>
      <c r="AQ29" s="66">
        <v>0</v>
      </c>
      <c r="AR29" s="66">
        <v>0</v>
      </c>
      <c r="AS29" s="66"/>
      <c r="AT29" s="66"/>
      <c r="AU29" s="66"/>
      <c r="AV29" s="66"/>
      <c r="AW29" s="66"/>
      <c r="AX29" s="66"/>
      <c r="AY29" s="66"/>
      <c r="AZ29" s="66"/>
      <c r="BA29" s="66" t="s">
        <v>623</v>
      </c>
      <c r="BB29">
        <v>-1</v>
      </c>
      <c r="BC29" s="66" t="str">
        <f>VLOOKUP(Edges[[#This Row],[States]],'Sentiment Classification'!E:G,3,FALSE)</f>
        <v>East</v>
      </c>
      <c r="BD29" s="66" t="str">
        <f>IF(Edges[[#This Row],[Vertex 1]]=Edges[[#This Row],[Vertex 2]],"HIDE","SHOW")</f>
        <v>HIDE</v>
      </c>
      <c r="BE29" s="66">
        <f>VLOOKUP(Edges[[#This Row],[Region]],'Sentiment Classification'!J:K,2,FALSE)</f>
        <v>-30</v>
      </c>
      <c r="BF29" s="66">
        <f>VLOOKUP(Edges[[#This Row],[States]],'Sentiment Classification'!E:F,2,FALSE)</f>
        <v>-16</v>
      </c>
      <c r="BG29" s="137" t="e">
        <f>REPLACE(INDEX(GroupVertices[Group], MATCH(Edges[[#This Row],[Vertex 1]],GroupVertices[Vertex],0)),1,1,"")</f>
        <v>#N/A</v>
      </c>
      <c r="BH29" s="137" t="e">
        <f>REPLACE(INDEX(GroupVertices[Group], MATCH(Edges[[#This Row],[Vertex 2]],GroupVertices[Vertex],0)),1,1,"")</f>
        <v>#N/A</v>
      </c>
      <c r="BI29">
        <v>7</v>
      </c>
    </row>
    <row r="30" spans="1:61" x14ac:dyDescent="0.25">
      <c r="A30" s="64" t="s">
        <v>497</v>
      </c>
      <c r="B30" s="64" t="s">
        <v>503</v>
      </c>
      <c r="C30" s="79" t="s">
        <v>9480</v>
      </c>
      <c r="D30" s="87">
        <v>1</v>
      </c>
      <c r="E30" s="88"/>
      <c r="F30" s="89">
        <v>90</v>
      </c>
      <c r="G30" s="66" t="str">
        <f>IF(Edges[[#This Row],[Vertex 1]]=Edges[[#This Row],[Vertex 2]],"HIDE","SHOW")</f>
        <v>SHOW</v>
      </c>
      <c r="H30" s="77"/>
      <c r="I30" s="90"/>
      <c r="J30" s="90"/>
      <c r="K30" s="34" t="s">
        <v>65</v>
      </c>
      <c r="L30" s="93">
        <v>30</v>
      </c>
      <c r="M30" s="93"/>
      <c r="N30" s="92"/>
      <c r="O30" s="66" t="s">
        <v>232</v>
      </c>
      <c r="P30" s="68">
        <v>42848.254537037035</v>
      </c>
      <c r="Q30" s="66" t="s">
        <v>515</v>
      </c>
      <c r="R30" s="66"/>
      <c r="S30" s="66"/>
      <c r="T30" s="66"/>
      <c r="U30" s="66"/>
      <c r="V30" s="70" t="s">
        <v>538</v>
      </c>
      <c r="W30" s="68">
        <v>42848.254537037035</v>
      </c>
      <c r="X30" s="70" t="s">
        <v>555</v>
      </c>
      <c r="Y30" s="66"/>
      <c r="Z30" s="66"/>
      <c r="AA30" s="72" t="s">
        <v>573</v>
      </c>
      <c r="AB30" s="72" t="s">
        <v>579</v>
      </c>
      <c r="AC30" s="66" t="b">
        <v>0</v>
      </c>
      <c r="AD30" s="66">
        <v>0</v>
      </c>
      <c r="AE30" s="72" t="s">
        <v>582</v>
      </c>
      <c r="AF30" s="66" t="b">
        <v>0</v>
      </c>
      <c r="AG30" s="66" t="s">
        <v>297</v>
      </c>
      <c r="AH30" s="66"/>
      <c r="AI30" s="72" t="s">
        <v>294</v>
      </c>
      <c r="AJ30" s="66" t="b">
        <v>0</v>
      </c>
      <c r="AK30" s="66">
        <v>0</v>
      </c>
      <c r="AL30" s="72" t="s">
        <v>294</v>
      </c>
      <c r="AM30" s="66" t="s">
        <v>585</v>
      </c>
      <c r="AN30" s="66" t="b">
        <v>0</v>
      </c>
      <c r="AO30" s="72" t="s">
        <v>579</v>
      </c>
      <c r="AP30" s="66" t="s">
        <v>178</v>
      </c>
      <c r="AQ30" s="66">
        <v>0</v>
      </c>
      <c r="AR30" s="66">
        <v>0</v>
      </c>
      <c r="AS30" s="66"/>
      <c r="AT30" s="66"/>
      <c r="AU30" s="66"/>
      <c r="AV30" s="66"/>
      <c r="AW30" s="66"/>
      <c r="AX30" s="66"/>
      <c r="AY30" s="66"/>
      <c r="AZ30" s="66"/>
      <c r="BA30" s="66" t="s">
        <v>623</v>
      </c>
      <c r="BB30">
        <v>-1</v>
      </c>
      <c r="BC30" s="66" t="str">
        <f>VLOOKUP(Edges[[#This Row],[States]],'Sentiment Classification'!E:G,3,FALSE)</f>
        <v>East</v>
      </c>
      <c r="BD30" s="66" t="str">
        <f>IF(Edges[[#This Row],[Vertex 1]]=Edges[[#This Row],[Vertex 2]],"HIDE","SHOW")</f>
        <v>SHOW</v>
      </c>
      <c r="BE30" s="66">
        <f>VLOOKUP(Edges[[#This Row],[Region]],'Sentiment Classification'!J:K,2,FALSE)</f>
        <v>-30</v>
      </c>
      <c r="BF30" s="66">
        <f>VLOOKUP(Edges[[#This Row],[States]],'Sentiment Classification'!E:F,2,FALSE)</f>
        <v>-16</v>
      </c>
      <c r="BG30" s="65" t="str">
        <f>REPLACE(INDEX(GroupVertices[Group], MATCH(Edges[[#This Row],[Vertex 1]],GroupVertices[Vertex],0)),1,1,"")</f>
        <v>ast</v>
      </c>
      <c r="BH30" s="65" t="str">
        <f>REPLACE(INDEX(GroupVertices[Group], MATCH(Edges[[#This Row],[Vertex 2]],GroupVertices[Vertex],0)),1,1,"")</f>
        <v>A</v>
      </c>
      <c r="BI30">
        <v>1</v>
      </c>
    </row>
    <row r="31" spans="1:61" x14ac:dyDescent="0.25">
      <c r="A31" s="64" t="s">
        <v>497</v>
      </c>
      <c r="B31" s="64" t="s">
        <v>504</v>
      </c>
      <c r="C31" s="79" t="s">
        <v>9480</v>
      </c>
      <c r="D31" s="87">
        <v>1</v>
      </c>
      <c r="E31" s="88"/>
      <c r="F31" s="89">
        <v>90</v>
      </c>
      <c r="G31" s="66" t="str">
        <f>IF(Edges[[#This Row],[Vertex 1]]=Edges[[#This Row],[Vertex 2]],"HIDE","SHOW")</f>
        <v>SHOW</v>
      </c>
      <c r="H31" s="77"/>
      <c r="I31" s="90"/>
      <c r="J31" s="90"/>
      <c r="K31" s="34" t="s">
        <v>65</v>
      </c>
      <c r="L31" s="93">
        <v>31</v>
      </c>
      <c r="M31" s="93"/>
      <c r="N31" s="92"/>
      <c r="O31" s="66" t="s">
        <v>233</v>
      </c>
      <c r="P31" s="68">
        <v>42848.254537037035</v>
      </c>
      <c r="Q31" s="66" t="s">
        <v>515</v>
      </c>
      <c r="R31" s="66"/>
      <c r="S31" s="66"/>
      <c r="T31" s="66"/>
      <c r="U31" s="66"/>
      <c r="V31" s="70" t="s">
        <v>538</v>
      </c>
      <c r="W31" s="68">
        <v>42848.254537037035</v>
      </c>
      <c r="X31" s="70" t="s">
        <v>555</v>
      </c>
      <c r="Y31" s="66"/>
      <c r="Z31" s="66"/>
      <c r="AA31" s="72" t="s">
        <v>573</v>
      </c>
      <c r="AB31" s="72" t="s">
        <v>579</v>
      </c>
      <c r="AC31" s="66" t="b">
        <v>0</v>
      </c>
      <c r="AD31" s="66">
        <v>0</v>
      </c>
      <c r="AE31" s="72" t="s">
        <v>582</v>
      </c>
      <c r="AF31" s="66" t="b">
        <v>0</v>
      </c>
      <c r="AG31" s="66" t="s">
        <v>297</v>
      </c>
      <c r="AH31" s="66"/>
      <c r="AI31" s="72" t="s">
        <v>294</v>
      </c>
      <c r="AJ31" s="66" t="b">
        <v>0</v>
      </c>
      <c r="AK31" s="66">
        <v>0</v>
      </c>
      <c r="AL31" s="72" t="s">
        <v>294</v>
      </c>
      <c r="AM31" s="66" t="s">
        <v>585</v>
      </c>
      <c r="AN31" s="66" t="b">
        <v>0</v>
      </c>
      <c r="AO31" s="72" t="s">
        <v>579</v>
      </c>
      <c r="AP31" s="66" t="s">
        <v>178</v>
      </c>
      <c r="AQ31" s="66">
        <v>0</v>
      </c>
      <c r="AR31" s="66">
        <v>0</v>
      </c>
      <c r="AS31" s="66"/>
      <c r="AT31" s="66"/>
      <c r="AU31" s="66"/>
      <c r="AV31" s="66"/>
      <c r="AW31" s="66"/>
      <c r="AX31" s="66"/>
      <c r="AY31" s="66"/>
      <c r="AZ31" s="66"/>
      <c r="BA31" s="66" t="s">
        <v>623</v>
      </c>
      <c r="BB31">
        <v>-1</v>
      </c>
      <c r="BC31" s="66" t="str">
        <f>VLOOKUP(Edges[[#This Row],[States]],'Sentiment Classification'!E:G,3,FALSE)</f>
        <v>East</v>
      </c>
      <c r="BD31" s="66" t="str">
        <f>IF(Edges[[#This Row],[Vertex 1]]=Edges[[#This Row],[Vertex 2]],"HIDE","SHOW")</f>
        <v>SHOW</v>
      </c>
      <c r="BE31" s="66">
        <f>VLOOKUP(Edges[[#This Row],[Region]],'Sentiment Classification'!J:K,2,FALSE)</f>
        <v>-30</v>
      </c>
      <c r="BF31" s="66">
        <f>VLOOKUP(Edges[[#This Row],[States]],'Sentiment Classification'!E:F,2,FALSE)</f>
        <v>-16</v>
      </c>
      <c r="BG31" s="65" t="str">
        <f>REPLACE(INDEX(GroupVertices[Group], MATCH(Edges[[#This Row],[Vertex 1]],GroupVertices[Vertex],0)),1,1,"")</f>
        <v>ast</v>
      </c>
      <c r="BH31" s="65" t="str">
        <f>REPLACE(INDEX(GroupVertices[Group], MATCH(Edges[[#This Row],[Vertex 2]],GroupVertices[Vertex],0)),1,1,"")</f>
        <v>ast</v>
      </c>
      <c r="BI31">
        <v>1</v>
      </c>
    </row>
    <row r="32" spans="1:61" x14ac:dyDescent="0.25">
      <c r="A32" s="64" t="s">
        <v>497</v>
      </c>
      <c r="B32" s="64" t="s">
        <v>505</v>
      </c>
      <c r="C32" s="79" t="s">
        <v>9479</v>
      </c>
      <c r="D32" s="87">
        <v>1</v>
      </c>
      <c r="E32" s="88"/>
      <c r="F32" s="89">
        <v>90</v>
      </c>
      <c r="G32" s="66" t="str">
        <f>IF(Edges[[#This Row],[Vertex 1]]=Edges[[#This Row],[Vertex 2]],"HIDE","SHOW")</f>
        <v>SHOW</v>
      </c>
      <c r="H32" s="77"/>
      <c r="I32" s="90"/>
      <c r="J32" s="90"/>
      <c r="K32" s="34" t="s">
        <v>65</v>
      </c>
      <c r="L32" s="93">
        <v>32</v>
      </c>
      <c r="M32" s="93"/>
      <c r="N32" s="92"/>
      <c r="O32" s="66" t="s">
        <v>233</v>
      </c>
      <c r="P32" s="68">
        <v>42852.699259259258</v>
      </c>
      <c r="Q32" s="66" t="s">
        <v>516</v>
      </c>
      <c r="R32" s="69" t="s">
        <v>522</v>
      </c>
      <c r="S32" s="66" t="s">
        <v>525</v>
      </c>
      <c r="T32" s="66"/>
      <c r="U32" s="66"/>
      <c r="V32" s="70" t="s">
        <v>538</v>
      </c>
      <c r="W32" s="68">
        <v>42852.699259259258</v>
      </c>
      <c r="X32" s="70" t="s">
        <v>556</v>
      </c>
      <c r="Y32" s="66"/>
      <c r="Z32" s="66"/>
      <c r="AA32" s="72" t="s">
        <v>574</v>
      </c>
      <c r="AB32" s="72" t="s">
        <v>580</v>
      </c>
      <c r="AC32" s="66" t="b">
        <v>0</v>
      </c>
      <c r="AD32" s="66">
        <v>0</v>
      </c>
      <c r="AE32" s="72" t="s">
        <v>582</v>
      </c>
      <c r="AF32" s="66" t="b">
        <v>0</v>
      </c>
      <c r="AG32" s="66" t="s">
        <v>297</v>
      </c>
      <c r="AH32" s="66"/>
      <c r="AI32" s="72" t="s">
        <v>294</v>
      </c>
      <c r="AJ32" s="66" t="b">
        <v>0</v>
      </c>
      <c r="AK32" s="66">
        <v>0</v>
      </c>
      <c r="AL32" s="72" t="s">
        <v>294</v>
      </c>
      <c r="AM32" s="66" t="s">
        <v>303</v>
      </c>
      <c r="AN32" s="66" t="b">
        <v>1</v>
      </c>
      <c r="AO32" s="72" t="s">
        <v>580</v>
      </c>
      <c r="AP32" s="66" t="s">
        <v>178</v>
      </c>
      <c r="AQ32" s="66">
        <v>0</v>
      </c>
      <c r="AR32" s="66">
        <v>0</v>
      </c>
      <c r="AS32" s="66"/>
      <c r="AT32" s="66"/>
      <c r="AU32" s="66"/>
      <c r="AV32" s="66"/>
      <c r="AW32" s="66"/>
      <c r="AX32" s="66"/>
      <c r="AY32" s="66"/>
      <c r="AZ32" s="66"/>
      <c r="BA32" s="66" t="s">
        <v>623</v>
      </c>
      <c r="BB32">
        <v>1</v>
      </c>
      <c r="BC32" s="66" t="str">
        <f>VLOOKUP(Edges[[#This Row],[States]],'Sentiment Classification'!E:G,3,FALSE)</f>
        <v>East</v>
      </c>
      <c r="BD32" s="66" t="str">
        <f>IF(Edges[[#This Row],[Vertex 1]]=Edges[[#This Row],[Vertex 2]],"HIDE","SHOW")</f>
        <v>SHOW</v>
      </c>
      <c r="BE32" s="66">
        <f>VLOOKUP(Edges[[#This Row],[Region]],'Sentiment Classification'!J:K,2,FALSE)</f>
        <v>-30</v>
      </c>
      <c r="BF32" s="66">
        <f>VLOOKUP(Edges[[#This Row],[States]],'Sentiment Classification'!E:F,2,FALSE)</f>
        <v>-16</v>
      </c>
      <c r="BG32" s="65" t="str">
        <f>REPLACE(INDEX(GroupVertices[Group], MATCH(Edges[[#This Row],[Vertex 1]],GroupVertices[Vertex],0)),1,1,"")</f>
        <v>ast</v>
      </c>
      <c r="BH32" s="65" t="str">
        <f>REPLACE(INDEX(GroupVertices[Group], MATCH(Edges[[#This Row],[Vertex 2]],GroupVertices[Vertex],0)),1,1,"")</f>
        <v>ast</v>
      </c>
      <c r="BI32">
        <v>1</v>
      </c>
    </row>
    <row r="33" spans="1:61" x14ac:dyDescent="0.25">
      <c r="A33" s="64" t="s">
        <v>498</v>
      </c>
      <c r="B33" s="64" t="s">
        <v>227</v>
      </c>
      <c r="C33" s="79" t="s">
        <v>9480</v>
      </c>
      <c r="D33" s="87">
        <v>1</v>
      </c>
      <c r="E33" s="88"/>
      <c r="F33" s="89">
        <v>90</v>
      </c>
      <c r="G33" s="66" t="str">
        <f>IF(Edges[[#This Row],[Vertex 1]]=Edges[[#This Row],[Vertex 2]],"HIDE","SHOW")</f>
        <v>SHOW</v>
      </c>
      <c r="H33" s="77"/>
      <c r="I33" s="90"/>
      <c r="J33" s="90"/>
      <c r="K33" s="34" t="s">
        <v>65</v>
      </c>
      <c r="L33" s="93">
        <v>33</v>
      </c>
      <c r="M33" s="93"/>
      <c r="N33" s="92"/>
      <c r="O33" s="66" t="s">
        <v>233</v>
      </c>
      <c r="P33" s="68">
        <v>42854.232615740744</v>
      </c>
      <c r="Q33" s="66" t="s">
        <v>517</v>
      </c>
      <c r="R33" s="66"/>
      <c r="S33" s="66"/>
      <c r="T33" s="66"/>
      <c r="U33" s="66"/>
      <c r="V33" s="70" t="s">
        <v>539</v>
      </c>
      <c r="W33" s="68">
        <v>42854.232615740744</v>
      </c>
      <c r="X33" s="70" t="s">
        <v>557</v>
      </c>
      <c r="Y33" s="66"/>
      <c r="Z33" s="66"/>
      <c r="AA33" s="72" t="s">
        <v>575</v>
      </c>
      <c r="AB33" s="66"/>
      <c r="AC33" s="66" t="b">
        <v>0</v>
      </c>
      <c r="AD33" s="66">
        <v>1</v>
      </c>
      <c r="AE33" s="72" t="s">
        <v>293</v>
      </c>
      <c r="AF33" s="66" t="b">
        <v>0</v>
      </c>
      <c r="AG33" s="66" t="s">
        <v>297</v>
      </c>
      <c r="AH33" s="66"/>
      <c r="AI33" s="72" t="s">
        <v>294</v>
      </c>
      <c r="AJ33" s="66" t="b">
        <v>0</v>
      </c>
      <c r="AK33" s="66">
        <v>0</v>
      </c>
      <c r="AL33" s="72" t="s">
        <v>294</v>
      </c>
      <c r="AM33" s="66" t="s">
        <v>303</v>
      </c>
      <c r="AN33" s="66" t="b">
        <v>0</v>
      </c>
      <c r="AO33" s="72" t="s">
        <v>575</v>
      </c>
      <c r="AP33" s="66" t="s">
        <v>178</v>
      </c>
      <c r="AQ33" s="66">
        <v>0</v>
      </c>
      <c r="AR33" s="66">
        <v>0</v>
      </c>
      <c r="AS33" s="66"/>
      <c r="AT33" s="66"/>
      <c r="AU33" s="66"/>
      <c r="AV33" s="66"/>
      <c r="AW33" s="66"/>
      <c r="AX33" s="66"/>
      <c r="AY33" s="66"/>
      <c r="AZ33" s="66"/>
      <c r="BA33" s="66" t="s">
        <v>623</v>
      </c>
      <c r="BB33">
        <v>-1</v>
      </c>
      <c r="BC33" s="66" t="str">
        <f>VLOOKUP(Edges[[#This Row],[States]],'Sentiment Classification'!E:G,3,FALSE)</f>
        <v>East</v>
      </c>
      <c r="BD33" s="66" t="str">
        <f>IF(Edges[[#This Row],[Vertex 1]]=Edges[[#This Row],[Vertex 2]],"HIDE","SHOW")</f>
        <v>SHOW</v>
      </c>
      <c r="BE33" s="66">
        <f>VLOOKUP(Edges[[#This Row],[Region]],'Sentiment Classification'!J:K,2,FALSE)</f>
        <v>-30</v>
      </c>
      <c r="BF33" s="66">
        <f>VLOOKUP(Edges[[#This Row],[States]],'Sentiment Classification'!E:F,2,FALSE)</f>
        <v>-16</v>
      </c>
      <c r="BG33" s="65" t="str">
        <f>REPLACE(INDEX(GroupVertices[Group], MATCH(Edges[[#This Row],[Vertex 1]],GroupVertices[Vertex],0)),1,1,"")</f>
        <v>ast</v>
      </c>
      <c r="BH33" s="65" t="str">
        <f>REPLACE(INDEX(GroupVertices[Group], MATCH(Edges[[#This Row],[Vertex 2]],GroupVertices[Vertex],0)),1,1,"")</f>
        <v>A</v>
      </c>
      <c r="BI33">
        <v>1</v>
      </c>
    </row>
    <row r="34" spans="1:61" x14ac:dyDescent="0.25">
      <c r="A34" s="64" t="s">
        <v>499</v>
      </c>
      <c r="B34" s="64" t="s">
        <v>226</v>
      </c>
      <c r="C34" s="79" t="s">
        <v>9480</v>
      </c>
      <c r="D34" s="87">
        <v>1</v>
      </c>
      <c r="E34" s="88"/>
      <c r="F34" s="89">
        <v>90</v>
      </c>
      <c r="G34" s="66" t="str">
        <f>IF(Edges[[#This Row],[Vertex 1]]=Edges[[#This Row],[Vertex 2]],"HIDE","SHOW")</f>
        <v>SHOW</v>
      </c>
      <c r="H34" s="77"/>
      <c r="I34" s="90"/>
      <c r="J34" s="90"/>
      <c r="K34" s="34" t="s">
        <v>65</v>
      </c>
      <c r="L34" s="93">
        <v>34</v>
      </c>
      <c r="M34" s="93"/>
      <c r="N34" s="92"/>
      <c r="O34" s="66" t="s">
        <v>232</v>
      </c>
      <c r="P34" s="68">
        <v>42855.380196759259</v>
      </c>
      <c r="Q34" s="66" t="s">
        <v>518</v>
      </c>
      <c r="R34" s="69" t="s">
        <v>523</v>
      </c>
      <c r="S34" s="66" t="s">
        <v>525</v>
      </c>
      <c r="T34" s="66"/>
      <c r="U34" s="66"/>
      <c r="V34" s="70" t="s">
        <v>540</v>
      </c>
      <c r="W34" s="68">
        <v>42855.380196759259</v>
      </c>
      <c r="X34" s="70" t="s">
        <v>558</v>
      </c>
      <c r="Y34" s="66"/>
      <c r="Z34" s="66"/>
      <c r="AA34" s="72" t="s">
        <v>576</v>
      </c>
      <c r="AB34" s="66"/>
      <c r="AC34" s="66" t="b">
        <v>0</v>
      </c>
      <c r="AD34" s="66">
        <v>0</v>
      </c>
      <c r="AE34" s="72" t="s">
        <v>293</v>
      </c>
      <c r="AF34" s="66" t="b">
        <v>0</v>
      </c>
      <c r="AG34" s="66" t="s">
        <v>297</v>
      </c>
      <c r="AH34" s="66"/>
      <c r="AI34" s="72" t="s">
        <v>294</v>
      </c>
      <c r="AJ34" s="66" t="b">
        <v>0</v>
      </c>
      <c r="AK34" s="66">
        <v>0</v>
      </c>
      <c r="AL34" s="72" t="s">
        <v>294</v>
      </c>
      <c r="AM34" s="66" t="s">
        <v>303</v>
      </c>
      <c r="AN34" s="66" t="b">
        <v>1</v>
      </c>
      <c r="AO34" s="72" t="s">
        <v>576</v>
      </c>
      <c r="AP34" s="66" t="s">
        <v>178</v>
      </c>
      <c r="AQ34" s="66">
        <v>0</v>
      </c>
      <c r="AR34" s="66">
        <v>0</v>
      </c>
      <c r="AS34" s="66"/>
      <c r="AT34" s="66"/>
      <c r="AU34" s="66"/>
      <c r="AV34" s="66"/>
      <c r="AW34" s="66"/>
      <c r="AX34" s="66"/>
      <c r="AY34" s="66"/>
      <c r="AZ34" s="66"/>
      <c r="BA34" s="66" t="s">
        <v>623</v>
      </c>
      <c r="BB34">
        <v>-1</v>
      </c>
      <c r="BC34" s="66" t="str">
        <f>VLOOKUP(Edges[[#This Row],[States]],'Sentiment Classification'!E:G,3,FALSE)</f>
        <v>East</v>
      </c>
      <c r="BD34" s="66" t="str">
        <f>IF(Edges[[#This Row],[Vertex 1]]=Edges[[#This Row],[Vertex 2]],"HIDE","SHOW")</f>
        <v>SHOW</v>
      </c>
      <c r="BE34" s="66">
        <f>VLOOKUP(Edges[[#This Row],[Region]],'Sentiment Classification'!J:K,2,FALSE)</f>
        <v>-30</v>
      </c>
      <c r="BF34" s="66">
        <f>VLOOKUP(Edges[[#This Row],[States]],'Sentiment Classification'!E:F,2,FALSE)</f>
        <v>-16</v>
      </c>
      <c r="BG34" s="65" t="str">
        <f>REPLACE(INDEX(GroupVertices[Group], MATCH(Edges[[#This Row],[Vertex 1]],GroupVertices[Vertex],0)),1,1,"")</f>
        <v>ast</v>
      </c>
      <c r="BH34" s="65" t="str">
        <f>REPLACE(INDEX(GroupVertices[Group], MATCH(Edges[[#This Row],[Vertex 2]],GroupVertices[Vertex],0)),1,1,"")</f>
        <v>A</v>
      </c>
      <c r="BI34">
        <v>1</v>
      </c>
    </row>
    <row r="35" spans="1:61" x14ac:dyDescent="0.25">
      <c r="A35" s="64" t="s">
        <v>499</v>
      </c>
      <c r="B35" s="64" t="s">
        <v>227</v>
      </c>
      <c r="C35" s="79" t="s">
        <v>9480</v>
      </c>
      <c r="D35" s="87">
        <v>1</v>
      </c>
      <c r="E35" s="88"/>
      <c r="F35" s="89">
        <v>90</v>
      </c>
      <c r="G35" s="66" t="str">
        <f>IF(Edges[[#This Row],[Vertex 1]]=Edges[[#This Row],[Vertex 2]],"HIDE","SHOW")</f>
        <v>SHOW</v>
      </c>
      <c r="H35" s="77"/>
      <c r="I35" s="90"/>
      <c r="J35" s="90"/>
      <c r="K35" s="34" t="s">
        <v>65</v>
      </c>
      <c r="L35" s="93">
        <v>35</v>
      </c>
      <c r="M35" s="93"/>
      <c r="N35" s="92"/>
      <c r="O35" s="66" t="s">
        <v>233</v>
      </c>
      <c r="P35" s="68">
        <v>42855.380196759259</v>
      </c>
      <c r="Q35" s="66" t="s">
        <v>518</v>
      </c>
      <c r="R35" s="69" t="s">
        <v>523</v>
      </c>
      <c r="S35" s="66" t="s">
        <v>525</v>
      </c>
      <c r="T35" s="66"/>
      <c r="U35" s="66"/>
      <c r="V35" s="70" t="s">
        <v>540</v>
      </c>
      <c r="W35" s="68">
        <v>42855.380196759259</v>
      </c>
      <c r="X35" s="70" t="s">
        <v>558</v>
      </c>
      <c r="Y35" s="66"/>
      <c r="Z35" s="66"/>
      <c r="AA35" s="72" t="s">
        <v>576</v>
      </c>
      <c r="AB35" s="66"/>
      <c r="AC35" s="66" t="b">
        <v>0</v>
      </c>
      <c r="AD35" s="66">
        <v>0</v>
      </c>
      <c r="AE35" s="72" t="s">
        <v>293</v>
      </c>
      <c r="AF35" s="66" t="b">
        <v>0</v>
      </c>
      <c r="AG35" s="66" t="s">
        <v>297</v>
      </c>
      <c r="AH35" s="66"/>
      <c r="AI35" s="72" t="s">
        <v>294</v>
      </c>
      <c r="AJ35" s="66" t="b">
        <v>0</v>
      </c>
      <c r="AK35" s="66">
        <v>0</v>
      </c>
      <c r="AL35" s="72" t="s">
        <v>294</v>
      </c>
      <c r="AM35" s="66" t="s">
        <v>303</v>
      </c>
      <c r="AN35" s="66" t="b">
        <v>1</v>
      </c>
      <c r="AO35" s="72" t="s">
        <v>576</v>
      </c>
      <c r="AP35" s="66" t="s">
        <v>178</v>
      </c>
      <c r="AQ35" s="66">
        <v>0</v>
      </c>
      <c r="AR35" s="66">
        <v>0</v>
      </c>
      <c r="AS35" s="66"/>
      <c r="AT35" s="66"/>
      <c r="AU35" s="66"/>
      <c r="AV35" s="66"/>
      <c r="AW35" s="66"/>
      <c r="AX35" s="66"/>
      <c r="AY35" s="66"/>
      <c r="AZ35" s="66"/>
      <c r="BA35" s="66" t="s">
        <v>623</v>
      </c>
      <c r="BB35">
        <v>-1</v>
      </c>
      <c r="BC35" s="66" t="str">
        <f>VLOOKUP(Edges[[#This Row],[States]],'Sentiment Classification'!E:G,3,FALSE)</f>
        <v>East</v>
      </c>
      <c r="BD35" s="66" t="str">
        <f>IF(Edges[[#This Row],[Vertex 1]]=Edges[[#This Row],[Vertex 2]],"HIDE","SHOW")</f>
        <v>SHOW</v>
      </c>
      <c r="BE35" s="66">
        <f>VLOOKUP(Edges[[#This Row],[Region]],'Sentiment Classification'!J:K,2,FALSE)</f>
        <v>-30</v>
      </c>
      <c r="BF35" s="66">
        <f>VLOOKUP(Edges[[#This Row],[States]],'Sentiment Classification'!E:F,2,FALSE)</f>
        <v>-16</v>
      </c>
      <c r="BG35" s="65" t="str">
        <f>REPLACE(INDEX(GroupVertices[Group], MATCH(Edges[[#This Row],[Vertex 1]],GroupVertices[Vertex],0)),1,1,"")</f>
        <v>ast</v>
      </c>
      <c r="BH35" s="65" t="str">
        <f>REPLACE(INDEX(GroupVertices[Group], MATCH(Edges[[#This Row],[Vertex 2]],GroupVertices[Vertex],0)),1,1,"")</f>
        <v>A</v>
      </c>
      <c r="BI35">
        <v>1</v>
      </c>
    </row>
    <row r="36" spans="1:61" x14ac:dyDescent="0.25">
      <c r="A36" s="64" t="s">
        <v>500</v>
      </c>
      <c r="B36" s="64" t="s">
        <v>227</v>
      </c>
      <c r="C36" s="79" t="s">
        <v>9480</v>
      </c>
      <c r="D36" s="87">
        <v>1</v>
      </c>
      <c r="E36" s="88"/>
      <c r="F36" s="89">
        <v>90</v>
      </c>
      <c r="G36" s="66" t="str">
        <f>IF(Edges[[#This Row],[Vertex 1]]=Edges[[#This Row],[Vertex 2]],"HIDE","SHOW")</f>
        <v>SHOW</v>
      </c>
      <c r="H36" s="77"/>
      <c r="I36" s="90"/>
      <c r="J36" s="90"/>
      <c r="K36" s="34" t="s">
        <v>65</v>
      </c>
      <c r="L36" s="93">
        <v>36</v>
      </c>
      <c r="M36" s="93"/>
      <c r="N36" s="92"/>
      <c r="O36" s="66" t="s">
        <v>233</v>
      </c>
      <c r="P36" s="68">
        <v>42855.638564814813</v>
      </c>
      <c r="Q36" s="66" t="s">
        <v>519</v>
      </c>
      <c r="R36" s="66"/>
      <c r="S36" s="66"/>
      <c r="T36" s="66"/>
      <c r="U36" s="66"/>
      <c r="V36" s="70" t="s">
        <v>541</v>
      </c>
      <c r="W36" s="68">
        <v>42855.638564814813</v>
      </c>
      <c r="X36" s="70" t="s">
        <v>559</v>
      </c>
      <c r="Y36" s="66"/>
      <c r="Z36" s="66"/>
      <c r="AA36" s="72" t="s">
        <v>577</v>
      </c>
      <c r="AB36" s="66"/>
      <c r="AC36" s="66" t="b">
        <v>0</v>
      </c>
      <c r="AD36" s="66">
        <v>0</v>
      </c>
      <c r="AE36" s="72" t="s">
        <v>293</v>
      </c>
      <c r="AF36" s="66" t="b">
        <v>0</v>
      </c>
      <c r="AG36" s="66" t="s">
        <v>297</v>
      </c>
      <c r="AH36" s="66"/>
      <c r="AI36" s="72" t="s">
        <v>294</v>
      </c>
      <c r="AJ36" s="66" t="b">
        <v>0</v>
      </c>
      <c r="AK36" s="66">
        <v>0</v>
      </c>
      <c r="AL36" s="72" t="s">
        <v>294</v>
      </c>
      <c r="AM36" s="66" t="s">
        <v>303</v>
      </c>
      <c r="AN36" s="66" t="b">
        <v>0</v>
      </c>
      <c r="AO36" s="72" t="s">
        <v>577</v>
      </c>
      <c r="AP36" s="66" t="s">
        <v>178</v>
      </c>
      <c r="AQ36" s="66">
        <v>0</v>
      </c>
      <c r="AR36" s="66">
        <v>0</v>
      </c>
      <c r="AS36" s="66"/>
      <c r="AT36" s="66"/>
      <c r="AU36" s="66"/>
      <c r="AV36" s="66"/>
      <c r="AW36" s="66"/>
      <c r="AX36" s="66"/>
      <c r="AY36" s="66"/>
      <c r="AZ36" s="66"/>
      <c r="BA36" s="66" t="s">
        <v>623</v>
      </c>
      <c r="BB36">
        <v>-1</v>
      </c>
      <c r="BC36" s="66" t="str">
        <f>VLOOKUP(Edges[[#This Row],[States]],'Sentiment Classification'!E:G,3,FALSE)</f>
        <v>East</v>
      </c>
      <c r="BD36" s="66" t="str">
        <f>IF(Edges[[#This Row],[Vertex 1]]=Edges[[#This Row],[Vertex 2]],"HIDE","SHOW")</f>
        <v>SHOW</v>
      </c>
      <c r="BE36" s="66">
        <f>VLOOKUP(Edges[[#This Row],[Region]],'Sentiment Classification'!J:K,2,FALSE)</f>
        <v>-30</v>
      </c>
      <c r="BF36" s="66">
        <f>VLOOKUP(Edges[[#This Row],[States]],'Sentiment Classification'!E:F,2,FALSE)</f>
        <v>-16</v>
      </c>
      <c r="BG36" s="65" t="str">
        <f>REPLACE(INDEX(GroupVertices[Group], MATCH(Edges[[#This Row],[Vertex 1]],GroupVertices[Vertex],0)),1,1,"")</f>
        <v>ast</v>
      </c>
      <c r="BH36" s="65" t="str">
        <f>REPLACE(INDEX(GroupVertices[Group], MATCH(Edges[[#This Row],[Vertex 2]],GroupVertices[Vertex],0)),1,1,"")</f>
        <v>A</v>
      </c>
      <c r="BI36">
        <v>1</v>
      </c>
    </row>
    <row r="37" spans="1:61" x14ac:dyDescent="0.25">
      <c r="A37" s="80" t="s">
        <v>501</v>
      </c>
      <c r="B37" s="80" t="s">
        <v>227</v>
      </c>
      <c r="C37" s="79" t="s">
        <v>9480</v>
      </c>
      <c r="D37" s="94">
        <v>1</v>
      </c>
      <c r="E37" s="95"/>
      <c r="F37" s="96">
        <v>90</v>
      </c>
      <c r="G37" s="66" t="str">
        <f>IF(Edges[[#This Row],[Vertex 1]]=Edges[[#This Row],[Vertex 2]],"HIDE","SHOW")</f>
        <v>SHOW</v>
      </c>
      <c r="H37" s="78"/>
      <c r="I37" s="97"/>
      <c r="J37" s="97"/>
      <c r="K37" s="34" t="s">
        <v>65</v>
      </c>
      <c r="L37" s="98">
        <v>37</v>
      </c>
      <c r="M37" s="98"/>
      <c r="N37" s="99"/>
      <c r="O37" s="81" t="s">
        <v>233</v>
      </c>
      <c r="P37" s="83">
        <v>42855.663877314815</v>
      </c>
      <c r="Q37" s="81" t="s">
        <v>520</v>
      </c>
      <c r="R37" s="81"/>
      <c r="S37" s="81"/>
      <c r="T37" s="81"/>
      <c r="U37" s="81"/>
      <c r="V37" s="82" t="s">
        <v>542</v>
      </c>
      <c r="W37" s="83">
        <v>42855.663877314815</v>
      </c>
      <c r="X37" s="82" t="s">
        <v>560</v>
      </c>
      <c r="Y37" s="81"/>
      <c r="Z37" s="81"/>
      <c r="AA37" s="85" t="s">
        <v>578</v>
      </c>
      <c r="AB37" s="81"/>
      <c r="AC37" s="81" t="b">
        <v>0</v>
      </c>
      <c r="AD37" s="81">
        <v>0</v>
      </c>
      <c r="AE37" s="85" t="s">
        <v>293</v>
      </c>
      <c r="AF37" s="81" t="b">
        <v>0</v>
      </c>
      <c r="AG37" s="81" t="s">
        <v>297</v>
      </c>
      <c r="AH37" s="81"/>
      <c r="AI37" s="85" t="s">
        <v>294</v>
      </c>
      <c r="AJ37" s="81" t="b">
        <v>0</v>
      </c>
      <c r="AK37" s="81">
        <v>0</v>
      </c>
      <c r="AL37" s="85" t="s">
        <v>294</v>
      </c>
      <c r="AM37" s="81" t="s">
        <v>303</v>
      </c>
      <c r="AN37" s="81" t="b">
        <v>0</v>
      </c>
      <c r="AO37" s="85" t="s">
        <v>578</v>
      </c>
      <c r="AP37" s="81" t="s">
        <v>178</v>
      </c>
      <c r="AQ37" s="81">
        <v>0</v>
      </c>
      <c r="AR37" s="81">
        <v>0</v>
      </c>
      <c r="AS37" s="81"/>
      <c r="AT37" s="81"/>
      <c r="AU37" s="81"/>
      <c r="AV37" s="81"/>
      <c r="AW37" s="81"/>
      <c r="AX37" s="81"/>
      <c r="AY37" s="81"/>
      <c r="AZ37" s="81"/>
      <c r="BA37" s="66" t="s">
        <v>623</v>
      </c>
      <c r="BB37">
        <v>-1</v>
      </c>
      <c r="BC37" s="66" t="str">
        <f>VLOOKUP(Edges[[#This Row],[States]],'Sentiment Classification'!E:G,3,FALSE)</f>
        <v>East</v>
      </c>
      <c r="BD37" s="66" t="str">
        <f>IF(Edges[[#This Row],[Vertex 1]]=Edges[[#This Row],[Vertex 2]],"HIDE","SHOW")</f>
        <v>SHOW</v>
      </c>
      <c r="BE37" s="66">
        <f>VLOOKUP(Edges[[#This Row],[Region]],'Sentiment Classification'!J:K,2,FALSE)</f>
        <v>-30</v>
      </c>
      <c r="BF37" s="66">
        <f>VLOOKUP(Edges[[#This Row],[States]],'Sentiment Classification'!E:F,2,FALSE)</f>
        <v>-16</v>
      </c>
      <c r="BG37" s="65" t="str">
        <f>REPLACE(INDEX(GroupVertices[Group], MATCH(Edges[[#This Row],[Vertex 1]],GroupVertices[Vertex],0)),1,1,"")</f>
        <v>ast</v>
      </c>
      <c r="BH37" s="65" t="str">
        <f>REPLACE(INDEX(GroupVertices[Group], MATCH(Edges[[#This Row],[Vertex 2]],GroupVertices[Vertex],0)),1,1,"")</f>
        <v>A</v>
      </c>
      <c r="BI37">
        <v>1</v>
      </c>
    </row>
    <row r="38" spans="1:61" x14ac:dyDescent="0.25">
      <c r="A38" s="64" t="s">
        <v>712</v>
      </c>
      <c r="B38" s="64" t="s">
        <v>227</v>
      </c>
      <c r="C38" s="79" t="s">
        <v>9479</v>
      </c>
      <c r="D38" s="87">
        <v>1</v>
      </c>
      <c r="E38" s="88"/>
      <c r="F38" s="89">
        <v>90</v>
      </c>
      <c r="G38" s="66" t="str">
        <f>IF(Edges[[#This Row],[Vertex 1]]=Edges[[#This Row],[Vertex 2]],"HIDE","SHOW")</f>
        <v>SHOW</v>
      </c>
      <c r="H38" s="77"/>
      <c r="I38" s="90"/>
      <c r="J38" s="90"/>
      <c r="K38" s="34" t="s">
        <v>65</v>
      </c>
      <c r="L38" s="93">
        <v>38</v>
      </c>
      <c r="M38" s="93"/>
      <c r="N38" s="92"/>
      <c r="O38" s="66" t="s">
        <v>232</v>
      </c>
      <c r="P38" s="68">
        <v>42846.215011574073</v>
      </c>
      <c r="Q38" s="66" t="s">
        <v>776</v>
      </c>
      <c r="R38" s="66"/>
      <c r="S38" s="66"/>
      <c r="T38" s="66"/>
      <c r="U38" s="66"/>
      <c r="V38" s="70" t="s">
        <v>853</v>
      </c>
      <c r="W38" s="68">
        <v>42846.215011574073</v>
      </c>
      <c r="X38" s="70" t="s">
        <v>884</v>
      </c>
      <c r="Y38" s="66"/>
      <c r="Z38" s="66"/>
      <c r="AA38" s="72" t="s">
        <v>935</v>
      </c>
      <c r="AB38" s="72" t="s">
        <v>986</v>
      </c>
      <c r="AC38" s="66" t="b">
        <v>0</v>
      </c>
      <c r="AD38" s="66">
        <v>0</v>
      </c>
      <c r="AE38" s="72" t="s">
        <v>581</v>
      </c>
      <c r="AF38" s="66" t="b">
        <v>0</v>
      </c>
      <c r="AG38" s="66" t="s">
        <v>297</v>
      </c>
      <c r="AH38" s="66"/>
      <c r="AI38" s="72" t="s">
        <v>294</v>
      </c>
      <c r="AJ38" s="66" t="b">
        <v>0</v>
      </c>
      <c r="AK38" s="66">
        <v>0</v>
      </c>
      <c r="AL38" s="72" t="s">
        <v>294</v>
      </c>
      <c r="AM38" s="66" t="s">
        <v>303</v>
      </c>
      <c r="AN38" s="66" t="b">
        <v>0</v>
      </c>
      <c r="AO38" s="72" t="s">
        <v>986</v>
      </c>
      <c r="AP38" s="66" t="s">
        <v>178</v>
      </c>
      <c r="AQ38" s="66">
        <v>0</v>
      </c>
      <c r="AR38" s="66">
        <v>0</v>
      </c>
      <c r="AS38" s="66"/>
      <c r="AT38" s="66"/>
      <c r="AU38" s="66"/>
      <c r="AV38" s="66"/>
      <c r="AW38" s="66"/>
      <c r="AX38" s="66"/>
      <c r="AY38" s="66"/>
      <c r="AZ38" s="66"/>
      <c r="BA38" s="66" t="s">
        <v>1176</v>
      </c>
      <c r="BB38">
        <v>1</v>
      </c>
      <c r="BC38" s="66" t="str">
        <f>VLOOKUP(Edges[[#This Row],[States]],'Sentiment Classification'!E:G,3,FALSE)</f>
        <v>North</v>
      </c>
      <c r="BD38" s="66" t="str">
        <f>IF(Edges[[#This Row],[Vertex 1]]=Edges[[#This Row],[Vertex 2]],"HIDE","SHOW")</f>
        <v>SHOW</v>
      </c>
      <c r="BE38" s="66">
        <f>VLOOKUP(Edges[[#This Row],[Region]],'Sentiment Classification'!J:K,2,FALSE)</f>
        <v>154</v>
      </c>
      <c r="BF38" s="66">
        <f>VLOOKUP(Edges[[#This Row],[States]],'Sentiment Classification'!E:F,2,FALSE)</f>
        <v>-5</v>
      </c>
      <c r="BG38" s="65" t="str">
        <f>REPLACE(INDEX(GroupVertices[Group], MATCH(Edges[[#This Row],[Vertex 1]],GroupVertices[Vertex],0)),1,1,"")</f>
        <v>orth</v>
      </c>
      <c r="BH38" s="65" t="str">
        <f>REPLACE(INDEX(GroupVertices[Group], MATCH(Edges[[#This Row],[Vertex 2]],GroupVertices[Vertex],0)),1,1,"")</f>
        <v>A</v>
      </c>
      <c r="BI38">
        <v>1</v>
      </c>
    </row>
    <row r="39" spans="1:61" x14ac:dyDescent="0.25">
      <c r="A39" s="64" t="s">
        <v>712</v>
      </c>
      <c r="B39" s="64" t="s">
        <v>226</v>
      </c>
      <c r="C39" s="79" t="s">
        <v>9479</v>
      </c>
      <c r="D39" s="87">
        <v>1</v>
      </c>
      <c r="E39" s="88"/>
      <c r="F39" s="89">
        <v>90</v>
      </c>
      <c r="G39" s="66" t="str">
        <f>IF(Edges[[#This Row],[Vertex 1]]=Edges[[#This Row],[Vertex 2]],"HIDE","SHOW")</f>
        <v>SHOW</v>
      </c>
      <c r="H39" s="77"/>
      <c r="I39" s="90"/>
      <c r="J39" s="90"/>
      <c r="K39" s="34" t="s">
        <v>65</v>
      </c>
      <c r="L39" s="93">
        <v>39</v>
      </c>
      <c r="M39" s="93"/>
      <c r="N39" s="92"/>
      <c r="O39" s="66" t="s">
        <v>233</v>
      </c>
      <c r="P39" s="68">
        <v>42846.215011574073</v>
      </c>
      <c r="Q39" s="66" t="s">
        <v>776</v>
      </c>
      <c r="R39" s="66"/>
      <c r="S39" s="66"/>
      <c r="T39" s="66"/>
      <c r="U39" s="66"/>
      <c r="V39" s="70" t="s">
        <v>853</v>
      </c>
      <c r="W39" s="68">
        <v>42846.215011574073</v>
      </c>
      <c r="X39" s="70" t="s">
        <v>884</v>
      </c>
      <c r="Y39" s="66"/>
      <c r="Z39" s="66"/>
      <c r="AA39" s="72" t="s">
        <v>935</v>
      </c>
      <c r="AB39" s="72" t="s">
        <v>986</v>
      </c>
      <c r="AC39" s="66" t="b">
        <v>0</v>
      </c>
      <c r="AD39" s="66">
        <v>0</v>
      </c>
      <c r="AE39" s="72" t="s">
        <v>581</v>
      </c>
      <c r="AF39" s="66" t="b">
        <v>0</v>
      </c>
      <c r="AG39" s="66" t="s">
        <v>297</v>
      </c>
      <c r="AH39" s="66"/>
      <c r="AI39" s="72" t="s">
        <v>294</v>
      </c>
      <c r="AJ39" s="66" t="b">
        <v>0</v>
      </c>
      <c r="AK39" s="66">
        <v>0</v>
      </c>
      <c r="AL39" s="72" t="s">
        <v>294</v>
      </c>
      <c r="AM39" s="66" t="s">
        <v>303</v>
      </c>
      <c r="AN39" s="66" t="b">
        <v>0</v>
      </c>
      <c r="AO39" s="72" t="s">
        <v>986</v>
      </c>
      <c r="AP39" s="66" t="s">
        <v>178</v>
      </c>
      <c r="AQ39" s="66">
        <v>0</v>
      </c>
      <c r="AR39" s="66">
        <v>0</v>
      </c>
      <c r="AS39" s="66"/>
      <c r="AT39" s="66"/>
      <c r="AU39" s="66"/>
      <c r="AV39" s="66"/>
      <c r="AW39" s="66"/>
      <c r="AX39" s="66"/>
      <c r="AY39" s="66"/>
      <c r="AZ39" s="66"/>
      <c r="BA39" s="66" t="s">
        <v>1176</v>
      </c>
      <c r="BB39">
        <v>1</v>
      </c>
      <c r="BC39" s="66" t="str">
        <f>VLOOKUP(Edges[[#This Row],[States]],'Sentiment Classification'!E:G,3,FALSE)</f>
        <v>North</v>
      </c>
      <c r="BD39" s="66" t="str">
        <f>IF(Edges[[#This Row],[Vertex 1]]=Edges[[#This Row],[Vertex 2]],"HIDE","SHOW")</f>
        <v>SHOW</v>
      </c>
      <c r="BE39" s="66">
        <f>VLOOKUP(Edges[[#This Row],[Region]],'Sentiment Classification'!J:K,2,FALSE)</f>
        <v>154</v>
      </c>
      <c r="BF39" s="66">
        <f>VLOOKUP(Edges[[#This Row],[States]],'Sentiment Classification'!E:F,2,FALSE)</f>
        <v>-5</v>
      </c>
      <c r="BG39" s="65" t="str">
        <f>REPLACE(INDEX(GroupVertices[Group], MATCH(Edges[[#This Row],[Vertex 1]],GroupVertices[Vertex],0)),1,1,"")</f>
        <v>orth</v>
      </c>
      <c r="BH39" s="65" t="str">
        <f>REPLACE(INDEX(GroupVertices[Group], MATCH(Edges[[#This Row],[Vertex 2]],GroupVertices[Vertex],0)),1,1,"")</f>
        <v>A</v>
      </c>
      <c r="BI39">
        <v>1</v>
      </c>
    </row>
    <row r="40" spans="1:61" x14ac:dyDescent="0.25">
      <c r="A40" s="64" t="s">
        <v>713</v>
      </c>
      <c r="B40" s="64" t="s">
        <v>226</v>
      </c>
      <c r="C40" s="79" t="s">
        <v>9481</v>
      </c>
      <c r="D40" s="87">
        <v>1</v>
      </c>
      <c r="E40" s="88"/>
      <c r="F40" s="89">
        <v>90</v>
      </c>
      <c r="G40" s="66" t="str">
        <f>IF(Edges[[#This Row],[Vertex 1]]=Edges[[#This Row],[Vertex 2]],"HIDE","SHOW")</f>
        <v>SHOW</v>
      </c>
      <c r="H40" s="77"/>
      <c r="I40" s="90"/>
      <c r="J40" s="90"/>
      <c r="K40" s="34" t="s">
        <v>65</v>
      </c>
      <c r="L40" s="93">
        <v>40</v>
      </c>
      <c r="M40" s="93"/>
      <c r="N40" s="92"/>
      <c r="O40" s="66" t="s">
        <v>233</v>
      </c>
      <c r="P40" s="68">
        <v>42846.260023148148</v>
      </c>
      <c r="Q40" s="66" t="s">
        <v>777</v>
      </c>
      <c r="R40" s="69" t="s">
        <v>826</v>
      </c>
      <c r="S40" s="66" t="s">
        <v>525</v>
      </c>
      <c r="T40" s="66"/>
      <c r="U40" s="66"/>
      <c r="V40" s="70" t="s">
        <v>854</v>
      </c>
      <c r="W40" s="68">
        <v>42846.260023148148</v>
      </c>
      <c r="X40" s="70" t="s">
        <v>885</v>
      </c>
      <c r="Y40" s="66"/>
      <c r="Z40" s="66"/>
      <c r="AA40" s="72" t="s">
        <v>936</v>
      </c>
      <c r="AB40" s="72" t="s">
        <v>987</v>
      </c>
      <c r="AC40" s="66" t="b">
        <v>0</v>
      </c>
      <c r="AD40" s="66">
        <v>0</v>
      </c>
      <c r="AE40" s="72" t="s">
        <v>581</v>
      </c>
      <c r="AF40" s="66" t="b">
        <v>0</v>
      </c>
      <c r="AG40" s="66" t="s">
        <v>462</v>
      </c>
      <c r="AH40" s="66"/>
      <c r="AI40" s="72" t="s">
        <v>294</v>
      </c>
      <c r="AJ40" s="66" t="b">
        <v>0</v>
      </c>
      <c r="AK40" s="66">
        <v>0</v>
      </c>
      <c r="AL40" s="72" t="s">
        <v>294</v>
      </c>
      <c r="AM40" s="66" t="s">
        <v>306</v>
      </c>
      <c r="AN40" s="66" t="b">
        <v>1</v>
      </c>
      <c r="AO40" s="72" t="s">
        <v>987</v>
      </c>
      <c r="AP40" s="66" t="s">
        <v>178</v>
      </c>
      <c r="AQ40" s="66">
        <v>0</v>
      </c>
      <c r="AR40" s="66">
        <v>0</v>
      </c>
      <c r="AS40" s="66"/>
      <c r="AT40" s="66"/>
      <c r="AU40" s="66"/>
      <c r="AV40" s="66"/>
      <c r="AW40" s="66"/>
      <c r="AX40" s="66"/>
      <c r="AY40" s="66"/>
      <c r="AZ40" s="66"/>
      <c r="BA40" s="66" t="s">
        <v>1176</v>
      </c>
      <c r="BB40">
        <v>0</v>
      </c>
      <c r="BC40" s="66" t="str">
        <f>VLOOKUP(Edges[[#This Row],[States]],'Sentiment Classification'!E:G,3,FALSE)</f>
        <v>North</v>
      </c>
      <c r="BD40" s="66" t="str">
        <f>IF(Edges[[#This Row],[Vertex 1]]=Edges[[#This Row],[Vertex 2]],"HIDE","SHOW")</f>
        <v>SHOW</v>
      </c>
      <c r="BE40" s="66">
        <f>VLOOKUP(Edges[[#This Row],[Region]],'Sentiment Classification'!J:K,2,FALSE)</f>
        <v>154</v>
      </c>
      <c r="BF40" s="66">
        <f>VLOOKUP(Edges[[#This Row],[States]],'Sentiment Classification'!E:F,2,FALSE)</f>
        <v>-5</v>
      </c>
      <c r="BG40" s="65" t="str">
        <f>REPLACE(INDEX(GroupVertices[Group], MATCH(Edges[[#This Row],[Vertex 1]],GroupVertices[Vertex],0)),1,1,"")</f>
        <v>orth</v>
      </c>
      <c r="BH40" s="65" t="str">
        <f>REPLACE(INDEX(GroupVertices[Group], MATCH(Edges[[#This Row],[Vertex 2]],GroupVertices[Vertex],0)),1,1,"")</f>
        <v>A</v>
      </c>
      <c r="BI40">
        <v>1</v>
      </c>
    </row>
    <row r="41" spans="1:61" x14ac:dyDescent="0.25">
      <c r="A41" s="64" t="s">
        <v>714</v>
      </c>
      <c r="B41" s="64" t="s">
        <v>227</v>
      </c>
      <c r="C41" s="79" t="s">
        <v>9480</v>
      </c>
      <c r="D41" s="87">
        <v>1</v>
      </c>
      <c r="E41" s="88"/>
      <c r="F41" s="89">
        <v>90</v>
      </c>
      <c r="G41" s="66" t="str">
        <f>IF(Edges[[#This Row],[Vertex 1]]=Edges[[#This Row],[Vertex 2]],"HIDE","SHOW")</f>
        <v>SHOW</v>
      </c>
      <c r="H41" s="77"/>
      <c r="I41" s="90"/>
      <c r="J41" s="90"/>
      <c r="K41" s="34" t="s">
        <v>65</v>
      </c>
      <c r="L41" s="93">
        <v>41</v>
      </c>
      <c r="M41" s="93"/>
      <c r="N41" s="92"/>
      <c r="O41" s="66" t="s">
        <v>233</v>
      </c>
      <c r="P41" s="68">
        <v>42846.424456018518</v>
      </c>
      <c r="Q41" s="66" t="s">
        <v>778</v>
      </c>
      <c r="R41" s="66"/>
      <c r="S41" s="66"/>
      <c r="T41" s="66"/>
      <c r="U41" s="66"/>
      <c r="V41" s="70" t="s">
        <v>855</v>
      </c>
      <c r="W41" s="68">
        <v>42846.424456018518</v>
      </c>
      <c r="X41" s="70" t="s">
        <v>886</v>
      </c>
      <c r="Y41" s="66"/>
      <c r="Z41" s="66"/>
      <c r="AA41" s="72" t="s">
        <v>937</v>
      </c>
      <c r="AB41" s="66"/>
      <c r="AC41" s="66" t="b">
        <v>0</v>
      </c>
      <c r="AD41" s="66">
        <v>0</v>
      </c>
      <c r="AE41" s="72" t="s">
        <v>293</v>
      </c>
      <c r="AF41" s="66" t="b">
        <v>0</v>
      </c>
      <c r="AG41" s="66" t="s">
        <v>297</v>
      </c>
      <c r="AH41" s="66"/>
      <c r="AI41" s="72" t="s">
        <v>294</v>
      </c>
      <c r="AJ41" s="66" t="b">
        <v>0</v>
      </c>
      <c r="AK41" s="66">
        <v>0</v>
      </c>
      <c r="AL41" s="72" t="s">
        <v>294</v>
      </c>
      <c r="AM41" s="66" t="s">
        <v>303</v>
      </c>
      <c r="AN41" s="66" t="b">
        <v>0</v>
      </c>
      <c r="AO41" s="72" t="s">
        <v>937</v>
      </c>
      <c r="AP41" s="66" t="s">
        <v>178</v>
      </c>
      <c r="AQ41" s="66">
        <v>0</v>
      </c>
      <c r="AR41" s="66">
        <v>0</v>
      </c>
      <c r="AS41" s="66"/>
      <c r="AT41" s="66"/>
      <c r="AU41" s="66"/>
      <c r="AV41" s="66"/>
      <c r="AW41" s="66"/>
      <c r="AX41" s="66"/>
      <c r="AY41" s="66"/>
      <c r="AZ41" s="66"/>
      <c r="BA41" s="66" t="s">
        <v>1176</v>
      </c>
      <c r="BB41">
        <v>-1</v>
      </c>
      <c r="BC41" s="66" t="str">
        <f>VLOOKUP(Edges[[#This Row],[States]],'Sentiment Classification'!E:G,3,FALSE)</f>
        <v>North</v>
      </c>
      <c r="BD41" s="66" t="str">
        <f>IF(Edges[[#This Row],[Vertex 1]]=Edges[[#This Row],[Vertex 2]],"HIDE","SHOW")</f>
        <v>SHOW</v>
      </c>
      <c r="BE41" s="66">
        <f>VLOOKUP(Edges[[#This Row],[Region]],'Sentiment Classification'!J:K,2,FALSE)</f>
        <v>154</v>
      </c>
      <c r="BF41" s="66">
        <f>VLOOKUP(Edges[[#This Row],[States]],'Sentiment Classification'!E:F,2,FALSE)</f>
        <v>-5</v>
      </c>
      <c r="BG41" s="65" t="str">
        <f>REPLACE(INDEX(GroupVertices[Group], MATCH(Edges[[#This Row],[Vertex 1]],GroupVertices[Vertex],0)),1,1,"")</f>
        <v>orth</v>
      </c>
      <c r="BH41" s="65" t="str">
        <f>REPLACE(INDEX(GroupVertices[Group], MATCH(Edges[[#This Row],[Vertex 2]],GroupVertices[Vertex],0)),1,1,"")</f>
        <v>A</v>
      </c>
      <c r="BI41">
        <v>1</v>
      </c>
    </row>
    <row r="42" spans="1:61" x14ac:dyDescent="0.25">
      <c r="A42" s="64" t="s">
        <v>715</v>
      </c>
      <c r="B42" s="64" t="s">
        <v>226</v>
      </c>
      <c r="C42" s="79" t="s">
        <v>9480</v>
      </c>
      <c r="D42" s="87">
        <v>1</v>
      </c>
      <c r="E42" s="88"/>
      <c r="F42" s="89">
        <v>90</v>
      </c>
      <c r="G42" s="66" t="str">
        <f>IF(Edges[[#This Row],[Vertex 1]]=Edges[[#This Row],[Vertex 2]],"HIDE","SHOW")</f>
        <v>SHOW</v>
      </c>
      <c r="H42" s="77"/>
      <c r="I42" s="90"/>
      <c r="J42" s="90"/>
      <c r="K42" s="34" t="s">
        <v>65</v>
      </c>
      <c r="L42" s="93">
        <v>42</v>
      </c>
      <c r="M42" s="93"/>
      <c r="N42" s="92"/>
      <c r="O42" s="66" t="s">
        <v>233</v>
      </c>
      <c r="P42" s="68">
        <v>42846.669988425929</v>
      </c>
      <c r="Q42" s="66" t="s">
        <v>779</v>
      </c>
      <c r="R42" s="69" t="s">
        <v>827</v>
      </c>
      <c r="S42" s="66" t="s">
        <v>525</v>
      </c>
      <c r="T42" s="66"/>
      <c r="U42" s="66"/>
      <c r="V42" s="70" t="s">
        <v>856</v>
      </c>
      <c r="W42" s="68">
        <v>42846.669988425929</v>
      </c>
      <c r="X42" s="70" t="s">
        <v>887</v>
      </c>
      <c r="Y42" s="66"/>
      <c r="Z42" s="66"/>
      <c r="AA42" s="72" t="s">
        <v>938</v>
      </c>
      <c r="AB42" s="66"/>
      <c r="AC42" s="66" t="b">
        <v>0</v>
      </c>
      <c r="AD42" s="66">
        <v>0</v>
      </c>
      <c r="AE42" s="72" t="s">
        <v>581</v>
      </c>
      <c r="AF42" s="66" t="b">
        <v>0</v>
      </c>
      <c r="AG42" s="66" t="s">
        <v>297</v>
      </c>
      <c r="AH42" s="66"/>
      <c r="AI42" s="72" t="s">
        <v>294</v>
      </c>
      <c r="AJ42" s="66" t="b">
        <v>0</v>
      </c>
      <c r="AK42" s="66">
        <v>0</v>
      </c>
      <c r="AL42" s="72" t="s">
        <v>294</v>
      </c>
      <c r="AM42" s="66" t="s">
        <v>303</v>
      </c>
      <c r="AN42" s="66" t="b">
        <v>1</v>
      </c>
      <c r="AO42" s="72" t="s">
        <v>938</v>
      </c>
      <c r="AP42" s="66" t="s">
        <v>178</v>
      </c>
      <c r="AQ42" s="66">
        <v>0</v>
      </c>
      <c r="AR42" s="66">
        <v>0</v>
      </c>
      <c r="AS42" s="66"/>
      <c r="AT42" s="66"/>
      <c r="AU42" s="66"/>
      <c r="AV42" s="66"/>
      <c r="AW42" s="66"/>
      <c r="AX42" s="66"/>
      <c r="AY42" s="66"/>
      <c r="AZ42" s="66"/>
      <c r="BA42" s="66" t="s">
        <v>1176</v>
      </c>
      <c r="BB42">
        <v>-1</v>
      </c>
      <c r="BC42" s="66" t="str">
        <f>VLOOKUP(Edges[[#This Row],[States]],'Sentiment Classification'!E:G,3,FALSE)</f>
        <v>North</v>
      </c>
      <c r="BD42" s="66" t="str">
        <f>IF(Edges[[#This Row],[Vertex 1]]=Edges[[#This Row],[Vertex 2]],"HIDE","SHOW")</f>
        <v>SHOW</v>
      </c>
      <c r="BE42" s="66">
        <f>VLOOKUP(Edges[[#This Row],[Region]],'Sentiment Classification'!J:K,2,FALSE)</f>
        <v>154</v>
      </c>
      <c r="BF42" s="66">
        <f>VLOOKUP(Edges[[#This Row],[States]],'Sentiment Classification'!E:F,2,FALSE)</f>
        <v>-5</v>
      </c>
      <c r="BG42" s="65" t="str">
        <f>REPLACE(INDEX(GroupVertices[Group], MATCH(Edges[[#This Row],[Vertex 1]],GroupVertices[Vertex],0)),1,1,"")</f>
        <v>orth</v>
      </c>
      <c r="BH42" s="65" t="str">
        <f>REPLACE(INDEX(GroupVertices[Group], MATCH(Edges[[#This Row],[Vertex 2]],GroupVertices[Vertex],0)),1,1,"")</f>
        <v>A</v>
      </c>
      <c r="BI42">
        <v>1</v>
      </c>
    </row>
    <row r="43" spans="1:61" x14ac:dyDescent="0.25">
      <c r="A43" s="64" t="s">
        <v>716</v>
      </c>
      <c r="B43" s="64" t="s">
        <v>226</v>
      </c>
      <c r="C43" s="79" t="s">
        <v>9480</v>
      </c>
      <c r="D43" s="87">
        <v>1</v>
      </c>
      <c r="E43" s="88"/>
      <c r="F43" s="89">
        <v>90</v>
      </c>
      <c r="G43" s="66" t="str">
        <f>IF(Edges[[#This Row],[Vertex 1]]=Edges[[#This Row],[Vertex 2]],"HIDE","SHOW")</f>
        <v>SHOW</v>
      </c>
      <c r="H43" s="77"/>
      <c r="I43" s="90"/>
      <c r="J43" s="90"/>
      <c r="K43" s="34" t="s">
        <v>65</v>
      </c>
      <c r="L43" s="93">
        <v>43</v>
      </c>
      <c r="M43" s="93"/>
      <c r="N43" s="92"/>
      <c r="O43" s="66" t="s">
        <v>233</v>
      </c>
      <c r="P43" s="68">
        <v>42846.681886574072</v>
      </c>
      <c r="Q43" s="66" t="s">
        <v>780</v>
      </c>
      <c r="R43" s="66"/>
      <c r="S43" s="66"/>
      <c r="T43" s="66"/>
      <c r="U43" s="66"/>
      <c r="V43" s="70" t="s">
        <v>857</v>
      </c>
      <c r="W43" s="68">
        <v>42846.681886574072</v>
      </c>
      <c r="X43" s="70" t="s">
        <v>888</v>
      </c>
      <c r="Y43" s="66"/>
      <c r="Z43" s="66"/>
      <c r="AA43" s="72" t="s">
        <v>939</v>
      </c>
      <c r="AB43" s="72" t="s">
        <v>988</v>
      </c>
      <c r="AC43" s="66" t="b">
        <v>0</v>
      </c>
      <c r="AD43" s="66">
        <v>0</v>
      </c>
      <c r="AE43" s="72" t="s">
        <v>581</v>
      </c>
      <c r="AF43" s="66" t="b">
        <v>0</v>
      </c>
      <c r="AG43" s="66" t="s">
        <v>297</v>
      </c>
      <c r="AH43" s="66"/>
      <c r="AI43" s="72" t="s">
        <v>294</v>
      </c>
      <c r="AJ43" s="66" t="b">
        <v>0</v>
      </c>
      <c r="AK43" s="66">
        <v>0</v>
      </c>
      <c r="AL43" s="72" t="s">
        <v>294</v>
      </c>
      <c r="AM43" s="66" t="s">
        <v>303</v>
      </c>
      <c r="AN43" s="66" t="b">
        <v>0</v>
      </c>
      <c r="AO43" s="72" t="s">
        <v>988</v>
      </c>
      <c r="AP43" s="66" t="s">
        <v>178</v>
      </c>
      <c r="AQ43" s="66">
        <v>0</v>
      </c>
      <c r="AR43" s="66">
        <v>0</v>
      </c>
      <c r="AS43" s="66"/>
      <c r="AT43" s="66"/>
      <c r="AU43" s="66"/>
      <c r="AV43" s="66"/>
      <c r="AW43" s="66"/>
      <c r="AX43" s="66"/>
      <c r="AY43" s="66"/>
      <c r="AZ43" s="66"/>
      <c r="BA43" s="66" t="s">
        <v>1176</v>
      </c>
      <c r="BB43">
        <v>-1</v>
      </c>
      <c r="BC43" s="66" t="str">
        <f>VLOOKUP(Edges[[#This Row],[States]],'Sentiment Classification'!E:G,3,FALSE)</f>
        <v>North</v>
      </c>
      <c r="BD43" s="66" t="str">
        <f>IF(Edges[[#This Row],[Vertex 1]]=Edges[[#This Row],[Vertex 2]],"HIDE","SHOW")</f>
        <v>SHOW</v>
      </c>
      <c r="BE43" s="66">
        <f>VLOOKUP(Edges[[#This Row],[Region]],'Sentiment Classification'!J:K,2,FALSE)</f>
        <v>154</v>
      </c>
      <c r="BF43" s="66">
        <f>VLOOKUP(Edges[[#This Row],[States]],'Sentiment Classification'!E:F,2,FALSE)</f>
        <v>-5</v>
      </c>
      <c r="BG43" s="65" t="str">
        <f>REPLACE(INDEX(GroupVertices[Group], MATCH(Edges[[#This Row],[Vertex 1]],GroupVertices[Vertex],0)),1,1,"")</f>
        <v>orth</v>
      </c>
      <c r="BH43" s="65" t="str">
        <f>REPLACE(INDEX(GroupVertices[Group], MATCH(Edges[[#This Row],[Vertex 2]],GroupVertices[Vertex],0)),1,1,"")</f>
        <v>A</v>
      </c>
      <c r="BI43">
        <v>1</v>
      </c>
    </row>
    <row r="44" spans="1:61" x14ac:dyDescent="0.25">
      <c r="A44" s="64" t="s">
        <v>717</v>
      </c>
      <c r="B44" s="64" t="s">
        <v>754</v>
      </c>
      <c r="C44" s="79" t="s">
        <v>9480</v>
      </c>
      <c r="D44" s="87">
        <v>1</v>
      </c>
      <c r="E44" s="88"/>
      <c r="F44" s="89">
        <v>90</v>
      </c>
      <c r="G44" s="66" t="str">
        <f>IF(Edges[[#This Row],[Vertex 1]]=Edges[[#This Row],[Vertex 2]],"HIDE","SHOW")</f>
        <v>SHOW</v>
      </c>
      <c r="H44" s="77"/>
      <c r="I44" s="90"/>
      <c r="J44" s="90"/>
      <c r="K44" s="34" t="s">
        <v>65</v>
      </c>
      <c r="L44" s="93">
        <v>44</v>
      </c>
      <c r="M44" s="93"/>
      <c r="N44" s="92"/>
      <c r="O44" s="66" t="s">
        <v>233</v>
      </c>
      <c r="P44" s="68">
        <v>42847.33090277778</v>
      </c>
      <c r="Q44" s="66" t="s">
        <v>781</v>
      </c>
      <c r="R44" s="66"/>
      <c r="S44" s="66"/>
      <c r="T44" s="66"/>
      <c r="U44" s="69" t="s">
        <v>845</v>
      </c>
      <c r="V44" s="70" t="s">
        <v>845</v>
      </c>
      <c r="W44" s="68">
        <v>42847.33090277778</v>
      </c>
      <c r="X44" s="70" t="s">
        <v>889</v>
      </c>
      <c r="Y44" s="66"/>
      <c r="Z44" s="66"/>
      <c r="AA44" s="72" t="s">
        <v>940</v>
      </c>
      <c r="AB44" s="66"/>
      <c r="AC44" s="66" t="b">
        <v>0</v>
      </c>
      <c r="AD44" s="66">
        <v>1</v>
      </c>
      <c r="AE44" s="72" t="s">
        <v>1003</v>
      </c>
      <c r="AF44" s="66" t="b">
        <v>0</v>
      </c>
      <c r="AG44" s="66" t="s">
        <v>298</v>
      </c>
      <c r="AH44" s="66"/>
      <c r="AI44" s="72" t="s">
        <v>294</v>
      </c>
      <c r="AJ44" s="66" t="b">
        <v>0</v>
      </c>
      <c r="AK44" s="66">
        <v>0</v>
      </c>
      <c r="AL44" s="72" t="s">
        <v>294</v>
      </c>
      <c r="AM44" s="66" t="s">
        <v>303</v>
      </c>
      <c r="AN44" s="66" t="b">
        <v>0</v>
      </c>
      <c r="AO44" s="72" t="s">
        <v>940</v>
      </c>
      <c r="AP44" s="66" t="s">
        <v>178</v>
      </c>
      <c r="AQ44" s="66">
        <v>0</v>
      </c>
      <c r="AR44" s="66">
        <v>0</v>
      </c>
      <c r="AS44" s="66"/>
      <c r="AT44" s="66"/>
      <c r="AU44" s="66"/>
      <c r="AV44" s="66"/>
      <c r="AW44" s="66"/>
      <c r="AX44" s="66"/>
      <c r="AY44" s="66"/>
      <c r="AZ44" s="66"/>
      <c r="BA44" s="66" t="s">
        <v>1176</v>
      </c>
      <c r="BB44">
        <v>-1</v>
      </c>
      <c r="BC44" s="66" t="str">
        <f>VLOOKUP(Edges[[#This Row],[States]],'Sentiment Classification'!E:G,3,FALSE)</f>
        <v>North</v>
      </c>
      <c r="BD44" s="66" t="str">
        <f>IF(Edges[[#This Row],[Vertex 1]]=Edges[[#This Row],[Vertex 2]],"HIDE","SHOW")</f>
        <v>SHOW</v>
      </c>
      <c r="BE44" s="66">
        <f>VLOOKUP(Edges[[#This Row],[Region]],'Sentiment Classification'!J:K,2,FALSE)</f>
        <v>154</v>
      </c>
      <c r="BF44" s="66">
        <f>VLOOKUP(Edges[[#This Row],[States]],'Sentiment Classification'!E:F,2,FALSE)</f>
        <v>-5</v>
      </c>
      <c r="BG44" s="65" t="str">
        <f>REPLACE(INDEX(GroupVertices[Group], MATCH(Edges[[#This Row],[Vertex 1]],GroupVertices[Vertex],0)),1,1,"")</f>
        <v>orth</v>
      </c>
      <c r="BH44" s="65" t="str">
        <f>REPLACE(INDEX(GroupVertices[Group], MATCH(Edges[[#This Row],[Vertex 2]],GroupVertices[Vertex],0)),1,1,"")</f>
        <v>orth</v>
      </c>
      <c r="BI44">
        <v>1</v>
      </c>
    </row>
    <row r="45" spans="1:61" x14ac:dyDescent="0.25">
      <c r="A45" s="64" t="s">
        <v>718</v>
      </c>
      <c r="B45" s="64" t="s">
        <v>228</v>
      </c>
      <c r="C45" s="79" t="s">
        <v>9480</v>
      </c>
      <c r="D45" s="87">
        <v>1</v>
      </c>
      <c r="E45" s="88"/>
      <c r="F45" s="89">
        <v>90</v>
      </c>
      <c r="G45" s="66" t="str">
        <f>IF(Edges[[#This Row],[Vertex 1]]=Edges[[#This Row],[Vertex 2]],"HIDE","SHOW")</f>
        <v>SHOW</v>
      </c>
      <c r="H45" s="77"/>
      <c r="I45" s="90"/>
      <c r="J45" s="90"/>
      <c r="K45" s="34" t="s">
        <v>65</v>
      </c>
      <c r="L45" s="93">
        <v>45</v>
      </c>
      <c r="M45" s="93"/>
      <c r="N45" s="92"/>
      <c r="O45" s="66" t="s">
        <v>233</v>
      </c>
      <c r="P45" s="68">
        <v>42847.47896990741</v>
      </c>
      <c r="Q45" s="66" t="s">
        <v>782</v>
      </c>
      <c r="R45" s="66"/>
      <c r="S45" s="66"/>
      <c r="T45" s="66"/>
      <c r="U45" s="66"/>
      <c r="V45" s="70" t="s">
        <v>858</v>
      </c>
      <c r="W45" s="68">
        <v>42847.47896990741</v>
      </c>
      <c r="X45" s="70" t="s">
        <v>890</v>
      </c>
      <c r="Y45" s="66"/>
      <c r="Z45" s="66"/>
      <c r="AA45" s="72" t="s">
        <v>941</v>
      </c>
      <c r="AB45" s="66"/>
      <c r="AC45" s="66" t="b">
        <v>0</v>
      </c>
      <c r="AD45" s="66">
        <v>0</v>
      </c>
      <c r="AE45" s="72" t="s">
        <v>295</v>
      </c>
      <c r="AF45" s="66" t="b">
        <v>0</v>
      </c>
      <c r="AG45" s="66" t="s">
        <v>462</v>
      </c>
      <c r="AH45" s="66"/>
      <c r="AI45" s="72" t="s">
        <v>294</v>
      </c>
      <c r="AJ45" s="66" t="b">
        <v>0</v>
      </c>
      <c r="AK45" s="66">
        <v>0</v>
      </c>
      <c r="AL45" s="72" t="s">
        <v>294</v>
      </c>
      <c r="AM45" s="66" t="s">
        <v>303</v>
      </c>
      <c r="AN45" s="66" t="b">
        <v>0</v>
      </c>
      <c r="AO45" s="72" t="s">
        <v>941</v>
      </c>
      <c r="AP45" s="66" t="s">
        <v>178</v>
      </c>
      <c r="AQ45" s="66">
        <v>0</v>
      </c>
      <c r="AR45" s="66">
        <v>0</v>
      </c>
      <c r="AS45" s="66"/>
      <c r="AT45" s="66"/>
      <c r="AU45" s="66"/>
      <c r="AV45" s="66"/>
      <c r="AW45" s="66"/>
      <c r="AX45" s="66"/>
      <c r="AY45" s="66"/>
      <c r="AZ45" s="66"/>
      <c r="BA45" s="66" t="s">
        <v>1176</v>
      </c>
      <c r="BB45">
        <v>-1</v>
      </c>
      <c r="BC45" s="66" t="str">
        <f>VLOOKUP(Edges[[#This Row],[States]],'Sentiment Classification'!E:G,3,FALSE)</f>
        <v>North</v>
      </c>
      <c r="BD45" s="66" t="str">
        <f>IF(Edges[[#This Row],[Vertex 1]]=Edges[[#This Row],[Vertex 2]],"HIDE","SHOW")</f>
        <v>SHOW</v>
      </c>
      <c r="BE45" s="66">
        <f>VLOOKUP(Edges[[#This Row],[Region]],'Sentiment Classification'!J:K,2,FALSE)</f>
        <v>154</v>
      </c>
      <c r="BF45" s="66">
        <f>VLOOKUP(Edges[[#This Row],[States]],'Sentiment Classification'!E:F,2,FALSE)</f>
        <v>-5</v>
      </c>
      <c r="BG45" s="65" t="str">
        <f>REPLACE(INDEX(GroupVertices[Group], MATCH(Edges[[#This Row],[Vertex 1]],GroupVertices[Vertex],0)),1,1,"")</f>
        <v>orth</v>
      </c>
      <c r="BH45" s="65" t="str">
        <f>REPLACE(INDEX(GroupVertices[Group], MATCH(Edges[[#This Row],[Vertex 2]],GroupVertices[Vertex],0)),1,1,"")</f>
        <v>A</v>
      </c>
      <c r="BI45">
        <v>1</v>
      </c>
    </row>
    <row r="46" spans="1:61" hidden="1" x14ac:dyDescent="0.25">
      <c r="A46" s="64" t="s">
        <v>719</v>
      </c>
      <c r="B46" s="64" t="s">
        <v>719</v>
      </c>
      <c r="C46" s="79"/>
      <c r="D46" s="87"/>
      <c r="E46" s="88"/>
      <c r="F46" s="89"/>
      <c r="G46" s="66" t="str">
        <f>IF(Edges[[#This Row],[Vertex 1]]=Edges[[#This Row],[Vertex 2]],"HIDE","SHOW")</f>
        <v>HIDE</v>
      </c>
      <c r="H46" s="77"/>
      <c r="I46" s="90"/>
      <c r="J46" s="90"/>
      <c r="K46" s="34" t="s">
        <v>65</v>
      </c>
      <c r="L46" s="93">
        <v>46</v>
      </c>
      <c r="M46" s="93"/>
      <c r="N46" s="92"/>
      <c r="O46" s="66" t="s">
        <v>178</v>
      </c>
      <c r="P46" s="68">
        <v>42847.731805555559</v>
      </c>
      <c r="Q46" s="72" t="s">
        <v>783</v>
      </c>
      <c r="R46" s="66"/>
      <c r="S46" s="66"/>
      <c r="T46" s="66"/>
      <c r="U46" s="66"/>
      <c r="V46" s="70" t="s">
        <v>859</v>
      </c>
      <c r="W46" s="68">
        <v>42847.731805555559</v>
      </c>
      <c r="X46" s="70" t="s">
        <v>891</v>
      </c>
      <c r="Y46" s="66"/>
      <c r="Z46" s="66"/>
      <c r="AA46" s="72" t="s">
        <v>942</v>
      </c>
      <c r="AB46" s="66"/>
      <c r="AC46" s="66" t="b">
        <v>0</v>
      </c>
      <c r="AD46" s="66">
        <v>0</v>
      </c>
      <c r="AE46" s="72" t="s">
        <v>294</v>
      </c>
      <c r="AF46" s="66" t="b">
        <v>0</v>
      </c>
      <c r="AG46" s="66" t="s">
        <v>298</v>
      </c>
      <c r="AH46" s="66"/>
      <c r="AI46" s="72" t="s">
        <v>294</v>
      </c>
      <c r="AJ46" s="66" t="b">
        <v>0</v>
      </c>
      <c r="AK46" s="66">
        <v>0</v>
      </c>
      <c r="AL46" s="72" t="s">
        <v>294</v>
      </c>
      <c r="AM46" s="66" t="s">
        <v>303</v>
      </c>
      <c r="AN46" s="66" t="b">
        <v>0</v>
      </c>
      <c r="AO46" s="72" t="s">
        <v>942</v>
      </c>
      <c r="AP46" s="66" t="s">
        <v>178</v>
      </c>
      <c r="AQ46" s="66">
        <v>0</v>
      </c>
      <c r="AR46" s="66">
        <v>0</v>
      </c>
      <c r="AS46" s="66"/>
      <c r="AT46" s="66"/>
      <c r="AU46" s="66"/>
      <c r="AV46" s="66"/>
      <c r="AW46" s="66"/>
      <c r="AX46" s="66"/>
      <c r="AY46" s="66"/>
      <c r="AZ46" s="66"/>
      <c r="BA46" s="66" t="s">
        <v>1176</v>
      </c>
      <c r="BB46">
        <v>0</v>
      </c>
      <c r="BC46" s="66" t="str">
        <f>VLOOKUP(Edges[[#This Row],[States]],'Sentiment Classification'!E:G,3,FALSE)</f>
        <v>North</v>
      </c>
      <c r="BD46" s="66" t="str">
        <f>IF(Edges[[#This Row],[Vertex 1]]=Edges[[#This Row],[Vertex 2]],"HIDE","SHOW")</f>
        <v>HIDE</v>
      </c>
      <c r="BE46" s="66">
        <f>VLOOKUP(Edges[[#This Row],[Region]],'Sentiment Classification'!J:K,2,FALSE)</f>
        <v>154</v>
      </c>
      <c r="BF46" s="66">
        <f>VLOOKUP(Edges[[#This Row],[States]],'Sentiment Classification'!E:F,2,FALSE)</f>
        <v>-5</v>
      </c>
      <c r="BG46" s="137" t="e">
        <f>REPLACE(INDEX(GroupVertices[Group], MATCH(Edges[[#This Row],[Vertex 1]],GroupVertices[Vertex],0)),1,1,"")</f>
        <v>#N/A</v>
      </c>
      <c r="BH46" s="137" t="e">
        <f>REPLACE(INDEX(GroupVertices[Group], MATCH(Edges[[#This Row],[Vertex 2]],GroupVertices[Vertex],0)),1,1,"")</f>
        <v>#N/A</v>
      </c>
      <c r="BI46">
        <v>1</v>
      </c>
    </row>
    <row r="47" spans="1:61" x14ac:dyDescent="0.25">
      <c r="A47" s="64" t="s">
        <v>720</v>
      </c>
      <c r="B47" s="64" t="s">
        <v>226</v>
      </c>
      <c r="C47" s="79" t="s">
        <v>9481</v>
      </c>
      <c r="D47" s="87">
        <v>1</v>
      </c>
      <c r="E47" s="88"/>
      <c r="F47" s="89">
        <v>90</v>
      </c>
      <c r="G47" s="66" t="str">
        <f>IF(Edges[[#This Row],[Vertex 1]]=Edges[[#This Row],[Vertex 2]],"HIDE","SHOW")</f>
        <v>SHOW</v>
      </c>
      <c r="H47" s="77"/>
      <c r="I47" s="90"/>
      <c r="J47" s="90"/>
      <c r="K47" s="34" t="s">
        <v>65</v>
      </c>
      <c r="L47" s="93">
        <v>47</v>
      </c>
      <c r="M47" s="93"/>
      <c r="N47" s="92"/>
      <c r="O47" s="66" t="s">
        <v>233</v>
      </c>
      <c r="P47" s="68">
        <v>42848.096747685187</v>
      </c>
      <c r="Q47" s="66" t="s">
        <v>784</v>
      </c>
      <c r="R47" s="69" t="s">
        <v>828</v>
      </c>
      <c r="S47" s="66" t="s">
        <v>525</v>
      </c>
      <c r="T47" s="66"/>
      <c r="U47" s="66"/>
      <c r="V47" s="70" t="s">
        <v>860</v>
      </c>
      <c r="W47" s="68">
        <v>42848.096747685187</v>
      </c>
      <c r="X47" s="70" t="s">
        <v>892</v>
      </c>
      <c r="Y47" s="66"/>
      <c r="Z47" s="66"/>
      <c r="AA47" s="72" t="s">
        <v>943</v>
      </c>
      <c r="AB47" s="72" t="s">
        <v>989</v>
      </c>
      <c r="AC47" s="66" t="b">
        <v>0</v>
      </c>
      <c r="AD47" s="66">
        <v>0</v>
      </c>
      <c r="AE47" s="72" t="s">
        <v>581</v>
      </c>
      <c r="AF47" s="66" t="b">
        <v>0</v>
      </c>
      <c r="AG47" s="66" t="s">
        <v>1016</v>
      </c>
      <c r="AH47" s="66"/>
      <c r="AI47" s="72" t="s">
        <v>294</v>
      </c>
      <c r="AJ47" s="66" t="b">
        <v>0</v>
      </c>
      <c r="AK47" s="66">
        <v>0</v>
      </c>
      <c r="AL47" s="72" t="s">
        <v>294</v>
      </c>
      <c r="AM47" s="66" t="s">
        <v>303</v>
      </c>
      <c r="AN47" s="66" t="b">
        <v>1</v>
      </c>
      <c r="AO47" s="72" t="s">
        <v>989</v>
      </c>
      <c r="AP47" s="66" t="s">
        <v>178</v>
      </c>
      <c r="AQ47" s="66">
        <v>0</v>
      </c>
      <c r="AR47" s="66">
        <v>0</v>
      </c>
      <c r="AS47" s="66"/>
      <c r="AT47" s="66"/>
      <c r="AU47" s="66"/>
      <c r="AV47" s="66"/>
      <c r="AW47" s="66"/>
      <c r="AX47" s="66"/>
      <c r="AY47" s="66"/>
      <c r="AZ47" s="66"/>
      <c r="BA47" s="66" t="s">
        <v>1176</v>
      </c>
      <c r="BB47">
        <v>0</v>
      </c>
      <c r="BC47" s="66" t="str">
        <f>VLOOKUP(Edges[[#This Row],[States]],'Sentiment Classification'!E:G,3,FALSE)</f>
        <v>North</v>
      </c>
      <c r="BD47" s="66" t="str">
        <f>IF(Edges[[#This Row],[Vertex 1]]=Edges[[#This Row],[Vertex 2]],"HIDE","SHOW")</f>
        <v>SHOW</v>
      </c>
      <c r="BE47" s="66">
        <f>VLOOKUP(Edges[[#This Row],[Region]],'Sentiment Classification'!J:K,2,FALSE)</f>
        <v>154</v>
      </c>
      <c r="BF47" s="66">
        <f>VLOOKUP(Edges[[#This Row],[States]],'Sentiment Classification'!E:F,2,FALSE)</f>
        <v>-5</v>
      </c>
      <c r="BG47" s="65" t="str">
        <f>REPLACE(INDEX(GroupVertices[Group], MATCH(Edges[[#This Row],[Vertex 1]],GroupVertices[Vertex],0)),1,1,"")</f>
        <v>orth</v>
      </c>
      <c r="BH47" s="65" t="str">
        <f>REPLACE(INDEX(GroupVertices[Group], MATCH(Edges[[#This Row],[Vertex 2]],GroupVertices[Vertex],0)),1,1,"")</f>
        <v>A</v>
      </c>
      <c r="BI47">
        <v>1</v>
      </c>
    </row>
    <row r="48" spans="1:61" x14ac:dyDescent="0.25">
      <c r="A48" s="64" t="s">
        <v>721</v>
      </c>
      <c r="B48" s="64" t="s">
        <v>755</v>
      </c>
      <c r="C48" s="79" t="s">
        <v>9479</v>
      </c>
      <c r="D48" s="87">
        <v>1</v>
      </c>
      <c r="E48" s="88"/>
      <c r="F48" s="89">
        <v>90</v>
      </c>
      <c r="G48" s="66" t="str">
        <f>IF(Edges[[#This Row],[Vertex 1]]=Edges[[#This Row],[Vertex 2]],"HIDE","SHOW")</f>
        <v>SHOW</v>
      </c>
      <c r="H48" s="77"/>
      <c r="I48" s="90"/>
      <c r="J48" s="90"/>
      <c r="K48" s="34" t="s">
        <v>65</v>
      </c>
      <c r="L48" s="93">
        <v>48</v>
      </c>
      <c r="M48" s="93"/>
      <c r="N48" s="92"/>
      <c r="O48" s="66" t="s">
        <v>232</v>
      </c>
      <c r="P48" s="68">
        <v>42848.473344907405</v>
      </c>
      <c r="Q48" s="66" t="s">
        <v>785</v>
      </c>
      <c r="R48" s="66"/>
      <c r="S48" s="66"/>
      <c r="T48" s="66"/>
      <c r="U48" s="66"/>
      <c r="V48" s="70" t="s">
        <v>861</v>
      </c>
      <c r="W48" s="68">
        <v>42848.473344907405</v>
      </c>
      <c r="X48" s="70" t="s">
        <v>893</v>
      </c>
      <c r="Y48" s="66"/>
      <c r="Z48" s="66"/>
      <c r="AA48" s="72" t="s">
        <v>944</v>
      </c>
      <c r="AB48" s="72" t="s">
        <v>990</v>
      </c>
      <c r="AC48" s="66" t="b">
        <v>0</v>
      </c>
      <c r="AD48" s="66">
        <v>0</v>
      </c>
      <c r="AE48" s="72" t="s">
        <v>1004</v>
      </c>
      <c r="AF48" s="66" t="b">
        <v>0</v>
      </c>
      <c r="AG48" s="66" t="s">
        <v>298</v>
      </c>
      <c r="AH48" s="66"/>
      <c r="AI48" s="72" t="s">
        <v>294</v>
      </c>
      <c r="AJ48" s="66" t="b">
        <v>0</v>
      </c>
      <c r="AK48" s="66">
        <v>0</v>
      </c>
      <c r="AL48" s="72" t="s">
        <v>294</v>
      </c>
      <c r="AM48" s="66" t="s">
        <v>303</v>
      </c>
      <c r="AN48" s="66" t="b">
        <v>0</v>
      </c>
      <c r="AO48" s="72" t="s">
        <v>990</v>
      </c>
      <c r="AP48" s="66" t="s">
        <v>178</v>
      </c>
      <c r="AQ48" s="66">
        <v>0</v>
      </c>
      <c r="AR48" s="66">
        <v>0</v>
      </c>
      <c r="AS48" s="66"/>
      <c r="AT48" s="66"/>
      <c r="AU48" s="66"/>
      <c r="AV48" s="66"/>
      <c r="AW48" s="66"/>
      <c r="AX48" s="66"/>
      <c r="AY48" s="66"/>
      <c r="AZ48" s="66"/>
      <c r="BA48" s="66" t="s">
        <v>1176</v>
      </c>
      <c r="BB48">
        <v>1</v>
      </c>
      <c r="BC48" s="66" t="str">
        <f>VLOOKUP(Edges[[#This Row],[States]],'Sentiment Classification'!E:G,3,FALSE)</f>
        <v>North</v>
      </c>
      <c r="BD48" s="66" t="str">
        <f>IF(Edges[[#This Row],[Vertex 1]]=Edges[[#This Row],[Vertex 2]],"HIDE","SHOW")</f>
        <v>SHOW</v>
      </c>
      <c r="BE48" s="66">
        <f>VLOOKUP(Edges[[#This Row],[Region]],'Sentiment Classification'!J:K,2,FALSE)</f>
        <v>154</v>
      </c>
      <c r="BF48" s="66">
        <f>VLOOKUP(Edges[[#This Row],[States]],'Sentiment Classification'!E:F,2,FALSE)</f>
        <v>-5</v>
      </c>
      <c r="BG48" s="65" t="str">
        <f>REPLACE(INDEX(GroupVertices[Group], MATCH(Edges[[#This Row],[Vertex 1]],GroupVertices[Vertex],0)),1,1,"")</f>
        <v>orth</v>
      </c>
      <c r="BH48" s="65" t="str">
        <f>REPLACE(INDEX(GroupVertices[Group], MATCH(Edges[[#This Row],[Vertex 2]],GroupVertices[Vertex],0)),1,1,"")</f>
        <v>orth</v>
      </c>
      <c r="BI48">
        <v>1</v>
      </c>
    </row>
    <row r="49" spans="1:61" x14ac:dyDescent="0.25">
      <c r="A49" s="64" t="s">
        <v>721</v>
      </c>
      <c r="B49" s="64" t="s">
        <v>756</v>
      </c>
      <c r="C49" s="79" t="s">
        <v>9479</v>
      </c>
      <c r="D49" s="87">
        <v>1</v>
      </c>
      <c r="E49" s="88"/>
      <c r="F49" s="89">
        <v>90</v>
      </c>
      <c r="G49" s="66" t="str">
        <f>IF(Edges[[#This Row],[Vertex 1]]=Edges[[#This Row],[Vertex 2]],"HIDE","SHOW")</f>
        <v>SHOW</v>
      </c>
      <c r="H49" s="77"/>
      <c r="I49" s="90"/>
      <c r="J49" s="90"/>
      <c r="K49" s="34" t="s">
        <v>65</v>
      </c>
      <c r="L49" s="93">
        <v>49</v>
      </c>
      <c r="M49" s="93"/>
      <c r="N49" s="92"/>
      <c r="O49" s="66" t="s">
        <v>233</v>
      </c>
      <c r="P49" s="68">
        <v>42848.473344907405</v>
      </c>
      <c r="Q49" s="66" t="s">
        <v>785</v>
      </c>
      <c r="R49" s="66"/>
      <c r="S49" s="66"/>
      <c r="T49" s="66"/>
      <c r="U49" s="66"/>
      <c r="V49" s="70" t="s">
        <v>861</v>
      </c>
      <c r="W49" s="68">
        <v>42848.473344907405</v>
      </c>
      <c r="X49" s="70" t="s">
        <v>893</v>
      </c>
      <c r="Y49" s="66"/>
      <c r="Z49" s="66"/>
      <c r="AA49" s="72" t="s">
        <v>944</v>
      </c>
      <c r="AB49" s="72" t="s">
        <v>990</v>
      </c>
      <c r="AC49" s="66" t="b">
        <v>0</v>
      </c>
      <c r="AD49" s="66">
        <v>0</v>
      </c>
      <c r="AE49" s="72" t="s">
        <v>1004</v>
      </c>
      <c r="AF49" s="66" t="b">
        <v>0</v>
      </c>
      <c r="AG49" s="66" t="s">
        <v>298</v>
      </c>
      <c r="AH49" s="66"/>
      <c r="AI49" s="72" t="s">
        <v>294</v>
      </c>
      <c r="AJ49" s="66" t="b">
        <v>0</v>
      </c>
      <c r="AK49" s="66">
        <v>0</v>
      </c>
      <c r="AL49" s="72" t="s">
        <v>294</v>
      </c>
      <c r="AM49" s="66" t="s">
        <v>303</v>
      </c>
      <c r="AN49" s="66" t="b">
        <v>0</v>
      </c>
      <c r="AO49" s="72" t="s">
        <v>990</v>
      </c>
      <c r="AP49" s="66" t="s">
        <v>178</v>
      </c>
      <c r="AQ49" s="66">
        <v>0</v>
      </c>
      <c r="AR49" s="66">
        <v>0</v>
      </c>
      <c r="AS49" s="66"/>
      <c r="AT49" s="66"/>
      <c r="AU49" s="66"/>
      <c r="AV49" s="66"/>
      <c r="AW49" s="66"/>
      <c r="AX49" s="66"/>
      <c r="AY49" s="66"/>
      <c r="AZ49" s="66"/>
      <c r="BA49" s="66" t="s">
        <v>1176</v>
      </c>
      <c r="BB49">
        <v>1</v>
      </c>
      <c r="BC49" s="66" t="str">
        <f>VLOOKUP(Edges[[#This Row],[States]],'Sentiment Classification'!E:G,3,FALSE)</f>
        <v>North</v>
      </c>
      <c r="BD49" s="66" t="str">
        <f>IF(Edges[[#This Row],[Vertex 1]]=Edges[[#This Row],[Vertex 2]],"HIDE","SHOW")</f>
        <v>SHOW</v>
      </c>
      <c r="BE49" s="66">
        <f>VLOOKUP(Edges[[#This Row],[Region]],'Sentiment Classification'!J:K,2,FALSE)</f>
        <v>154</v>
      </c>
      <c r="BF49" s="66">
        <f>VLOOKUP(Edges[[#This Row],[States]],'Sentiment Classification'!E:F,2,FALSE)</f>
        <v>-5</v>
      </c>
      <c r="BG49" s="65" t="str">
        <f>REPLACE(INDEX(GroupVertices[Group], MATCH(Edges[[#This Row],[Vertex 1]],GroupVertices[Vertex],0)),1,1,"")</f>
        <v>orth</v>
      </c>
      <c r="BH49" s="65" t="str">
        <f>REPLACE(INDEX(GroupVertices[Group], MATCH(Edges[[#This Row],[Vertex 2]],GroupVertices[Vertex],0)),1,1,"")</f>
        <v>A</v>
      </c>
      <c r="BI49">
        <v>1</v>
      </c>
    </row>
    <row r="50" spans="1:61" hidden="1" x14ac:dyDescent="0.25">
      <c r="A50" s="64" t="s">
        <v>722</v>
      </c>
      <c r="B50" s="64" t="s">
        <v>722</v>
      </c>
      <c r="C50" s="79"/>
      <c r="D50" s="87"/>
      <c r="E50" s="88"/>
      <c r="F50" s="89"/>
      <c r="G50" s="66" t="str">
        <f>IF(Edges[[#This Row],[Vertex 1]]=Edges[[#This Row],[Vertex 2]],"HIDE","SHOW")</f>
        <v>HIDE</v>
      </c>
      <c r="H50" s="77"/>
      <c r="I50" s="90"/>
      <c r="J50" s="90"/>
      <c r="K50" s="34" t="s">
        <v>65</v>
      </c>
      <c r="L50" s="93">
        <v>50</v>
      </c>
      <c r="M50" s="93"/>
      <c r="N50" s="92"/>
      <c r="O50" s="66" t="s">
        <v>178</v>
      </c>
      <c r="P50" s="68">
        <v>42848.652824074074</v>
      </c>
      <c r="Q50" s="66" t="s">
        <v>786</v>
      </c>
      <c r="R50" s="66"/>
      <c r="S50" s="66"/>
      <c r="T50" s="66" t="s">
        <v>838</v>
      </c>
      <c r="U50" s="66"/>
      <c r="V50" s="70" t="s">
        <v>418</v>
      </c>
      <c r="W50" s="68">
        <v>42848.652824074074</v>
      </c>
      <c r="X50" s="70" t="s">
        <v>894</v>
      </c>
      <c r="Y50" s="66"/>
      <c r="Z50" s="66"/>
      <c r="AA50" s="72" t="s">
        <v>945</v>
      </c>
      <c r="AB50" s="66"/>
      <c r="AC50" s="66" t="b">
        <v>0</v>
      </c>
      <c r="AD50" s="66">
        <v>0</v>
      </c>
      <c r="AE50" s="72" t="s">
        <v>294</v>
      </c>
      <c r="AF50" s="66" t="b">
        <v>0</v>
      </c>
      <c r="AG50" s="66" t="s">
        <v>297</v>
      </c>
      <c r="AH50" s="66"/>
      <c r="AI50" s="72" t="s">
        <v>294</v>
      </c>
      <c r="AJ50" s="66" t="b">
        <v>0</v>
      </c>
      <c r="AK50" s="66">
        <v>0</v>
      </c>
      <c r="AL50" s="72" t="s">
        <v>294</v>
      </c>
      <c r="AM50" s="66" t="s">
        <v>303</v>
      </c>
      <c r="AN50" s="66" t="b">
        <v>0</v>
      </c>
      <c r="AO50" s="72" t="s">
        <v>945</v>
      </c>
      <c r="AP50" s="66" t="s">
        <v>178</v>
      </c>
      <c r="AQ50" s="66">
        <v>0</v>
      </c>
      <c r="AR50" s="66">
        <v>0</v>
      </c>
      <c r="AS50" s="66"/>
      <c r="AT50" s="66"/>
      <c r="AU50" s="66"/>
      <c r="AV50" s="66"/>
      <c r="AW50" s="66"/>
      <c r="AX50" s="66"/>
      <c r="AY50" s="66"/>
      <c r="AZ50" s="66"/>
      <c r="BA50" s="66" t="s">
        <v>1176</v>
      </c>
      <c r="BB50">
        <v>-1</v>
      </c>
      <c r="BC50" s="66" t="str">
        <f>VLOOKUP(Edges[[#This Row],[States]],'Sentiment Classification'!E:G,3,FALSE)</f>
        <v>North</v>
      </c>
      <c r="BD50" s="66" t="str">
        <f>IF(Edges[[#This Row],[Vertex 1]]=Edges[[#This Row],[Vertex 2]],"HIDE","SHOW")</f>
        <v>HIDE</v>
      </c>
      <c r="BE50" s="66">
        <f>VLOOKUP(Edges[[#This Row],[Region]],'Sentiment Classification'!J:K,2,FALSE)</f>
        <v>154</v>
      </c>
      <c r="BF50" s="66">
        <f>VLOOKUP(Edges[[#This Row],[States]],'Sentiment Classification'!E:F,2,FALSE)</f>
        <v>-5</v>
      </c>
      <c r="BG50" s="137" t="e">
        <f>REPLACE(INDEX(GroupVertices[Group], MATCH(Edges[[#This Row],[Vertex 1]],GroupVertices[Vertex],0)),1,1,"")</f>
        <v>#N/A</v>
      </c>
      <c r="BH50" s="137" t="e">
        <f>REPLACE(INDEX(GroupVertices[Group], MATCH(Edges[[#This Row],[Vertex 2]],GroupVertices[Vertex],0)),1,1,"")</f>
        <v>#N/A</v>
      </c>
      <c r="BI50">
        <v>1</v>
      </c>
    </row>
    <row r="51" spans="1:61" x14ac:dyDescent="0.25">
      <c r="A51" s="64" t="s">
        <v>723</v>
      </c>
      <c r="B51" s="64" t="s">
        <v>226</v>
      </c>
      <c r="C51" s="79" t="s">
        <v>9480</v>
      </c>
      <c r="D51" s="87">
        <v>1</v>
      </c>
      <c r="E51" s="88"/>
      <c r="F51" s="89">
        <v>90</v>
      </c>
      <c r="G51" s="66" t="str">
        <f>IF(Edges[[#This Row],[Vertex 1]]=Edges[[#This Row],[Vertex 2]],"HIDE","SHOW")</f>
        <v>SHOW</v>
      </c>
      <c r="H51" s="77"/>
      <c r="I51" s="90"/>
      <c r="J51" s="90"/>
      <c r="K51" s="34" t="s">
        <v>65</v>
      </c>
      <c r="L51" s="93">
        <v>51</v>
      </c>
      <c r="M51" s="93"/>
      <c r="N51" s="92"/>
      <c r="O51" s="66" t="s">
        <v>233</v>
      </c>
      <c r="P51" s="68">
        <v>42849.293888888889</v>
      </c>
      <c r="Q51" s="66" t="s">
        <v>787</v>
      </c>
      <c r="R51" s="66"/>
      <c r="S51" s="66"/>
      <c r="T51" s="66"/>
      <c r="U51" s="66"/>
      <c r="V51" s="70" t="s">
        <v>862</v>
      </c>
      <c r="W51" s="68">
        <v>42849.293888888889</v>
      </c>
      <c r="X51" s="70" t="s">
        <v>895</v>
      </c>
      <c r="Y51" s="66"/>
      <c r="Z51" s="66"/>
      <c r="AA51" s="72" t="s">
        <v>946</v>
      </c>
      <c r="AB51" s="72" t="s">
        <v>991</v>
      </c>
      <c r="AC51" s="66" t="b">
        <v>0</v>
      </c>
      <c r="AD51" s="66">
        <v>0</v>
      </c>
      <c r="AE51" s="72" t="s">
        <v>581</v>
      </c>
      <c r="AF51" s="66" t="b">
        <v>0</v>
      </c>
      <c r="AG51" s="66" t="s">
        <v>297</v>
      </c>
      <c r="AH51" s="66"/>
      <c r="AI51" s="72" t="s">
        <v>294</v>
      </c>
      <c r="AJ51" s="66" t="b">
        <v>0</v>
      </c>
      <c r="AK51" s="66">
        <v>0</v>
      </c>
      <c r="AL51" s="72" t="s">
        <v>294</v>
      </c>
      <c r="AM51" s="66" t="s">
        <v>303</v>
      </c>
      <c r="AN51" s="66" t="b">
        <v>0</v>
      </c>
      <c r="AO51" s="72" t="s">
        <v>991</v>
      </c>
      <c r="AP51" s="66" t="s">
        <v>178</v>
      </c>
      <c r="AQ51" s="66">
        <v>0</v>
      </c>
      <c r="AR51" s="66">
        <v>0</v>
      </c>
      <c r="AS51" s="66"/>
      <c r="AT51" s="66"/>
      <c r="AU51" s="66"/>
      <c r="AV51" s="66"/>
      <c r="AW51" s="66"/>
      <c r="AX51" s="66"/>
      <c r="AY51" s="66"/>
      <c r="AZ51" s="66"/>
      <c r="BA51" s="66" t="s">
        <v>1176</v>
      </c>
      <c r="BB51">
        <v>-1</v>
      </c>
      <c r="BC51" s="66" t="str">
        <f>VLOOKUP(Edges[[#This Row],[States]],'Sentiment Classification'!E:G,3,FALSE)</f>
        <v>North</v>
      </c>
      <c r="BD51" s="66" t="str">
        <f>IF(Edges[[#This Row],[Vertex 1]]=Edges[[#This Row],[Vertex 2]],"HIDE","SHOW")</f>
        <v>SHOW</v>
      </c>
      <c r="BE51" s="66">
        <f>VLOOKUP(Edges[[#This Row],[Region]],'Sentiment Classification'!J:K,2,FALSE)</f>
        <v>154</v>
      </c>
      <c r="BF51" s="66">
        <f>VLOOKUP(Edges[[#This Row],[States]],'Sentiment Classification'!E:F,2,FALSE)</f>
        <v>-5</v>
      </c>
      <c r="BG51" s="65" t="str">
        <f>REPLACE(INDEX(GroupVertices[Group], MATCH(Edges[[#This Row],[Vertex 1]],GroupVertices[Vertex],0)),1,1,"")</f>
        <v>orth</v>
      </c>
      <c r="BH51" s="65" t="str">
        <f>REPLACE(INDEX(GroupVertices[Group], MATCH(Edges[[#This Row],[Vertex 2]],GroupVertices[Vertex],0)),1,1,"")</f>
        <v>A</v>
      </c>
      <c r="BI51">
        <v>1</v>
      </c>
    </row>
    <row r="52" spans="1:61" x14ac:dyDescent="0.25">
      <c r="A52" s="64" t="s">
        <v>724</v>
      </c>
      <c r="B52" s="64" t="s">
        <v>757</v>
      </c>
      <c r="C52" s="79" t="s">
        <v>9479</v>
      </c>
      <c r="D52" s="87">
        <v>1</v>
      </c>
      <c r="E52" s="88"/>
      <c r="F52" s="89">
        <v>90</v>
      </c>
      <c r="G52" s="66" t="str">
        <f>IF(Edges[[#This Row],[Vertex 1]]=Edges[[#This Row],[Vertex 2]],"HIDE","SHOW")</f>
        <v>SHOW</v>
      </c>
      <c r="H52" s="77"/>
      <c r="I52" s="90"/>
      <c r="J52" s="90"/>
      <c r="K52" s="34" t="s">
        <v>65</v>
      </c>
      <c r="L52" s="93">
        <v>52</v>
      </c>
      <c r="M52" s="93"/>
      <c r="N52" s="92"/>
      <c r="O52" s="66" t="s">
        <v>233</v>
      </c>
      <c r="P52" s="68">
        <v>42849.316562499997</v>
      </c>
      <c r="Q52" s="66" t="s">
        <v>788</v>
      </c>
      <c r="R52" s="66"/>
      <c r="S52" s="66"/>
      <c r="T52" s="66"/>
      <c r="U52" s="66"/>
      <c r="V52" s="70" t="s">
        <v>863</v>
      </c>
      <c r="W52" s="68">
        <v>42849.316562499997</v>
      </c>
      <c r="X52" s="70" t="s">
        <v>896</v>
      </c>
      <c r="Y52" s="66"/>
      <c r="Z52" s="66"/>
      <c r="AA52" s="72" t="s">
        <v>947</v>
      </c>
      <c r="AB52" s="72" t="s">
        <v>992</v>
      </c>
      <c r="AC52" s="66" t="b">
        <v>0</v>
      </c>
      <c r="AD52" s="66">
        <v>0</v>
      </c>
      <c r="AE52" s="72" t="s">
        <v>1005</v>
      </c>
      <c r="AF52" s="66" t="b">
        <v>0</v>
      </c>
      <c r="AG52" s="66" t="s">
        <v>298</v>
      </c>
      <c r="AH52" s="66"/>
      <c r="AI52" s="72" t="s">
        <v>294</v>
      </c>
      <c r="AJ52" s="66" t="b">
        <v>0</v>
      </c>
      <c r="AK52" s="66">
        <v>0</v>
      </c>
      <c r="AL52" s="72" t="s">
        <v>294</v>
      </c>
      <c r="AM52" s="66" t="s">
        <v>303</v>
      </c>
      <c r="AN52" s="66" t="b">
        <v>0</v>
      </c>
      <c r="AO52" s="72" t="s">
        <v>992</v>
      </c>
      <c r="AP52" s="66" t="s">
        <v>178</v>
      </c>
      <c r="AQ52" s="66">
        <v>0</v>
      </c>
      <c r="AR52" s="66">
        <v>0</v>
      </c>
      <c r="AS52" s="66"/>
      <c r="AT52" s="66"/>
      <c r="AU52" s="66"/>
      <c r="AV52" s="66"/>
      <c r="AW52" s="66"/>
      <c r="AX52" s="66"/>
      <c r="AY52" s="66"/>
      <c r="AZ52" s="66"/>
      <c r="BA52" s="66" t="s">
        <v>1176</v>
      </c>
      <c r="BB52">
        <v>1</v>
      </c>
      <c r="BC52" s="66" t="str">
        <f>VLOOKUP(Edges[[#This Row],[States]],'Sentiment Classification'!E:G,3,FALSE)</f>
        <v>North</v>
      </c>
      <c r="BD52" s="66" t="str">
        <f>IF(Edges[[#This Row],[Vertex 1]]=Edges[[#This Row],[Vertex 2]],"HIDE","SHOW")</f>
        <v>SHOW</v>
      </c>
      <c r="BE52" s="66">
        <f>VLOOKUP(Edges[[#This Row],[Region]],'Sentiment Classification'!J:K,2,FALSE)</f>
        <v>154</v>
      </c>
      <c r="BF52" s="66">
        <f>VLOOKUP(Edges[[#This Row],[States]],'Sentiment Classification'!E:F,2,FALSE)</f>
        <v>-5</v>
      </c>
      <c r="BG52" s="65" t="str">
        <f>REPLACE(INDEX(GroupVertices[Group], MATCH(Edges[[#This Row],[Vertex 1]],GroupVertices[Vertex],0)),1,1,"")</f>
        <v>orth</v>
      </c>
      <c r="BH52" s="65" t="str">
        <f>REPLACE(INDEX(GroupVertices[Group], MATCH(Edges[[#This Row],[Vertex 2]],GroupVertices[Vertex],0)),1,1,"")</f>
        <v>orth</v>
      </c>
      <c r="BI52">
        <v>1</v>
      </c>
    </row>
    <row r="53" spans="1:61" x14ac:dyDescent="0.25">
      <c r="A53" s="64" t="s">
        <v>725</v>
      </c>
      <c r="B53" s="64" t="s">
        <v>758</v>
      </c>
      <c r="C53" s="79" t="s">
        <v>9479</v>
      </c>
      <c r="D53" s="87">
        <v>1</v>
      </c>
      <c r="E53" s="88"/>
      <c r="F53" s="89">
        <v>90</v>
      </c>
      <c r="G53" s="66" t="str">
        <f>IF(Edges[[#This Row],[Vertex 1]]=Edges[[#This Row],[Vertex 2]],"HIDE","SHOW")</f>
        <v>SHOW</v>
      </c>
      <c r="H53" s="77"/>
      <c r="I53" s="90"/>
      <c r="J53" s="90"/>
      <c r="K53" s="34" t="s">
        <v>65</v>
      </c>
      <c r="L53" s="93">
        <v>53</v>
      </c>
      <c r="M53" s="93"/>
      <c r="N53" s="92"/>
      <c r="O53" s="66" t="s">
        <v>232</v>
      </c>
      <c r="P53" s="68">
        <v>42849.425995370373</v>
      </c>
      <c r="Q53" s="66" t="s">
        <v>789</v>
      </c>
      <c r="R53" s="66"/>
      <c r="S53" s="66"/>
      <c r="T53" s="66" t="s">
        <v>839</v>
      </c>
      <c r="U53" s="69" t="s">
        <v>846</v>
      </c>
      <c r="V53" s="70" t="s">
        <v>846</v>
      </c>
      <c r="W53" s="68">
        <v>42849.425995370373</v>
      </c>
      <c r="X53" s="70" t="s">
        <v>897</v>
      </c>
      <c r="Y53" s="66"/>
      <c r="Z53" s="66"/>
      <c r="AA53" s="72" t="s">
        <v>948</v>
      </c>
      <c r="AB53" s="66"/>
      <c r="AC53" s="66" t="b">
        <v>0</v>
      </c>
      <c r="AD53" s="66">
        <v>0</v>
      </c>
      <c r="AE53" s="72" t="s">
        <v>294</v>
      </c>
      <c r="AF53" s="66" t="b">
        <v>0</v>
      </c>
      <c r="AG53" s="66" t="s">
        <v>298</v>
      </c>
      <c r="AH53" s="66"/>
      <c r="AI53" s="72" t="s">
        <v>294</v>
      </c>
      <c r="AJ53" s="66" t="b">
        <v>0</v>
      </c>
      <c r="AK53" s="66">
        <v>0</v>
      </c>
      <c r="AL53" s="72" t="s">
        <v>294</v>
      </c>
      <c r="AM53" s="66" t="s">
        <v>585</v>
      </c>
      <c r="AN53" s="66" t="b">
        <v>0</v>
      </c>
      <c r="AO53" s="72" t="s">
        <v>948</v>
      </c>
      <c r="AP53" s="66" t="s">
        <v>178</v>
      </c>
      <c r="AQ53" s="66">
        <v>0</v>
      </c>
      <c r="AR53" s="66">
        <v>0</v>
      </c>
      <c r="AS53" s="66"/>
      <c r="AT53" s="66"/>
      <c r="AU53" s="66"/>
      <c r="AV53" s="66"/>
      <c r="AW53" s="66"/>
      <c r="AX53" s="66"/>
      <c r="AY53" s="66"/>
      <c r="AZ53" s="66"/>
      <c r="BA53" s="66" t="s">
        <v>1176</v>
      </c>
      <c r="BB53">
        <v>1</v>
      </c>
      <c r="BC53" s="66" t="str">
        <f>VLOOKUP(Edges[[#This Row],[States]],'Sentiment Classification'!E:G,3,FALSE)</f>
        <v>North</v>
      </c>
      <c r="BD53" s="66" t="str">
        <f>IF(Edges[[#This Row],[Vertex 1]]=Edges[[#This Row],[Vertex 2]],"HIDE","SHOW")</f>
        <v>SHOW</v>
      </c>
      <c r="BE53" s="66">
        <f>VLOOKUP(Edges[[#This Row],[Region]],'Sentiment Classification'!J:K,2,FALSE)</f>
        <v>154</v>
      </c>
      <c r="BF53" s="66">
        <f>VLOOKUP(Edges[[#This Row],[States]],'Sentiment Classification'!E:F,2,FALSE)</f>
        <v>-5</v>
      </c>
      <c r="BG53" s="65" t="str">
        <f>REPLACE(INDEX(GroupVertices[Group], MATCH(Edges[[#This Row],[Vertex 1]],GroupVertices[Vertex],0)),1,1,"")</f>
        <v>orth</v>
      </c>
      <c r="BH53" s="65" t="str">
        <f>REPLACE(INDEX(GroupVertices[Group], MATCH(Edges[[#This Row],[Vertex 2]],GroupVertices[Vertex],0)),1,1,"")</f>
        <v>orth</v>
      </c>
      <c r="BI53">
        <v>1</v>
      </c>
    </row>
    <row r="54" spans="1:61" x14ac:dyDescent="0.25">
      <c r="A54" s="64" t="s">
        <v>726</v>
      </c>
      <c r="B54" s="64" t="s">
        <v>226</v>
      </c>
      <c r="C54" s="79" t="s">
        <v>9480</v>
      </c>
      <c r="D54" s="87">
        <v>1</v>
      </c>
      <c r="E54" s="88"/>
      <c r="F54" s="89">
        <v>90</v>
      </c>
      <c r="G54" s="66" t="str">
        <f>IF(Edges[[#This Row],[Vertex 1]]=Edges[[#This Row],[Vertex 2]],"HIDE","SHOW")</f>
        <v>SHOW</v>
      </c>
      <c r="H54" s="77"/>
      <c r="I54" s="90"/>
      <c r="J54" s="90"/>
      <c r="K54" s="34" t="s">
        <v>65</v>
      </c>
      <c r="L54" s="93">
        <v>54</v>
      </c>
      <c r="M54" s="93"/>
      <c r="N54" s="92"/>
      <c r="O54" s="66" t="s">
        <v>233</v>
      </c>
      <c r="P54" s="68">
        <v>42849.727233796293</v>
      </c>
      <c r="Q54" s="66" t="s">
        <v>790</v>
      </c>
      <c r="R54" s="66"/>
      <c r="S54" s="66"/>
      <c r="T54" s="66"/>
      <c r="U54" s="66"/>
      <c r="V54" s="70" t="s">
        <v>864</v>
      </c>
      <c r="W54" s="68">
        <v>42849.727233796293</v>
      </c>
      <c r="X54" s="70" t="s">
        <v>898</v>
      </c>
      <c r="Y54" s="66"/>
      <c r="Z54" s="66"/>
      <c r="AA54" s="72" t="s">
        <v>949</v>
      </c>
      <c r="AB54" s="66"/>
      <c r="AC54" s="66" t="b">
        <v>0</v>
      </c>
      <c r="AD54" s="66">
        <v>0</v>
      </c>
      <c r="AE54" s="72" t="s">
        <v>581</v>
      </c>
      <c r="AF54" s="66" t="b">
        <v>0</v>
      </c>
      <c r="AG54" s="66" t="s">
        <v>297</v>
      </c>
      <c r="AH54" s="66"/>
      <c r="AI54" s="72" t="s">
        <v>294</v>
      </c>
      <c r="AJ54" s="66" t="b">
        <v>0</v>
      </c>
      <c r="AK54" s="66">
        <v>0</v>
      </c>
      <c r="AL54" s="72" t="s">
        <v>294</v>
      </c>
      <c r="AM54" s="66" t="s">
        <v>303</v>
      </c>
      <c r="AN54" s="66" t="b">
        <v>0</v>
      </c>
      <c r="AO54" s="72" t="s">
        <v>949</v>
      </c>
      <c r="AP54" s="66" t="s">
        <v>178</v>
      </c>
      <c r="AQ54" s="66">
        <v>0</v>
      </c>
      <c r="AR54" s="66">
        <v>0</v>
      </c>
      <c r="AS54" s="66"/>
      <c r="AT54" s="66"/>
      <c r="AU54" s="66"/>
      <c r="AV54" s="66"/>
      <c r="AW54" s="66"/>
      <c r="AX54" s="66"/>
      <c r="AY54" s="66"/>
      <c r="AZ54" s="66"/>
      <c r="BA54" s="66" t="s">
        <v>1176</v>
      </c>
      <c r="BB54">
        <v>-1</v>
      </c>
      <c r="BC54" s="66" t="str">
        <f>VLOOKUP(Edges[[#This Row],[States]],'Sentiment Classification'!E:G,3,FALSE)</f>
        <v>North</v>
      </c>
      <c r="BD54" s="66" t="str">
        <f>IF(Edges[[#This Row],[Vertex 1]]=Edges[[#This Row],[Vertex 2]],"HIDE","SHOW")</f>
        <v>SHOW</v>
      </c>
      <c r="BE54" s="66">
        <f>VLOOKUP(Edges[[#This Row],[Region]],'Sentiment Classification'!J:K,2,FALSE)</f>
        <v>154</v>
      </c>
      <c r="BF54" s="66">
        <f>VLOOKUP(Edges[[#This Row],[States]],'Sentiment Classification'!E:F,2,FALSE)</f>
        <v>-5</v>
      </c>
      <c r="BG54" s="65" t="str">
        <f>REPLACE(INDEX(GroupVertices[Group], MATCH(Edges[[#This Row],[Vertex 1]],GroupVertices[Vertex],0)),1,1,"")</f>
        <v>orth</v>
      </c>
      <c r="BH54" s="65" t="str">
        <f>REPLACE(INDEX(GroupVertices[Group], MATCH(Edges[[#This Row],[Vertex 2]],GroupVertices[Vertex],0)),1,1,"")</f>
        <v>A</v>
      </c>
      <c r="BI54">
        <v>1</v>
      </c>
    </row>
    <row r="55" spans="1:61" hidden="1" x14ac:dyDescent="0.25">
      <c r="A55" s="64" t="s">
        <v>727</v>
      </c>
      <c r="B55" s="64" t="s">
        <v>727</v>
      </c>
      <c r="C55" s="79"/>
      <c r="D55" s="87"/>
      <c r="E55" s="88"/>
      <c r="F55" s="89"/>
      <c r="G55" s="66" t="str">
        <f>IF(Edges[[#This Row],[Vertex 1]]=Edges[[#This Row],[Vertex 2]],"HIDE","SHOW")</f>
        <v>HIDE</v>
      </c>
      <c r="H55" s="77"/>
      <c r="I55" s="90"/>
      <c r="J55" s="90"/>
      <c r="K55" s="34" t="s">
        <v>65</v>
      </c>
      <c r="L55" s="93">
        <v>55</v>
      </c>
      <c r="M55" s="93"/>
      <c r="N55" s="92"/>
      <c r="O55" s="66" t="s">
        <v>178</v>
      </c>
      <c r="P55" s="68">
        <v>42850.237905092596</v>
      </c>
      <c r="Q55" s="66" t="s">
        <v>791</v>
      </c>
      <c r="R55" s="66"/>
      <c r="S55" s="66"/>
      <c r="T55" s="66"/>
      <c r="U55" s="69" t="s">
        <v>847</v>
      </c>
      <c r="V55" s="70" t="s">
        <v>847</v>
      </c>
      <c r="W55" s="68">
        <v>42850.237905092596</v>
      </c>
      <c r="X55" s="70" t="s">
        <v>899</v>
      </c>
      <c r="Y55" s="66"/>
      <c r="Z55" s="66"/>
      <c r="AA55" s="72" t="s">
        <v>950</v>
      </c>
      <c r="AB55" s="66"/>
      <c r="AC55" s="66" t="b">
        <v>0</v>
      </c>
      <c r="AD55" s="66">
        <v>0</v>
      </c>
      <c r="AE55" s="72" t="s">
        <v>294</v>
      </c>
      <c r="AF55" s="66" t="b">
        <v>0</v>
      </c>
      <c r="AG55" s="66" t="s">
        <v>297</v>
      </c>
      <c r="AH55" s="66"/>
      <c r="AI55" s="72" t="s">
        <v>294</v>
      </c>
      <c r="AJ55" s="66" t="b">
        <v>0</v>
      </c>
      <c r="AK55" s="66">
        <v>0</v>
      </c>
      <c r="AL55" s="72" t="s">
        <v>294</v>
      </c>
      <c r="AM55" s="66" t="s">
        <v>303</v>
      </c>
      <c r="AN55" s="66" t="b">
        <v>0</v>
      </c>
      <c r="AO55" s="72" t="s">
        <v>950</v>
      </c>
      <c r="AP55" s="66" t="s">
        <v>178</v>
      </c>
      <c r="AQ55" s="66">
        <v>0</v>
      </c>
      <c r="AR55" s="66">
        <v>0</v>
      </c>
      <c r="AS55" s="66"/>
      <c r="AT55" s="66"/>
      <c r="AU55" s="66"/>
      <c r="AV55" s="66"/>
      <c r="AW55" s="66"/>
      <c r="AX55" s="66"/>
      <c r="AY55" s="66"/>
      <c r="AZ55" s="66"/>
      <c r="BA55" s="66" t="s">
        <v>1176</v>
      </c>
      <c r="BB55">
        <v>-1</v>
      </c>
      <c r="BC55" s="66" t="str">
        <f>VLOOKUP(Edges[[#This Row],[States]],'Sentiment Classification'!E:G,3,FALSE)</f>
        <v>North</v>
      </c>
      <c r="BD55" s="66" t="str">
        <f>IF(Edges[[#This Row],[Vertex 1]]=Edges[[#This Row],[Vertex 2]],"HIDE","SHOW")</f>
        <v>HIDE</v>
      </c>
      <c r="BE55" s="66">
        <f>VLOOKUP(Edges[[#This Row],[Region]],'Sentiment Classification'!J:K,2,FALSE)</f>
        <v>154</v>
      </c>
      <c r="BF55" s="66">
        <f>VLOOKUP(Edges[[#This Row],[States]],'Sentiment Classification'!E:F,2,FALSE)</f>
        <v>-5</v>
      </c>
      <c r="BG55" s="137" t="e">
        <f>REPLACE(INDEX(GroupVertices[Group], MATCH(Edges[[#This Row],[Vertex 1]],GroupVertices[Vertex],0)),1,1,"")</f>
        <v>#N/A</v>
      </c>
      <c r="BH55" s="137" t="e">
        <f>REPLACE(INDEX(GroupVertices[Group], MATCH(Edges[[#This Row],[Vertex 2]],GroupVertices[Vertex],0)),1,1,"")</f>
        <v>#N/A</v>
      </c>
      <c r="BI55">
        <v>2</v>
      </c>
    </row>
    <row r="56" spans="1:61" hidden="1" x14ac:dyDescent="0.25">
      <c r="A56" s="64" t="s">
        <v>727</v>
      </c>
      <c r="B56" s="64" t="s">
        <v>727</v>
      </c>
      <c r="C56" s="79"/>
      <c r="D56" s="87"/>
      <c r="E56" s="88"/>
      <c r="F56" s="89"/>
      <c r="G56" s="66" t="str">
        <f>IF(Edges[[#This Row],[Vertex 1]]=Edges[[#This Row],[Vertex 2]],"HIDE","SHOW")</f>
        <v>HIDE</v>
      </c>
      <c r="H56" s="77"/>
      <c r="I56" s="90"/>
      <c r="J56" s="90"/>
      <c r="K56" s="34" t="s">
        <v>65</v>
      </c>
      <c r="L56" s="93">
        <v>56</v>
      </c>
      <c r="M56" s="93"/>
      <c r="N56" s="92"/>
      <c r="O56" s="66" t="s">
        <v>178</v>
      </c>
      <c r="P56" s="68">
        <v>42850.239155092589</v>
      </c>
      <c r="Q56" s="66" t="s">
        <v>792</v>
      </c>
      <c r="R56" s="69" t="s">
        <v>829</v>
      </c>
      <c r="S56" s="66" t="s">
        <v>525</v>
      </c>
      <c r="T56" s="66"/>
      <c r="U56" s="66"/>
      <c r="V56" s="70" t="s">
        <v>418</v>
      </c>
      <c r="W56" s="68">
        <v>42850.239155092589</v>
      </c>
      <c r="X56" s="70" t="s">
        <v>900</v>
      </c>
      <c r="Y56" s="66"/>
      <c r="Z56" s="66"/>
      <c r="AA56" s="72" t="s">
        <v>951</v>
      </c>
      <c r="AB56" s="66"/>
      <c r="AC56" s="66" t="b">
        <v>0</v>
      </c>
      <c r="AD56" s="66">
        <v>0</v>
      </c>
      <c r="AE56" s="72" t="s">
        <v>294</v>
      </c>
      <c r="AF56" s="66" t="b">
        <v>0</v>
      </c>
      <c r="AG56" s="66" t="s">
        <v>297</v>
      </c>
      <c r="AH56" s="66"/>
      <c r="AI56" s="72" t="s">
        <v>294</v>
      </c>
      <c r="AJ56" s="66" t="b">
        <v>0</v>
      </c>
      <c r="AK56" s="66">
        <v>0</v>
      </c>
      <c r="AL56" s="72" t="s">
        <v>294</v>
      </c>
      <c r="AM56" s="66" t="s">
        <v>303</v>
      </c>
      <c r="AN56" s="66" t="b">
        <v>1</v>
      </c>
      <c r="AO56" s="72" t="s">
        <v>951</v>
      </c>
      <c r="AP56" s="66" t="s">
        <v>178</v>
      </c>
      <c r="AQ56" s="66">
        <v>0</v>
      </c>
      <c r="AR56" s="66">
        <v>0</v>
      </c>
      <c r="AS56" s="66"/>
      <c r="AT56" s="66"/>
      <c r="AU56" s="66"/>
      <c r="AV56" s="66"/>
      <c r="AW56" s="66"/>
      <c r="AX56" s="66"/>
      <c r="AY56" s="66"/>
      <c r="AZ56" s="66"/>
      <c r="BA56" s="66" t="s">
        <v>1176</v>
      </c>
      <c r="BB56">
        <v>-1</v>
      </c>
      <c r="BC56" s="66" t="str">
        <f>VLOOKUP(Edges[[#This Row],[States]],'Sentiment Classification'!E:G,3,FALSE)</f>
        <v>North</v>
      </c>
      <c r="BD56" s="66" t="str">
        <f>IF(Edges[[#This Row],[Vertex 1]]=Edges[[#This Row],[Vertex 2]],"HIDE","SHOW")</f>
        <v>HIDE</v>
      </c>
      <c r="BE56" s="66">
        <f>VLOOKUP(Edges[[#This Row],[Region]],'Sentiment Classification'!J:K,2,FALSE)</f>
        <v>154</v>
      </c>
      <c r="BF56" s="66">
        <f>VLOOKUP(Edges[[#This Row],[States]],'Sentiment Classification'!E:F,2,FALSE)</f>
        <v>-5</v>
      </c>
      <c r="BG56" s="137" t="e">
        <f>REPLACE(INDEX(GroupVertices[Group], MATCH(Edges[[#This Row],[Vertex 1]],GroupVertices[Vertex],0)),1,1,"")</f>
        <v>#N/A</v>
      </c>
      <c r="BH56" s="137" t="e">
        <f>REPLACE(INDEX(GroupVertices[Group], MATCH(Edges[[#This Row],[Vertex 2]],GroupVertices[Vertex],0)),1,1,"")</f>
        <v>#N/A</v>
      </c>
      <c r="BI56">
        <v>2</v>
      </c>
    </row>
    <row r="57" spans="1:61" x14ac:dyDescent="0.25">
      <c r="A57" s="64" t="s">
        <v>728</v>
      </c>
      <c r="B57" s="64" t="s">
        <v>759</v>
      </c>
      <c r="C57" s="79" t="s">
        <v>9481</v>
      </c>
      <c r="D57" s="87">
        <v>1</v>
      </c>
      <c r="E57" s="88"/>
      <c r="F57" s="89">
        <v>90</v>
      </c>
      <c r="G57" s="66" t="str">
        <f>IF(Edges[[#This Row],[Vertex 1]]=Edges[[#This Row],[Vertex 2]],"HIDE","SHOW")</f>
        <v>SHOW</v>
      </c>
      <c r="H57" s="77"/>
      <c r="I57" s="90"/>
      <c r="J57" s="90"/>
      <c r="K57" s="34" t="s">
        <v>65</v>
      </c>
      <c r="L57" s="93">
        <v>57</v>
      </c>
      <c r="M57" s="93"/>
      <c r="N57" s="92"/>
      <c r="O57" s="66" t="s">
        <v>233</v>
      </c>
      <c r="P57" s="68">
        <v>42850.270127314812</v>
      </c>
      <c r="Q57" s="66" t="s">
        <v>793</v>
      </c>
      <c r="R57" s="66"/>
      <c r="S57" s="66"/>
      <c r="T57" s="66"/>
      <c r="U57" s="66"/>
      <c r="V57" s="70" t="s">
        <v>865</v>
      </c>
      <c r="W57" s="68">
        <v>42850.270127314812</v>
      </c>
      <c r="X57" s="70" t="s">
        <v>901</v>
      </c>
      <c r="Y57" s="66"/>
      <c r="Z57" s="66"/>
      <c r="AA57" s="72" t="s">
        <v>952</v>
      </c>
      <c r="AB57" s="66"/>
      <c r="AC57" s="66" t="b">
        <v>0</v>
      </c>
      <c r="AD57" s="66">
        <v>0</v>
      </c>
      <c r="AE57" s="72" t="s">
        <v>1006</v>
      </c>
      <c r="AF57" s="66" t="b">
        <v>0</v>
      </c>
      <c r="AG57" s="66" t="s">
        <v>298</v>
      </c>
      <c r="AH57" s="66"/>
      <c r="AI57" s="72" t="s">
        <v>294</v>
      </c>
      <c r="AJ57" s="66" t="b">
        <v>0</v>
      </c>
      <c r="AK57" s="66">
        <v>0</v>
      </c>
      <c r="AL57" s="72" t="s">
        <v>294</v>
      </c>
      <c r="AM57" s="66" t="s">
        <v>585</v>
      </c>
      <c r="AN57" s="66" t="b">
        <v>0</v>
      </c>
      <c r="AO57" s="72" t="s">
        <v>952</v>
      </c>
      <c r="AP57" s="66" t="s">
        <v>178</v>
      </c>
      <c r="AQ57" s="66">
        <v>0</v>
      </c>
      <c r="AR57" s="66">
        <v>0</v>
      </c>
      <c r="AS57" s="66"/>
      <c r="AT57" s="66"/>
      <c r="AU57" s="66"/>
      <c r="AV57" s="66"/>
      <c r="AW57" s="66"/>
      <c r="AX57" s="66"/>
      <c r="AY57" s="66"/>
      <c r="AZ57" s="66"/>
      <c r="BA57" s="66" t="s">
        <v>1176</v>
      </c>
      <c r="BB57">
        <v>0</v>
      </c>
      <c r="BC57" s="66" t="str">
        <f>VLOOKUP(Edges[[#This Row],[States]],'Sentiment Classification'!E:G,3,FALSE)</f>
        <v>North</v>
      </c>
      <c r="BD57" s="66" t="str">
        <f>IF(Edges[[#This Row],[Vertex 1]]=Edges[[#This Row],[Vertex 2]],"HIDE","SHOW")</f>
        <v>SHOW</v>
      </c>
      <c r="BE57" s="66">
        <f>VLOOKUP(Edges[[#This Row],[Region]],'Sentiment Classification'!J:K,2,FALSE)</f>
        <v>154</v>
      </c>
      <c r="BF57" s="66">
        <f>VLOOKUP(Edges[[#This Row],[States]],'Sentiment Classification'!E:F,2,FALSE)</f>
        <v>-5</v>
      </c>
      <c r="BG57" s="65" t="str">
        <f>REPLACE(INDEX(GroupVertices[Group], MATCH(Edges[[#This Row],[Vertex 1]],GroupVertices[Vertex],0)),1,1,"")</f>
        <v>orth</v>
      </c>
      <c r="BH57" s="65" t="str">
        <f>REPLACE(INDEX(GroupVertices[Group], MATCH(Edges[[#This Row],[Vertex 2]],GroupVertices[Vertex],0)),1,1,"")</f>
        <v>A</v>
      </c>
      <c r="BI57">
        <v>1</v>
      </c>
    </row>
    <row r="58" spans="1:61" x14ac:dyDescent="0.25">
      <c r="A58" s="64" t="s">
        <v>729</v>
      </c>
      <c r="B58" s="64" t="s">
        <v>226</v>
      </c>
      <c r="C58" s="79" t="s">
        <v>9481</v>
      </c>
      <c r="D58" s="87">
        <v>2.5</v>
      </c>
      <c r="E58" s="88"/>
      <c r="F58" s="89">
        <v>95</v>
      </c>
      <c r="G58" s="66" t="str">
        <f>IF(Edges[[#This Row],[Vertex 1]]=Edges[[#This Row],[Vertex 2]],"HIDE","SHOW")</f>
        <v>SHOW</v>
      </c>
      <c r="H58" s="77"/>
      <c r="I58" s="90"/>
      <c r="J58" s="90"/>
      <c r="K58" s="34" t="s">
        <v>65</v>
      </c>
      <c r="L58" s="93">
        <v>58</v>
      </c>
      <c r="M58" s="93"/>
      <c r="N58" s="92"/>
      <c r="O58" s="66" t="s">
        <v>233</v>
      </c>
      <c r="P58" s="68">
        <v>42850.480115740742</v>
      </c>
      <c r="Q58" s="66" t="s">
        <v>794</v>
      </c>
      <c r="R58" s="66"/>
      <c r="S58" s="66"/>
      <c r="T58" s="66"/>
      <c r="U58" s="66"/>
      <c r="V58" s="70" t="s">
        <v>866</v>
      </c>
      <c r="W58" s="68">
        <v>42850.480115740742</v>
      </c>
      <c r="X58" s="70" t="s">
        <v>902</v>
      </c>
      <c r="Y58" s="66"/>
      <c r="Z58" s="66"/>
      <c r="AA58" s="72" t="s">
        <v>953</v>
      </c>
      <c r="AB58" s="66"/>
      <c r="AC58" s="66" t="b">
        <v>0</v>
      </c>
      <c r="AD58" s="66">
        <v>0</v>
      </c>
      <c r="AE58" s="72" t="s">
        <v>581</v>
      </c>
      <c r="AF58" s="66" t="b">
        <v>0</v>
      </c>
      <c r="AG58" s="66" t="s">
        <v>297</v>
      </c>
      <c r="AH58" s="66"/>
      <c r="AI58" s="72" t="s">
        <v>294</v>
      </c>
      <c r="AJ58" s="66" t="b">
        <v>0</v>
      </c>
      <c r="AK58" s="66">
        <v>0</v>
      </c>
      <c r="AL58" s="72" t="s">
        <v>294</v>
      </c>
      <c r="AM58" s="66" t="s">
        <v>306</v>
      </c>
      <c r="AN58" s="66" t="b">
        <v>0</v>
      </c>
      <c r="AO58" s="72" t="s">
        <v>953</v>
      </c>
      <c r="AP58" s="66" t="s">
        <v>178</v>
      </c>
      <c r="AQ58" s="66">
        <v>0</v>
      </c>
      <c r="AR58" s="66">
        <v>0</v>
      </c>
      <c r="AS58" s="66"/>
      <c r="AT58" s="66"/>
      <c r="AU58" s="66"/>
      <c r="AV58" s="66"/>
      <c r="AW58" s="66"/>
      <c r="AX58" s="66"/>
      <c r="AY58" s="66"/>
      <c r="AZ58" s="66"/>
      <c r="BA58" s="66" t="s">
        <v>1176</v>
      </c>
      <c r="BB58">
        <v>0</v>
      </c>
      <c r="BC58" s="66" t="str">
        <f>VLOOKUP(Edges[[#This Row],[States]],'Sentiment Classification'!E:G,3,FALSE)</f>
        <v>North</v>
      </c>
      <c r="BD58" s="66" t="str">
        <f>IF(Edges[[#This Row],[Vertex 1]]=Edges[[#This Row],[Vertex 2]],"HIDE","SHOW")</f>
        <v>SHOW</v>
      </c>
      <c r="BE58" s="66">
        <f>VLOOKUP(Edges[[#This Row],[Region]],'Sentiment Classification'!J:K,2,FALSE)</f>
        <v>154</v>
      </c>
      <c r="BF58" s="66">
        <f>VLOOKUP(Edges[[#This Row],[States]],'Sentiment Classification'!E:F,2,FALSE)</f>
        <v>-5</v>
      </c>
      <c r="BG58" s="65" t="str">
        <f>REPLACE(INDEX(GroupVertices[Group], MATCH(Edges[[#This Row],[Vertex 1]],GroupVertices[Vertex],0)),1,1,"")</f>
        <v>orth</v>
      </c>
      <c r="BH58" s="65" t="str">
        <f>REPLACE(INDEX(GroupVertices[Group], MATCH(Edges[[#This Row],[Vertex 2]],GroupVertices[Vertex],0)),1,1,"")</f>
        <v>A</v>
      </c>
      <c r="BI58">
        <v>2</v>
      </c>
    </row>
    <row r="59" spans="1:61" x14ac:dyDescent="0.25">
      <c r="A59" s="64" t="s">
        <v>729</v>
      </c>
      <c r="B59" s="64" t="s">
        <v>226</v>
      </c>
      <c r="C59" s="79" t="s">
        <v>9481</v>
      </c>
      <c r="D59" s="87">
        <v>2.5</v>
      </c>
      <c r="E59" s="88"/>
      <c r="F59" s="89">
        <v>95</v>
      </c>
      <c r="G59" s="66" t="str">
        <f>IF(Edges[[#This Row],[Vertex 1]]=Edges[[#This Row],[Vertex 2]],"HIDE","SHOW")</f>
        <v>SHOW</v>
      </c>
      <c r="H59" s="77"/>
      <c r="I59" s="90"/>
      <c r="J59" s="90"/>
      <c r="K59" s="34" t="s">
        <v>65</v>
      </c>
      <c r="L59" s="93">
        <v>59</v>
      </c>
      <c r="M59" s="93"/>
      <c r="N59" s="92"/>
      <c r="O59" s="66" t="s">
        <v>233</v>
      </c>
      <c r="P59" s="68">
        <v>42850.480115740742</v>
      </c>
      <c r="Q59" s="66" t="s">
        <v>794</v>
      </c>
      <c r="R59" s="66"/>
      <c r="S59" s="66"/>
      <c r="T59" s="66"/>
      <c r="U59" s="66"/>
      <c r="V59" s="70" t="s">
        <v>866</v>
      </c>
      <c r="W59" s="68">
        <v>42850.480115740742</v>
      </c>
      <c r="X59" s="70" t="s">
        <v>903</v>
      </c>
      <c r="Y59" s="66"/>
      <c r="Z59" s="66"/>
      <c r="AA59" s="72" t="s">
        <v>954</v>
      </c>
      <c r="AB59" s="66"/>
      <c r="AC59" s="66" t="b">
        <v>0</v>
      </c>
      <c r="AD59" s="66">
        <v>0</v>
      </c>
      <c r="AE59" s="72" t="s">
        <v>581</v>
      </c>
      <c r="AF59" s="66" t="b">
        <v>0</v>
      </c>
      <c r="AG59" s="66" t="s">
        <v>297</v>
      </c>
      <c r="AH59" s="66"/>
      <c r="AI59" s="72" t="s">
        <v>294</v>
      </c>
      <c r="AJ59" s="66" t="b">
        <v>0</v>
      </c>
      <c r="AK59" s="66">
        <v>0</v>
      </c>
      <c r="AL59" s="72" t="s">
        <v>294</v>
      </c>
      <c r="AM59" s="66" t="s">
        <v>306</v>
      </c>
      <c r="AN59" s="66" t="b">
        <v>0</v>
      </c>
      <c r="AO59" s="72" t="s">
        <v>954</v>
      </c>
      <c r="AP59" s="66" t="s">
        <v>178</v>
      </c>
      <c r="AQ59" s="66">
        <v>0</v>
      </c>
      <c r="AR59" s="66">
        <v>0</v>
      </c>
      <c r="AS59" s="66"/>
      <c r="AT59" s="66"/>
      <c r="AU59" s="66"/>
      <c r="AV59" s="66"/>
      <c r="AW59" s="66"/>
      <c r="AX59" s="66"/>
      <c r="AY59" s="66"/>
      <c r="AZ59" s="66"/>
      <c r="BA59" s="66" t="s">
        <v>1176</v>
      </c>
      <c r="BB59">
        <v>0</v>
      </c>
      <c r="BC59" s="66" t="str">
        <f>VLOOKUP(Edges[[#This Row],[States]],'Sentiment Classification'!E:G,3,FALSE)</f>
        <v>North</v>
      </c>
      <c r="BD59" s="66" t="str">
        <f>IF(Edges[[#This Row],[Vertex 1]]=Edges[[#This Row],[Vertex 2]],"HIDE","SHOW")</f>
        <v>SHOW</v>
      </c>
      <c r="BE59" s="66">
        <f>VLOOKUP(Edges[[#This Row],[Region]],'Sentiment Classification'!J:K,2,FALSE)</f>
        <v>154</v>
      </c>
      <c r="BF59" s="66">
        <f>VLOOKUP(Edges[[#This Row],[States]],'Sentiment Classification'!E:F,2,FALSE)</f>
        <v>-5</v>
      </c>
      <c r="BG59" s="65" t="str">
        <f>REPLACE(INDEX(GroupVertices[Group], MATCH(Edges[[#This Row],[Vertex 1]],GroupVertices[Vertex],0)),1,1,"")</f>
        <v>orth</v>
      </c>
      <c r="BH59" s="65" t="str">
        <f>REPLACE(INDEX(GroupVertices[Group], MATCH(Edges[[#This Row],[Vertex 2]],GroupVertices[Vertex],0)),1,1,"")</f>
        <v>A</v>
      </c>
      <c r="BI59">
        <v>2</v>
      </c>
    </row>
    <row r="60" spans="1:61" x14ac:dyDescent="0.25">
      <c r="A60" s="64" t="s">
        <v>730</v>
      </c>
      <c r="B60" s="64" t="s">
        <v>760</v>
      </c>
      <c r="C60" s="79" t="s">
        <v>9481</v>
      </c>
      <c r="D60" s="87">
        <v>1</v>
      </c>
      <c r="E60" s="88"/>
      <c r="F60" s="89">
        <v>90</v>
      </c>
      <c r="G60" s="66" t="str">
        <f>IF(Edges[[#This Row],[Vertex 1]]=Edges[[#This Row],[Vertex 2]],"HIDE","SHOW")</f>
        <v>SHOW</v>
      </c>
      <c r="H60" s="77"/>
      <c r="I60" s="90"/>
      <c r="J60" s="90"/>
      <c r="K60" s="34" t="s">
        <v>65</v>
      </c>
      <c r="L60" s="93">
        <v>60</v>
      </c>
      <c r="M60" s="93"/>
      <c r="N60" s="92"/>
      <c r="O60" s="66" t="s">
        <v>232</v>
      </c>
      <c r="P60" s="68">
        <v>42847.26761574074</v>
      </c>
      <c r="Q60" s="66" t="s">
        <v>795</v>
      </c>
      <c r="R60" s="66"/>
      <c r="S60" s="66"/>
      <c r="T60" s="66"/>
      <c r="U60" s="66"/>
      <c r="V60" s="70" t="s">
        <v>867</v>
      </c>
      <c r="W60" s="68">
        <v>42847.26761574074</v>
      </c>
      <c r="X60" s="70" t="s">
        <v>904</v>
      </c>
      <c r="Y60" s="66"/>
      <c r="Z60" s="66"/>
      <c r="AA60" s="72" t="s">
        <v>955</v>
      </c>
      <c r="AB60" s="72" t="s">
        <v>993</v>
      </c>
      <c r="AC60" s="66" t="b">
        <v>0</v>
      </c>
      <c r="AD60" s="66">
        <v>2</v>
      </c>
      <c r="AE60" s="72" t="s">
        <v>1007</v>
      </c>
      <c r="AF60" s="66" t="b">
        <v>0</v>
      </c>
      <c r="AG60" s="66" t="s">
        <v>298</v>
      </c>
      <c r="AH60" s="66"/>
      <c r="AI60" s="72" t="s">
        <v>294</v>
      </c>
      <c r="AJ60" s="66" t="b">
        <v>0</v>
      </c>
      <c r="AK60" s="66">
        <v>1</v>
      </c>
      <c r="AL60" s="72" t="s">
        <v>294</v>
      </c>
      <c r="AM60" s="66" t="s">
        <v>300</v>
      </c>
      <c r="AN60" s="66" t="b">
        <v>0</v>
      </c>
      <c r="AO60" s="72" t="s">
        <v>993</v>
      </c>
      <c r="AP60" s="66" t="s">
        <v>178</v>
      </c>
      <c r="AQ60" s="66">
        <v>0</v>
      </c>
      <c r="AR60" s="66">
        <v>0</v>
      </c>
      <c r="AS60" s="66"/>
      <c r="AT60" s="66"/>
      <c r="AU60" s="66"/>
      <c r="AV60" s="66"/>
      <c r="AW60" s="66"/>
      <c r="AX60" s="66"/>
      <c r="AY60" s="66"/>
      <c r="AZ60" s="66"/>
      <c r="BA60" s="66" t="s">
        <v>1176</v>
      </c>
      <c r="BB60">
        <v>0</v>
      </c>
      <c r="BC60" s="66" t="str">
        <f>VLOOKUP(Edges[[#This Row],[States]],'Sentiment Classification'!E:G,3,FALSE)</f>
        <v>North</v>
      </c>
      <c r="BD60" s="66" t="str">
        <f>IF(Edges[[#This Row],[Vertex 1]]=Edges[[#This Row],[Vertex 2]],"HIDE","SHOW")</f>
        <v>SHOW</v>
      </c>
      <c r="BE60" s="66">
        <f>VLOOKUP(Edges[[#This Row],[Region]],'Sentiment Classification'!J:K,2,FALSE)</f>
        <v>154</v>
      </c>
      <c r="BF60" s="66">
        <f>VLOOKUP(Edges[[#This Row],[States]],'Sentiment Classification'!E:F,2,FALSE)</f>
        <v>-5</v>
      </c>
      <c r="BG60" s="65" t="str">
        <f>REPLACE(INDEX(GroupVertices[Group], MATCH(Edges[[#This Row],[Vertex 1]],GroupVertices[Vertex],0)),1,1,"")</f>
        <v>orth</v>
      </c>
      <c r="BH60" s="65" t="str">
        <f>REPLACE(INDEX(GroupVertices[Group], MATCH(Edges[[#This Row],[Vertex 2]],GroupVertices[Vertex],0)),1,1,"")</f>
        <v>orth</v>
      </c>
      <c r="BI60">
        <v>1</v>
      </c>
    </row>
    <row r="61" spans="1:61" x14ac:dyDescent="0.25">
      <c r="A61" s="64" t="s">
        <v>731</v>
      </c>
      <c r="B61" s="64" t="s">
        <v>760</v>
      </c>
      <c r="C61" s="79" t="s">
        <v>9481</v>
      </c>
      <c r="D61" s="87">
        <v>1</v>
      </c>
      <c r="E61" s="88"/>
      <c r="F61" s="89">
        <v>90</v>
      </c>
      <c r="G61" s="66" t="str">
        <f>IF(Edges[[#This Row],[Vertex 1]]=Edges[[#This Row],[Vertex 2]],"HIDE","SHOW")</f>
        <v>SHOW</v>
      </c>
      <c r="H61" s="77"/>
      <c r="I61" s="90"/>
      <c r="J61" s="90"/>
      <c r="K61" s="34" t="s">
        <v>65</v>
      </c>
      <c r="L61" s="93">
        <v>61</v>
      </c>
      <c r="M61" s="93"/>
      <c r="N61" s="92"/>
      <c r="O61" s="66" t="s">
        <v>232</v>
      </c>
      <c r="P61" s="68">
        <v>42850.612199074072</v>
      </c>
      <c r="Q61" s="66" t="s">
        <v>796</v>
      </c>
      <c r="R61" s="66"/>
      <c r="S61" s="66"/>
      <c r="T61" s="66"/>
      <c r="U61" s="66"/>
      <c r="V61" s="70" t="s">
        <v>868</v>
      </c>
      <c r="W61" s="68">
        <v>42850.612199074072</v>
      </c>
      <c r="X61" s="70" t="s">
        <v>905</v>
      </c>
      <c r="Y61" s="66"/>
      <c r="Z61" s="66"/>
      <c r="AA61" s="72" t="s">
        <v>956</v>
      </c>
      <c r="AB61" s="66"/>
      <c r="AC61" s="66" t="b">
        <v>0</v>
      </c>
      <c r="AD61" s="66">
        <v>0</v>
      </c>
      <c r="AE61" s="72" t="s">
        <v>294</v>
      </c>
      <c r="AF61" s="66" t="b">
        <v>0</v>
      </c>
      <c r="AG61" s="66" t="s">
        <v>298</v>
      </c>
      <c r="AH61" s="66"/>
      <c r="AI61" s="72" t="s">
        <v>294</v>
      </c>
      <c r="AJ61" s="66" t="b">
        <v>0</v>
      </c>
      <c r="AK61" s="66">
        <v>1</v>
      </c>
      <c r="AL61" s="72" t="s">
        <v>955</v>
      </c>
      <c r="AM61" s="66" t="s">
        <v>303</v>
      </c>
      <c r="AN61" s="66" t="b">
        <v>0</v>
      </c>
      <c r="AO61" s="72" t="s">
        <v>955</v>
      </c>
      <c r="AP61" s="66" t="s">
        <v>178</v>
      </c>
      <c r="AQ61" s="66">
        <v>0</v>
      </c>
      <c r="AR61" s="66">
        <v>0</v>
      </c>
      <c r="AS61" s="66"/>
      <c r="AT61" s="66"/>
      <c r="AU61" s="66"/>
      <c r="AV61" s="66"/>
      <c r="AW61" s="66"/>
      <c r="AX61" s="66"/>
      <c r="AY61" s="66"/>
      <c r="AZ61" s="66"/>
      <c r="BA61" s="66" t="s">
        <v>1176</v>
      </c>
      <c r="BB61">
        <v>0</v>
      </c>
      <c r="BC61" s="66" t="str">
        <f>VLOOKUP(Edges[[#This Row],[States]],'Sentiment Classification'!E:G,3,FALSE)</f>
        <v>North</v>
      </c>
      <c r="BD61" s="66" t="str">
        <f>IF(Edges[[#This Row],[Vertex 1]]=Edges[[#This Row],[Vertex 2]],"HIDE","SHOW")</f>
        <v>SHOW</v>
      </c>
      <c r="BE61" s="66">
        <f>VLOOKUP(Edges[[#This Row],[Region]],'Sentiment Classification'!J:K,2,FALSE)</f>
        <v>154</v>
      </c>
      <c r="BF61" s="66">
        <f>VLOOKUP(Edges[[#This Row],[States]],'Sentiment Classification'!E:F,2,FALSE)</f>
        <v>-5</v>
      </c>
      <c r="BG61" s="65" t="str">
        <f>REPLACE(INDEX(GroupVertices[Group], MATCH(Edges[[#This Row],[Vertex 1]],GroupVertices[Vertex],0)),1,1,"")</f>
        <v>orth</v>
      </c>
      <c r="BH61" s="65" t="str">
        <f>REPLACE(INDEX(GroupVertices[Group], MATCH(Edges[[#This Row],[Vertex 2]],GroupVertices[Vertex],0)),1,1,"")</f>
        <v>orth</v>
      </c>
      <c r="BI61">
        <v>1</v>
      </c>
    </row>
    <row r="62" spans="1:61" x14ac:dyDescent="0.25">
      <c r="A62" s="64" t="s">
        <v>730</v>
      </c>
      <c r="B62" s="64" t="s">
        <v>761</v>
      </c>
      <c r="C62" s="79" t="s">
        <v>9481</v>
      </c>
      <c r="D62" s="87">
        <v>1</v>
      </c>
      <c r="E62" s="88"/>
      <c r="F62" s="89">
        <v>90</v>
      </c>
      <c r="G62" s="66" t="str">
        <f>IF(Edges[[#This Row],[Vertex 1]]=Edges[[#This Row],[Vertex 2]],"HIDE","SHOW")</f>
        <v>SHOW</v>
      </c>
      <c r="H62" s="77"/>
      <c r="I62" s="90"/>
      <c r="J62" s="90"/>
      <c r="K62" s="34" t="s">
        <v>65</v>
      </c>
      <c r="L62" s="93">
        <v>62</v>
      </c>
      <c r="M62" s="93"/>
      <c r="N62" s="92"/>
      <c r="O62" s="66" t="s">
        <v>232</v>
      </c>
      <c r="P62" s="68">
        <v>42847.26761574074</v>
      </c>
      <c r="Q62" s="66" t="s">
        <v>795</v>
      </c>
      <c r="R62" s="66"/>
      <c r="S62" s="66"/>
      <c r="T62" s="66"/>
      <c r="U62" s="66"/>
      <c r="V62" s="70" t="s">
        <v>867</v>
      </c>
      <c r="W62" s="68">
        <v>42847.26761574074</v>
      </c>
      <c r="X62" s="70" t="s">
        <v>904</v>
      </c>
      <c r="Y62" s="66"/>
      <c r="Z62" s="66"/>
      <c r="AA62" s="72" t="s">
        <v>955</v>
      </c>
      <c r="AB62" s="72" t="s">
        <v>993</v>
      </c>
      <c r="AC62" s="66" t="b">
        <v>0</v>
      </c>
      <c r="AD62" s="66">
        <v>2</v>
      </c>
      <c r="AE62" s="72" t="s">
        <v>1007</v>
      </c>
      <c r="AF62" s="66" t="b">
        <v>0</v>
      </c>
      <c r="AG62" s="66" t="s">
        <v>298</v>
      </c>
      <c r="AH62" s="66"/>
      <c r="AI62" s="72" t="s">
        <v>294</v>
      </c>
      <c r="AJ62" s="66" t="b">
        <v>0</v>
      </c>
      <c r="AK62" s="66">
        <v>1</v>
      </c>
      <c r="AL62" s="72" t="s">
        <v>294</v>
      </c>
      <c r="AM62" s="66" t="s">
        <v>300</v>
      </c>
      <c r="AN62" s="66" t="b">
        <v>0</v>
      </c>
      <c r="AO62" s="72" t="s">
        <v>993</v>
      </c>
      <c r="AP62" s="66" t="s">
        <v>178</v>
      </c>
      <c r="AQ62" s="66">
        <v>0</v>
      </c>
      <c r="AR62" s="66">
        <v>0</v>
      </c>
      <c r="AS62" s="66"/>
      <c r="AT62" s="66"/>
      <c r="AU62" s="66"/>
      <c r="AV62" s="66"/>
      <c r="AW62" s="66"/>
      <c r="AX62" s="66"/>
      <c r="AY62" s="66"/>
      <c r="AZ62" s="66"/>
      <c r="BA62" s="66" t="s">
        <v>1176</v>
      </c>
      <c r="BB62">
        <v>0</v>
      </c>
      <c r="BC62" s="66" t="str">
        <f>VLOOKUP(Edges[[#This Row],[States]],'Sentiment Classification'!E:G,3,FALSE)</f>
        <v>North</v>
      </c>
      <c r="BD62" s="66" t="str">
        <f>IF(Edges[[#This Row],[Vertex 1]]=Edges[[#This Row],[Vertex 2]],"HIDE","SHOW")</f>
        <v>SHOW</v>
      </c>
      <c r="BE62" s="66">
        <f>VLOOKUP(Edges[[#This Row],[Region]],'Sentiment Classification'!J:K,2,FALSE)</f>
        <v>154</v>
      </c>
      <c r="BF62" s="66">
        <f>VLOOKUP(Edges[[#This Row],[States]],'Sentiment Classification'!E:F,2,FALSE)</f>
        <v>-5</v>
      </c>
      <c r="BG62" s="65" t="str">
        <f>REPLACE(INDEX(GroupVertices[Group], MATCH(Edges[[#This Row],[Vertex 1]],GroupVertices[Vertex],0)),1,1,"")</f>
        <v>orth</v>
      </c>
      <c r="BH62" s="65" t="str">
        <f>REPLACE(INDEX(GroupVertices[Group], MATCH(Edges[[#This Row],[Vertex 2]],GroupVertices[Vertex],0)),1,1,"")</f>
        <v>orth</v>
      </c>
      <c r="BI62">
        <v>1</v>
      </c>
    </row>
    <row r="63" spans="1:61" x14ac:dyDescent="0.25">
      <c r="A63" s="64" t="s">
        <v>731</v>
      </c>
      <c r="B63" s="64" t="s">
        <v>761</v>
      </c>
      <c r="C63" s="79" t="s">
        <v>9481</v>
      </c>
      <c r="D63" s="87">
        <v>1</v>
      </c>
      <c r="E63" s="88"/>
      <c r="F63" s="89">
        <v>90</v>
      </c>
      <c r="G63" s="66" t="str">
        <f>IF(Edges[[#This Row],[Vertex 1]]=Edges[[#This Row],[Vertex 2]],"HIDE","SHOW")</f>
        <v>SHOW</v>
      </c>
      <c r="H63" s="77"/>
      <c r="I63" s="90"/>
      <c r="J63" s="90"/>
      <c r="K63" s="34" t="s">
        <v>65</v>
      </c>
      <c r="L63" s="93">
        <v>63</v>
      </c>
      <c r="M63" s="93"/>
      <c r="N63" s="92"/>
      <c r="O63" s="66" t="s">
        <v>232</v>
      </c>
      <c r="P63" s="68">
        <v>42850.612199074072</v>
      </c>
      <c r="Q63" s="66" t="s">
        <v>796</v>
      </c>
      <c r="R63" s="66"/>
      <c r="S63" s="66"/>
      <c r="T63" s="66"/>
      <c r="U63" s="66"/>
      <c r="V63" s="70" t="s">
        <v>868</v>
      </c>
      <c r="W63" s="68">
        <v>42850.612199074072</v>
      </c>
      <c r="X63" s="70" t="s">
        <v>905</v>
      </c>
      <c r="Y63" s="66"/>
      <c r="Z63" s="66"/>
      <c r="AA63" s="72" t="s">
        <v>956</v>
      </c>
      <c r="AB63" s="66"/>
      <c r="AC63" s="66" t="b">
        <v>0</v>
      </c>
      <c r="AD63" s="66">
        <v>0</v>
      </c>
      <c r="AE63" s="72" t="s">
        <v>294</v>
      </c>
      <c r="AF63" s="66" t="b">
        <v>0</v>
      </c>
      <c r="AG63" s="66" t="s">
        <v>298</v>
      </c>
      <c r="AH63" s="66"/>
      <c r="AI63" s="72" t="s">
        <v>294</v>
      </c>
      <c r="AJ63" s="66" t="b">
        <v>0</v>
      </c>
      <c r="AK63" s="66">
        <v>1</v>
      </c>
      <c r="AL63" s="72" t="s">
        <v>955</v>
      </c>
      <c r="AM63" s="66" t="s">
        <v>303</v>
      </c>
      <c r="AN63" s="66" t="b">
        <v>0</v>
      </c>
      <c r="AO63" s="72" t="s">
        <v>955</v>
      </c>
      <c r="AP63" s="66" t="s">
        <v>178</v>
      </c>
      <c r="AQ63" s="66">
        <v>0</v>
      </c>
      <c r="AR63" s="66">
        <v>0</v>
      </c>
      <c r="AS63" s="66"/>
      <c r="AT63" s="66"/>
      <c r="AU63" s="66"/>
      <c r="AV63" s="66"/>
      <c r="AW63" s="66"/>
      <c r="AX63" s="66"/>
      <c r="AY63" s="66"/>
      <c r="AZ63" s="66"/>
      <c r="BA63" s="66" t="s">
        <v>1176</v>
      </c>
      <c r="BB63">
        <v>0</v>
      </c>
      <c r="BC63" s="66" t="str">
        <f>VLOOKUP(Edges[[#This Row],[States]],'Sentiment Classification'!E:G,3,FALSE)</f>
        <v>North</v>
      </c>
      <c r="BD63" s="66" t="str">
        <f>IF(Edges[[#This Row],[Vertex 1]]=Edges[[#This Row],[Vertex 2]],"HIDE","SHOW")</f>
        <v>SHOW</v>
      </c>
      <c r="BE63" s="66">
        <f>VLOOKUP(Edges[[#This Row],[Region]],'Sentiment Classification'!J:K,2,FALSE)</f>
        <v>154</v>
      </c>
      <c r="BF63" s="66">
        <f>VLOOKUP(Edges[[#This Row],[States]],'Sentiment Classification'!E:F,2,FALSE)</f>
        <v>-5</v>
      </c>
      <c r="BG63" s="65" t="str">
        <f>REPLACE(INDEX(GroupVertices[Group], MATCH(Edges[[#This Row],[Vertex 1]],GroupVertices[Vertex],0)),1,1,"")</f>
        <v>orth</v>
      </c>
      <c r="BH63" s="65" t="str">
        <f>REPLACE(INDEX(GroupVertices[Group], MATCH(Edges[[#This Row],[Vertex 2]],GroupVertices[Vertex],0)),1,1,"")</f>
        <v>orth</v>
      </c>
      <c r="BI63">
        <v>1</v>
      </c>
    </row>
    <row r="64" spans="1:61" x14ac:dyDescent="0.25">
      <c r="A64" s="64" t="s">
        <v>730</v>
      </c>
      <c r="B64" s="64" t="s">
        <v>762</v>
      </c>
      <c r="C64" s="79" t="s">
        <v>9481</v>
      </c>
      <c r="D64" s="87">
        <v>1</v>
      </c>
      <c r="E64" s="88"/>
      <c r="F64" s="89">
        <v>90</v>
      </c>
      <c r="G64" s="66" t="str">
        <f>IF(Edges[[#This Row],[Vertex 1]]=Edges[[#This Row],[Vertex 2]],"HIDE","SHOW")</f>
        <v>SHOW</v>
      </c>
      <c r="H64" s="77"/>
      <c r="I64" s="90"/>
      <c r="J64" s="90"/>
      <c r="K64" s="34" t="s">
        <v>65</v>
      </c>
      <c r="L64" s="93">
        <v>64</v>
      </c>
      <c r="M64" s="93"/>
      <c r="N64" s="92"/>
      <c r="O64" s="66" t="s">
        <v>232</v>
      </c>
      <c r="P64" s="68">
        <v>42847.26761574074</v>
      </c>
      <c r="Q64" s="66" t="s">
        <v>795</v>
      </c>
      <c r="R64" s="66"/>
      <c r="S64" s="66"/>
      <c r="T64" s="66"/>
      <c r="U64" s="66"/>
      <c r="V64" s="70" t="s">
        <v>867</v>
      </c>
      <c r="W64" s="68">
        <v>42847.26761574074</v>
      </c>
      <c r="X64" s="70" t="s">
        <v>904</v>
      </c>
      <c r="Y64" s="66"/>
      <c r="Z64" s="66"/>
      <c r="AA64" s="72" t="s">
        <v>955</v>
      </c>
      <c r="AB64" s="72" t="s">
        <v>993</v>
      </c>
      <c r="AC64" s="66" t="b">
        <v>0</v>
      </c>
      <c r="AD64" s="66">
        <v>2</v>
      </c>
      <c r="AE64" s="72" t="s">
        <v>1007</v>
      </c>
      <c r="AF64" s="66" t="b">
        <v>0</v>
      </c>
      <c r="AG64" s="66" t="s">
        <v>298</v>
      </c>
      <c r="AH64" s="66"/>
      <c r="AI64" s="72" t="s">
        <v>294</v>
      </c>
      <c r="AJ64" s="66" t="b">
        <v>0</v>
      </c>
      <c r="AK64" s="66">
        <v>1</v>
      </c>
      <c r="AL64" s="72" t="s">
        <v>294</v>
      </c>
      <c r="AM64" s="66" t="s">
        <v>300</v>
      </c>
      <c r="AN64" s="66" t="b">
        <v>0</v>
      </c>
      <c r="AO64" s="72" t="s">
        <v>993</v>
      </c>
      <c r="AP64" s="66" t="s">
        <v>178</v>
      </c>
      <c r="AQ64" s="66">
        <v>0</v>
      </c>
      <c r="AR64" s="66">
        <v>0</v>
      </c>
      <c r="AS64" s="66"/>
      <c r="AT64" s="66"/>
      <c r="AU64" s="66"/>
      <c r="AV64" s="66"/>
      <c r="AW64" s="66"/>
      <c r="AX64" s="66"/>
      <c r="AY64" s="66"/>
      <c r="AZ64" s="66"/>
      <c r="BA64" s="66" t="s">
        <v>1176</v>
      </c>
      <c r="BB64">
        <v>0</v>
      </c>
      <c r="BC64" s="66" t="str">
        <f>VLOOKUP(Edges[[#This Row],[States]],'Sentiment Classification'!E:G,3,FALSE)</f>
        <v>North</v>
      </c>
      <c r="BD64" s="66" t="str">
        <f>IF(Edges[[#This Row],[Vertex 1]]=Edges[[#This Row],[Vertex 2]],"HIDE","SHOW")</f>
        <v>SHOW</v>
      </c>
      <c r="BE64" s="66">
        <f>VLOOKUP(Edges[[#This Row],[Region]],'Sentiment Classification'!J:K,2,FALSE)</f>
        <v>154</v>
      </c>
      <c r="BF64" s="66">
        <f>VLOOKUP(Edges[[#This Row],[States]],'Sentiment Classification'!E:F,2,FALSE)</f>
        <v>-5</v>
      </c>
      <c r="BG64" s="65" t="str">
        <f>REPLACE(INDEX(GroupVertices[Group], MATCH(Edges[[#This Row],[Vertex 1]],GroupVertices[Vertex],0)),1,1,"")</f>
        <v>orth</v>
      </c>
      <c r="BH64" s="65" t="str">
        <f>REPLACE(INDEX(GroupVertices[Group], MATCH(Edges[[#This Row],[Vertex 2]],GroupVertices[Vertex],0)),1,1,"")</f>
        <v>orth</v>
      </c>
      <c r="BI64">
        <v>1</v>
      </c>
    </row>
    <row r="65" spans="1:61" x14ac:dyDescent="0.25">
      <c r="A65" s="64" t="s">
        <v>731</v>
      </c>
      <c r="B65" s="64" t="s">
        <v>762</v>
      </c>
      <c r="C65" s="79" t="s">
        <v>9481</v>
      </c>
      <c r="D65" s="87">
        <v>1</v>
      </c>
      <c r="E65" s="88"/>
      <c r="F65" s="89">
        <v>90</v>
      </c>
      <c r="G65" s="66" t="str">
        <f>IF(Edges[[#This Row],[Vertex 1]]=Edges[[#This Row],[Vertex 2]],"HIDE","SHOW")</f>
        <v>SHOW</v>
      </c>
      <c r="H65" s="77"/>
      <c r="I65" s="90"/>
      <c r="J65" s="90"/>
      <c r="K65" s="34" t="s">
        <v>65</v>
      </c>
      <c r="L65" s="93">
        <v>65</v>
      </c>
      <c r="M65" s="93"/>
      <c r="N65" s="92"/>
      <c r="O65" s="66" t="s">
        <v>232</v>
      </c>
      <c r="P65" s="68">
        <v>42850.612199074072</v>
      </c>
      <c r="Q65" s="66" t="s">
        <v>796</v>
      </c>
      <c r="R65" s="66"/>
      <c r="S65" s="66"/>
      <c r="T65" s="66"/>
      <c r="U65" s="66"/>
      <c r="V65" s="70" t="s">
        <v>868</v>
      </c>
      <c r="W65" s="68">
        <v>42850.612199074072</v>
      </c>
      <c r="X65" s="70" t="s">
        <v>905</v>
      </c>
      <c r="Y65" s="66"/>
      <c r="Z65" s="66"/>
      <c r="AA65" s="72" t="s">
        <v>956</v>
      </c>
      <c r="AB65" s="66"/>
      <c r="AC65" s="66" t="b">
        <v>0</v>
      </c>
      <c r="AD65" s="66">
        <v>0</v>
      </c>
      <c r="AE65" s="72" t="s">
        <v>294</v>
      </c>
      <c r="AF65" s="66" t="b">
        <v>0</v>
      </c>
      <c r="AG65" s="66" t="s">
        <v>298</v>
      </c>
      <c r="AH65" s="66"/>
      <c r="AI65" s="72" t="s">
        <v>294</v>
      </c>
      <c r="AJ65" s="66" t="b">
        <v>0</v>
      </c>
      <c r="AK65" s="66">
        <v>1</v>
      </c>
      <c r="AL65" s="72" t="s">
        <v>955</v>
      </c>
      <c r="AM65" s="66" t="s">
        <v>303</v>
      </c>
      <c r="AN65" s="66" t="b">
        <v>0</v>
      </c>
      <c r="AO65" s="72" t="s">
        <v>955</v>
      </c>
      <c r="AP65" s="66" t="s">
        <v>178</v>
      </c>
      <c r="AQ65" s="66">
        <v>0</v>
      </c>
      <c r="AR65" s="66">
        <v>0</v>
      </c>
      <c r="AS65" s="66"/>
      <c r="AT65" s="66"/>
      <c r="AU65" s="66"/>
      <c r="AV65" s="66"/>
      <c r="AW65" s="66"/>
      <c r="AX65" s="66"/>
      <c r="AY65" s="66"/>
      <c r="AZ65" s="66"/>
      <c r="BA65" s="66" t="s">
        <v>1176</v>
      </c>
      <c r="BB65">
        <v>0</v>
      </c>
      <c r="BC65" s="66" t="str">
        <f>VLOOKUP(Edges[[#This Row],[States]],'Sentiment Classification'!E:G,3,FALSE)</f>
        <v>North</v>
      </c>
      <c r="BD65" s="66" t="str">
        <f>IF(Edges[[#This Row],[Vertex 1]]=Edges[[#This Row],[Vertex 2]],"HIDE","SHOW")</f>
        <v>SHOW</v>
      </c>
      <c r="BE65" s="66">
        <f>VLOOKUP(Edges[[#This Row],[Region]],'Sentiment Classification'!J:K,2,FALSE)</f>
        <v>154</v>
      </c>
      <c r="BF65" s="66">
        <f>VLOOKUP(Edges[[#This Row],[States]],'Sentiment Classification'!E:F,2,FALSE)</f>
        <v>-5</v>
      </c>
      <c r="BG65" s="65" t="str">
        <f>REPLACE(INDEX(GroupVertices[Group], MATCH(Edges[[#This Row],[Vertex 1]],GroupVertices[Vertex],0)),1,1,"")</f>
        <v>orth</v>
      </c>
      <c r="BH65" s="65" t="str">
        <f>REPLACE(INDEX(GroupVertices[Group], MATCH(Edges[[#This Row],[Vertex 2]],GroupVertices[Vertex],0)),1,1,"")</f>
        <v>orth</v>
      </c>
      <c r="BI65">
        <v>1</v>
      </c>
    </row>
    <row r="66" spans="1:61" x14ac:dyDescent="0.25">
      <c r="A66" s="64" t="s">
        <v>730</v>
      </c>
      <c r="B66" s="64" t="s">
        <v>763</v>
      </c>
      <c r="C66" s="79" t="s">
        <v>9481</v>
      </c>
      <c r="D66" s="87">
        <v>1</v>
      </c>
      <c r="E66" s="88"/>
      <c r="F66" s="89">
        <v>90</v>
      </c>
      <c r="G66" s="66" t="str">
        <f>IF(Edges[[#This Row],[Vertex 1]]=Edges[[#This Row],[Vertex 2]],"HIDE","SHOW")</f>
        <v>SHOW</v>
      </c>
      <c r="H66" s="77"/>
      <c r="I66" s="90"/>
      <c r="J66" s="90"/>
      <c r="K66" s="34" t="s">
        <v>65</v>
      </c>
      <c r="L66" s="93">
        <v>66</v>
      </c>
      <c r="M66" s="93"/>
      <c r="N66" s="92"/>
      <c r="O66" s="66" t="s">
        <v>232</v>
      </c>
      <c r="P66" s="68">
        <v>42847.26761574074</v>
      </c>
      <c r="Q66" s="66" t="s">
        <v>795</v>
      </c>
      <c r="R66" s="66"/>
      <c r="S66" s="66"/>
      <c r="T66" s="66"/>
      <c r="U66" s="66"/>
      <c r="V66" s="70" t="s">
        <v>867</v>
      </c>
      <c r="W66" s="68">
        <v>42847.26761574074</v>
      </c>
      <c r="X66" s="70" t="s">
        <v>904</v>
      </c>
      <c r="Y66" s="66"/>
      <c r="Z66" s="66"/>
      <c r="AA66" s="72" t="s">
        <v>955</v>
      </c>
      <c r="AB66" s="72" t="s">
        <v>993</v>
      </c>
      <c r="AC66" s="66" t="b">
        <v>0</v>
      </c>
      <c r="AD66" s="66">
        <v>2</v>
      </c>
      <c r="AE66" s="72" t="s">
        <v>1007</v>
      </c>
      <c r="AF66" s="66" t="b">
        <v>0</v>
      </c>
      <c r="AG66" s="66" t="s">
        <v>298</v>
      </c>
      <c r="AH66" s="66"/>
      <c r="AI66" s="72" t="s">
        <v>294</v>
      </c>
      <c r="AJ66" s="66" t="b">
        <v>0</v>
      </c>
      <c r="AK66" s="66">
        <v>1</v>
      </c>
      <c r="AL66" s="72" t="s">
        <v>294</v>
      </c>
      <c r="AM66" s="66" t="s">
        <v>300</v>
      </c>
      <c r="AN66" s="66" t="b">
        <v>0</v>
      </c>
      <c r="AO66" s="72" t="s">
        <v>993</v>
      </c>
      <c r="AP66" s="66" t="s">
        <v>178</v>
      </c>
      <c r="AQ66" s="66">
        <v>0</v>
      </c>
      <c r="AR66" s="66">
        <v>0</v>
      </c>
      <c r="AS66" s="66"/>
      <c r="AT66" s="66"/>
      <c r="AU66" s="66"/>
      <c r="AV66" s="66"/>
      <c r="AW66" s="66"/>
      <c r="AX66" s="66"/>
      <c r="AY66" s="66"/>
      <c r="AZ66" s="66"/>
      <c r="BA66" s="66" t="s">
        <v>1176</v>
      </c>
      <c r="BB66">
        <v>0</v>
      </c>
      <c r="BC66" s="66" t="str">
        <f>VLOOKUP(Edges[[#This Row],[States]],'Sentiment Classification'!E:G,3,FALSE)</f>
        <v>North</v>
      </c>
      <c r="BD66" s="66" t="str">
        <f>IF(Edges[[#This Row],[Vertex 1]]=Edges[[#This Row],[Vertex 2]],"HIDE","SHOW")</f>
        <v>SHOW</v>
      </c>
      <c r="BE66" s="66">
        <f>VLOOKUP(Edges[[#This Row],[Region]],'Sentiment Classification'!J:K,2,FALSE)</f>
        <v>154</v>
      </c>
      <c r="BF66" s="66">
        <f>VLOOKUP(Edges[[#This Row],[States]],'Sentiment Classification'!E:F,2,FALSE)</f>
        <v>-5</v>
      </c>
      <c r="BG66" s="65" t="str">
        <f>REPLACE(INDEX(GroupVertices[Group], MATCH(Edges[[#This Row],[Vertex 1]],GroupVertices[Vertex],0)),1,1,"")</f>
        <v>orth</v>
      </c>
      <c r="BH66" s="65" t="str">
        <f>REPLACE(INDEX(GroupVertices[Group], MATCH(Edges[[#This Row],[Vertex 2]],GroupVertices[Vertex],0)),1,1,"")</f>
        <v>orth</v>
      </c>
      <c r="BI66">
        <v>1</v>
      </c>
    </row>
    <row r="67" spans="1:61" x14ac:dyDescent="0.25">
      <c r="A67" s="64" t="s">
        <v>731</v>
      </c>
      <c r="B67" s="64" t="s">
        <v>763</v>
      </c>
      <c r="C67" s="79" t="s">
        <v>9481</v>
      </c>
      <c r="D67" s="87">
        <v>1</v>
      </c>
      <c r="E67" s="88"/>
      <c r="F67" s="89">
        <v>90</v>
      </c>
      <c r="G67" s="66" t="str">
        <f>IF(Edges[[#This Row],[Vertex 1]]=Edges[[#This Row],[Vertex 2]],"HIDE","SHOW")</f>
        <v>SHOW</v>
      </c>
      <c r="H67" s="77"/>
      <c r="I67" s="90"/>
      <c r="J67" s="90"/>
      <c r="K67" s="34" t="s">
        <v>65</v>
      </c>
      <c r="L67" s="93">
        <v>67</v>
      </c>
      <c r="M67" s="93"/>
      <c r="N67" s="92"/>
      <c r="O67" s="66" t="s">
        <v>232</v>
      </c>
      <c r="P67" s="68">
        <v>42850.612199074072</v>
      </c>
      <c r="Q67" s="66" t="s">
        <v>796</v>
      </c>
      <c r="R67" s="66"/>
      <c r="S67" s="66"/>
      <c r="T67" s="66"/>
      <c r="U67" s="66"/>
      <c r="V67" s="70" t="s">
        <v>868</v>
      </c>
      <c r="W67" s="68">
        <v>42850.612199074072</v>
      </c>
      <c r="X67" s="70" t="s">
        <v>905</v>
      </c>
      <c r="Y67" s="66"/>
      <c r="Z67" s="66"/>
      <c r="AA67" s="72" t="s">
        <v>956</v>
      </c>
      <c r="AB67" s="66"/>
      <c r="AC67" s="66" t="b">
        <v>0</v>
      </c>
      <c r="AD67" s="66">
        <v>0</v>
      </c>
      <c r="AE67" s="72" t="s">
        <v>294</v>
      </c>
      <c r="AF67" s="66" t="b">
        <v>0</v>
      </c>
      <c r="AG67" s="66" t="s">
        <v>298</v>
      </c>
      <c r="AH67" s="66"/>
      <c r="AI67" s="72" t="s">
        <v>294</v>
      </c>
      <c r="AJ67" s="66" t="b">
        <v>0</v>
      </c>
      <c r="AK67" s="66">
        <v>1</v>
      </c>
      <c r="AL67" s="72" t="s">
        <v>955</v>
      </c>
      <c r="AM67" s="66" t="s">
        <v>303</v>
      </c>
      <c r="AN67" s="66" t="b">
        <v>0</v>
      </c>
      <c r="AO67" s="72" t="s">
        <v>955</v>
      </c>
      <c r="AP67" s="66" t="s">
        <v>178</v>
      </c>
      <c r="AQ67" s="66">
        <v>0</v>
      </c>
      <c r="AR67" s="66">
        <v>0</v>
      </c>
      <c r="AS67" s="66"/>
      <c r="AT67" s="66"/>
      <c r="AU67" s="66"/>
      <c r="AV67" s="66"/>
      <c r="AW67" s="66"/>
      <c r="AX67" s="66"/>
      <c r="AY67" s="66"/>
      <c r="AZ67" s="66"/>
      <c r="BA67" s="66" t="s">
        <v>1176</v>
      </c>
      <c r="BB67">
        <v>0</v>
      </c>
      <c r="BC67" s="66" t="str">
        <f>VLOOKUP(Edges[[#This Row],[States]],'Sentiment Classification'!E:G,3,FALSE)</f>
        <v>North</v>
      </c>
      <c r="BD67" s="66" t="str">
        <f>IF(Edges[[#This Row],[Vertex 1]]=Edges[[#This Row],[Vertex 2]],"HIDE","SHOW")</f>
        <v>SHOW</v>
      </c>
      <c r="BE67" s="66">
        <f>VLOOKUP(Edges[[#This Row],[Region]],'Sentiment Classification'!J:K,2,FALSE)</f>
        <v>154</v>
      </c>
      <c r="BF67" s="66">
        <f>VLOOKUP(Edges[[#This Row],[States]],'Sentiment Classification'!E:F,2,FALSE)</f>
        <v>-5</v>
      </c>
      <c r="BG67" s="65" t="str">
        <f>REPLACE(INDEX(GroupVertices[Group], MATCH(Edges[[#This Row],[Vertex 1]],GroupVertices[Vertex],0)),1,1,"")</f>
        <v>orth</v>
      </c>
      <c r="BH67" s="65" t="str">
        <f>REPLACE(INDEX(GroupVertices[Group], MATCH(Edges[[#This Row],[Vertex 2]],GroupVertices[Vertex],0)),1,1,"")</f>
        <v>orth</v>
      </c>
      <c r="BI67">
        <v>1</v>
      </c>
    </row>
    <row r="68" spans="1:61" x14ac:dyDescent="0.25">
      <c r="A68" s="64" t="s">
        <v>730</v>
      </c>
      <c r="B68" s="64" t="s">
        <v>764</v>
      </c>
      <c r="C68" s="79" t="s">
        <v>9481</v>
      </c>
      <c r="D68" s="87">
        <v>1</v>
      </c>
      <c r="E68" s="88"/>
      <c r="F68" s="89">
        <v>90</v>
      </c>
      <c r="G68" s="66" t="str">
        <f>IF(Edges[[#This Row],[Vertex 1]]=Edges[[#This Row],[Vertex 2]],"HIDE","SHOW")</f>
        <v>SHOW</v>
      </c>
      <c r="H68" s="77"/>
      <c r="I68" s="90"/>
      <c r="J68" s="90"/>
      <c r="K68" s="34" t="s">
        <v>65</v>
      </c>
      <c r="L68" s="93">
        <v>68</v>
      </c>
      <c r="M68" s="93"/>
      <c r="N68" s="92"/>
      <c r="O68" s="66" t="s">
        <v>232</v>
      </c>
      <c r="P68" s="68">
        <v>42847.26761574074</v>
      </c>
      <c r="Q68" s="66" t="s">
        <v>795</v>
      </c>
      <c r="R68" s="66"/>
      <c r="S68" s="66"/>
      <c r="T68" s="66"/>
      <c r="U68" s="66"/>
      <c r="V68" s="70" t="s">
        <v>867</v>
      </c>
      <c r="W68" s="68">
        <v>42847.26761574074</v>
      </c>
      <c r="X68" s="70" t="s">
        <v>904</v>
      </c>
      <c r="Y68" s="66"/>
      <c r="Z68" s="66"/>
      <c r="AA68" s="72" t="s">
        <v>955</v>
      </c>
      <c r="AB68" s="72" t="s">
        <v>993</v>
      </c>
      <c r="AC68" s="66" t="b">
        <v>0</v>
      </c>
      <c r="AD68" s="66">
        <v>2</v>
      </c>
      <c r="AE68" s="72" t="s">
        <v>1007</v>
      </c>
      <c r="AF68" s="66" t="b">
        <v>0</v>
      </c>
      <c r="AG68" s="66" t="s">
        <v>298</v>
      </c>
      <c r="AH68" s="66"/>
      <c r="AI68" s="72" t="s">
        <v>294</v>
      </c>
      <c r="AJ68" s="66" t="b">
        <v>0</v>
      </c>
      <c r="AK68" s="66">
        <v>1</v>
      </c>
      <c r="AL68" s="72" t="s">
        <v>294</v>
      </c>
      <c r="AM68" s="66" t="s">
        <v>300</v>
      </c>
      <c r="AN68" s="66" t="b">
        <v>0</v>
      </c>
      <c r="AO68" s="72" t="s">
        <v>993</v>
      </c>
      <c r="AP68" s="66" t="s">
        <v>178</v>
      </c>
      <c r="AQ68" s="66">
        <v>0</v>
      </c>
      <c r="AR68" s="66">
        <v>0</v>
      </c>
      <c r="AS68" s="66"/>
      <c r="AT68" s="66"/>
      <c r="AU68" s="66"/>
      <c r="AV68" s="66"/>
      <c r="AW68" s="66"/>
      <c r="AX68" s="66"/>
      <c r="AY68" s="66"/>
      <c r="AZ68" s="66"/>
      <c r="BA68" s="66" t="s">
        <v>1176</v>
      </c>
      <c r="BB68">
        <v>0</v>
      </c>
      <c r="BC68" s="66" t="str">
        <f>VLOOKUP(Edges[[#This Row],[States]],'Sentiment Classification'!E:G,3,FALSE)</f>
        <v>North</v>
      </c>
      <c r="BD68" s="66" t="str">
        <f>IF(Edges[[#This Row],[Vertex 1]]=Edges[[#This Row],[Vertex 2]],"HIDE","SHOW")</f>
        <v>SHOW</v>
      </c>
      <c r="BE68" s="66">
        <f>VLOOKUP(Edges[[#This Row],[Region]],'Sentiment Classification'!J:K,2,FALSE)</f>
        <v>154</v>
      </c>
      <c r="BF68" s="66">
        <f>VLOOKUP(Edges[[#This Row],[States]],'Sentiment Classification'!E:F,2,FALSE)</f>
        <v>-5</v>
      </c>
      <c r="BG68" s="65" t="str">
        <f>REPLACE(INDEX(GroupVertices[Group], MATCH(Edges[[#This Row],[Vertex 1]],GroupVertices[Vertex],0)),1,1,"")</f>
        <v>orth</v>
      </c>
      <c r="BH68" s="65" t="str">
        <f>REPLACE(INDEX(GroupVertices[Group], MATCH(Edges[[#This Row],[Vertex 2]],GroupVertices[Vertex],0)),1,1,"")</f>
        <v>orth</v>
      </c>
      <c r="BI68">
        <v>1</v>
      </c>
    </row>
    <row r="69" spans="1:61" x14ac:dyDescent="0.25">
      <c r="A69" s="64" t="s">
        <v>731</v>
      </c>
      <c r="B69" s="64" t="s">
        <v>764</v>
      </c>
      <c r="C69" s="79" t="s">
        <v>9481</v>
      </c>
      <c r="D69" s="87">
        <v>1</v>
      </c>
      <c r="E69" s="88"/>
      <c r="F69" s="89">
        <v>90</v>
      </c>
      <c r="G69" s="66" t="str">
        <f>IF(Edges[[#This Row],[Vertex 1]]=Edges[[#This Row],[Vertex 2]],"HIDE","SHOW")</f>
        <v>SHOW</v>
      </c>
      <c r="H69" s="77"/>
      <c r="I69" s="90"/>
      <c r="J69" s="90"/>
      <c r="K69" s="34" t="s">
        <v>65</v>
      </c>
      <c r="L69" s="93">
        <v>69</v>
      </c>
      <c r="M69" s="93"/>
      <c r="N69" s="92"/>
      <c r="O69" s="66" t="s">
        <v>232</v>
      </c>
      <c r="P69" s="68">
        <v>42850.612199074072</v>
      </c>
      <c r="Q69" s="66" t="s">
        <v>796</v>
      </c>
      <c r="R69" s="66"/>
      <c r="S69" s="66"/>
      <c r="T69" s="66"/>
      <c r="U69" s="66"/>
      <c r="V69" s="70" t="s">
        <v>868</v>
      </c>
      <c r="W69" s="68">
        <v>42850.612199074072</v>
      </c>
      <c r="X69" s="70" t="s">
        <v>905</v>
      </c>
      <c r="Y69" s="66"/>
      <c r="Z69" s="66"/>
      <c r="AA69" s="72" t="s">
        <v>956</v>
      </c>
      <c r="AB69" s="66"/>
      <c r="AC69" s="66" t="b">
        <v>0</v>
      </c>
      <c r="AD69" s="66">
        <v>0</v>
      </c>
      <c r="AE69" s="72" t="s">
        <v>294</v>
      </c>
      <c r="AF69" s="66" t="b">
        <v>0</v>
      </c>
      <c r="AG69" s="66" t="s">
        <v>298</v>
      </c>
      <c r="AH69" s="66"/>
      <c r="AI69" s="72" t="s">
        <v>294</v>
      </c>
      <c r="AJ69" s="66" t="b">
        <v>0</v>
      </c>
      <c r="AK69" s="66">
        <v>1</v>
      </c>
      <c r="AL69" s="72" t="s">
        <v>955</v>
      </c>
      <c r="AM69" s="66" t="s">
        <v>303</v>
      </c>
      <c r="AN69" s="66" t="b">
        <v>0</v>
      </c>
      <c r="AO69" s="72" t="s">
        <v>955</v>
      </c>
      <c r="AP69" s="66" t="s">
        <v>178</v>
      </c>
      <c r="AQ69" s="66">
        <v>0</v>
      </c>
      <c r="AR69" s="66">
        <v>0</v>
      </c>
      <c r="AS69" s="66"/>
      <c r="AT69" s="66"/>
      <c r="AU69" s="66"/>
      <c r="AV69" s="66"/>
      <c r="AW69" s="66"/>
      <c r="AX69" s="66"/>
      <c r="AY69" s="66"/>
      <c r="AZ69" s="66"/>
      <c r="BA69" s="66" t="s">
        <v>1176</v>
      </c>
      <c r="BB69">
        <v>0</v>
      </c>
      <c r="BC69" s="66" t="str">
        <f>VLOOKUP(Edges[[#This Row],[States]],'Sentiment Classification'!E:G,3,FALSE)</f>
        <v>North</v>
      </c>
      <c r="BD69" s="66" t="str">
        <f>IF(Edges[[#This Row],[Vertex 1]]=Edges[[#This Row],[Vertex 2]],"HIDE","SHOW")</f>
        <v>SHOW</v>
      </c>
      <c r="BE69" s="66">
        <f>VLOOKUP(Edges[[#This Row],[Region]],'Sentiment Classification'!J:K,2,FALSE)</f>
        <v>154</v>
      </c>
      <c r="BF69" s="66">
        <f>VLOOKUP(Edges[[#This Row],[States]],'Sentiment Classification'!E:F,2,FALSE)</f>
        <v>-5</v>
      </c>
      <c r="BG69" s="65" t="str">
        <f>REPLACE(INDEX(GroupVertices[Group], MATCH(Edges[[#This Row],[Vertex 1]],GroupVertices[Vertex],0)),1,1,"")</f>
        <v>orth</v>
      </c>
      <c r="BH69" s="65" t="str">
        <f>REPLACE(INDEX(GroupVertices[Group], MATCH(Edges[[#This Row],[Vertex 2]],GroupVertices[Vertex],0)),1,1,"")</f>
        <v>orth</v>
      </c>
      <c r="BI69">
        <v>1</v>
      </c>
    </row>
    <row r="70" spans="1:61" x14ac:dyDescent="0.25">
      <c r="A70" s="64" t="s">
        <v>730</v>
      </c>
      <c r="B70" s="64" t="s">
        <v>765</v>
      </c>
      <c r="C70" s="79" t="s">
        <v>9481</v>
      </c>
      <c r="D70" s="87">
        <v>1</v>
      </c>
      <c r="E70" s="88"/>
      <c r="F70" s="89">
        <v>90</v>
      </c>
      <c r="G70" s="66" t="str">
        <f>IF(Edges[[#This Row],[Vertex 1]]=Edges[[#This Row],[Vertex 2]],"HIDE","SHOW")</f>
        <v>SHOW</v>
      </c>
      <c r="H70" s="77"/>
      <c r="I70" s="90"/>
      <c r="J70" s="90"/>
      <c r="K70" s="34" t="s">
        <v>65</v>
      </c>
      <c r="L70" s="93">
        <v>70</v>
      </c>
      <c r="M70" s="93"/>
      <c r="N70" s="92"/>
      <c r="O70" s="66" t="s">
        <v>232</v>
      </c>
      <c r="P70" s="68">
        <v>42847.26761574074</v>
      </c>
      <c r="Q70" s="66" t="s">
        <v>795</v>
      </c>
      <c r="R70" s="66"/>
      <c r="S70" s="66"/>
      <c r="T70" s="66"/>
      <c r="U70" s="66"/>
      <c r="V70" s="70" t="s">
        <v>867</v>
      </c>
      <c r="W70" s="68">
        <v>42847.26761574074</v>
      </c>
      <c r="X70" s="70" t="s">
        <v>904</v>
      </c>
      <c r="Y70" s="66"/>
      <c r="Z70" s="66"/>
      <c r="AA70" s="72" t="s">
        <v>955</v>
      </c>
      <c r="AB70" s="72" t="s">
        <v>993</v>
      </c>
      <c r="AC70" s="66" t="b">
        <v>0</v>
      </c>
      <c r="AD70" s="66">
        <v>2</v>
      </c>
      <c r="AE70" s="72" t="s">
        <v>1007</v>
      </c>
      <c r="AF70" s="66" t="b">
        <v>0</v>
      </c>
      <c r="AG70" s="66" t="s">
        <v>298</v>
      </c>
      <c r="AH70" s="66"/>
      <c r="AI70" s="72" t="s">
        <v>294</v>
      </c>
      <c r="AJ70" s="66" t="b">
        <v>0</v>
      </c>
      <c r="AK70" s="66">
        <v>1</v>
      </c>
      <c r="AL70" s="72" t="s">
        <v>294</v>
      </c>
      <c r="AM70" s="66" t="s">
        <v>300</v>
      </c>
      <c r="AN70" s="66" t="b">
        <v>0</v>
      </c>
      <c r="AO70" s="72" t="s">
        <v>993</v>
      </c>
      <c r="AP70" s="66" t="s">
        <v>178</v>
      </c>
      <c r="AQ70" s="66">
        <v>0</v>
      </c>
      <c r="AR70" s="66">
        <v>0</v>
      </c>
      <c r="AS70" s="66"/>
      <c r="AT70" s="66"/>
      <c r="AU70" s="66"/>
      <c r="AV70" s="66"/>
      <c r="AW70" s="66"/>
      <c r="AX70" s="66"/>
      <c r="AY70" s="66"/>
      <c r="AZ70" s="66"/>
      <c r="BA70" s="66" t="s">
        <v>1176</v>
      </c>
      <c r="BB70">
        <v>0</v>
      </c>
      <c r="BC70" s="66" t="str">
        <f>VLOOKUP(Edges[[#This Row],[States]],'Sentiment Classification'!E:G,3,FALSE)</f>
        <v>North</v>
      </c>
      <c r="BD70" s="66" t="str">
        <f>IF(Edges[[#This Row],[Vertex 1]]=Edges[[#This Row],[Vertex 2]],"HIDE","SHOW")</f>
        <v>SHOW</v>
      </c>
      <c r="BE70" s="66">
        <f>VLOOKUP(Edges[[#This Row],[Region]],'Sentiment Classification'!J:K,2,FALSE)</f>
        <v>154</v>
      </c>
      <c r="BF70" s="66">
        <f>VLOOKUP(Edges[[#This Row],[States]],'Sentiment Classification'!E:F,2,FALSE)</f>
        <v>-5</v>
      </c>
      <c r="BG70" s="65" t="str">
        <f>REPLACE(INDEX(GroupVertices[Group], MATCH(Edges[[#This Row],[Vertex 1]],GroupVertices[Vertex],0)),1,1,"")</f>
        <v>orth</v>
      </c>
      <c r="BH70" s="65" t="str">
        <f>REPLACE(INDEX(GroupVertices[Group], MATCH(Edges[[#This Row],[Vertex 2]],GroupVertices[Vertex],0)),1,1,"")</f>
        <v>orth</v>
      </c>
      <c r="BI70">
        <v>1</v>
      </c>
    </row>
    <row r="71" spans="1:61" x14ac:dyDescent="0.25">
      <c r="A71" s="64" t="s">
        <v>731</v>
      </c>
      <c r="B71" s="64" t="s">
        <v>765</v>
      </c>
      <c r="C71" s="79" t="s">
        <v>9481</v>
      </c>
      <c r="D71" s="87">
        <v>1</v>
      </c>
      <c r="E71" s="88"/>
      <c r="F71" s="89">
        <v>90</v>
      </c>
      <c r="G71" s="66" t="str">
        <f>IF(Edges[[#This Row],[Vertex 1]]=Edges[[#This Row],[Vertex 2]],"HIDE","SHOW")</f>
        <v>SHOW</v>
      </c>
      <c r="H71" s="77"/>
      <c r="I71" s="90"/>
      <c r="J71" s="90"/>
      <c r="K71" s="34" t="s">
        <v>65</v>
      </c>
      <c r="L71" s="93">
        <v>71</v>
      </c>
      <c r="M71" s="93"/>
      <c r="N71" s="92"/>
      <c r="O71" s="66" t="s">
        <v>232</v>
      </c>
      <c r="P71" s="68">
        <v>42850.612199074072</v>
      </c>
      <c r="Q71" s="66" t="s">
        <v>796</v>
      </c>
      <c r="R71" s="66"/>
      <c r="S71" s="66"/>
      <c r="T71" s="66"/>
      <c r="U71" s="66"/>
      <c r="V71" s="70" t="s">
        <v>868</v>
      </c>
      <c r="W71" s="68">
        <v>42850.612199074072</v>
      </c>
      <c r="X71" s="70" t="s">
        <v>905</v>
      </c>
      <c r="Y71" s="66"/>
      <c r="Z71" s="66"/>
      <c r="AA71" s="72" t="s">
        <v>956</v>
      </c>
      <c r="AB71" s="66"/>
      <c r="AC71" s="66" t="b">
        <v>0</v>
      </c>
      <c r="AD71" s="66">
        <v>0</v>
      </c>
      <c r="AE71" s="72" t="s">
        <v>294</v>
      </c>
      <c r="AF71" s="66" t="b">
        <v>0</v>
      </c>
      <c r="AG71" s="66" t="s">
        <v>298</v>
      </c>
      <c r="AH71" s="66"/>
      <c r="AI71" s="72" t="s">
        <v>294</v>
      </c>
      <c r="AJ71" s="66" t="b">
        <v>0</v>
      </c>
      <c r="AK71" s="66">
        <v>1</v>
      </c>
      <c r="AL71" s="72" t="s">
        <v>955</v>
      </c>
      <c r="AM71" s="66" t="s">
        <v>303</v>
      </c>
      <c r="AN71" s="66" t="b">
        <v>0</v>
      </c>
      <c r="AO71" s="72" t="s">
        <v>955</v>
      </c>
      <c r="AP71" s="66" t="s">
        <v>178</v>
      </c>
      <c r="AQ71" s="66">
        <v>0</v>
      </c>
      <c r="AR71" s="66">
        <v>0</v>
      </c>
      <c r="AS71" s="66"/>
      <c r="AT71" s="66"/>
      <c r="AU71" s="66"/>
      <c r="AV71" s="66"/>
      <c r="AW71" s="66"/>
      <c r="AX71" s="66"/>
      <c r="AY71" s="66"/>
      <c r="AZ71" s="66"/>
      <c r="BA71" s="66" t="s">
        <v>1176</v>
      </c>
      <c r="BB71">
        <v>0</v>
      </c>
      <c r="BC71" s="66" t="str">
        <f>VLOOKUP(Edges[[#This Row],[States]],'Sentiment Classification'!E:G,3,FALSE)</f>
        <v>North</v>
      </c>
      <c r="BD71" s="66" t="str">
        <f>IF(Edges[[#This Row],[Vertex 1]]=Edges[[#This Row],[Vertex 2]],"HIDE","SHOW")</f>
        <v>SHOW</v>
      </c>
      <c r="BE71" s="66">
        <f>VLOOKUP(Edges[[#This Row],[Region]],'Sentiment Classification'!J:K,2,FALSE)</f>
        <v>154</v>
      </c>
      <c r="BF71" s="66">
        <f>VLOOKUP(Edges[[#This Row],[States]],'Sentiment Classification'!E:F,2,FALSE)</f>
        <v>-5</v>
      </c>
      <c r="BG71" s="65" t="str">
        <f>REPLACE(INDEX(GroupVertices[Group], MATCH(Edges[[#This Row],[Vertex 1]],GroupVertices[Vertex],0)),1,1,"")</f>
        <v>orth</v>
      </c>
      <c r="BH71" s="65" t="str">
        <f>REPLACE(INDEX(GroupVertices[Group], MATCH(Edges[[#This Row],[Vertex 2]],GroupVertices[Vertex],0)),1,1,"")</f>
        <v>orth</v>
      </c>
      <c r="BI71">
        <v>1</v>
      </c>
    </row>
    <row r="72" spans="1:61" x14ac:dyDescent="0.25">
      <c r="A72" s="64" t="s">
        <v>730</v>
      </c>
      <c r="B72" s="64" t="s">
        <v>731</v>
      </c>
      <c r="C72" s="79" t="s">
        <v>9481</v>
      </c>
      <c r="D72" s="87">
        <v>1</v>
      </c>
      <c r="E72" s="88"/>
      <c r="F72" s="89">
        <v>90</v>
      </c>
      <c r="G72" s="66" t="str">
        <f>IF(Edges[[#This Row],[Vertex 1]]=Edges[[#This Row],[Vertex 2]],"HIDE","SHOW")</f>
        <v>SHOW</v>
      </c>
      <c r="H72" s="77"/>
      <c r="I72" s="90"/>
      <c r="J72" s="90"/>
      <c r="K72" s="34" t="s">
        <v>66</v>
      </c>
      <c r="L72" s="93">
        <v>72</v>
      </c>
      <c r="M72" s="93"/>
      <c r="N72" s="92"/>
      <c r="O72" s="66" t="s">
        <v>233</v>
      </c>
      <c r="P72" s="68">
        <v>42847.26761574074</v>
      </c>
      <c r="Q72" s="66" t="s">
        <v>795</v>
      </c>
      <c r="R72" s="66"/>
      <c r="S72" s="66"/>
      <c r="T72" s="66"/>
      <c r="U72" s="66"/>
      <c r="V72" s="70" t="s">
        <v>867</v>
      </c>
      <c r="W72" s="68">
        <v>42847.26761574074</v>
      </c>
      <c r="X72" s="70" t="s">
        <v>904</v>
      </c>
      <c r="Y72" s="66"/>
      <c r="Z72" s="66"/>
      <c r="AA72" s="72" t="s">
        <v>955</v>
      </c>
      <c r="AB72" s="72" t="s">
        <v>993</v>
      </c>
      <c r="AC72" s="66" t="b">
        <v>0</v>
      </c>
      <c r="AD72" s="66">
        <v>2</v>
      </c>
      <c r="AE72" s="72" t="s">
        <v>1007</v>
      </c>
      <c r="AF72" s="66" t="b">
        <v>0</v>
      </c>
      <c r="AG72" s="66" t="s">
        <v>298</v>
      </c>
      <c r="AH72" s="66"/>
      <c r="AI72" s="72" t="s">
        <v>294</v>
      </c>
      <c r="AJ72" s="66" t="b">
        <v>0</v>
      </c>
      <c r="AK72" s="66">
        <v>1</v>
      </c>
      <c r="AL72" s="72" t="s">
        <v>294</v>
      </c>
      <c r="AM72" s="66" t="s">
        <v>300</v>
      </c>
      <c r="AN72" s="66" t="b">
        <v>0</v>
      </c>
      <c r="AO72" s="72" t="s">
        <v>993</v>
      </c>
      <c r="AP72" s="66" t="s">
        <v>178</v>
      </c>
      <c r="AQ72" s="66">
        <v>0</v>
      </c>
      <c r="AR72" s="66">
        <v>0</v>
      </c>
      <c r="AS72" s="66"/>
      <c r="AT72" s="66"/>
      <c r="AU72" s="66"/>
      <c r="AV72" s="66"/>
      <c r="AW72" s="66"/>
      <c r="AX72" s="66"/>
      <c r="AY72" s="66"/>
      <c r="AZ72" s="66"/>
      <c r="BA72" s="66" t="s">
        <v>1176</v>
      </c>
      <c r="BB72">
        <v>0</v>
      </c>
      <c r="BC72" s="66" t="str">
        <f>VLOOKUP(Edges[[#This Row],[States]],'Sentiment Classification'!E:G,3,FALSE)</f>
        <v>North</v>
      </c>
      <c r="BD72" s="66" t="str">
        <f>IF(Edges[[#This Row],[Vertex 1]]=Edges[[#This Row],[Vertex 2]],"HIDE","SHOW")</f>
        <v>SHOW</v>
      </c>
      <c r="BE72" s="66">
        <f>VLOOKUP(Edges[[#This Row],[Region]],'Sentiment Classification'!J:K,2,FALSE)</f>
        <v>154</v>
      </c>
      <c r="BF72" s="66">
        <f>VLOOKUP(Edges[[#This Row],[States]],'Sentiment Classification'!E:F,2,FALSE)</f>
        <v>-5</v>
      </c>
      <c r="BG72" s="65" t="str">
        <f>REPLACE(INDEX(GroupVertices[Group], MATCH(Edges[[#This Row],[Vertex 1]],GroupVertices[Vertex],0)),1,1,"")</f>
        <v>orth</v>
      </c>
      <c r="BH72" s="65" t="str">
        <f>REPLACE(INDEX(GroupVertices[Group], MATCH(Edges[[#This Row],[Vertex 2]],GroupVertices[Vertex],0)),1,1,"")</f>
        <v>orth</v>
      </c>
      <c r="BI72">
        <v>1</v>
      </c>
    </row>
    <row r="73" spans="1:61" x14ac:dyDescent="0.25">
      <c r="A73" s="64" t="s">
        <v>731</v>
      </c>
      <c r="B73" s="64" t="s">
        <v>730</v>
      </c>
      <c r="C73" s="79" t="s">
        <v>9481</v>
      </c>
      <c r="D73" s="87">
        <v>1</v>
      </c>
      <c r="E73" s="88"/>
      <c r="F73" s="89">
        <v>90</v>
      </c>
      <c r="G73" s="66" t="str">
        <f>IF(Edges[[#This Row],[Vertex 1]]=Edges[[#This Row],[Vertex 2]],"HIDE","SHOW")</f>
        <v>SHOW</v>
      </c>
      <c r="H73" s="77"/>
      <c r="I73" s="90"/>
      <c r="J73" s="90"/>
      <c r="K73" s="34" t="s">
        <v>66</v>
      </c>
      <c r="L73" s="93">
        <v>73</v>
      </c>
      <c r="M73" s="93"/>
      <c r="N73" s="92"/>
      <c r="O73" s="66" t="s">
        <v>232</v>
      </c>
      <c r="P73" s="68">
        <v>42850.612199074072</v>
      </c>
      <c r="Q73" s="66" t="s">
        <v>796</v>
      </c>
      <c r="R73" s="66"/>
      <c r="S73" s="66"/>
      <c r="T73" s="66"/>
      <c r="U73" s="66"/>
      <c r="V73" s="70" t="s">
        <v>868</v>
      </c>
      <c r="W73" s="68">
        <v>42850.612199074072</v>
      </c>
      <c r="X73" s="70" t="s">
        <v>905</v>
      </c>
      <c r="Y73" s="66"/>
      <c r="Z73" s="66"/>
      <c r="AA73" s="72" t="s">
        <v>956</v>
      </c>
      <c r="AB73" s="66"/>
      <c r="AC73" s="66" t="b">
        <v>0</v>
      </c>
      <c r="AD73" s="66">
        <v>0</v>
      </c>
      <c r="AE73" s="72" t="s">
        <v>294</v>
      </c>
      <c r="AF73" s="66" t="b">
        <v>0</v>
      </c>
      <c r="AG73" s="66" t="s">
        <v>298</v>
      </c>
      <c r="AH73" s="66"/>
      <c r="AI73" s="72" t="s">
        <v>294</v>
      </c>
      <c r="AJ73" s="66" t="b">
        <v>0</v>
      </c>
      <c r="AK73" s="66">
        <v>1</v>
      </c>
      <c r="AL73" s="72" t="s">
        <v>955</v>
      </c>
      <c r="AM73" s="66" t="s">
        <v>303</v>
      </c>
      <c r="AN73" s="66" t="b">
        <v>0</v>
      </c>
      <c r="AO73" s="72" t="s">
        <v>955</v>
      </c>
      <c r="AP73" s="66" t="s">
        <v>178</v>
      </c>
      <c r="AQ73" s="66">
        <v>0</v>
      </c>
      <c r="AR73" s="66">
        <v>0</v>
      </c>
      <c r="AS73" s="66"/>
      <c r="AT73" s="66"/>
      <c r="AU73" s="66"/>
      <c r="AV73" s="66"/>
      <c r="AW73" s="66"/>
      <c r="AX73" s="66"/>
      <c r="AY73" s="66"/>
      <c r="AZ73" s="66"/>
      <c r="BA73" s="66" t="s">
        <v>1176</v>
      </c>
      <c r="BB73">
        <v>0</v>
      </c>
      <c r="BC73" s="66" t="str">
        <f>VLOOKUP(Edges[[#This Row],[States]],'Sentiment Classification'!E:G,3,FALSE)</f>
        <v>North</v>
      </c>
      <c r="BD73" s="66" t="str">
        <f>IF(Edges[[#This Row],[Vertex 1]]=Edges[[#This Row],[Vertex 2]],"HIDE","SHOW")</f>
        <v>SHOW</v>
      </c>
      <c r="BE73" s="66">
        <f>VLOOKUP(Edges[[#This Row],[Region]],'Sentiment Classification'!J:K,2,FALSE)</f>
        <v>154</v>
      </c>
      <c r="BF73" s="66">
        <f>VLOOKUP(Edges[[#This Row],[States]],'Sentiment Classification'!E:F,2,FALSE)</f>
        <v>-5</v>
      </c>
      <c r="BG73" s="65" t="str">
        <f>REPLACE(INDEX(GroupVertices[Group], MATCH(Edges[[#This Row],[Vertex 1]],GroupVertices[Vertex],0)),1,1,"")</f>
        <v>orth</v>
      </c>
      <c r="BH73" s="65" t="str">
        <f>REPLACE(INDEX(GroupVertices[Group], MATCH(Edges[[#This Row],[Vertex 2]],GroupVertices[Vertex],0)),1,1,"")</f>
        <v>orth</v>
      </c>
      <c r="BI73">
        <v>1</v>
      </c>
    </row>
    <row r="74" spans="1:61" hidden="1" x14ac:dyDescent="0.25">
      <c r="A74" s="64" t="s">
        <v>732</v>
      </c>
      <c r="B74" s="64" t="s">
        <v>732</v>
      </c>
      <c r="C74" s="79"/>
      <c r="D74" s="87"/>
      <c r="E74" s="88"/>
      <c r="F74" s="89"/>
      <c r="G74" s="66" t="str">
        <f>IF(Edges[[#This Row],[Vertex 1]]=Edges[[#This Row],[Vertex 2]],"HIDE","SHOW")</f>
        <v>HIDE</v>
      </c>
      <c r="H74" s="77"/>
      <c r="I74" s="90"/>
      <c r="J74" s="90"/>
      <c r="K74" s="34" t="s">
        <v>65</v>
      </c>
      <c r="L74" s="93">
        <v>74</v>
      </c>
      <c r="M74" s="93"/>
      <c r="N74" s="92"/>
      <c r="O74" s="66" t="s">
        <v>178</v>
      </c>
      <c r="P74" s="68">
        <v>42850.663657407407</v>
      </c>
      <c r="Q74" s="66" t="s">
        <v>797</v>
      </c>
      <c r="R74" s="69" t="s">
        <v>830</v>
      </c>
      <c r="S74" s="66" t="s">
        <v>834</v>
      </c>
      <c r="T74" s="66"/>
      <c r="U74" s="69" t="s">
        <v>848</v>
      </c>
      <c r="V74" s="70" t="s">
        <v>848</v>
      </c>
      <c r="W74" s="68">
        <v>42850.663657407407</v>
      </c>
      <c r="X74" s="70" t="s">
        <v>906</v>
      </c>
      <c r="Y74" s="66"/>
      <c r="Z74" s="66"/>
      <c r="AA74" s="72" t="s">
        <v>957</v>
      </c>
      <c r="AB74" s="66"/>
      <c r="AC74" s="66" t="b">
        <v>0</v>
      </c>
      <c r="AD74" s="66">
        <v>1</v>
      </c>
      <c r="AE74" s="72" t="s">
        <v>294</v>
      </c>
      <c r="AF74" s="66" t="b">
        <v>0</v>
      </c>
      <c r="AG74" s="66" t="s">
        <v>298</v>
      </c>
      <c r="AH74" s="66"/>
      <c r="AI74" s="72" t="s">
        <v>294</v>
      </c>
      <c r="AJ74" s="66" t="b">
        <v>0</v>
      </c>
      <c r="AK74" s="66">
        <v>0</v>
      </c>
      <c r="AL74" s="72" t="s">
        <v>294</v>
      </c>
      <c r="AM74" s="66" t="s">
        <v>301</v>
      </c>
      <c r="AN74" s="66" t="b">
        <v>0</v>
      </c>
      <c r="AO74" s="72" t="s">
        <v>957</v>
      </c>
      <c r="AP74" s="66" t="s">
        <v>178</v>
      </c>
      <c r="AQ74" s="66">
        <v>0</v>
      </c>
      <c r="AR74" s="66">
        <v>0</v>
      </c>
      <c r="AS74" s="66"/>
      <c r="AT74" s="66"/>
      <c r="AU74" s="66"/>
      <c r="AV74" s="66"/>
      <c r="AW74" s="66"/>
      <c r="AX74" s="66"/>
      <c r="AY74" s="66"/>
      <c r="AZ74" s="66"/>
      <c r="BA74" s="66" t="s">
        <v>1176</v>
      </c>
      <c r="BB74">
        <v>1</v>
      </c>
      <c r="BC74" s="66" t="str">
        <f>VLOOKUP(Edges[[#This Row],[States]],'Sentiment Classification'!E:G,3,FALSE)</f>
        <v>North</v>
      </c>
      <c r="BD74" s="66" t="str">
        <f>IF(Edges[[#This Row],[Vertex 1]]=Edges[[#This Row],[Vertex 2]],"HIDE","SHOW")</f>
        <v>HIDE</v>
      </c>
      <c r="BE74" s="66">
        <f>VLOOKUP(Edges[[#This Row],[Region]],'Sentiment Classification'!J:K,2,FALSE)</f>
        <v>154</v>
      </c>
      <c r="BF74" s="66">
        <f>VLOOKUP(Edges[[#This Row],[States]],'Sentiment Classification'!E:F,2,FALSE)</f>
        <v>-5</v>
      </c>
      <c r="BG74" s="137" t="e">
        <f>REPLACE(INDEX(GroupVertices[Group], MATCH(Edges[[#This Row],[Vertex 1]],GroupVertices[Vertex],0)),1,1,"")</f>
        <v>#N/A</v>
      </c>
      <c r="BH74" s="137" t="e">
        <f>REPLACE(INDEX(GroupVertices[Group], MATCH(Edges[[#This Row],[Vertex 2]],GroupVertices[Vertex],0)),1,1,"")</f>
        <v>#N/A</v>
      </c>
      <c r="BI74">
        <v>1</v>
      </c>
    </row>
    <row r="75" spans="1:61" hidden="1" x14ac:dyDescent="0.25">
      <c r="A75" s="64" t="s">
        <v>733</v>
      </c>
      <c r="B75" s="64" t="s">
        <v>733</v>
      </c>
      <c r="C75" s="79"/>
      <c r="D75" s="87"/>
      <c r="E75" s="88"/>
      <c r="F75" s="89"/>
      <c r="G75" s="66" t="str">
        <f>IF(Edges[[#This Row],[Vertex 1]]=Edges[[#This Row],[Vertex 2]],"HIDE","SHOW")</f>
        <v>HIDE</v>
      </c>
      <c r="H75" s="77"/>
      <c r="I75" s="90"/>
      <c r="J75" s="90"/>
      <c r="K75" s="34" t="s">
        <v>65</v>
      </c>
      <c r="L75" s="93">
        <v>75</v>
      </c>
      <c r="M75" s="93"/>
      <c r="N75" s="92"/>
      <c r="O75" s="66" t="s">
        <v>178</v>
      </c>
      <c r="P75" s="68">
        <v>42850.688402777778</v>
      </c>
      <c r="Q75" s="66" t="s">
        <v>798</v>
      </c>
      <c r="R75" s="69" t="s">
        <v>831</v>
      </c>
      <c r="S75" s="66" t="s">
        <v>835</v>
      </c>
      <c r="T75" s="66" t="s">
        <v>840</v>
      </c>
      <c r="U75" s="66"/>
      <c r="V75" s="70" t="s">
        <v>869</v>
      </c>
      <c r="W75" s="68">
        <v>42850.688402777778</v>
      </c>
      <c r="X75" s="70" t="s">
        <v>907</v>
      </c>
      <c r="Y75" s="66"/>
      <c r="Z75" s="66"/>
      <c r="AA75" s="72" t="s">
        <v>958</v>
      </c>
      <c r="AB75" s="66"/>
      <c r="AC75" s="66" t="b">
        <v>0</v>
      </c>
      <c r="AD75" s="66">
        <v>0</v>
      </c>
      <c r="AE75" s="72" t="s">
        <v>294</v>
      </c>
      <c r="AF75" s="66" t="b">
        <v>0</v>
      </c>
      <c r="AG75" s="66" t="s">
        <v>298</v>
      </c>
      <c r="AH75" s="66"/>
      <c r="AI75" s="72" t="s">
        <v>294</v>
      </c>
      <c r="AJ75" s="66" t="b">
        <v>0</v>
      </c>
      <c r="AK75" s="66">
        <v>0</v>
      </c>
      <c r="AL75" s="72" t="s">
        <v>294</v>
      </c>
      <c r="AM75" s="66" t="s">
        <v>1018</v>
      </c>
      <c r="AN75" s="66" t="b">
        <v>0</v>
      </c>
      <c r="AO75" s="72" t="s">
        <v>958</v>
      </c>
      <c r="AP75" s="66" t="s">
        <v>178</v>
      </c>
      <c r="AQ75" s="66">
        <v>0</v>
      </c>
      <c r="AR75" s="66">
        <v>0</v>
      </c>
      <c r="AS75" s="66"/>
      <c r="AT75" s="66"/>
      <c r="AU75" s="66"/>
      <c r="AV75" s="66"/>
      <c r="AW75" s="66"/>
      <c r="AX75" s="66"/>
      <c r="AY75" s="66"/>
      <c r="AZ75" s="66"/>
      <c r="BA75" s="66" t="s">
        <v>1176</v>
      </c>
      <c r="BB75">
        <v>1</v>
      </c>
      <c r="BC75" s="66" t="str">
        <f>VLOOKUP(Edges[[#This Row],[States]],'Sentiment Classification'!E:G,3,FALSE)</f>
        <v>North</v>
      </c>
      <c r="BD75" s="66" t="str">
        <f>IF(Edges[[#This Row],[Vertex 1]]=Edges[[#This Row],[Vertex 2]],"HIDE","SHOW")</f>
        <v>HIDE</v>
      </c>
      <c r="BE75" s="66">
        <f>VLOOKUP(Edges[[#This Row],[Region]],'Sentiment Classification'!J:K,2,FALSE)</f>
        <v>154</v>
      </c>
      <c r="BF75" s="66">
        <f>VLOOKUP(Edges[[#This Row],[States]],'Sentiment Classification'!E:F,2,FALSE)</f>
        <v>-5</v>
      </c>
      <c r="BG75" s="137" t="e">
        <f>REPLACE(INDEX(GroupVertices[Group], MATCH(Edges[[#This Row],[Vertex 1]],GroupVertices[Vertex],0)),1,1,"")</f>
        <v>#N/A</v>
      </c>
      <c r="BH75" s="137" t="e">
        <f>REPLACE(INDEX(GroupVertices[Group], MATCH(Edges[[#This Row],[Vertex 2]],GroupVertices[Vertex],0)),1,1,"")</f>
        <v>#N/A</v>
      </c>
      <c r="BI75">
        <v>1</v>
      </c>
    </row>
    <row r="76" spans="1:61" x14ac:dyDescent="0.25">
      <c r="A76" s="64" t="s">
        <v>734</v>
      </c>
      <c r="B76" s="64" t="s">
        <v>766</v>
      </c>
      <c r="C76" s="79" t="s">
        <v>9481</v>
      </c>
      <c r="D76" s="87">
        <v>1</v>
      </c>
      <c r="E76" s="88"/>
      <c r="F76" s="89">
        <v>90</v>
      </c>
      <c r="G76" s="66" t="str">
        <f>IF(Edges[[#This Row],[Vertex 1]]=Edges[[#This Row],[Vertex 2]],"HIDE","SHOW")</f>
        <v>SHOW</v>
      </c>
      <c r="H76" s="77"/>
      <c r="I76" s="90"/>
      <c r="J76" s="90"/>
      <c r="K76" s="34" t="s">
        <v>65</v>
      </c>
      <c r="L76" s="93">
        <v>76</v>
      </c>
      <c r="M76" s="93"/>
      <c r="N76" s="92"/>
      <c r="O76" s="66" t="s">
        <v>233</v>
      </c>
      <c r="P76" s="68">
        <v>42850.759699074071</v>
      </c>
      <c r="Q76" s="66" t="s">
        <v>799</v>
      </c>
      <c r="R76" s="66"/>
      <c r="S76" s="66"/>
      <c r="T76" s="66"/>
      <c r="U76" s="66"/>
      <c r="V76" s="70" t="s">
        <v>870</v>
      </c>
      <c r="W76" s="68">
        <v>42850.759699074071</v>
      </c>
      <c r="X76" s="70" t="s">
        <v>908</v>
      </c>
      <c r="Y76" s="66"/>
      <c r="Z76" s="66"/>
      <c r="AA76" s="72" t="s">
        <v>959</v>
      </c>
      <c r="AB76" s="72" t="s">
        <v>994</v>
      </c>
      <c r="AC76" s="66" t="b">
        <v>0</v>
      </c>
      <c r="AD76" s="66">
        <v>0</v>
      </c>
      <c r="AE76" s="72" t="s">
        <v>1008</v>
      </c>
      <c r="AF76" s="66" t="b">
        <v>0</v>
      </c>
      <c r="AG76" s="66" t="s">
        <v>297</v>
      </c>
      <c r="AH76" s="66"/>
      <c r="AI76" s="72" t="s">
        <v>294</v>
      </c>
      <c r="AJ76" s="66" t="b">
        <v>0</v>
      </c>
      <c r="AK76" s="66">
        <v>0</v>
      </c>
      <c r="AL76" s="72" t="s">
        <v>294</v>
      </c>
      <c r="AM76" s="66" t="s">
        <v>300</v>
      </c>
      <c r="AN76" s="66" t="b">
        <v>0</v>
      </c>
      <c r="AO76" s="72" t="s">
        <v>994</v>
      </c>
      <c r="AP76" s="66" t="s">
        <v>178</v>
      </c>
      <c r="AQ76" s="66">
        <v>0</v>
      </c>
      <c r="AR76" s="66">
        <v>0</v>
      </c>
      <c r="AS76" s="66"/>
      <c r="AT76" s="66"/>
      <c r="AU76" s="66"/>
      <c r="AV76" s="66"/>
      <c r="AW76" s="66"/>
      <c r="AX76" s="66"/>
      <c r="AY76" s="66"/>
      <c r="AZ76" s="66"/>
      <c r="BA76" s="66" t="s">
        <v>1176</v>
      </c>
      <c r="BB76">
        <v>0</v>
      </c>
      <c r="BC76" s="66" t="str">
        <f>VLOOKUP(Edges[[#This Row],[States]],'Sentiment Classification'!E:G,3,FALSE)</f>
        <v>North</v>
      </c>
      <c r="BD76" s="66" t="str">
        <f>IF(Edges[[#This Row],[Vertex 1]]=Edges[[#This Row],[Vertex 2]],"HIDE","SHOW")</f>
        <v>SHOW</v>
      </c>
      <c r="BE76" s="66">
        <f>VLOOKUP(Edges[[#This Row],[Region]],'Sentiment Classification'!J:K,2,FALSE)</f>
        <v>154</v>
      </c>
      <c r="BF76" s="66">
        <f>VLOOKUP(Edges[[#This Row],[States]],'Sentiment Classification'!E:F,2,FALSE)</f>
        <v>-5</v>
      </c>
      <c r="BG76" s="65" t="str">
        <f>REPLACE(INDEX(GroupVertices[Group], MATCH(Edges[[#This Row],[Vertex 1]],GroupVertices[Vertex],0)),1,1,"")</f>
        <v>orth</v>
      </c>
      <c r="BH76" s="65" t="str">
        <f>REPLACE(INDEX(GroupVertices[Group], MATCH(Edges[[#This Row],[Vertex 2]],GroupVertices[Vertex],0)),1,1,"")</f>
        <v>orth</v>
      </c>
      <c r="BI76">
        <v>1</v>
      </c>
    </row>
    <row r="77" spans="1:61" x14ac:dyDescent="0.25">
      <c r="A77" s="64" t="s">
        <v>735</v>
      </c>
      <c r="B77" s="64" t="s">
        <v>767</v>
      </c>
      <c r="C77" s="79" t="s">
        <v>9479</v>
      </c>
      <c r="D77" s="87">
        <v>1</v>
      </c>
      <c r="E77" s="88"/>
      <c r="F77" s="89">
        <v>90</v>
      </c>
      <c r="G77" s="66" t="str">
        <f>IF(Edges[[#This Row],[Vertex 1]]=Edges[[#This Row],[Vertex 2]],"HIDE","SHOW")</f>
        <v>SHOW</v>
      </c>
      <c r="H77" s="77"/>
      <c r="I77" s="90"/>
      <c r="J77" s="90"/>
      <c r="K77" s="34" t="s">
        <v>65</v>
      </c>
      <c r="L77" s="93">
        <v>77</v>
      </c>
      <c r="M77" s="93"/>
      <c r="N77" s="92"/>
      <c r="O77" s="66" t="s">
        <v>232</v>
      </c>
      <c r="P77" s="68">
        <v>42851.155474537038</v>
      </c>
      <c r="Q77" s="66" t="s">
        <v>800</v>
      </c>
      <c r="R77" s="66"/>
      <c r="S77" s="66"/>
      <c r="T77" s="66" t="s">
        <v>841</v>
      </c>
      <c r="U77" s="69" t="s">
        <v>849</v>
      </c>
      <c r="V77" s="70" t="s">
        <v>849</v>
      </c>
      <c r="W77" s="68">
        <v>42851.155474537038</v>
      </c>
      <c r="X77" s="70" t="s">
        <v>909</v>
      </c>
      <c r="Y77" s="66"/>
      <c r="Z77" s="66"/>
      <c r="AA77" s="72" t="s">
        <v>960</v>
      </c>
      <c r="AB77" s="72" t="s">
        <v>995</v>
      </c>
      <c r="AC77" s="66" t="b">
        <v>0</v>
      </c>
      <c r="AD77" s="66">
        <v>50</v>
      </c>
      <c r="AE77" s="72" t="s">
        <v>1009</v>
      </c>
      <c r="AF77" s="66" t="b">
        <v>0</v>
      </c>
      <c r="AG77" s="66" t="s">
        <v>298</v>
      </c>
      <c r="AH77" s="66"/>
      <c r="AI77" s="72" t="s">
        <v>294</v>
      </c>
      <c r="AJ77" s="66" t="b">
        <v>0</v>
      </c>
      <c r="AK77" s="66">
        <v>82</v>
      </c>
      <c r="AL77" s="72" t="s">
        <v>294</v>
      </c>
      <c r="AM77" s="66" t="s">
        <v>303</v>
      </c>
      <c r="AN77" s="66" t="b">
        <v>0</v>
      </c>
      <c r="AO77" s="72" t="s">
        <v>995</v>
      </c>
      <c r="AP77" s="66" t="s">
        <v>1021</v>
      </c>
      <c r="AQ77" s="66">
        <v>0</v>
      </c>
      <c r="AR77" s="66">
        <v>0</v>
      </c>
      <c r="AS77" s="66"/>
      <c r="AT77" s="66"/>
      <c r="AU77" s="66"/>
      <c r="AV77" s="66"/>
      <c r="AW77" s="66"/>
      <c r="AX77" s="66"/>
      <c r="AY77" s="66"/>
      <c r="AZ77" s="66"/>
      <c r="BA77" s="66" t="s">
        <v>1176</v>
      </c>
      <c r="BB77">
        <v>1</v>
      </c>
      <c r="BC77" s="66" t="str">
        <f>VLOOKUP(Edges[[#This Row],[States]],'Sentiment Classification'!E:G,3,FALSE)</f>
        <v>North</v>
      </c>
      <c r="BD77" s="66" t="str">
        <f>IF(Edges[[#This Row],[Vertex 1]]=Edges[[#This Row],[Vertex 2]],"HIDE","SHOW")</f>
        <v>SHOW</v>
      </c>
      <c r="BE77" s="66">
        <f>VLOOKUP(Edges[[#This Row],[Region]],'Sentiment Classification'!J:K,2,FALSE)</f>
        <v>154</v>
      </c>
      <c r="BF77" s="66">
        <f>VLOOKUP(Edges[[#This Row],[States]],'Sentiment Classification'!E:F,2,FALSE)</f>
        <v>-5</v>
      </c>
      <c r="BG77" s="65" t="str">
        <f>REPLACE(INDEX(GroupVertices[Group], MATCH(Edges[[#This Row],[Vertex 1]],GroupVertices[Vertex],0)),1,1,"")</f>
        <v>orth</v>
      </c>
      <c r="BH77" s="65" t="str">
        <f>REPLACE(INDEX(GroupVertices[Group], MATCH(Edges[[#This Row],[Vertex 2]],GroupVertices[Vertex],0)),1,1,"")</f>
        <v>orth</v>
      </c>
      <c r="BI77">
        <v>1</v>
      </c>
    </row>
    <row r="78" spans="1:61" x14ac:dyDescent="0.25">
      <c r="A78" s="64" t="s">
        <v>736</v>
      </c>
      <c r="B78" s="64" t="s">
        <v>767</v>
      </c>
      <c r="C78" s="79" t="s">
        <v>9479</v>
      </c>
      <c r="D78" s="87">
        <v>1</v>
      </c>
      <c r="E78" s="88"/>
      <c r="F78" s="89">
        <v>90</v>
      </c>
      <c r="G78" s="66" t="str">
        <f>IF(Edges[[#This Row],[Vertex 1]]=Edges[[#This Row],[Vertex 2]],"HIDE","SHOW")</f>
        <v>SHOW</v>
      </c>
      <c r="H78" s="77"/>
      <c r="I78" s="90"/>
      <c r="J78" s="90"/>
      <c r="K78" s="34" t="s">
        <v>65</v>
      </c>
      <c r="L78" s="93">
        <v>78</v>
      </c>
      <c r="M78" s="93"/>
      <c r="N78" s="92"/>
      <c r="O78" s="66" t="s">
        <v>232</v>
      </c>
      <c r="P78" s="68">
        <v>42851.212048611109</v>
      </c>
      <c r="Q78" s="66" t="s">
        <v>801</v>
      </c>
      <c r="R78" s="66"/>
      <c r="S78" s="66"/>
      <c r="T78" s="66" t="s">
        <v>841</v>
      </c>
      <c r="U78" s="66"/>
      <c r="V78" s="70" t="s">
        <v>871</v>
      </c>
      <c r="W78" s="68">
        <v>42851.212048611109</v>
      </c>
      <c r="X78" s="70" t="s">
        <v>910</v>
      </c>
      <c r="Y78" s="66"/>
      <c r="Z78" s="66"/>
      <c r="AA78" s="72" t="s">
        <v>961</v>
      </c>
      <c r="AB78" s="66"/>
      <c r="AC78" s="66" t="b">
        <v>0</v>
      </c>
      <c r="AD78" s="66">
        <v>0</v>
      </c>
      <c r="AE78" s="72" t="s">
        <v>294</v>
      </c>
      <c r="AF78" s="66" t="b">
        <v>0</v>
      </c>
      <c r="AG78" s="66" t="s">
        <v>298</v>
      </c>
      <c r="AH78" s="66"/>
      <c r="AI78" s="72" t="s">
        <v>294</v>
      </c>
      <c r="AJ78" s="66" t="b">
        <v>0</v>
      </c>
      <c r="AK78" s="66">
        <v>82</v>
      </c>
      <c r="AL78" s="72" t="s">
        <v>960</v>
      </c>
      <c r="AM78" s="66" t="s">
        <v>585</v>
      </c>
      <c r="AN78" s="66" t="b">
        <v>0</v>
      </c>
      <c r="AO78" s="72" t="s">
        <v>960</v>
      </c>
      <c r="AP78" s="66" t="s">
        <v>178</v>
      </c>
      <c r="AQ78" s="66">
        <v>0</v>
      </c>
      <c r="AR78" s="66">
        <v>0</v>
      </c>
      <c r="AS78" s="66"/>
      <c r="AT78" s="66"/>
      <c r="AU78" s="66"/>
      <c r="AV78" s="66"/>
      <c r="AW78" s="66"/>
      <c r="AX78" s="66"/>
      <c r="AY78" s="66"/>
      <c r="AZ78" s="66"/>
      <c r="BA78" s="66" t="s">
        <v>1176</v>
      </c>
      <c r="BB78">
        <v>1</v>
      </c>
      <c r="BC78" s="66" t="str">
        <f>VLOOKUP(Edges[[#This Row],[States]],'Sentiment Classification'!E:G,3,FALSE)</f>
        <v>North</v>
      </c>
      <c r="BD78" s="66" t="str">
        <f>IF(Edges[[#This Row],[Vertex 1]]=Edges[[#This Row],[Vertex 2]],"HIDE","SHOW")</f>
        <v>SHOW</v>
      </c>
      <c r="BE78" s="66">
        <f>VLOOKUP(Edges[[#This Row],[Region]],'Sentiment Classification'!J:K,2,FALSE)</f>
        <v>154</v>
      </c>
      <c r="BF78" s="66">
        <f>VLOOKUP(Edges[[#This Row],[States]],'Sentiment Classification'!E:F,2,FALSE)</f>
        <v>-5</v>
      </c>
      <c r="BG78" s="65" t="str">
        <f>REPLACE(INDEX(GroupVertices[Group], MATCH(Edges[[#This Row],[Vertex 1]],GroupVertices[Vertex],0)),1,1,"")</f>
        <v>orth</v>
      </c>
      <c r="BH78" s="65" t="str">
        <f>REPLACE(INDEX(GroupVertices[Group], MATCH(Edges[[#This Row],[Vertex 2]],GroupVertices[Vertex],0)),1,1,"")</f>
        <v>orth</v>
      </c>
      <c r="BI78">
        <v>1</v>
      </c>
    </row>
    <row r="79" spans="1:61" x14ac:dyDescent="0.25">
      <c r="A79" s="64" t="s">
        <v>735</v>
      </c>
      <c r="B79" s="64" t="s">
        <v>768</v>
      </c>
      <c r="C79" s="79" t="s">
        <v>9479</v>
      </c>
      <c r="D79" s="87">
        <v>1</v>
      </c>
      <c r="E79" s="88"/>
      <c r="F79" s="89">
        <v>90</v>
      </c>
      <c r="G79" s="66" t="str">
        <f>IF(Edges[[#This Row],[Vertex 1]]=Edges[[#This Row],[Vertex 2]],"HIDE","SHOW")</f>
        <v>SHOW</v>
      </c>
      <c r="H79" s="77"/>
      <c r="I79" s="90"/>
      <c r="J79" s="90"/>
      <c r="K79" s="34" t="s">
        <v>65</v>
      </c>
      <c r="L79" s="93">
        <v>79</v>
      </c>
      <c r="M79" s="93"/>
      <c r="N79" s="92"/>
      <c r="O79" s="66" t="s">
        <v>232</v>
      </c>
      <c r="P79" s="68">
        <v>42851.155474537038</v>
      </c>
      <c r="Q79" s="66" t="s">
        <v>800</v>
      </c>
      <c r="R79" s="66"/>
      <c r="S79" s="66"/>
      <c r="T79" s="66" t="s">
        <v>841</v>
      </c>
      <c r="U79" s="69" t="s">
        <v>849</v>
      </c>
      <c r="V79" s="70" t="s">
        <v>849</v>
      </c>
      <c r="W79" s="68">
        <v>42851.155474537038</v>
      </c>
      <c r="X79" s="70" t="s">
        <v>909</v>
      </c>
      <c r="Y79" s="66"/>
      <c r="Z79" s="66"/>
      <c r="AA79" s="72" t="s">
        <v>960</v>
      </c>
      <c r="AB79" s="72" t="s">
        <v>995</v>
      </c>
      <c r="AC79" s="66" t="b">
        <v>0</v>
      </c>
      <c r="AD79" s="66">
        <v>50</v>
      </c>
      <c r="AE79" s="72" t="s">
        <v>1009</v>
      </c>
      <c r="AF79" s="66" t="b">
        <v>0</v>
      </c>
      <c r="AG79" s="66" t="s">
        <v>298</v>
      </c>
      <c r="AH79" s="66"/>
      <c r="AI79" s="72" t="s">
        <v>294</v>
      </c>
      <c r="AJ79" s="66" t="b">
        <v>0</v>
      </c>
      <c r="AK79" s="66">
        <v>82</v>
      </c>
      <c r="AL79" s="72" t="s">
        <v>294</v>
      </c>
      <c r="AM79" s="66" t="s">
        <v>303</v>
      </c>
      <c r="AN79" s="66" t="b">
        <v>0</v>
      </c>
      <c r="AO79" s="72" t="s">
        <v>995</v>
      </c>
      <c r="AP79" s="66" t="s">
        <v>1021</v>
      </c>
      <c r="AQ79" s="66">
        <v>0</v>
      </c>
      <c r="AR79" s="66">
        <v>0</v>
      </c>
      <c r="AS79" s="66"/>
      <c r="AT79" s="66"/>
      <c r="AU79" s="66"/>
      <c r="AV79" s="66"/>
      <c r="AW79" s="66"/>
      <c r="AX79" s="66"/>
      <c r="AY79" s="66"/>
      <c r="AZ79" s="66"/>
      <c r="BA79" s="66" t="s">
        <v>1176</v>
      </c>
      <c r="BB79">
        <v>1</v>
      </c>
      <c r="BC79" s="66" t="str">
        <f>VLOOKUP(Edges[[#This Row],[States]],'Sentiment Classification'!E:G,3,FALSE)</f>
        <v>North</v>
      </c>
      <c r="BD79" s="66" t="str">
        <f>IF(Edges[[#This Row],[Vertex 1]]=Edges[[#This Row],[Vertex 2]],"HIDE","SHOW")</f>
        <v>SHOW</v>
      </c>
      <c r="BE79" s="66">
        <f>VLOOKUP(Edges[[#This Row],[Region]],'Sentiment Classification'!J:K,2,FALSE)</f>
        <v>154</v>
      </c>
      <c r="BF79" s="66">
        <f>VLOOKUP(Edges[[#This Row],[States]],'Sentiment Classification'!E:F,2,FALSE)</f>
        <v>-5</v>
      </c>
      <c r="BG79" s="65" t="str">
        <f>REPLACE(INDEX(GroupVertices[Group], MATCH(Edges[[#This Row],[Vertex 1]],GroupVertices[Vertex],0)),1,1,"")</f>
        <v>orth</v>
      </c>
      <c r="BH79" s="65" t="str">
        <f>REPLACE(INDEX(GroupVertices[Group], MATCH(Edges[[#This Row],[Vertex 2]],GroupVertices[Vertex],0)),1,1,"")</f>
        <v>A</v>
      </c>
      <c r="BI79">
        <v>1</v>
      </c>
    </row>
    <row r="80" spans="1:61" x14ac:dyDescent="0.25">
      <c r="A80" s="64" t="s">
        <v>736</v>
      </c>
      <c r="B80" s="64" t="s">
        <v>768</v>
      </c>
      <c r="C80" s="79" t="s">
        <v>9479</v>
      </c>
      <c r="D80" s="87">
        <v>1</v>
      </c>
      <c r="E80" s="88"/>
      <c r="F80" s="89">
        <v>90</v>
      </c>
      <c r="G80" s="66" t="str">
        <f>IF(Edges[[#This Row],[Vertex 1]]=Edges[[#This Row],[Vertex 2]],"HIDE","SHOW")</f>
        <v>SHOW</v>
      </c>
      <c r="H80" s="77"/>
      <c r="I80" s="90"/>
      <c r="J80" s="90"/>
      <c r="K80" s="34" t="s">
        <v>65</v>
      </c>
      <c r="L80" s="93">
        <v>80</v>
      </c>
      <c r="M80" s="93"/>
      <c r="N80" s="92"/>
      <c r="O80" s="66" t="s">
        <v>232</v>
      </c>
      <c r="P80" s="68">
        <v>42851.212048611109</v>
      </c>
      <c r="Q80" s="66" t="s">
        <v>801</v>
      </c>
      <c r="R80" s="66"/>
      <c r="S80" s="66"/>
      <c r="T80" s="66" t="s">
        <v>841</v>
      </c>
      <c r="U80" s="66"/>
      <c r="V80" s="70" t="s">
        <v>871</v>
      </c>
      <c r="W80" s="68">
        <v>42851.212048611109</v>
      </c>
      <c r="X80" s="70" t="s">
        <v>910</v>
      </c>
      <c r="Y80" s="66"/>
      <c r="Z80" s="66"/>
      <c r="AA80" s="72" t="s">
        <v>961</v>
      </c>
      <c r="AB80" s="66"/>
      <c r="AC80" s="66" t="b">
        <v>0</v>
      </c>
      <c r="AD80" s="66">
        <v>0</v>
      </c>
      <c r="AE80" s="72" t="s">
        <v>294</v>
      </c>
      <c r="AF80" s="66" t="b">
        <v>0</v>
      </c>
      <c r="AG80" s="66" t="s">
        <v>298</v>
      </c>
      <c r="AH80" s="66"/>
      <c r="AI80" s="72" t="s">
        <v>294</v>
      </c>
      <c r="AJ80" s="66" t="b">
        <v>0</v>
      </c>
      <c r="AK80" s="66">
        <v>82</v>
      </c>
      <c r="AL80" s="72" t="s">
        <v>960</v>
      </c>
      <c r="AM80" s="66" t="s">
        <v>585</v>
      </c>
      <c r="AN80" s="66" t="b">
        <v>0</v>
      </c>
      <c r="AO80" s="72" t="s">
        <v>960</v>
      </c>
      <c r="AP80" s="66" t="s">
        <v>178</v>
      </c>
      <c r="AQ80" s="66">
        <v>0</v>
      </c>
      <c r="AR80" s="66">
        <v>0</v>
      </c>
      <c r="AS80" s="66"/>
      <c r="AT80" s="66"/>
      <c r="AU80" s="66"/>
      <c r="AV80" s="66"/>
      <c r="AW80" s="66"/>
      <c r="AX80" s="66"/>
      <c r="AY80" s="66"/>
      <c r="AZ80" s="66"/>
      <c r="BA80" s="66" t="s">
        <v>1176</v>
      </c>
      <c r="BB80">
        <v>1</v>
      </c>
      <c r="BC80" s="66" t="str">
        <f>VLOOKUP(Edges[[#This Row],[States]],'Sentiment Classification'!E:G,3,FALSE)</f>
        <v>North</v>
      </c>
      <c r="BD80" s="66" t="str">
        <f>IF(Edges[[#This Row],[Vertex 1]]=Edges[[#This Row],[Vertex 2]],"HIDE","SHOW")</f>
        <v>SHOW</v>
      </c>
      <c r="BE80" s="66">
        <f>VLOOKUP(Edges[[#This Row],[Region]],'Sentiment Classification'!J:K,2,FALSE)</f>
        <v>154</v>
      </c>
      <c r="BF80" s="66">
        <f>VLOOKUP(Edges[[#This Row],[States]],'Sentiment Classification'!E:F,2,FALSE)</f>
        <v>-5</v>
      </c>
      <c r="BG80" s="65" t="str">
        <f>REPLACE(INDEX(GroupVertices[Group], MATCH(Edges[[#This Row],[Vertex 1]],GroupVertices[Vertex],0)),1,1,"")</f>
        <v>orth</v>
      </c>
      <c r="BH80" s="65" t="str">
        <f>REPLACE(INDEX(GroupVertices[Group], MATCH(Edges[[#This Row],[Vertex 2]],GroupVertices[Vertex],0)),1,1,"")</f>
        <v>A</v>
      </c>
      <c r="BI80">
        <v>1</v>
      </c>
    </row>
    <row r="81" spans="1:61" x14ac:dyDescent="0.25">
      <c r="A81" s="64" t="s">
        <v>735</v>
      </c>
      <c r="B81" s="64" t="s">
        <v>769</v>
      </c>
      <c r="C81" s="79" t="s">
        <v>9479</v>
      </c>
      <c r="D81" s="87">
        <v>1</v>
      </c>
      <c r="E81" s="88"/>
      <c r="F81" s="89">
        <v>90</v>
      </c>
      <c r="G81" s="66" t="str">
        <f>IF(Edges[[#This Row],[Vertex 1]]=Edges[[#This Row],[Vertex 2]],"HIDE","SHOW")</f>
        <v>SHOW</v>
      </c>
      <c r="H81" s="77"/>
      <c r="I81" s="90"/>
      <c r="J81" s="90"/>
      <c r="K81" s="34" t="s">
        <v>65</v>
      </c>
      <c r="L81" s="93">
        <v>81</v>
      </c>
      <c r="M81" s="93"/>
      <c r="N81" s="92"/>
      <c r="O81" s="66" t="s">
        <v>232</v>
      </c>
      <c r="P81" s="68">
        <v>42851.155474537038</v>
      </c>
      <c r="Q81" s="66" t="s">
        <v>800</v>
      </c>
      <c r="R81" s="66"/>
      <c r="S81" s="66"/>
      <c r="T81" s="66" t="s">
        <v>841</v>
      </c>
      <c r="U81" s="69" t="s">
        <v>849</v>
      </c>
      <c r="V81" s="70" t="s">
        <v>849</v>
      </c>
      <c r="W81" s="68">
        <v>42851.155474537038</v>
      </c>
      <c r="X81" s="70" t="s">
        <v>909</v>
      </c>
      <c r="Y81" s="66"/>
      <c r="Z81" s="66"/>
      <c r="AA81" s="72" t="s">
        <v>960</v>
      </c>
      <c r="AB81" s="72" t="s">
        <v>995</v>
      </c>
      <c r="AC81" s="66" t="b">
        <v>0</v>
      </c>
      <c r="AD81" s="66">
        <v>50</v>
      </c>
      <c r="AE81" s="72" t="s">
        <v>1009</v>
      </c>
      <c r="AF81" s="66" t="b">
        <v>0</v>
      </c>
      <c r="AG81" s="66" t="s">
        <v>298</v>
      </c>
      <c r="AH81" s="66"/>
      <c r="AI81" s="72" t="s">
        <v>294</v>
      </c>
      <c r="AJ81" s="66" t="b">
        <v>0</v>
      </c>
      <c r="AK81" s="66">
        <v>82</v>
      </c>
      <c r="AL81" s="72" t="s">
        <v>294</v>
      </c>
      <c r="AM81" s="66" t="s">
        <v>303</v>
      </c>
      <c r="AN81" s="66" t="b">
        <v>0</v>
      </c>
      <c r="AO81" s="72" t="s">
        <v>995</v>
      </c>
      <c r="AP81" s="66" t="s">
        <v>1021</v>
      </c>
      <c r="AQ81" s="66">
        <v>0</v>
      </c>
      <c r="AR81" s="66">
        <v>0</v>
      </c>
      <c r="AS81" s="66"/>
      <c r="AT81" s="66"/>
      <c r="AU81" s="66"/>
      <c r="AV81" s="66"/>
      <c r="AW81" s="66"/>
      <c r="AX81" s="66"/>
      <c r="AY81" s="66"/>
      <c r="AZ81" s="66"/>
      <c r="BA81" s="66" t="s">
        <v>1176</v>
      </c>
      <c r="BB81">
        <v>1</v>
      </c>
      <c r="BC81" s="66" t="str">
        <f>VLOOKUP(Edges[[#This Row],[States]],'Sentiment Classification'!E:G,3,FALSE)</f>
        <v>North</v>
      </c>
      <c r="BD81" s="66" t="str">
        <f>IF(Edges[[#This Row],[Vertex 1]]=Edges[[#This Row],[Vertex 2]],"HIDE","SHOW")</f>
        <v>SHOW</v>
      </c>
      <c r="BE81" s="66">
        <f>VLOOKUP(Edges[[#This Row],[Region]],'Sentiment Classification'!J:K,2,FALSE)</f>
        <v>154</v>
      </c>
      <c r="BF81" s="66">
        <f>VLOOKUP(Edges[[#This Row],[States]],'Sentiment Classification'!E:F,2,FALSE)</f>
        <v>-5</v>
      </c>
      <c r="BG81" s="65" t="str">
        <f>REPLACE(INDEX(GroupVertices[Group], MATCH(Edges[[#This Row],[Vertex 1]],GroupVertices[Vertex],0)),1,1,"")</f>
        <v>orth</v>
      </c>
      <c r="BH81" s="65" t="str">
        <f>REPLACE(INDEX(GroupVertices[Group], MATCH(Edges[[#This Row],[Vertex 2]],GroupVertices[Vertex],0)),1,1,"")</f>
        <v>A</v>
      </c>
      <c r="BI81">
        <v>1</v>
      </c>
    </row>
    <row r="82" spans="1:61" x14ac:dyDescent="0.25">
      <c r="A82" s="64" t="s">
        <v>736</v>
      </c>
      <c r="B82" s="64" t="s">
        <v>769</v>
      </c>
      <c r="C82" s="79" t="s">
        <v>9479</v>
      </c>
      <c r="D82" s="87">
        <v>1</v>
      </c>
      <c r="E82" s="88"/>
      <c r="F82" s="89">
        <v>90</v>
      </c>
      <c r="G82" s="66" t="str">
        <f>IF(Edges[[#This Row],[Vertex 1]]=Edges[[#This Row],[Vertex 2]],"HIDE","SHOW")</f>
        <v>SHOW</v>
      </c>
      <c r="H82" s="77"/>
      <c r="I82" s="90"/>
      <c r="J82" s="90"/>
      <c r="K82" s="34" t="s">
        <v>65</v>
      </c>
      <c r="L82" s="93">
        <v>82</v>
      </c>
      <c r="M82" s="93"/>
      <c r="N82" s="92"/>
      <c r="O82" s="66" t="s">
        <v>232</v>
      </c>
      <c r="P82" s="68">
        <v>42851.212048611109</v>
      </c>
      <c r="Q82" s="66" t="s">
        <v>801</v>
      </c>
      <c r="R82" s="66"/>
      <c r="S82" s="66"/>
      <c r="T82" s="66" t="s">
        <v>841</v>
      </c>
      <c r="U82" s="66"/>
      <c r="V82" s="70" t="s">
        <v>871</v>
      </c>
      <c r="W82" s="68">
        <v>42851.212048611109</v>
      </c>
      <c r="X82" s="70" t="s">
        <v>910</v>
      </c>
      <c r="Y82" s="66"/>
      <c r="Z82" s="66"/>
      <c r="AA82" s="72" t="s">
        <v>961</v>
      </c>
      <c r="AB82" s="66"/>
      <c r="AC82" s="66" t="b">
        <v>0</v>
      </c>
      <c r="AD82" s="66">
        <v>0</v>
      </c>
      <c r="AE82" s="72" t="s">
        <v>294</v>
      </c>
      <c r="AF82" s="66" t="b">
        <v>0</v>
      </c>
      <c r="AG82" s="66" t="s">
        <v>298</v>
      </c>
      <c r="AH82" s="66"/>
      <c r="AI82" s="72" t="s">
        <v>294</v>
      </c>
      <c r="AJ82" s="66" t="b">
        <v>0</v>
      </c>
      <c r="AK82" s="66">
        <v>82</v>
      </c>
      <c r="AL82" s="72" t="s">
        <v>960</v>
      </c>
      <c r="AM82" s="66" t="s">
        <v>585</v>
      </c>
      <c r="AN82" s="66" t="b">
        <v>0</v>
      </c>
      <c r="AO82" s="72" t="s">
        <v>960</v>
      </c>
      <c r="AP82" s="66" t="s">
        <v>178</v>
      </c>
      <c r="AQ82" s="66">
        <v>0</v>
      </c>
      <c r="AR82" s="66">
        <v>0</v>
      </c>
      <c r="AS82" s="66"/>
      <c r="AT82" s="66"/>
      <c r="AU82" s="66"/>
      <c r="AV82" s="66"/>
      <c r="AW82" s="66"/>
      <c r="AX82" s="66"/>
      <c r="AY82" s="66"/>
      <c r="AZ82" s="66"/>
      <c r="BA82" s="66" t="s">
        <v>1176</v>
      </c>
      <c r="BB82">
        <v>1</v>
      </c>
      <c r="BC82" s="66" t="str">
        <f>VLOOKUP(Edges[[#This Row],[States]],'Sentiment Classification'!E:G,3,FALSE)</f>
        <v>North</v>
      </c>
      <c r="BD82" s="66" t="str">
        <f>IF(Edges[[#This Row],[Vertex 1]]=Edges[[#This Row],[Vertex 2]],"HIDE","SHOW")</f>
        <v>SHOW</v>
      </c>
      <c r="BE82" s="66">
        <f>VLOOKUP(Edges[[#This Row],[Region]],'Sentiment Classification'!J:K,2,FALSE)</f>
        <v>154</v>
      </c>
      <c r="BF82" s="66">
        <f>VLOOKUP(Edges[[#This Row],[States]],'Sentiment Classification'!E:F,2,FALSE)</f>
        <v>-5</v>
      </c>
      <c r="BG82" s="65" t="str">
        <f>REPLACE(INDEX(GroupVertices[Group], MATCH(Edges[[#This Row],[Vertex 1]],GroupVertices[Vertex],0)),1,1,"")</f>
        <v>orth</v>
      </c>
      <c r="BH82" s="65" t="str">
        <f>REPLACE(INDEX(GroupVertices[Group], MATCH(Edges[[#This Row],[Vertex 2]],GroupVertices[Vertex],0)),1,1,"")</f>
        <v>A</v>
      </c>
      <c r="BI82">
        <v>1</v>
      </c>
    </row>
    <row r="83" spans="1:61" x14ac:dyDescent="0.25">
      <c r="A83" s="64" t="s">
        <v>736</v>
      </c>
      <c r="B83" s="64" t="s">
        <v>735</v>
      </c>
      <c r="C83" s="79" t="s">
        <v>9479</v>
      </c>
      <c r="D83" s="87">
        <v>1</v>
      </c>
      <c r="E83" s="88"/>
      <c r="F83" s="89">
        <v>90</v>
      </c>
      <c r="G83" s="66" t="str">
        <f>IF(Edges[[#This Row],[Vertex 1]]=Edges[[#This Row],[Vertex 2]],"HIDE","SHOW")</f>
        <v>SHOW</v>
      </c>
      <c r="H83" s="77"/>
      <c r="I83" s="90"/>
      <c r="J83" s="90"/>
      <c r="K83" s="34" t="s">
        <v>65</v>
      </c>
      <c r="L83" s="93">
        <v>83</v>
      </c>
      <c r="M83" s="93"/>
      <c r="N83" s="92"/>
      <c r="O83" s="66" t="s">
        <v>232</v>
      </c>
      <c r="P83" s="68">
        <v>42851.212048611109</v>
      </c>
      <c r="Q83" s="66" t="s">
        <v>801</v>
      </c>
      <c r="R83" s="66"/>
      <c r="S83" s="66"/>
      <c r="T83" s="66" t="s">
        <v>841</v>
      </c>
      <c r="U83" s="66"/>
      <c r="V83" s="70" t="s">
        <v>871</v>
      </c>
      <c r="W83" s="68">
        <v>42851.212048611109</v>
      </c>
      <c r="X83" s="70" t="s">
        <v>910</v>
      </c>
      <c r="Y83" s="66"/>
      <c r="Z83" s="66"/>
      <c r="AA83" s="72" t="s">
        <v>961</v>
      </c>
      <c r="AB83" s="66"/>
      <c r="AC83" s="66" t="b">
        <v>0</v>
      </c>
      <c r="AD83" s="66">
        <v>0</v>
      </c>
      <c r="AE83" s="72" t="s">
        <v>294</v>
      </c>
      <c r="AF83" s="66" t="b">
        <v>0</v>
      </c>
      <c r="AG83" s="66" t="s">
        <v>298</v>
      </c>
      <c r="AH83" s="66"/>
      <c r="AI83" s="72" t="s">
        <v>294</v>
      </c>
      <c r="AJ83" s="66" t="b">
        <v>0</v>
      </c>
      <c r="AK83" s="66">
        <v>82</v>
      </c>
      <c r="AL83" s="72" t="s">
        <v>960</v>
      </c>
      <c r="AM83" s="66" t="s">
        <v>585</v>
      </c>
      <c r="AN83" s="66" t="b">
        <v>0</v>
      </c>
      <c r="AO83" s="72" t="s">
        <v>960</v>
      </c>
      <c r="AP83" s="66" t="s">
        <v>178</v>
      </c>
      <c r="AQ83" s="66">
        <v>0</v>
      </c>
      <c r="AR83" s="66">
        <v>0</v>
      </c>
      <c r="AS83" s="66"/>
      <c r="AT83" s="66"/>
      <c r="AU83" s="66"/>
      <c r="AV83" s="66"/>
      <c r="AW83" s="66"/>
      <c r="AX83" s="66"/>
      <c r="AY83" s="66"/>
      <c r="AZ83" s="66"/>
      <c r="BA83" s="66" t="s">
        <v>1176</v>
      </c>
      <c r="BB83">
        <v>1</v>
      </c>
      <c r="BC83" s="66" t="str">
        <f>VLOOKUP(Edges[[#This Row],[States]],'Sentiment Classification'!E:G,3,FALSE)</f>
        <v>North</v>
      </c>
      <c r="BD83" s="66" t="str">
        <f>IF(Edges[[#This Row],[Vertex 1]]=Edges[[#This Row],[Vertex 2]],"HIDE","SHOW")</f>
        <v>SHOW</v>
      </c>
      <c r="BE83" s="66">
        <f>VLOOKUP(Edges[[#This Row],[Region]],'Sentiment Classification'!J:K,2,FALSE)</f>
        <v>154</v>
      </c>
      <c r="BF83" s="66">
        <f>VLOOKUP(Edges[[#This Row],[States]],'Sentiment Classification'!E:F,2,FALSE)</f>
        <v>-5</v>
      </c>
      <c r="BG83" s="65" t="str">
        <f>REPLACE(INDEX(GroupVertices[Group], MATCH(Edges[[#This Row],[Vertex 1]],GroupVertices[Vertex],0)),1,1,"")</f>
        <v>orth</v>
      </c>
      <c r="BH83" s="65" t="str">
        <f>REPLACE(INDEX(GroupVertices[Group], MATCH(Edges[[#This Row],[Vertex 2]],GroupVertices[Vertex],0)),1,1,"")</f>
        <v>orth</v>
      </c>
      <c r="BI83">
        <v>1</v>
      </c>
    </row>
    <row r="84" spans="1:61" hidden="1" x14ac:dyDescent="0.25">
      <c r="A84" s="64" t="s">
        <v>737</v>
      </c>
      <c r="B84" s="64" t="s">
        <v>737</v>
      </c>
      <c r="C84" s="79"/>
      <c r="D84" s="87"/>
      <c r="E84" s="88"/>
      <c r="F84" s="89"/>
      <c r="G84" s="66" t="str">
        <f>IF(Edges[[#This Row],[Vertex 1]]=Edges[[#This Row],[Vertex 2]],"HIDE","SHOW")</f>
        <v>HIDE</v>
      </c>
      <c r="H84" s="77"/>
      <c r="I84" s="90"/>
      <c r="J84" s="90"/>
      <c r="K84" s="34" t="s">
        <v>65</v>
      </c>
      <c r="L84" s="93">
        <v>84</v>
      </c>
      <c r="M84" s="93"/>
      <c r="N84" s="92"/>
      <c r="O84" s="66" t="s">
        <v>178</v>
      </c>
      <c r="P84" s="68">
        <v>42851.270416666666</v>
      </c>
      <c r="Q84" s="66" t="s">
        <v>802</v>
      </c>
      <c r="R84" s="66"/>
      <c r="S84" s="66"/>
      <c r="T84" s="66"/>
      <c r="U84" s="69" t="s">
        <v>850</v>
      </c>
      <c r="V84" s="70" t="s">
        <v>850</v>
      </c>
      <c r="W84" s="68">
        <v>42851.270416666666</v>
      </c>
      <c r="X84" s="70" t="s">
        <v>911</v>
      </c>
      <c r="Y84" s="66"/>
      <c r="Z84" s="66"/>
      <c r="AA84" s="72" t="s">
        <v>962</v>
      </c>
      <c r="AB84" s="66"/>
      <c r="AC84" s="66" t="b">
        <v>0</v>
      </c>
      <c r="AD84" s="66">
        <v>0</v>
      </c>
      <c r="AE84" s="72" t="s">
        <v>294</v>
      </c>
      <c r="AF84" s="66" t="b">
        <v>0</v>
      </c>
      <c r="AG84" s="66" t="s">
        <v>298</v>
      </c>
      <c r="AH84" s="66"/>
      <c r="AI84" s="72" t="s">
        <v>294</v>
      </c>
      <c r="AJ84" s="66" t="b">
        <v>0</v>
      </c>
      <c r="AK84" s="66">
        <v>0</v>
      </c>
      <c r="AL84" s="72" t="s">
        <v>294</v>
      </c>
      <c r="AM84" s="66" t="s">
        <v>303</v>
      </c>
      <c r="AN84" s="66" t="b">
        <v>0</v>
      </c>
      <c r="AO84" s="72" t="s">
        <v>962</v>
      </c>
      <c r="AP84" s="66" t="s">
        <v>178</v>
      </c>
      <c r="AQ84" s="66">
        <v>0</v>
      </c>
      <c r="AR84" s="66">
        <v>0</v>
      </c>
      <c r="AS84" s="66"/>
      <c r="AT84" s="66"/>
      <c r="AU84" s="66"/>
      <c r="AV84" s="66"/>
      <c r="AW84" s="66"/>
      <c r="AX84" s="66"/>
      <c r="AY84" s="66"/>
      <c r="AZ84" s="66"/>
      <c r="BA84" s="66" t="s">
        <v>1176</v>
      </c>
      <c r="BB84">
        <v>0</v>
      </c>
      <c r="BC84" s="66" t="str">
        <f>VLOOKUP(Edges[[#This Row],[States]],'Sentiment Classification'!E:G,3,FALSE)</f>
        <v>North</v>
      </c>
      <c r="BD84" s="66" t="str">
        <f>IF(Edges[[#This Row],[Vertex 1]]=Edges[[#This Row],[Vertex 2]],"HIDE","SHOW")</f>
        <v>HIDE</v>
      </c>
      <c r="BE84" s="66">
        <f>VLOOKUP(Edges[[#This Row],[Region]],'Sentiment Classification'!J:K,2,FALSE)</f>
        <v>154</v>
      </c>
      <c r="BF84" s="66">
        <f>VLOOKUP(Edges[[#This Row],[States]],'Sentiment Classification'!E:F,2,FALSE)</f>
        <v>-5</v>
      </c>
      <c r="BG84" s="137" t="e">
        <f>REPLACE(INDEX(GroupVertices[Group], MATCH(Edges[[#This Row],[Vertex 1]],GroupVertices[Vertex],0)),1,1,"")</f>
        <v>#N/A</v>
      </c>
      <c r="BH84" s="137" t="e">
        <f>REPLACE(INDEX(GroupVertices[Group], MATCH(Edges[[#This Row],[Vertex 2]],GroupVertices[Vertex],0)),1,1,"")</f>
        <v>#N/A</v>
      </c>
      <c r="BI84">
        <v>1</v>
      </c>
    </row>
    <row r="85" spans="1:61" hidden="1" x14ac:dyDescent="0.25">
      <c r="A85" s="64" t="s">
        <v>738</v>
      </c>
      <c r="B85" s="64" t="s">
        <v>738</v>
      </c>
      <c r="C85" s="79"/>
      <c r="D85" s="87"/>
      <c r="E85" s="88"/>
      <c r="F85" s="89"/>
      <c r="G85" s="66" t="str">
        <f>IF(Edges[[#This Row],[Vertex 1]]=Edges[[#This Row],[Vertex 2]],"HIDE","SHOW")</f>
        <v>HIDE</v>
      </c>
      <c r="H85" s="77"/>
      <c r="I85" s="90"/>
      <c r="J85" s="90"/>
      <c r="K85" s="34" t="s">
        <v>65</v>
      </c>
      <c r="L85" s="93">
        <v>85</v>
      </c>
      <c r="M85" s="93"/>
      <c r="N85" s="92"/>
      <c r="O85" s="66" t="s">
        <v>178</v>
      </c>
      <c r="P85" s="68">
        <v>42851.364282407405</v>
      </c>
      <c r="Q85" s="66" t="s">
        <v>803</v>
      </c>
      <c r="R85" s="69" t="s">
        <v>832</v>
      </c>
      <c r="S85" s="66" t="s">
        <v>836</v>
      </c>
      <c r="T85" s="66"/>
      <c r="U85" s="69" t="s">
        <v>851</v>
      </c>
      <c r="V85" s="70" t="s">
        <v>851</v>
      </c>
      <c r="W85" s="68">
        <v>42851.364282407405</v>
      </c>
      <c r="X85" s="70" t="s">
        <v>912</v>
      </c>
      <c r="Y85" s="66"/>
      <c r="Z85" s="66"/>
      <c r="AA85" s="72" t="s">
        <v>963</v>
      </c>
      <c r="AB85" s="66"/>
      <c r="AC85" s="66" t="b">
        <v>0</v>
      </c>
      <c r="AD85" s="66">
        <v>0</v>
      </c>
      <c r="AE85" s="72" t="s">
        <v>294</v>
      </c>
      <c r="AF85" s="66" t="b">
        <v>0</v>
      </c>
      <c r="AG85" s="66" t="s">
        <v>462</v>
      </c>
      <c r="AH85" s="66"/>
      <c r="AI85" s="72" t="s">
        <v>294</v>
      </c>
      <c r="AJ85" s="66" t="b">
        <v>0</v>
      </c>
      <c r="AK85" s="66">
        <v>0</v>
      </c>
      <c r="AL85" s="72" t="s">
        <v>294</v>
      </c>
      <c r="AM85" s="66" t="s">
        <v>303</v>
      </c>
      <c r="AN85" s="66" t="b">
        <v>0</v>
      </c>
      <c r="AO85" s="72" t="s">
        <v>963</v>
      </c>
      <c r="AP85" s="66" t="s">
        <v>178</v>
      </c>
      <c r="AQ85" s="66">
        <v>0</v>
      </c>
      <c r="AR85" s="66">
        <v>0</v>
      </c>
      <c r="AS85" s="66"/>
      <c r="AT85" s="66"/>
      <c r="AU85" s="66"/>
      <c r="AV85" s="66"/>
      <c r="AW85" s="66"/>
      <c r="AX85" s="66"/>
      <c r="AY85" s="66"/>
      <c r="AZ85" s="66"/>
      <c r="BA85" s="66" t="s">
        <v>1176</v>
      </c>
      <c r="BB85">
        <v>0</v>
      </c>
      <c r="BC85" s="66" t="str">
        <f>VLOOKUP(Edges[[#This Row],[States]],'Sentiment Classification'!E:G,3,FALSE)</f>
        <v>North</v>
      </c>
      <c r="BD85" s="66" t="str">
        <f>IF(Edges[[#This Row],[Vertex 1]]=Edges[[#This Row],[Vertex 2]],"HIDE","SHOW")</f>
        <v>HIDE</v>
      </c>
      <c r="BE85" s="66">
        <f>VLOOKUP(Edges[[#This Row],[Region]],'Sentiment Classification'!J:K,2,FALSE)</f>
        <v>154</v>
      </c>
      <c r="BF85" s="66">
        <f>VLOOKUP(Edges[[#This Row],[States]],'Sentiment Classification'!E:F,2,FALSE)</f>
        <v>-5</v>
      </c>
      <c r="BG85" s="137" t="e">
        <f>REPLACE(INDEX(GroupVertices[Group], MATCH(Edges[[#This Row],[Vertex 1]],GroupVertices[Vertex],0)),1,1,"")</f>
        <v>#N/A</v>
      </c>
      <c r="BH85" s="137" t="e">
        <f>REPLACE(INDEX(GroupVertices[Group], MATCH(Edges[[#This Row],[Vertex 2]],GroupVertices[Vertex],0)),1,1,"")</f>
        <v>#N/A</v>
      </c>
      <c r="BI85">
        <v>1</v>
      </c>
    </row>
    <row r="86" spans="1:61" x14ac:dyDescent="0.25">
      <c r="A86" s="64" t="s">
        <v>739</v>
      </c>
      <c r="B86" s="64" t="s">
        <v>770</v>
      </c>
      <c r="C86" s="79" t="s">
        <v>9481</v>
      </c>
      <c r="D86" s="87">
        <v>1</v>
      </c>
      <c r="E86" s="88"/>
      <c r="F86" s="89">
        <v>90</v>
      </c>
      <c r="G86" s="66" t="str">
        <f>IF(Edges[[#This Row],[Vertex 1]]=Edges[[#This Row],[Vertex 2]],"HIDE","SHOW")</f>
        <v>SHOW</v>
      </c>
      <c r="H86" s="77"/>
      <c r="I86" s="90"/>
      <c r="J86" s="90"/>
      <c r="K86" s="34" t="s">
        <v>65</v>
      </c>
      <c r="L86" s="93">
        <v>86</v>
      </c>
      <c r="M86" s="93"/>
      <c r="N86" s="92"/>
      <c r="O86" s="66" t="s">
        <v>233</v>
      </c>
      <c r="P86" s="68">
        <v>42851.368506944447</v>
      </c>
      <c r="Q86" s="66" t="s">
        <v>804</v>
      </c>
      <c r="R86" s="66"/>
      <c r="S86" s="66"/>
      <c r="T86" s="66"/>
      <c r="U86" s="66"/>
      <c r="V86" s="70" t="s">
        <v>872</v>
      </c>
      <c r="W86" s="68">
        <v>42851.368506944447</v>
      </c>
      <c r="X86" s="70" t="s">
        <v>913</v>
      </c>
      <c r="Y86" s="66"/>
      <c r="Z86" s="66"/>
      <c r="AA86" s="72" t="s">
        <v>964</v>
      </c>
      <c r="AB86" s="72" t="s">
        <v>996</v>
      </c>
      <c r="AC86" s="66" t="b">
        <v>0</v>
      </c>
      <c r="AD86" s="66">
        <v>0</v>
      </c>
      <c r="AE86" s="72" t="s">
        <v>1010</v>
      </c>
      <c r="AF86" s="66" t="b">
        <v>0</v>
      </c>
      <c r="AG86" s="66" t="s">
        <v>298</v>
      </c>
      <c r="AH86" s="66"/>
      <c r="AI86" s="72" t="s">
        <v>294</v>
      </c>
      <c r="AJ86" s="66" t="b">
        <v>0</v>
      </c>
      <c r="AK86" s="66">
        <v>0</v>
      </c>
      <c r="AL86" s="72" t="s">
        <v>294</v>
      </c>
      <c r="AM86" s="66" t="s">
        <v>303</v>
      </c>
      <c r="AN86" s="66" t="b">
        <v>0</v>
      </c>
      <c r="AO86" s="72" t="s">
        <v>996</v>
      </c>
      <c r="AP86" s="66" t="s">
        <v>178</v>
      </c>
      <c r="AQ86" s="66">
        <v>0</v>
      </c>
      <c r="AR86" s="66">
        <v>0</v>
      </c>
      <c r="AS86" s="66"/>
      <c r="AT86" s="66"/>
      <c r="AU86" s="66"/>
      <c r="AV86" s="66"/>
      <c r="AW86" s="66"/>
      <c r="AX86" s="66"/>
      <c r="AY86" s="66"/>
      <c r="AZ86" s="66"/>
      <c r="BA86" s="66" t="s">
        <v>1176</v>
      </c>
      <c r="BB86">
        <v>0</v>
      </c>
      <c r="BC86" s="66" t="str">
        <f>VLOOKUP(Edges[[#This Row],[States]],'Sentiment Classification'!E:G,3,FALSE)</f>
        <v>North</v>
      </c>
      <c r="BD86" s="66" t="str">
        <f>IF(Edges[[#This Row],[Vertex 1]]=Edges[[#This Row],[Vertex 2]],"HIDE","SHOW")</f>
        <v>SHOW</v>
      </c>
      <c r="BE86" s="66">
        <f>VLOOKUP(Edges[[#This Row],[Region]],'Sentiment Classification'!J:K,2,FALSE)</f>
        <v>154</v>
      </c>
      <c r="BF86" s="66">
        <f>VLOOKUP(Edges[[#This Row],[States]],'Sentiment Classification'!E:F,2,FALSE)</f>
        <v>-5</v>
      </c>
      <c r="BG86" s="65" t="str">
        <f>REPLACE(INDEX(GroupVertices[Group], MATCH(Edges[[#This Row],[Vertex 1]],GroupVertices[Vertex],0)),1,1,"")</f>
        <v>orth</v>
      </c>
      <c r="BH86" s="65" t="str">
        <f>REPLACE(INDEX(GroupVertices[Group], MATCH(Edges[[#This Row],[Vertex 2]],GroupVertices[Vertex],0)),1,1,"")</f>
        <v>orth</v>
      </c>
      <c r="BI86">
        <v>1</v>
      </c>
    </row>
    <row r="87" spans="1:61" x14ac:dyDescent="0.25">
      <c r="A87" s="64" t="s">
        <v>740</v>
      </c>
      <c r="B87" s="64" t="s">
        <v>226</v>
      </c>
      <c r="C87" s="79" t="s">
        <v>9481</v>
      </c>
      <c r="D87" s="87">
        <v>1</v>
      </c>
      <c r="E87" s="88"/>
      <c r="F87" s="89">
        <v>90</v>
      </c>
      <c r="G87" s="66" t="str">
        <f>IF(Edges[[#This Row],[Vertex 1]]=Edges[[#This Row],[Vertex 2]],"HIDE","SHOW")</f>
        <v>SHOW</v>
      </c>
      <c r="H87" s="77"/>
      <c r="I87" s="90"/>
      <c r="J87" s="90"/>
      <c r="K87" s="34" t="s">
        <v>65</v>
      </c>
      <c r="L87" s="93">
        <v>87</v>
      </c>
      <c r="M87" s="93"/>
      <c r="N87" s="92"/>
      <c r="O87" s="66" t="s">
        <v>233</v>
      </c>
      <c r="P87" s="68">
        <v>42851.381689814814</v>
      </c>
      <c r="Q87" s="66" t="s">
        <v>805</v>
      </c>
      <c r="R87" s="66"/>
      <c r="S87" s="66"/>
      <c r="T87" s="66"/>
      <c r="U87" s="66"/>
      <c r="V87" s="70" t="s">
        <v>873</v>
      </c>
      <c r="W87" s="68">
        <v>42851.381689814814</v>
      </c>
      <c r="X87" s="70" t="s">
        <v>914</v>
      </c>
      <c r="Y87" s="66"/>
      <c r="Z87" s="66"/>
      <c r="AA87" s="72" t="s">
        <v>965</v>
      </c>
      <c r="AB87" s="72" t="s">
        <v>997</v>
      </c>
      <c r="AC87" s="66" t="b">
        <v>0</v>
      </c>
      <c r="AD87" s="66">
        <v>0</v>
      </c>
      <c r="AE87" s="72" t="s">
        <v>581</v>
      </c>
      <c r="AF87" s="66" t="b">
        <v>0</v>
      </c>
      <c r="AG87" s="66" t="s">
        <v>462</v>
      </c>
      <c r="AH87" s="66"/>
      <c r="AI87" s="72" t="s">
        <v>294</v>
      </c>
      <c r="AJ87" s="66" t="b">
        <v>0</v>
      </c>
      <c r="AK87" s="66">
        <v>0</v>
      </c>
      <c r="AL87" s="72" t="s">
        <v>294</v>
      </c>
      <c r="AM87" s="66" t="s">
        <v>303</v>
      </c>
      <c r="AN87" s="66" t="b">
        <v>0</v>
      </c>
      <c r="AO87" s="72" t="s">
        <v>997</v>
      </c>
      <c r="AP87" s="66" t="s">
        <v>178</v>
      </c>
      <c r="AQ87" s="66">
        <v>0</v>
      </c>
      <c r="AR87" s="66">
        <v>0</v>
      </c>
      <c r="AS87" s="66"/>
      <c r="AT87" s="66"/>
      <c r="AU87" s="66"/>
      <c r="AV87" s="66"/>
      <c r="AW87" s="66"/>
      <c r="AX87" s="66"/>
      <c r="AY87" s="66"/>
      <c r="AZ87" s="66"/>
      <c r="BA87" s="66" t="s">
        <v>1176</v>
      </c>
      <c r="BB87">
        <v>0</v>
      </c>
      <c r="BC87" s="66" t="str">
        <f>VLOOKUP(Edges[[#This Row],[States]],'Sentiment Classification'!E:G,3,FALSE)</f>
        <v>North</v>
      </c>
      <c r="BD87" s="66" t="str">
        <f>IF(Edges[[#This Row],[Vertex 1]]=Edges[[#This Row],[Vertex 2]],"HIDE","SHOW")</f>
        <v>SHOW</v>
      </c>
      <c r="BE87" s="66">
        <f>VLOOKUP(Edges[[#This Row],[Region]],'Sentiment Classification'!J:K,2,FALSE)</f>
        <v>154</v>
      </c>
      <c r="BF87" s="66">
        <f>VLOOKUP(Edges[[#This Row],[States]],'Sentiment Classification'!E:F,2,FALSE)</f>
        <v>-5</v>
      </c>
      <c r="BG87" s="65" t="str">
        <f>REPLACE(INDEX(GroupVertices[Group], MATCH(Edges[[#This Row],[Vertex 1]],GroupVertices[Vertex],0)),1,1,"")</f>
        <v>orth</v>
      </c>
      <c r="BH87" s="65" t="str">
        <f>REPLACE(INDEX(GroupVertices[Group], MATCH(Edges[[#This Row],[Vertex 2]],GroupVertices[Vertex],0)),1,1,"")</f>
        <v>A</v>
      </c>
      <c r="BI87">
        <v>1</v>
      </c>
    </row>
    <row r="88" spans="1:61" x14ac:dyDescent="0.25">
      <c r="A88" s="64" t="s">
        <v>741</v>
      </c>
      <c r="B88" s="64" t="s">
        <v>771</v>
      </c>
      <c r="C88" s="79" t="s">
        <v>9481</v>
      </c>
      <c r="D88" s="87">
        <v>1</v>
      </c>
      <c r="E88" s="88"/>
      <c r="F88" s="89">
        <v>90</v>
      </c>
      <c r="G88" s="66" t="str">
        <f>IF(Edges[[#This Row],[Vertex 1]]=Edges[[#This Row],[Vertex 2]],"HIDE","SHOW")</f>
        <v>SHOW</v>
      </c>
      <c r="H88" s="77"/>
      <c r="I88" s="90"/>
      <c r="J88" s="90"/>
      <c r="K88" s="34" t="s">
        <v>65</v>
      </c>
      <c r="L88" s="93">
        <v>88</v>
      </c>
      <c r="M88" s="93"/>
      <c r="N88" s="92"/>
      <c r="O88" s="66" t="s">
        <v>233</v>
      </c>
      <c r="P88" s="68">
        <v>42851.457685185182</v>
      </c>
      <c r="Q88" s="66" t="s">
        <v>806</v>
      </c>
      <c r="R88" s="66"/>
      <c r="S88" s="66"/>
      <c r="T88" s="66"/>
      <c r="U88" s="66"/>
      <c r="V88" s="70" t="s">
        <v>874</v>
      </c>
      <c r="W88" s="68">
        <v>42851.457685185182</v>
      </c>
      <c r="X88" s="70" t="s">
        <v>915</v>
      </c>
      <c r="Y88" s="66"/>
      <c r="Z88" s="66"/>
      <c r="AA88" s="72" t="s">
        <v>966</v>
      </c>
      <c r="AB88" s="66"/>
      <c r="AC88" s="66" t="b">
        <v>0</v>
      </c>
      <c r="AD88" s="66">
        <v>1</v>
      </c>
      <c r="AE88" s="72" t="s">
        <v>1011</v>
      </c>
      <c r="AF88" s="66" t="b">
        <v>0</v>
      </c>
      <c r="AG88" s="66" t="s">
        <v>298</v>
      </c>
      <c r="AH88" s="66"/>
      <c r="AI88" s="72" t="s">
        <v>294</v>
      </c>
      <c r="AJ88" s="66" t="b">
        <v>0</v>
      </c>
      <c r="AK88" s="66">
        <v>0</v>
      </c>
      <c r="AL88" s="72" t="s">
        <v>294</v>
      </c>
      <c r="AM88" s="66" t="s">
        <v>306</v>
      </c>
      <c r="AN88" s="66" t="b">
        <v>0</v>
      </c>
      <c r="AO88" s="72" t="s">
        <v>966</v>
      </c>
      <c r="AP88" s="66" t="s">
        <v>178</v>
      </c>
      <c r="AQ88" s="66">
        <v>0</v>
      </c>
      <c r="AR88" s="66">
        <v>0</v>
      </c>
      <c r="AS88" s="66"/>
      <c r="AT88" s="66"/>
      <c r="AU88" s="66"/>
      <c r="AV88" s="66"/>
      <c r="AW88" s="66"/>
      <c r="AX88" s="66"/>
      <c r="AY88" s="66"/>
      <c r="AZ88" s="66"/>
      <c r="BA88" s="66" t="s">
        <v>1176</v>
      </c>
      <c r="BB88">
        <v>0</v>
      </c>
      <c r="BC88" s="66" t="str">
        <f>VLOOKUP(Edges[[#This Row],[States]],'Sentiment Classification'!E:G,3,FALSE)</f>
        <v>North</v>
      </c>
      <c r="BD88" s="66" t="str">
        <f>IF(Edges[[#This Row],[Vertex 1]]=Edges[[#This Row],[Vertex 2]],"HIDE","SHOW")</f>
        <v>SHOW</v>
      </c>
      <c r="BE88" s="66">
        <f>VLOOKUP(Edges[[#This Row],[Region]],'Sentiment Classification'!J:K,2,FALSE)</f>
        <v>154</v>
      </c>
      <c r="BF88" s="66">
        <f>VLOOKUP(Edges[[#This Row],[States]],'Sentiment Classification'!E:F,2,FALSE)</f>
        <v>-5</v>
      </c>
      <c r="BG88" s="65" t="str">
        <f>REPLACE(INDEX(GroupVertices[Group], MATCH(Edges[[#This Row],[Vertex 1]],GroupVertices[Vertex],0)),1,1,"")</f>
        <v>orth</v>
      </c>
      <c r="BH88" s="65" t="str">
        <f>REPLACE(INDEX(GroupVertices[Group], MATCH(Edges[[#This Row],[Vertex 2]],GroupVertices[Vertex],0)),1,1,"")</f>
        <v>orth</v>
      </c>
      <c r="BI88">
        <v>1</v>
      </c>
    </row>
    <row r="89" spans="1:61" hidden="1" x14ac:dyDescent="0.25">
      <c r="A89" s="64" t="s">
        <v>742</v>
      </c>
      <c r="B89" s="64" t="s">
        <v>742</v>
      </c>
      <c r="C89" s="79"/>
      <c r="D89" s="87"/>
      <c r="E89" s="88"/>
      <c r="F89" s="89"/>
      <c r="G89" s="66" t="str">
        <f>IF(Edges[[#This Row],[Vertex 1]]=Edges[[#This Row],[Vertex 2]],"HIDE","SHOW")</f>
        <v>HIDE</v>
      </c>
      <c r="H89" s="77"/>
      <c r="I89" s="90"/>
      <c r="J89" s="90"/>
      <c r="K89" s="34" t="s">
        <v>65</v>
      </c>
      <c r="L89" s="93">
        <v>89</v>
      </c>
      <c r="M89" s="93"/>
      <c r="N89" s="92"/>
      <c r="O89" s="66" t="s">
        <v>178</v>
      </c>
      <c r="P89" s="68">
        <v>42851.608206018522</v>
      </c>
      <c r="Q89" s="66" t="s">
        <v>807</v>
      </c>
      <c r="R89" s="66"/>
      <c r="S89" s="66"/>
      <c r="T89" s="66"/>
      <c r="U89" s="66"/>
      <c r="V89" s="70" t="s">
        <v>418</v>
      </c>
      <c r="W89" s="68">
        <v>42851.608206018522</v>
      </c>
      <c r="X89" s="70" t="s">
        <v>916</v>
      </c>
      <c r="Y89" s="66"/>
      <c r="Z89" s="66"/>
      <c r="AA89" s="72" t="s">
        <v>967</v>
      </c>
      <c r="AB89" s="66"/>
      <c r="AC89" s="66" t="b">
        <v>0</v>
      </c>
      <c r="AD89" s="66">
        <v>0</v>
      </c>
      <c r="AE89" s="72" t="s">
        <v>294</v>
      </c>
      <c r="AF89" s="66" t="b">
        <v>0</v>
      </c>
      <c r="AG89" s="66" t="s">
        <v>297</v>
      </c>
      <c r="AH89" s="66"/>
      <c r="AI89" s="72" t="s">
        <v>294</v>
      </c>
      <c r="AJ89" s="66" t="b">
        <v>0</v>
      </c>
      <c r="AK89" s="66">
        <v>0</v>
      </c>
      <c r="AL89" s="72" t="s">
        <v>294</v>
      </c>
      <c r="AM89" s="66" t="s">
        <v>303</v>
      </c>
      <c r="AN89" s="66" t="b">
        <v>0</v>
      </c>
      <c r="AO89" s="72" t="s">
        <v>967</v>
      </c>
      <c r="AP89" s="66" t="s">
        <v>178</v>
      </c>
      <c r="AQ89" s="66">
        <v>0</v>
      </c>
      <c r="AR89" s="66">
        <v>0</v>
      </c>
      <c r="AS89" s="66" t="s">
        <v>1022</v>
      </c>
      <c r="AT89" s="66" t="s">
        <v>365</v>
      </c>
      <c r="AU89" s="66" t="s">
        <v>1024</v>
      </c>
      <c r="AV89" s="66" t="s">
        <v>1025</v>
      </c>
      <c r="AW89" s="66" t="s">
        <v>1027</v>
      </c>
      <c r="AX89" s="66" t="s">
        <v>1029</v>
      </c>
      <c r="AY89" s="66" t="s">
        <v>1031</v>
      </c>
      <c r="AZ89" s="69" t="s">
        <v>1032</v>
      </c>
      <c r="BA89" s="66" t="s">
        <v>1176</v>
      </c>
      <c r="BB89">
        <v>-1</v>
      </c>
      <c r="BC89" s="66" t="str">
        <f>VLOOKUP(Edges[[#This Row],[States]],'Sentiment Classification'!E:G,3,FALSE)</f>
        <v>North</v>
      </c>
      <c r="BD89" s="66" t="str">
        <f>IF(Edges[[#This Row],[Vertex 1]]=Edges[[#This Row],[Vertex 2]],"HIDE","SHOW")</f>
        <v>HIDE</v>
      </c>
      <c r="BE89" s="66">
        <f>VLOOKUP(Edges[[#This Row],[Region]],'Sentiment Classification'!J:K,2,FALSE)</f>
        <v>154</v>
      </c>
      <c r="BF89" s="66">
        <f>VLOOKUP(Edges[[#This Row],[States]],'Sentiment Classification'!E:F,2,FALSE)</f>
        <v>-5</v>
      </c>
      <c r="BG89" s="137" t="e">
        <f>REPLACE(INDEX(GroupVertices[Group], MATCH(Edges[[#This Row],[Vertex 1]],GroupVertices[Vertex],0)),1,1,"")</f>
        <v>#N/A</v>
      </c>
      <c r="BH89" s="137" t="e">
        <f>REPLACE(INDEX(GroupVertices[Group], MATCH(Edges[[#This Row],[Vertex 2]],GroupVertices[Vertex],0)),1,1,"")</f>
        <v>#N/A</v>
      </c>
      <c r="BI89">
        <v>3</v>
      </c>
    </row>
    <row r="90" spans="1:61" hidden="1" x14ac:dyDescent="0.25">
      <c r="A90" s="64" t="s">
        <v>742</v>
      </c>
      <c r="B90" s="64" t="s">
        <v>742</v>
      </c>
      <c r="C90" s="79"/>
      <c r="D90" s="87"/>
      <c r="E90" s="88"/>
      <c r="F90" s="89"/>
      <c r="G90" s="66" t="str">
        <f>IF(Edges[[#This Row],[Vertex 1]]=Edges[[#This Row],[Vertex 2]],"HIDE","SHOW")</f>
        <v>HIDE</v>
      </c>
      <c r="H90" s="77"/>
      <c r="I90" s="90"/>
      <c r="J90" s="90"/>
      <c r="K90" s="34" t="s">
        <v>65</v>
      </c>
      <c r="L90" s="93">
        <v>90</v>
      </c>
      <c r="M90" s="93"/>
      <c r="N90" s="92"/>
      <c r="O90" s="66" t="s">
        <v>178</v>
      </c>
      <c r="P90" s="68">
        <v>42851.612222222226</v>
      </c>
      <c r="Q90" s="66" t="s">
        <v>808</v>
      </c>
      <c r="R90" s="66"/>
      <c r="S90" s="66"/>
      <c r="T90" s="66"/>
      <c r="U90" s="66"/>
      <c r="V90" s="70" t="s">
        <v>418</v>
      </c>
      <c r="W90" s="68">
        <v>42851.612222222226</v>
      </c>
      <c r="X90" s="70" t="s">
        <v>917</v>
      </c>
      <c r="Y90" s="66">
        <v>26.589568400000001</v>
      </c>
      <c r="Z90" s="66">
        <v>85.492833200000007</v>
      </c>
      <c r="AA90" s="72" t="s">
        <v>968</v>
      </c>
      <c r="AB90" s="66"/>
      <c r="AC90" s="66" t="b">
        <v>0</v>
      </c>
      <c r="AD90" s="66">
        <v>0</v>
      </c>
      <c r="AE90" s="72" t="s">
        <v>294</v>
      </c>
      <c r="AF90" s="66" t="b">
        <v>0</v>
      </c>
      <c r="AG90" s="66" t="s">
        <v>297</v>
      </c>
      <c r="AH90" s="66"/>
      <c r="AI90" s="72" t="s">
        <v>294</v>
      </c>
      <c r="AJ90" s="66" t="b">
        <v>0</v>
      </c>
      <c r="AK90" s="66">
        <v>0</v>
      </c>
      <c r="AL90" s="72" t="s">
        <v>294</v>
      </c>
      <c r="AM90" s="66" t="s">
        <v>303</v>
      </c>
      <c r="AN90" s="66" t="b">
        <v>0</v>
      </c>
      <c r="AO90" s="72" t="s">
        <v>968</v>
      </c>
      <c r="AP90" s="66" t="s">
        <v>178</v>
      </c>
      <c r="AQ90" s="66">
        <v>0</v>
      </c>
      <c r="AR90" s="66">
        <v>0</v>
      </c>
      <c r="AS90" s="66" t="s">
        <v>1022</v>
      </c>
      <c r="AT90" s="66" t="s">
        <v>365</v>
      </c>
      <c r="AU90" s="66" t="s">
        <v>1024</v>
      </c>
      <c r="AV90" s="66" t="s">
        <v>1025</v>
      </c>
      <c r="AW90" s="66" t="s">
        <v>1027</v>
      </c>
      <c r="AX90" s="66" t="s">
        <v>1029</v>
      </c>
      <c r="AY90" s="66" t="s">
        <v>1031</v>
      </c>
      <c r="AZ90" s="69" t="s">
        <v>1032</v>
      </c>
      <c r="BA90" s="66" t="s">
        <v>1176</v>
      </c>
      <c r="BB90">
        <v>-1</v>
      </c>
      <c r="BC90" s="66" t="str">
        <f>VLOOKUP(Edges[[#This Row],[States]],'Sentiment Classification'!E:G,3,FALSE)</f>
        <v>North</v>
      </c>
      <c r="BD90" s="66" t="str">
        <f>IF(Edges[[#This Row],[Vertex 1]]=Edges[[#This Row],[Vertex 2]],"HIDE","SHOW")</f>
        <v>HIDE</v>
      </c>
      <c r="BE90" s="66">
        <f>VLOOKUP(Edges[[#This Row],[Region]],'Sentiment Classification'!J:K,2,FALSE)</f>
        <v>154</v>
      </c>
      <c r="BF90" s="66">
        <f>VLOOKUP(Edges[[#This Row],[States]],'Sentiment Classification'!E:F,2,FALSE)</f>
        <v>-5</v>
      </c>
      <c r="BG90" s="137" t="e">
        <f>REPLACE(INDEX(GroupVertices[Group], MATCH(Edges[[#This Row],[Vertex 1]],GroupVertices[Vertex],0)),1,1,"")</f>
        <v>#N/A</v>
      </c>
      <c r="BH90" s="137" t="e">
        <f>REPLACE(INDEX(GroupVertices[Group], MATCH(Edges[[#This Row],[Vertex 2]],GroupVertices[Vertex],0)),1,1,"")</f>
        <v>#N/A</v>
      </c>
      <c r="BI90">
        <v>3</v>
      </c>
    </row>
    <row r="91" spans="1:61" hidden="1" x14ac:dyDescent="0.25">
      <c r="A91" s="64" t="s">
        <v>742</v>
      </c>
      <c r="B91" s="64" t="s">
        <v>742</v>
      </c>
      <c r="C91" s="79"/>
      <c r="D91" s="87"/>
      <c r="E91" s="88"/>
      <c r="F91" s="89"/>
      <c r="G91" s="66" t="str">
        <f>IF(Edges[[#This Row],[Vertex 1]]=Edges[[#This Row],[Vertex 2]],"HIDE","SHOW")</f>
        <v>HIDE</v>
      </c>
      <c r="H91" s="77"/>
      <c r="I91" s="90"/>
      <c r="J91" s="90"/>
      <c r="K91" s="34" t="s">
        <v>65</v>
      </c>
      <c r="L91" s="93">
        <v>91</v>
      </c>
      <c r="M91" s="93"/>
      <c r="N91" s="92"/>
      <c r="O91" s="66" t="s">
        <v>178</v>
      </c>
      <c r="P91" s="68">
        <v>42851.614895833336</v>
      </c>
      <c r="Q91" s="66" t="s">
        <v>809</v>
      </c>
      <c r="R91" s="66"/>
      <c r="S91" s="66"/>
      <c r="T91" s="66"/>
      <c r="U91" s="66"/>
      <c r="V91" s="70" t="s">
        <v>418</v>
      </c>
      <c r="W91" s="68">
        <v>42851.614895833336</v>
      </c>
      <c r="X91" s="70" t="s">
        <v>918</v>
      </c>
      <c r="Y91" s="66">
        <v>26.589568400000001</v>
      </c>
      <c r="Z91" s="66">
        <v>85.492833200000007</v>
      </c>
      <c r="AA91" s="72" t="s">
        <v>969</v>
      </c>
      <c r="AB91" s="66"/>
      <c r="AC91" s="66" t="b">
        <v>0</v>
      </c>
      <c r="AD91" s="66">
        <v>0</v>
      </c>
      <c r="AE91" s="72" t="s">
        <v>294</v>
      </c>
      <c r="AF91" s="66" t="b">
        <v>0</v>
      </c>
      <c r="AG91" s="66" t="s">
        <v>297</v>
      </c>
      <c r="AH91" s="66"/>
      <c r="AI91" s="72" t="s">
        <v>294</v>
      </c>
      <c r="AJ91" s="66" t="b">
        <v>0</v>
      </c>
      <c r="AK91" s="66">
        <v>0</v>
      </c>
      <c r="AL91" s="72" t="s">
        <v>294</v>
      </c>
      <c r="AM91" s="66" t="s">
        <v>303</v>
      </c>
      <c r="AN91" s="66" t="b">
        <v>0</v>
      </c>
      <c r="AO91" s="72" t="s">
        <v>969</v>
      </c>
      <c r="AP91" s="66" t="s">
        <v>178</v>
      </c>
      <c r="AQ91" s="66">
        <v>0</v>
      </c>
      <c r="AR91" s="66">
        <v>0</v>
      </c>
      <c r="AS91" s="66" t="s">
        <v>1022</v>
      </c>
      <c r="AT91" s="66" t="s">
        <v>365</v>
      </c>
      <c r="AU91" s="66" t="s">
        <v>1024</v>
      </c>
      <c r="AV91" s="66" t="s">
        <v>1025</v>
      </c>
      <c r="AW91" s="66" t="s">
        <v>1027</v>
      </c>
      <c r="AX91" s="66" t="s">
        <v>1029</v>
      </c>
      <c r="AY91" s="66" t="s">
        <v>1031</v>
      </c>
      <c r="AZ91" s="69" t="s">
        <v>1032</v>
      </c>
      <c r="BA91" s="66" t="s">
        <v>1176</v>
      </c>
      <c r="BB91">
        <v>-1</v>
      </c>
      <c r="BC91" s="66" t="str">
        <f>VLOOKUP(Edges[[#This Row],[States]],'Sentiment Classification'!E:G,3,FALSE)</f>
        <v>North</v>
      </c>
      <c r="BD91" s="66" t="str">
        <f>IF(Edges[[#This Row],[Vertex 1]]=Edges[[#This Row],[Vertex 2]],"HIDE","SHOW")</f>
        <v>HIDE</v>
      </c>
      <c r="BE91" s="66">
        <f>VLOOKUP(Edges[[#This Row],[Region]],'Sentiment Classification'!J:K,2,FALSE)</f>
        <v>154</v>
      </c>
      <c r="BF91" s="66">
        <f>VLOOKUP(Edges[[#This Row],[States]],'Sentiment Classification'!E:F,2,FALSE)</f>
        <v>-5</v>
      </c>
      <c r="BG91" s="137" t="e">
        <f>REPLACE(INDEX(GroupVertices[Group], MATCH(Edges[[#This Row],[Vertex 1]],GroupVertices[Vertex],0)),1,1,"")</f>
        <v>#N/A</v>
      </c>
      <c r="BH91" s="137" t="e">
        <f>REPLACE(INDEX(GroupVertices[Group], MATCH(Edges[[#This Row],[Vertex 2]],GroupVertices[Vertex],0)),1,1,"")</f>
        <v>#N/A</v>
      </c>
      <c r="BI91">
        <v>3</v>
      </c>
    </row>
    <row r="92" spans="1:61" x14ac:dyDescent="0.25">
      <c r="A92" s="64" t="s">
        <v>743</v>
      </c>
      <c r="B92" s="64" t="s">
        <v>772</v>
      </c>
      <c r="C92" s="79" t="s">
        <v>9480</v>
      </c>
      <c r="D92" s="87">
        <v>1</v>
      </c>
      <c r="E92" s="88"/>
      <c r="F92" s="89">
        <v>90</v>
      </c>
      <c r="G92" s="66" t="str">
        <f>IF(Edges[[#This Row],[Vertex 1]]=Edges[[#This Row],[Vertex 2]],"HIDE","SHOW")</f>
        <v>SHOW</v>
      </c>
      <c r="H92" s="77"/>
      <c r="I92" s="90"/>
      <c r="J92" s="90"/>
      <c r="K92" s="34" t="s">
        <v>65</v>
      </c>
      <c r="L92" s="93">
        <v>92</v>
      </c>
      <c r="M92" s="93"/>
      <c r="N92" s="92"/>
      <c r="O92" s="66" t="s">
        <v>233</v>
      </c>
      <c r="P92" s="68">
        <v>42849.640590277777</v>
      </c>
      <c r="Q92" s="66" t="s">
        <v>810</v>
      </c>
      <c r="R92" s="66"/>
      <c r="S92" s="66"/>
      <c r="T92" s="66"/>
      <c r="U92" s="66"/>
      <c r="V92" s="70" t="s">
        <v>875</v>
      </c>
      <c r="W92" s="68">
        <v>42849.640590277777</v>
      </c>
      <c r="X92" s="70" t="s">
        <v>919</v>
      </c>
      <c r="Y92" s="66"/>
      <c r="Z92" s="66"/>
      <c r="AA92" s="72" t="s">
        <v>970</v>
      </c>
      <c r="AB92" s="66"/>
      <c r="AC92" s="66" t="b">
        <v>0</v>
      </c>
      <c r="AD92" s="66">
        <v>0</v>
      </c>
      <c r="AE92" s="72" t="s">
        <v>1012</v>
      </c>
      <c r="AF92" s="66" t="b">
        <v>0</v>
      </c>
      <c r="AG92" s="66" t="s">
        <v>297</v>
      </c>
      <c r="AH92" s="66"/>
      <c r="AI92" s="72" t="s">
        <v>294</v>
      </c>
      <c r="AJ92" s="66" t="b">
        <v>0</v>
      </c>
      <c r="AK92" s="66">
        <v>0</v>
      </c>
      <c r="AL92" s="72" t="s">
        <v>294</v>
      </c>
      <c r="AM92" s="66" t="s">
        <v>471</v>
      </c>
      <c r="AN92" s="66" t="b">
        <v>0</v>
      </c>
      <c r="AO92" s="72" t="s">
        <v>970</v>
      </c>
      <c r="AP92" s="66" t="s">
        <v>178</v>
      </c>
      <c r="AQ92" s="66">
        <v>0</v>
      </c>
      <c r="AR92" s="66">
        <v>0</v>
      </c>
      <c r="AS92" s="66"/>
      <c r="AT92" s="66"/>
      <c r="AU92" s="66"/>
      <c r="AV92" s="66"/>
      <c r="AW92" s="66"/>
      <c r="AX92" s="66"/>
      <c r="AY92" s="66"/>
      <c r="AZ92" s="66"/>
      <c r="BA92" s="66" t="s">
        <v>1176</v>
      </c>
      <c r="BB92">
        <v>-1</v>
      </c>
      <c r="BC92" s="66" t="str">
        <f>VLOOKUP(Edges[[#This Row],[States]],'Sentiment Classification'!E:G,3,FALSE)</f>
        <v>North</v>
      </c>
      <c r="BD92" s="66" t="str">
        <f>IF(Edges[[#This Row],[Vertex 1]]=Edges[[#This Row],[Vertex 2]],"HIDE","SHOW")</f>
        <v>SHOW</v>
      </c>
      <c r="BE92" s="66">
        <f>VLOOKUP(Edges[[#This Row],[Region]],'Sentiment Classification'!J:K,2,FALSE)</f>
        <v>154</v>
      </c>
      <c r="BF92" s="66">
        <f>VLOOKUP(Edges[[#This Row],[States]],'Sentiment Classification'!E:F,2,FALSE)</f>
        <v>-5</v>
      </c>
      <c r="BG92" s="65" t="str">
        <f>REPLACE(INDEX(GroupVertices[Group], MATCH(Edges[[#This Row],[Vertex 1]],GroupVertices[Vertex],0)),1,1,"")</f>
        <v>orth</v>
      </c>
      <c r="BH92" s="65" t="str">
        <f>REPLACE(INDEX(GroupVertices[Group], MATCH(Edges[[#This Row],[Vertex 2]],GroupVertices[Vertex],0)),1,1,"")</f>
        <v>A</v>
      </c>
      <c r="BI92">
        <v>1</v>
      </c>
    </row>
    <row r="93" spans="1:61" x14ac:dyDescent="0.25">
      <c r="A93" s="64" t="s">
        <v>743</v>
      </c>
      <c r="B93" s="64" t="s">
        <v>773</v>
      </c>
      <c r="C93" s="79" t="s">
        <v>9480</v>
      </c>
      <c r="D93" s="87">
        <v>1</v>
      </c>
      <c r="E93" s="88"/>
      <c r="F93" s="89">
        <v>90</v>
      </c>
      <c r="G93" s="66" t="str">
        <f>IF(Edges[[#This Row],[Vertex 1]]=Edges[[#This Row],[Vertex 2]],"HIDE","SHOW")</f>
        <v>SHOW</v>
      </c>
      <c r="H93" s="77"/>
      <c r="I93" s="90"/>
      <c r="J93" s="90"/>
      <c r="K93" s="34" t="s">
        <v>65</v>
      </c>
      <c r="L93" s="93">
        <v>93</v>
      </c>
      <c r="M93" s="93"/>
      <c r="N93" s="92"/>
      <c r="O93" s="66" t="s">
        <v>233</v>
      </c>
      <c r="P93" s="68">
        <v>42850.247708333336</v>
      </c>
      <c r="Q93" s="66" t="s">
        <v>811</v>
      </c>
      <c r="R93" s="66"/>
      <c r="S93" s="66"/>
      <c r="T93" s="66"/>
      <c r="U93" s="66"/>
      <c r="V93" s="70" t="s">
        <v>875</v>
      </c>
      <c r="W93" s="68">
        <v>42850.247708333336</v>
      </c>
      <c r="X93" s="70" t="s">
        <v>920</v>
      </c>
      <c r="Y93" s="66"/>
      <c r="Z93" s="66"/>
      <c r="AA93" s="72" t="s">
        <v>971</v>
      </c>
      <c r="AB93" s="72" t="s">
        <v>998</v>
      </c>
      <c r="AC93" s="66" t="b">
        <v>0</v>
      </c>
      <c r="AD93" s="66">
        <v>0</v>
      </c>
      <c r="AE93" s="72" t="s">
        <v>1013</v>
      </c>
      <c r="AF93" s="66" t="b">
        <v>0</v>
      </c>
      <c r="AG93" s="66" t="s">
        <v>297</v>
      </c>
      <c r="AH93" s="66"/>
      <c r="AI93" s="72" t="s">
        <v>294</v>
      </c>
      <c r="AJ93" s="66" t="b">
        <v>0</v>
      </c>
      <c r="AK93" s="66">
        <v>0</v>
      </c>
      <c r="AL93" s="72" t="s">
        <v>294</v>
      </c>
      <c r="AM93" s="66" t="s">
        <v>471</v>
      </c>
      <c r="AN93" s="66" t="b">
        <v>0</v>
      </c>
      <c r="AO93" s="72" t="s">
        <v>998</v>
      </c>
      <c r="AP93" s="66" t="s">
        <v>178</v>
      </c>
      <c r="AQ93" s="66">
        <v>0</v>
      </c>
      <c r="AR93" s="66">
        <v>0</v>
      </c>
      <c r="AS93" s="66"/>
      <c r="AT93" s="66"/>
      <c r="AU93" s="66"/>
      <c r="AV93" s="66"/>
      <c r="AW93" s="66"/>
      <c r="AX93" s="66"/>
      <c r="AY93" s="66"/>
      <c r="AZ93" s="66"/>
      <c r="BA93" s="66" t="s">
        <v>1176</v>
      </c>
      <c r="BB93">
        <v>-1</v>
      </c>
      <c r="BC93" s="66" t="str">
        <f>VLOOKUP(Edges[[#This Row],[States]],'Sentiment Classification'!E:G,3,FALSE)</f>
        <v>North</v>
      </c>
      <c r="BD93" s="66" t="str">
        <f>IF(Edges[[#This Row],[Vertex 1]]=Edges[[#This Row],[Vertex 2]],"HIDE","SHOW")</f>
        <v>SHOW</v>
      </c>
      <c r="BE93" s="66">
        <f>VLOOKUP(Edges[[#This Row],[Region]],'Sentiment Classification'!J:K,2,FALSE)</f>
        <v>154</v>
      </c>
      <c r="BF93" s="66">
        <f>VLOOKUP(Edges[[#This Row],[States]],'Sentiment Classification'!E:F,2,FALSE)</f>
        <v>-5</v>
      </c>
      <c r="BG93" s="65" t="str">
        <f>REPLACE(INDEX(GroupVertices[Group], MATCH(Edges[[#This Row],[Vertex 1]],GroupVertices[Vertex],0)),1,1,"")</f>
        <v>orth</v>
      </c>
      <c r="BH93" s="65" t="str">
        <f>REPLACE(INDEX(GroupVertices[Group], MATCH(Edges[[#This Row],[Vertex 2]],GroupVertices[Vertex],0)),1,1,"")</f>
        <v>A</v>
      </c>
      <c r="BI93">
        <v>1</v>
      </c>
    </row>
    <row r="94" spans="1:61" hidden="1" x14ac:dyDescent="0.25">
      <c r="A94" s="64" t="s">
        <v>743</v>
      </c>
      <c r="B94" s="64" t="s">
        <v>743</v>
      </c>
      <c r="C94" s="79"/>
      <c r="D94" s="87"/>
      <c r="E94" s="88"/>
      <c r="F94" s="89"/>
      <c r="G94" s="66" t="str">
        <f>IF(Edges[[#This Row],[Vertex 1]]=Edges[[#This Row],[Vertex 2]],"HIDE","SHOW")</f>
        <v>HIDE</v>
      </c>
      <c r="H94" s="77"/>
      <c r="I94" s="90"/>
      <c r="J94" s="90"/>
      <c r="K94" s="34" t="s">
        <v>65</v>
      </c>
      <c r="L94" s="93">
        <v>94</v>
      </c>
      <c r="M94" s="93"/>
      <c r="N94" s="92"/>
      <c r="O94" s="66" t="s">
        <v>178</v>
      </c>
      <c r="P94" s="68">
        <v>42849.637928240743</v>
      </c>
      <c r="Q94" s="66" t="s">
        <v>812</v>
      </c>
      <c r="R94" s="66"/>
      <c r="S94" s="66"/>
      <c r="T94" s="66"/>
      <c r="U94" s="66"/>
      <c r="V94" s="70" t="s">
        <v>875</v>
      </c>
      <c r="W94" s="68">
        <v>42849.637928240743</v>
      </c>
      <c r="X94" s="70" t="s">
        <v>921</v>
      </c>
      <c r="Y94" s="66"/>
      <c r="Z94" s="66"/>
      <c r="AA94" s="72" t="s">
        <v>972</v>
      </c>
      <c r="AB94" s="66"/>
      <c r="AC94" s="66" t="b">
        <v>0</v>
      </c>
      <c r="AD94" s="66">
        <v>1</v>
      </c>
      <c r="AE94" s="72" t="s">
        <v>294</v>
      </c>
      <c r="AF94" s="66" t="b">
        <v>0</v>
      </c>
      <c r="AG94" s="66" t="s">
        <v>297</v>
      </c>
      <c r="AH94" s="66"/>
      <c r="AI94" s="72" t="s">
        <v>294</v>
      </c>
      <c r="AJ94" s="66" t="b">
        <v>0</v>
      </c>
      <c r="AK94" s="66">
        <v>0</v>
      </c>
      <c r="AL94" s="72" t="s">
        <v>294</v>
      </c>
      <c r="AM94" s="66" t="s">
        <v>471</v>
      </c>
      <c r="AN94" s="66" t="b">
        <v>0</v>
      </c>
      <c r="AO94" s="72" t="s">
        <v>972</v>
      </c>
      <c r="AP94" s="66" t="s">
        <v>178</v>
      </c>
      <c r="AQ94" s="66">
        <v>0</v>
      </c>
      <c r="AR94" s="66">
        <v>0</v>
      </c>
      <c r="AS94" s="66"/>
      <c r="AT94" s="66"/>
      <c r="AU94" s="66"/>
      <c r="AV94" s="66"/>
      <c r="AW94" s="66"/>
      <c r="AX94" s="66"/>
      <c r="AY94" s="66"/>
      <c r="AZ94" s="66"/>
      <c r="BA94" s="66" t="s">
        <v>1176</v>
      </c>
      <c r="BB94">
        <v>-1</v>
      </c>
      <c r="BC94" s="66" t="str">
        <f>VLOOKUP(Edges[[#This Row],[States]],'Sentiment Classification'!E:G,3,FALSE)</f>
        <v>North</v>
      </c>
      <c r="BD94" s="66" t="str">
        <f>IF(Edges[[#This Row],[Vertex 1]]=Edges[[#This Row],[Vertex 2]],"HIDE","SHOW")</f>
        <v>HIDE</v>
      </c>
      <c r="BE94" s="66">
        <f>VLOOKUP(Edges[[#This Row],[Region]],'Sentiment Classification'!J:K,2,FALSE)</f>
        <v>154</v>
      </c>
      <c r="BF94" s="66">
        <f>VLOOKUP(Edges[[#This Row],[States]],'Sentiment Classification'!E:F,2,FALSE)</f>
        <v>-5</v>
      </c>
      <c r="BG94" s="137" t="str">
        <f>REPLACE(INDEX(GroupVertices[Group], MATCH(Edges[[#This Row],[Vertex 1]],GroupVertices[Vertex],0)),1,1,"")</f>
        <v>orth</v>
      </c>
      <c r="BH94" s="137" t="str">
        <f>REPLACE(INDEX(GroupVertices[Group], MATCH(Edges[[#This Row],[Vertex 2]],GroupVertices[Vertex],0)),1,1,"")</f>
        <v>orth</v>
      </c>
      <c r="BI94">
        <v>1</v>
      </c>
    </row>
    <row r="95" spans="1:61" x14ac:dyDescent="0.25">
      <c r="A95" s="64" t="s">
        <v>743</v>
      </c>
      <c r="B95" s="64" t="s">
        <v>226</v>
      </c>
      <c r="C95" s="79" t="s">
        <v>9480</v>
      </c>
      <c r="D95" s="87">
        <v>1</v>
      </c>
      <c r="E95" s="88"/>
      <c r="F95" s="89">
        <v>90</v>
      </c>
      <c r="G95" s="66" t="str">
        <f>IF(Edges[[#This Row],[Vertex 1]]=Edges[[#This Row],[Vertex 2]],"HIDE","SHOW")</f>
        <v>SHOW</v>
      </c>
      <c r="H95" s="77"/>
      <c r="I95" s="90"/>
      <c r="J95" s="90"/>
      <c r="K95" s="34" t="s">
        <v>65</v>
      </c>
      <c r="L95" s="93">
        <v>95</v>
      </c>
      <c r="M95" s="93"/>
      <c r="N95" s="92"/>
      <c r="O95" s="66" t="s">
        <v>233</v>
      </c>
      <c r="P95" s="68">
        <v>42852.399664351855</v>
      </c>
      <c r="Q95" s="66" t="s">
        <v>813</v>
      </c>
      <c r="R95" s="66"/>
      <c r="S95" s="66"/>
      <c r="T95" s="66"/>
      <c r="U95" s="66"/>
      <c r="V95" s="70" t="s">
        <v>875</v>
      </c>
      <c r="W95" s="68">
        <v>42852.399664351855</v>
      </c>
      <c r="X95" s="70" t="s">
        <v>922</v>
      </c>
      <c r="Y95" s="66"/>
      <c r="Z95" s="66"/>
      <c r="AA95" s="72" t="s">
        <v>973</v>
      </c>
      <c r="AB95" s="72" t="s">
        <v>999</v>
      </c>
      <c r="AC95" s="66" t="b">
        <v>0</v>
      </c>
      <c r="AD95" s="66">
        <v>0</v>
      </c>
      <c r="AE95" s="72" t="s">
        <v>581</v>
      </c>
      <c r="AF95" s="66" t="b">
        <v>0</v>
      </c>
      <c r="AG95" s="66" t="s">
        <v>297</v>
      </c>
      <c r="AH95" s="66"/>
      <c r="AI95" s="72" t="s">
        <v>294</v>
      </c>
      <c r="AJ95" s="66" t="b">
        <v>0</v>
      </c>
      <c r="AK95" s="66">
        <v>0</v>
      </c>
      <c r="AL95" s="72" t="s">
        <v>294</v>
      </c>
      <c r="AM95" s="66" t="s">
        <v>471</v>
      </c>
      <c r="AN95" s="66" t="b">
        <v>0</v>
      </c>
      <c r="AO95" s="72" t="s">
        <v>999</v>
      </c>
      <c r="AP95" s="66" t="s">
        <v>178</v>
      </c>
      <c r="AQ95" s="66">
        <v>0</v>
      </c>
      <c r="AR95" s="66">
        <v>0</v>
      </c>
      <c r="AS95" s="66"/>
      <c r="AT95" s="66"/>
      <c r="AU95" s="66"/>
      <c r="AV95" s="66"/>
      <c r="AW95" s="66"/>
      <c r="AX95" s="66"/>
      <c r="AY95" s="66"/>
      <c r="AZ95" s="66"/>
      <c r="BA95" s="66" t="s">
        <v>1176</v>
      </c>
      <c r="BB95">
        <v>-1</v>
      </c>
      <c r="BC95" s="66" t="str">
        <f>VLOOKUP(Edges[[#This Row],[States]],'Sentiment Classification'!E:G,3,FALSE)</f>
        <v>North</v>
      </c>
      <c r="BD95" s="66" t="str">
        <f>IF(Edges[[#This Row],[Vertex 1]]=Edges[[#This Row],[Vertex 2]],"HIDE","SHOW")</f>
        <v>SHOW</v>
      </c>
      <c r="BE95" s="66">
        <f>VLOOKUP(Edges[[#This Row],[Region]],'Sentiment Classification'!J:K,2,FALSE)</f>
        <v>154</v>
      </c>
      <c r="BF95" s="66">
        <f>VLOOKUP(Edges[[#This Row],[States]],'Sentiment Classification'!E:F,2,FALSE)</f>
        <v>-5</v>
      </c>
      <c r="BG95" s="65" t="str">
        <f>REPLACE(INDEX(GroupVertices[Group], MATCH(Edges[[#This Row],[Vertex 1]],GroupVertices[Vertex],0)),1,1,"")</f>
        <v>orth</v>
      </c>
      <c r="BH95" s="65" t="str">
        <f>REPLACE(INDEX(GroupVertices[Group], MATCH(Edges[[#This Row],[Vertex 2]],GroupVertices[Vertex],0)),1,1,"")</f>
        <v>A</v>
      </c>
      <c r="BI95">
        <v>1</v>
      </c>
    </row>
    <row r="96" spans="1:61" hidden="1" x14ac:dyDescent="0.25">
      <c r="A96" s="64" t="s">
        <v>744</v>
      </c>
      <c r="B96" s="64" t="s">
        <v>744</v>
      </c>
      <c r="C96" s="79"/>
      <c r="D96" s="87"/>
      <c r="E96" s="88"/>
      <c r="F96" s="89"/>
      <c r="G96" s="66" t="str">
        <f>IF(Edges[[#This Row],[Vertex 1]]=Edges[[#This Row],[Vertex 2]],"HIDE","SHOW")</f>
        <v>HIDE</v>
      </c>
      <c r="H96" s="77"/>
      <c r="I96" s="90"/>
      <c r="J96" s="90"/>
      <c r="K96" s="34" t="s">
        <v>65</v>
      </c>
      <c r="L96" s="93">
        <v>96</v>
      </c>
      <c r="M96" s="93"/>
      <c r="N96" s="92"/>
      <c r="O96" s="66" t="s">
        <v>178</v>
      </c>
      <c r="P96" s="68">
        <v>42852.821099537039</v>
      </c>
      <c r="Q96" s="66" t="s">
        <v>814</v>
      </c>
      <c r="R96" s="66" t="s">
        <v>833</v>
      </c>
      <c r="S96" s="66" t="s">
        <v>837</v>
      </c>
      <c r="T96" s="66" t="s">
        <v>842</v>
      </c>
      <c r="U96" s="66"/>
      <c r="V96" s="70" t="s">
        <v>876</v>
      </c>
      <c r="W96" s="68">
        <v>42852.821099537039</v>
      </c>
      <c r="X96" s="70" t="s">
        <v>923</v>
      </c>
      <c r="Y96" s="66"/>
      <c r="Z96" s="66"/>
      <c r="AA96" s="72" t="s">
        <v>974</v>
      </c>
      <c r="AB96" s="66"/>
      <c r="AC96" s="66" t="b">
        <v>0</v>
      </c>
      <c r="AD96" s="66">
        <v>0</v>
      </c>
      <c r="AE96" s="72" t="s">
        <v>294</v>
      </c>
      <c r="AF96" s="66" t="b">
        <v>0</v>
      </c>
      <c r="AG96" s="66" t="s">
        <v>298</v>
      </c>
      <c r="AH96" s="66"/>
      <c r="AI96" s="72" t="s">
        <v>294</v>
      </c>
      <c r="AJ96" s="66" t="b">
        <v>0</v>
      </c>
      <c r="AK96" s="66">
        <v>0</v>
      </c>
      <c r="AL96" s="72" t="s">
        <v>294</v>
      </c>
      <c r="AM96" s="66" t="s">
        <v>1019</v>
      </c>
      <c r="AN96" s="66" t="b">
        <v>1</v>
      </c>
      <c r="AO96" s="72" t="s">
        <v>974</v>
      </c>
      <c r="AP96" s="66" t="s">
        <v>178</v>
      </c>
      <c r="AQ96" s="66">
        <v>0</v>
      </c>
      <c r="AR96" s="66">
        <v>0</v>
      </c>
      <c r="AS96" s="66"/>
      <c r="AT96" s="66"/>
      <c r="AU96" s="66"/>
      <c r="AV96" s="66"/>
      <c r="AW96" s="66"/>
      <c r="AX96" s="66"/>
      <c r="AY96" s="66"/>
      <c r="AZ96" s="66"/>
      <c r="BA96" s="66" t="s">
        <v>1176</v>
      </c>
      <c r="BB96">
        <v>1</v>
      </c>
      <c r="BC96" s="66" t="str">
        <f>VLOOKUP(Edges[[#This Row],[States]],'Sentiment Classification'!E:G,3,FALSE)</f>
        <v>North</v>
      </c>
      <c r="BD96" s="66" t="str">
        <f>IF(Edges[[#This Row],[Vertex 1]]=Edges[[#This Row],[Vertex 2]],"HIDE","SHOW")</f>
        <v>HIDE</v>
      </c>
      <c r="BE96" s="66">
        <f>VLOOKUP(Edges[[#This Row],[Region]],'Sentiment Classification'!J:K,2,FALSE)</f>
        <v>154</v>
      </c>
      <c r="BF96" s="66">
        <f>VLOOKUP(Edges[[#This Row],[States]],'Sentiment Classification'!E:F,2,FALSE)</f>
        <v>-5</v>
      </c>
      <c r="BG96" s="137" t="e">
        <f>REPLACE(INDEX(GroupVertices[Group], MATCH(Edges[[#This Row],[Vertex 1]],GroupVertices[Vertex],0)),1,1,"")</f>
        <v>#N/A</v>
      </c>
      <c r="BH96" s="137" t="e">
        <f>REPLACE(INDEX(GroupVertices[Group], MATCH(Edges[[#This Row],[Vertex 2]],GroupVertices[Vertex],0)),1,1,"")</f>
        <v>#N/A</v>
      </c>
      <c r="BI96">
        <v>1</v>
      </c>
    </row>
    <row r="97" spans="1:61" x14ac:dyDescent="0.25">
      <c r="A97" s="64" t="s">
        <v>745</v>
      </c>
      <c r="B97" s="64" t="s">
        <v>226</v>
      </c>
      <c r="C97" s="79" t="s">
        <v>9481</v>
      </c>
      <c r="D97" s="87">
        <v>1</v>
      </c>
      <c r="E97" s="88"/>
      <c r="F97" s="89">
        <v>90</v>
      </c>
      <c r="G97" s="66" t="str">
        <f>IF(Edges[[#This Row],[Vertex 1]]=Edges[[#This Row],[Vertex 2]],"HIDE","SHOW")</f>
        <v>SHOW</v>
      </c>
      <c r="H97" s="77"/>
      <c r="I97" s="90"/>
      <c r="J97" s="90"/>
      <c r="K97" s="34" t="s">
        <v>65</v>
      </c>
      <c r="L97" s="93">
        <v>97</v>
      </c>
      <c r="M97" s="93"/>
      <c r="N97" s="92"/>
      <c r="O97" s="66" t="s">
        <v>232</v>
      </c>
      <c r="P97" s="68">
        <v>42852.855196759258</v>
      </c>
      <c r="Q97" s="66" t="s">
        <v>815</v>
      </c>
      <c r="R97" s="66"/>
      <c r="S97" s="66"/>
      <c r="T97" s="66"/>
      <c r="U97" s="66"/>
      <c r="V97" s="70" t="s">
        <v>877</v>
      </c>
      <c r="W97" s="68">
        <v>42852.855196759258</v>
      </c>
      <c r="X97" s="70" t="s">
        <v>924</v>
      </c>
      <c r="Y97" s="66"/>
      <c r="Z97" s="66"/>
      <c r="AA97" s="72" t="s">
        <v>975</v>
      </c>
      <c r="AB97" s="66"/>
      <c r="AC97" s="66" t="b">
        <v>0</v>
      </c>
      <c r="AD97" s="66">
        <v>0</v>
      </c>
      <c r="AE97" s="72" t="s">
        <v>293</v>
      </c>
      <c r="AF97" s="66" t="b">
        <v>0</v>
      </c>
      <c r="AG97" s="66" t="s">
        <v>297</v>
      </c>
      <c r="AH97" s="66"/>
      <c r="AI97" s="72" t="s">
        <v>294</v>
      </c>
      <c r="AJ97" s="66" t="b">
        <v>0</v>
      </c>
      <c r="AK97" s="66">
        <v>0</v>
      </c>
      <c r="AL97" s="72" t="s">
        <v>294</v>
      </c>
      <c r="AM97" s="66" t="s">
        <v>303</v>
      </c>
      <c r="AN97" s="66" t="b">
        <v>0</v>
      </c>
      <c r="AO97" s="72" t="s">
        <v>975</v>
      </c>
      <c r="AP97" s="66" t="s">
        <v>178</v>
      </c>
      <c r="AQ97" s="66">
        <v>0</v>
      </c>
      <c r="AR97" s="66">
        <v>0</v>
      </c>
      <c r="AS97" s="66" t="s">
        <v>1023</v>
      </c>
      <c r="AT97" s="66" t="s">
        <v>365</v>
      </c>
      <c r="AU97" s="66" t="s">
        <v>1024</v>
      </c>
      <c r="AV97" s="66" t="s">
        <v>1026</v>
      </c>
      <c r="AW97" s="66" t="s">
        <v>1028</v>
      </c>
      <c r="AX97" s="66" t="s">
        <v>1030</v>
      </c>
      <c r="AY97" s="66" t="s">
        <v>1031</v>
      </c>
      <c r="AZ97" s="69" t="s">
        <v>1033</v>
      </c>
      <c r="BA97" s="66" t="s">
        <v>1176</v>
      </c>
      <c r="BB97">
        <v>0</v>
      </c>
      <c r="BC97" s="66" t="str">
        <f>VLOOKUP(Edges[[#This Row],[States]],'Sentiment Classification'!E:G,3,FALSE)</f>
        <v>North</v>
      </c>
      <c r="BD97" s="66" t="str">
        <f>IF(Edges[[#This Row],[Vertex 1]]=Edges[[#This Row],[Vertex 2]],"HIDE","SHOW")</f>
        <v>SHOW</v>
      </c>
      <c r="BE97" s="66">
        <f>VLOOKUP(Edges[[#This Row],[Region]],'Sentiment Classification'!J:K,2,FALSE)</f>
        <v>154</v>
      </c>
      <c r="BF97" s="66">
        <f>VLOOKUP(Edges[[#This Row],[States]],'Sentiment Classification'!E:F,2,FALSE)</f>
        <v>-5</v>
      </c>
      <c r="BG97" s="65" t="str">
        <f>REPLACE(INDEX(GroupVertices[Group], MATCH(Edges[[#This Row],[Vertex 1]],GroupVertices[Vertex],0)),1,1,"")</f>
        <v>orth</v>
      </c>
      <c r="BH97" s="65" t="str">
        <f>REPLACE(INDEX(GroupVertices[Group], MATCH(Edges[[#This Row],[Vertex 2]],GroupVertices[Vertex],0)),1,1,"")</f>
        <v>A</v>
      </c>
      <c r="BI97">
        <v>1</v>
      </c>
    </row>
    <row r="98" spans="1:61" x14ac:dyDescent="0.25">
      <c r="A98" s="64" t="s">
        <v>745</v>
      </c>
      <c r="B98" s="64" t="s">
        <v>227</v>
      </c>
      <c r="C98" s="79" t="s">
        <v>9481</v>
      </c>
      <c r="D98" s="87">
        <v>1</v>
      </c>
      <c r="E98" s="88"/>
      <c r="F98" s="89">
        <v>90</v>
      </c>
      <c r="G98" s="66" t="str">
        <f>IF(Edges[[#This Row],[Vertex 1]]=Edges[[#This Row],[Vertex 2]],"HIDE","SHOW")</f>
        <v>SHOW</v>
      </c>
      <c r="H98" s="77"/>
      <c r="I98" s="90"/>
      <c r="J98" s="90"/>
      <c r="K98" s="34" t="s">
        <v>65</v>
      </c>
      <c r="L98" s="93">
        <v>98</v>
      </c>
      <c r="M98" s="93"/>
      <c r="N98" s="92"/>
      <c r="O98" s="66" t="s">
        <v>233</v>
      </c>
      <c r="P98" s="68">
        <v>42852.855196759258</v>
      </c>
      <c r="Q98" s="66" t="s">
        <v>815</v>
      </c>
      <c r="R98" s="66"/>
      <c r="S98" s="66"/>
      <c r="T98" s="66"/>
      <c r="U98" s="66"/>
      <c r="V98" s="70" t="s">
        <v>877</v>
      </c>
      <c r="W98" s="68">
        <v>42852.855196759258</v>
      </c>
      <c r="X98" s="70" t="s">
        <v>924</v>
      </c>
      <c r="Y98" s="66"/>
      <c r="Z98" s="66"/>
      <c r="AA98" s="72" t="s">
        <v>975</v>
      </c>
      <c r="AB98" s="66"/>
      <c r="AC98" s="66" t="b">
        <v>0</v>
      </c>
      <c r="AD98" s="66">
        <v>0</v>
      </c>
      <c r="AE98" s="72" t="s">
        <v>293</v>
      </c>
      <c r="AF98" s="66" t="b">
        <v>0</v>
      </c>
      <c r="AG98" s="66" t="s">
        <v>297</v>
      </c>
      <c r="AH98" s="66"/>
      <c r="AI98" s="72" t="s">
        <v>294</v>
      </c>
      <c r="AJ98" s="66" t="b">
        <v>0</v>
      </c>
      <c r="AK98" s="66">
        <v>0</v>
      </c>
      <c r="AL98" s="72" t="s">
        <v>294</v>
      </c>
      <c r="AM98" s="66" t="s">
        <v>303</v>
      </c>
      <c r="AN98" s="66" t="b">
        <v>0</v>
      </c>
      <c r="AO98" s="72" t="s">
        <v>975</v>
      </c>
      <c r="AP98" s="66" t="s">
        <v>178</v>
      </c>
      <c r="AQ98" s="66">
        <v>0</v>
      </c>
      <c r="AR98" s="66">
        <v>0</v>
      </c>
      <c r="AS98" s="66" t="s">
        <v>1023</v>
      </c>
      <c r="AT98" s="66" t="s">
        <v>365</v>
      </c>
      <c r="AU98" s="66" t="s">
        <v>1024</v>
      </c>
      <c r="AV98" s="66" t="s">
        <v>1026</v>
      </c>
      <c r="AW98" s="66" t="s">
        <v>1028</v>
      </c>
      <c r="AX98" s="66" t="s">
        <v>1030</v>
      </c>
      <c r="AY98" s="66" t="s">
        <v>1031</v>
      </c>
      <c r="AZ98" s="69" t="s">
        <v>1033</v>
      </c>
      <c r="BA98" s="66" t="s">
        <v>1176</v>
      </c>
      <c r="BB98">
        <v>0</v>
      </c>
      <c r="BC98" s="66" t="str">
        <f>VLOOKUP(Edges[[#This Row],[States]],'Sentiment Classification'!E:G,3,FALSE)</f>
        <v>North</v>
      </c>
      <c r="BD98" s="66" t="str">
        <f>IF(Edges[[#This Row],[Vertex 1]]=Edges[[#This Row],[Vertex 2]],"HIDE","SHOW")</f>
        <v>SHOW</v>
      </c>
      <c r="BE98" s="66">
        <f>VLOOKUP(Edges[[#This Row],[Region]],'Sentiment Classification'!J:K,2,FALSE)</f>
        <v>154</v>
      </c>
      <c r="BF98" s="66">
        <f>VLOOKUP(Edges[[#This Row],[States]],'Sentiment Classification'!E:F,2,FALSE)</f>
        <v>-5</v>
      </c>
      <c r="BG98" s="65" t="str">
        <f>REPLACE(INDEX(GroupVertices[Group], MATCH(Edges[[#This Row],[Vertex 1]],GroupVertices[Vertex],0)),1,1,"")</f>
        <v>orth</v>
      </c>
      <c r="BH98" s="65" t="str">
        <f>REPLACE(INDEX(GroupVertices[Group], MATCH(Edges[[#This Row],[Vertex 2]],GroupVertices[Vertex],0)),1,1,"")</f>
        <v>A</v>
      </c>
      <c r="BI98">
        <v>1</v>
      </c>
    </row>
    <row r="99" spans="1:61" x14ac:dyDescent="0.25">
      <c r="A99" s="64" t="s">
        <v>746</v>
      </c>
      <c r="B99" s="64" t="s">
        <v>771</v>
      </c>
      <c r="C99" s="79" t="s">
        <v>9481</v>
      </c>
      <c r="D99" s="87">
        <v>1</v>
      </c>
      <c r="E99" s="88"/>
      <c r="F99" s="89">
        <v>90</v>
      </c>
      <c r="G99" s="66" t="str">
        <f>IF(Edges[[#This Row],[Vertex 1]]=Edges[[#This Row],[Vertex 2]],"HIDE","SHOW")</f>
        <v>SHOW</v>
      </c>
      <c r="H99" s="77"/>
      <c r="I99" s="90"/>
      <c r="J99" s="90"/>
      <c r="K99" s="34" t="s">
        <v>65</v>
      </c>
      <c r="L99" s="93">
        <v>99</v>
      </c>
      <c r="M99" s="93"/>
      <c r="N99" s="92"/>
      <c r="O99" s="66" t="s">
        <v>232</v>
      </c>
      <c r="P99" s="68">
        <v>42851.331643518519</v>
      </c>
      <c r="Q99" s="66" t="s">
        <v>816</v>
      </c>
      <c r="R99" s="66"/>
      <c r="S99" s="66"/>
      <c r="T99" s="66" t="s">
        <v>843</v>
      </c>
      <c r="U99" s="69" t="s">
        <v>852</v>
      </c>
      <c r="V99" s="70" t="s">
        <v>852</v>
      </c>
      <c r="W99" s="68">
        <v>42851.331643518519</v>
      </c>
      <c r="X99" s="70" t="s">
        <v>925</v>
      </c>
      <c r="Y99" s="66"/>
      <c r="Z99" s="66"/>
      <c r="AA99" s="72" t="s">
        <v>976</v>
      </c>
      <c r="AB99" s="66"/>
      <c r="AC99" s="66" t="b">
        <v>0</v>
      </c>
      <c r="AD99" s="66">
        <v>3</v>
      </c>
      <c r="AE99" s="72" t="s">
        <v>294</v>
      </c>
      <c r="AF99" s="66" t="b">
        <v>0</v>
      </c>
      <c r="AG99" s="66" t="s">
        <v>298</v>
      </c>
      <c r="AH99" s="66"/>
      <c r="AI99" s="72" t="s">
        <v>294</v>
      </c>
      <c r="AJ99" s="66" t="b">
        <v>0</v>
      </c>
      <c r="AK99" s="66">
        <v>1</v>
      </c>
      <c r="AL99" s="72" t="s">
        <v>294</v>
      </c>
      <c r="AM99" s="66" t="s">
        <v>303</v>
      </c>
      <c r="AN99" s="66" t="b">
        <v>0</v>
      </c>
      <c r="AO99" s="72" t="s">
        <v>976</v>
      </c>
      <c r="AP99" s="66" t="s">
        <v>178</v>
      </c>
      <c r="AQ99" s="66">
        <v>0</v>
      </c>
      <c r="AR99" s="66">
        <v>0</v>
      </c>
      <c r="AS99" s="66"/>
      <c r="AT99" s="66"/>
      <c r="AU99" s="66"/>
      <c r="AV99" s="66"/>
      <c r="AW99" s="66"/>
      <c r="AX99" s="66"/>
      <c r="AY99" s="66"/>
      <c r="AZ99" s="66"/>
      <c r="BA99" s="66" t="s">
        <v>1176</v>
      </c>
      <c r="BB99">
        <v>0</v>
      </c>
      <c r="BC99" s="66" t="str">
        <f>VLOOKUP(Edges[[#This Row],[States]],'Sentiment Classification'!E:G,3,FALSE)</f>
        <v>North</v>
      </c>
      <c r="BD99" s="66" t="str">
        <f>IF(Edges[[#This Row],[Vertex 1]]=Edges[[#This Row],[Vertex 2]],"HIDE","SHOW")</f>
        <v>SHOW</v>
      </c>
      <c r="BE99" s="66">
        <f>VLOOKUP(Edges[[#This Row],[Region]],'Sentiment Classification'!J:K,2,FALSE)</f>
        <v>154</v>
      </c>
      <c r="BF99" s="66">
        <f>VLOOKUP(Edges[[#This Row],[States]],'Sentiment Classification'!E:F,2,FALSE)</f>
        <v>-5</v>
      </c>
      <c r="BG99" s="65" t="str">
        <f>REPLACE(INDEX(GroupVertices[Group], MATCH(Edges[[#This Row],[Vertex 1]],GroupVertices[Vertex],0)),1,1,"")</f>
        <v>orth</v>
      </c>
      <c r="BH99" s="65" t="str">
        <f>REPLACE(INDEX(GroupVertices[Group], MATCH(Edges[[#This Row],[Vertex 2]],GroupVertices[Vertex],0)),1,1,"")</f>
        <v>orth</v>
      </c>
      <c r="BI99">
        <v>1</v>
      </c>
    </row>
    <row r="100" spans="1:61" x14ac:dyDescent="0.25">
      <c r="A100" s="64" t="s">
        <v>747</v>
      </c>
      <c r="B100" s="64" t="s">
        <v>771</v>
      </c>
      <c r="C100" s="79" t="s">
        <v>9481</v>
      </c>
      <c r="D100" s="87">
        <v>1</v>
      </c>
      <c r="E100" s="88"/>
      <c r="F100" s="89">
        <v>90</v>
      </c>
      <c r="G100" s="66" t="str">
        <f>IF(Edges[[#This Row],[Vertex 1]]=Edges[[#This Row],[Vertex 2]],"HIDE","SHOW")</f>
        <v>SHOW</v>
      </c>
      <c r="H100" s="77"/>
      <c r="I100" s="90"/>
      <c r="J100" s="90"/>
      <c r="K100" s="34" t="s">
        <v>65</v>
      </c>
      <c r="L100" s="93">
        <v>100</v>
      </c>
      <c r="M100" s="93"/>
      <c r="N100" s="92"/>
      <c r="O100" s="66" t="s">
        <v>232</v>
      </c>
      <c r="P100" s="68">
        <v>42853.506701388891</v>
      </c>
      <c r="Q100" s="66" t="s">
        <v>817</v>
      </c>
      <c r="R100" s="66"/>
      <c r="S100" s="66"/>
      <c r="T100" s="66" t="s">
        <v>843</v>
      </c>
      <c r="U100" s="69" t="s">
        <v>852</v>
      </c>
      <c r="V100" s="70" t="s">
        <v>852</v>
      </c>
      <c r="W100" s="68">
        <v>42853.506701388891</v>
      </c>
      <c r="X100" s="70" t="s">
        <v>926</v>
      </c>
      <c r="Y100" s="66"/>
      <c r="Z100" s="66"/>
      <c r="AA100" s="72" t="s">
        <v>977</v>
      </c>
      <c r="AB100" s="66"/>
      <c r="AC100" s="66" t="b">
        <v>0</v>
      </c>
      <c r="AD100" s="66">
        <v>0</v>
      </c>
      <c r="AE100" s="72" t="s">
        <v>294</v>
      </c>
      <c r="AF100" s="66" t="b">
        <v>0</v>
      </c>
      <c r="AG100" s="66" t="s">
        <v>298</v>
      </c>
      <c r="AH100" s="66"/>
      <c r="AI100" s="72" t="s">
        <v>294</v>
      </c>
      <c r="AJ100" s="66" t="b">
        <v>0</v>
      </c>
      <c r="AK100" s="66">
        <v>1</v>
      </c>
      <c r="AL100" s="72" t="s">
        <v>976</v>
      </c>
      <c r="AM100" s="66" t="s">
        <v>303</v>
      </c>
      <c r="AN100" s="66" t="b">
        <v>0</v>
      </c>
      <c r="AO100" s="72" t="s">
        <v>976</v>
      </c>
      <c r="AP100" s="66" t="s">
        <v>178</v>
      </c>
      <c r="AQ100" s="66">
        <v>0</v>
      </c>
      <c r="AR100" s="66">
        <v>0</v>
      </c>
      <c r="AS100" s="66"/>
      <c r="AT100" s="66"/>
      <c r="AU100" s="66"/>
      <c r="AV100" s="66"/>
      <c r="AW100" s="66"/>
      <c r="AX100" s="66"/>
      <c r="AY100" s="66"/>
      <c r="AZ100" s="66"/>
      <c r="BA100" s="66" t="s">
        <v>1176</v>
      </c>
      <c r="BB100">
        <v>0</v>
      </c>
      <c r="BC100" s="66" t="str">
        <f>VLOOKUP(Edges[[#This Row],[States]],'Sentiment Classification'!E:G,3,FALSE)</f>
        <v>North</v>
      </c>
      <c r="BD100" s="66" t="str">
        <f>IF(Edges[[#This Row],[Vertex 1]]=Edges[[#This Row],[Vertex 2]],"HIDE","SHOW")</f>
        <v>SHOW</v>
      </c>
      <c r="BE100" s="66">
        <f>VLOOKUP(Edges[[#This Row],[Region]],'Sentiment Classification'!J:K,2,FALSE)</f>
        <v>154</v>
      </c>
      <c r="BF100" s="66">
        <f>VLOOKUP(Edges[[#This Row],[States]],'Sentiment Classification'!E:F,2,FALSE)</f>
        <v>-5</v>
      </c>
      <c r="BG100" s="65" t="str">
        <f>REPLACE(INDEX(GroupVertices[Group], MATCH(Edges[[#This Row],[Vertex 1]],GroupVertices[Vertex],0)),1,1,"")</f>
        <v>orth</v>
      </c>
      <c r="BH100" s="65" t="str">
        <f>REPLACE(INDEX(GroupVertices[Group], MATCH(Edges[[#This Row],[Vertex 2]],GroupVertices[Vertex],0)),1,1,"")</f>
        <v>orth</v>
      </c>
      <c r="BI100">
        <v>1</v>
      </c>
    </row>
    <row r="101" spans="1:61" x14ac:dyDescent="0.25">
      <c r="A101" s="64" t="s">
        <v>747</v>
      </c>
      <c r="B101" s="64" t="s">
        <v>746</v>
      </c>
      <c r="C101" s="79" t="s">
        <v>9481</v>
      </c>
      <c r="D101" s="87">
        <v>1</v>
      </c>
      <c r="E101" s="88"/>
      <c r="F101" s="89">
        <v>90</v>
      </c>
      <c r="G101" s="66" t="str">
        <f>IF(Edges[[#This Row],[Vertex 1]]=Edges[[#This Row],[Vertex 2]],"HIDE","SHOW")</f>
        <v>SHOW</v>
      </c>
      <c r="H101" s="77"/>
      <c r="I101" s="90"/>
      <c r="J101" s="90"/>
      <c r="K101" s="34" t="s">
        <v>65</v>
      </c>
      <c r="L101" s="93">
        <v>101</v>
      </c>
      <c r="M101" s="93"/>
      <c r="N101" s="92"/>
      <c r="O101" s="66" t="s">
        <v>232</v>
      </c>
      <c r="P101" s="68">
        <v>42853.506701388891</v>
      </c>
      <c r="Q101" s="66" t="s">
        <v>817</v>
      </c>
      <c r="R101" s="66"/>
      <c r="S101" s="66"/>
      <c r="T101" s="66" t="s">
        <v>843</v>
      </c>
      <c r="U101" s="69" t="s">
        <v>852</v>
      </c>
      <c r="V101" s="70" t="s">
        <v>852</v>
      </c>
      <c r="W101" s="68">
        <v>42853.506701388891</v>
      </c>
      <c r="X101" s="70" t="s">
        <v>926</v>
      </c>
      <c r="Y101" s="66"/>
      <c r="Z101" s="66"/>
      <c r="AA101" s="72" t="s">
        <v>977</v>
      </c>
      <c r="AB101" s="66"/>
      <c r="AC101" s="66" t="b">
        <v>0</v>
      </c>
      <c r="AD101" s="66">
        <v>0</v>
      </c>
      <c r="AE101" s="72" t="s">
        <v>294</v>
      </c>
      <c r="AF101" s="66" t="b">
        <v>0</v>
      </c>
      <c r="AG101" s="66" t="s">
        <v>298</v>
      </c>
      <c r="AH101" s="66"/>
      <c r="AI101" s="72" t="s">
        <v>294</v>
      </c>
      <c r="AJ101" s="66" t="b">
        <v>0</v>
      </c>
      <c r="AK101" s="66">
        <v>1</v>
      </c>
      <c r="AL101" s="72" t="s">
        <v>976</v>
      </c>
      <c r="AM101" s="66" t="s">
        <v>303</v>
      </c>
      <c r="AN101" s="66" t="b">
        <v>0</v>
      </c>
      <c r="AO101" s="72" t="s">
        <v>976</v>
      </c>
      <c r="AP101" s="66" t="s">
        <v>178</v>
      </c>
      <c r="AQ101" s="66">
        <v>0</v>
      </c>
      <c r="AR101" s="66">
        <v>0</v>
      </c>
      <c r="AS101" s="66"/>
      <c r="AT101" s="66"/>
      <c r="AU101" s="66"/>
      <c r="AV101" s="66"/>
      <c r="AW101" s="66"/>
      <c r="AX101" s="66"/>
      <c r="AY101" s="66"/>
      <c r="AZ101" s="66"/>
      <c r="BA101" s="66" t="s">
        <v>1176</v>
      </c>
      <c r="BB101">
        <v>0</v>
      </c>
      <c r="BC101" s="66" t="str">
        <f>VLOOKUP(Edges[[#This Row],[States]],'Sentiment Classification'!E:G,3,FALSE)</f>
        <v>North</v>
      </c>
      <c r="BD101" s="66" t="str">
        <f>IF(Edges[[#This Row],[Vertex 1]]=Edges[[#This Row],[Vertex 2]],"HIDE","SHOW")</f>
        <v>SHOW</v>
      </c>
      <c r="BE101" s="66">
        <f>VLOOKUP(Edges[[#This Row],[Region]],'Sentiment Classification'!J:K,2,FALSE)</f>
        <v>154</v>
      </c>
      <c r="BF101" s="66">
        <f>VLOOKUP(Edges[[#This Row],[States]],'Sentiment Classification'!E:F,2,FALSE)</f>
        <v>-5</v>
      </c>
      <c r="BG101" s="65" t="str">
        <f>REPLACE(INDEX(GroupVertices[Group], MATCH(Edges[[#This Row],[Vertex 1]],GroupVertices[Vertex],0)),1,1,"")</f>
        <v>orth</v>
      </c>
      <c r="BH101" s="65" t="str">
        <f>REPLACE(INDEX(GroupVertices[Group], MATCH(Edges[[#This Row],[Vertex 2]],GroupVertices[Vertex],0)),1,1,"")</f>
        <v>orth</v>
      </c>
      <c r="BI101">
        <v>1</v>
      </c>
    </row>
    <row r="102" spans="1:61" x14ac:dyDescent="0.25">
      <c r="A102" s="64" t="s">
        <v>748</v>
      </c>
      <c r="B102" s="64" t="s">
        <v>774</v>
      </c>
      <c r="C102" s="79" t="s">
        <v>9481</v>
      </c>
      <c r="D102" s="87">
        <v>1</v>
      </c>
      <c r="E102" s="88"/>
      <c r="F102" s="89">
        <v>90</v>
      </c>
      <c r="G102" s="66" t="str">
        <f>IF(Edges[[#This Row],[Vertex 1]]=Edges[[#This Row],[Vertex 2]],"HIDE","SHOW")</f>
        <v>SHOW</v>
      </c>
      <c r="H102" s="77"/>
      <c r="I102" s="90"/>
      <c r="J102" s="90"/>
      <c r="K102" s="34" t="s">
        <v>65</v>
      </c>
      <c r="L102" s="93">
        <v>102</v>
      </c>
      <c r="M102" s="93"/>
      <c r="N102" s="92"/>
      <c r="O102" s="66" t="s">
        <v>233</v>
      </c>
      <c r="P102" s="68">
        <v>42853.574826388889</v>
      </c>
      <c r="Q102" s="66" t="s">
        <v>818</v>
      </c>
      <c r="R102" s="66"/>
      <c r="S102" s="66"/>
      <c r="T102" s="66"/>
      <c r="U102" s="66"/>
      <c r="V102" s="70" t="s">
        <v>878</v>
      </c>
      <c r="W102" s="68">
        <v>42853.574826388889</v>
      </c>
      <c r="X102" s="70" t="s">
        <v>927</v>
      </c>
      <c r="Y102" s="66"/>
      <c r="Z102" s="66"/>
      <c r="AA102" s="72" t="s">
        <v>978</v>
      </c>
      <c r="AB102" s="72" t="s">
        <v>1000</v>
      </c>
      <c r="AC102" s="66" t="b">
        <v>0</v>
      </c>
      <c r="AD102" s="66">
        <v>0</v>
      </c>
      <c r="AE102" s="72" t="s">
        <v>1014</v>
      </c>
      <c r="AF102" s="66" t="b">
        <v>0</v>
      </c>
      <c r="AG102" s="66" t="s">
        <v>298</v>
      </c>
      <c r="AH102" s="66"/>
      <c r="AI102" s="72" t="s">
        <v>294</v>
      </c>
      <c r="AJ102" s="66" t="b">
        <v>0</v>
      </c>
      <c r="AK102" s="66">
        <v>0</v>
      </c>
      <c r="AL102" s="72" t="s">
        <v>294</v>
      </c>
      <c r="AM102" s="66" t="s">
        <v>585</v>
      </c>
      <c r="AN102" s="66" t="b">
        <v>0</v>
      </c>
      <c r="AO102" s="72" t="s">
        <v>1000</v>
      </c>
      <c r="AP102" s="66" t="s">
        <v>178</v>
      </c>
      <c r="AQ102" s="66">
        <v>0</v>
      </c>
      <c r="AR102" s="66">
        <v>0</v>
      </c>
      <c r="AS102" s="66"/>
      <c r="AT102" s="66"/>
      <c r="AU102" s="66"/>
      <c r="AV102" s="66"/>
      <c r="AW102" s="66"/>
      <c r="AX102" s="66"/>
      <c r="AY102" s="66"/>
      <c r="AZ102" s="66"/>
      <c r="BA102" s="66" t="s">
        <v>1176</v>
      </c>
      <c r="BB102">
        <v>0</v>
      </c>
      <c r="BC102" s="66" t="str">
        <f>VLOOKUP(Edges[[#This Row],[States]],'Sentiment Classification'!E:G,3,FALSE)</f>
        <v>North</v>
      </c>
      <c r="BD102" s="66" t="str">
        <f>IF(Edges[[#This Row],[Vertex 1]]=Edges[[#This Row],[Vertex 2]],"HIDE","SHOW")</f>
        <v>SHOW</v>
      </c>
      <c r="BE102" s="66">
        <f>VLOOKUP(Edges[[#This Row],[Region]],'Sentiment Classification'!J:K,2,FALSE)</f>
        <v>154</v>
      </c>
      <c r="BF102" s="66">
        <f>VLOOKUP(Edges[[#This Row],[States]],'Sentiment Classification'!E:F,2,FALSE)</f>
        <v>-5</v>
      </c>
      <c r="BG102" s="65" t="str">
        <f>REPLACE(INDEX(GroupVertices[Group], MATCH(Edges[[#This Row],[Vertex 1]],GroupVertices[Vertex],0)),1,1,"")</f>
        <v>orth</v>
      </c>
      <c r="BH102" s="65" t="str">
        <f>REPLACE(INDEX(GroupVertices[Group], MATCH(Edges[[#This Row],[Vertex 2]],GroupVertices[Vertex],0)),1,1,"")</f>
        <v>orth</v>
      </c>
      <c r="BI102">
        <v>1</v>
      </c>
    </row>
    <row r="103" spans="1:61" x14ac:dyDescent="0.25">
      <c r="A103" s="64" t="s">
        <v>749</v>
      </c>
      <c r="B103" s="64" t="s">
        <v>226</v>
      </c>
      <c r="C103" s="79" t="s">
        <v>9481</v>
      </c>
      <c r="D103" s="87">
        <v>1</v>
      </c>
      <c r="E103" s="88"/>
      <c r="F103" s="89">
        <v>90</v>
      </c>
      <c r="G103" s="66" t="str">
        <f>IF(Edges[[#This Row],[Vertex 1]]=Edges[[#This Row],[Vertex 2]],"HIDE","SHOW")</f>
        <v>SHOW</v>
      </c>
      <c r="H103" s="77"/>
      <c r="I103" s="90"/>
      <c r="J103" s="90"/>
      <c r="K103" s="34" t="s">
        <v>65</v>
      </c>
      <c r="L103" s="93">
        <v>103</v>
      </c>
      <c r="M103" s="93"/>
      <c r="N103" s="92"/>
      <c r="O103" s="66" t="s">
        <v>233</v>
      </c>
      <c r="P103" s="68">
        <v>42854.359074074076</v>
      </c>
      <c r="Q103" s="66" t="s">
        <v>819</v>
      </c>
      <c r="R103" s="66"/>
      <c r="S103" s="66"/>
      <c r="T103" s="66"/>
      <c r="U103" s="66"/>
      <c r="V103" s="70" t="s">
        <v>879</v>
      </c>
      <c r="W103" s="68">
        <v>42854.359074074076</v>
      </c>
      <c r="X103" s="70" t="s">
        <v>928</v>
      </c>
      <c r="Y103" s="66"/>
      <c r="Z103" s="66"/>
      <c r="AA103" s="72" t="s">
        <v>979</v>
      </c>
      <c r="AB103" s="72" t="s">
        <v>1001</v>
      </c>
      <c r="AC103" s="66" t="b">
        <v>0</v>
      </c>
      <c r="AD103" s="66">
        <v>0</v>
      </c>
      <c r="AE103" s="72" t="s">
        <v>581</v>
      </c>
      <c r="AF103" s="66" t="b">
        <v>0</v>
      </c>
      <c r="AG103" s="66" t="s">
        <v>462</v>
      </c>
      <c r="AH103" s="66"/>
      <c r="AI103" s="72" t="s">
        <v>294</v>
      </c>
      <c r="AJ103" s="66" t="b">
        <v>0</v>
      </c>
      <c r="AK103" s="66">
        <v>0</v>
      </c>
      <c r="AL103" s="72" t="s">
        <v>294</v>
      </c>
      <c r="AM103" s="66" t="s">
        <v>303</v>
      </c>
      <c r="AN103" s="66" t="b">
        <v>0</v>
      </c>
      <c r="AO103" s="72" t="s">
        <v>1001</v>
      </c>
      <c r="AP103" s="66" t="s">
        <v>178</v>
      </c>
      <c r="AQ103" s="66">
        <v>0</v>
      </c>
      <c r="AR103" s="66">
        <v>0</v>
      </c>
      <c r="AS103" s="66"/>
      <c r="AT103" s="66"/>
      <c r="AU103" s="66"/>
      <c r="AV103" s="66"/>
      <c r="AW103" s="66"/>
      <c r="AX103" s="66"/>
      <c r="AY103" s="66"/>
      <c r="AZ103" s="66"/>
      <c r="BA103" s="66" t="s">
        <v>1176</v>
      </c>
      <c r="BB103">
        <v>0</v>
      </c>
      <c r="BC103" s="66" t="str">
        <f>VLOOKUP(Edges[[#This Row],[States]],'Sentiment Classification'!E:G,3,FALSE)</f>
        <v>North</v>
      </c>
      <c r="BD103" s="66" t="str">
        <f>IF(Edges[[#This Row],[Vertex 1]]=Edges[[#This Row],[Vertex 2]],"HIDE","SHOW")</f>
        <v>SHOW</v>
      </c>
      <c r="BE103" s="66">
        <f>VLOOKUP(Edges[[#This Row],[Region]],'Sentiment Classification'!J:K,2,FALSE)</f>
        <v>154</v>
      </c>
      <c r="BF103" s="66">
        <f>VLOOKUP(Edges[[#This Row],[States]],'Sentiment Classification'!E:F,2,FALSE)</f>
        <v>-5</v>
      </c>
      <c r="BG103" s="65" t="str">
        <f>REPLACE(INDEX(GroupVertices[Group], MATCH(Edges[[#This Row],[Vertex 1]],GroupVertices[Vertex],0)),1,1,"")</f>
        <v>orth</v>
      </c>
      <c r="BH103" s="65" t="str">
        <f>REPLACE(INDEX(GroupVertices[Group], MATCH(Edges[[#This Row],[Vertex 2]],GroupVertices[Vertex],0)),1,1,"")</f>
        <v>A</v>
      </c>
      <c r="BI103">
        <v>1</v>
      </c>
    </row>
    <row r="104" spans="1:61" x14ac:dyDescent="0.25">
      <c r="A104" s="64" t="s">
        <v>750</v>
      </c>
      <c r="B104" s="64" t="s">
        <v>227</v>
      </c>
      <c r="C104" s="79" t="s">
        <v>9480</v>
      </c>
      <c r="D104" s="87">
        <v>2.5</v>
      </c>
      <c r="E104" s="88"/>
      <c r="F104" s="89">
        <v>95</v>
      </c>
      <c r="G104" s="66" t="str">
        <f>IF(Edges[[#This Row],[Vertex 1]]=Edges[[#This Row],[Vertex 2]],"HIDE","SHOW")</f>
        <v>SHOW</v>
      </c>
      <c r="H104" s="77"/>
      <c r="I104" s="90"/>
      <c r="J104" s="90"/>
      <c r="K104" s="34" t="s">
        <v>65</v>
      </c>
      <c r="L104" s="93">
        <v>104</v>
      </c>
      <c r="M104" s="93"/>
      <c r="N104" s="92"/>
      <c r="O104" s="66" t="s">
        <v>233</v>
      </c>
      <c r="P104" s="68">
        <v>42854.048877314817</v>
      </c>
      <c r="Q104" s="66" t="s">
        <v>820</v>
      </c>
      <c r="R104" s="66"/>
      <c r="S104" s="66"/>
      <c r="T104" s="66"/>
      <c r="U104" s="66"/>
      <c r="V104" s="70" t="s">
        <v>880</v>
      </c>
      <c r="W104" s="68">
        <v>42854.048877314817</v>
      </c>
      <c r="X104" s="70" t="s">
        <v>929</v>
      </c>
      <c r="Y104" s="66"/>
      <c r="Z104" s="66"/>
      <c r="AA104" s="72" t="s">
        <v>980</v>
      </c>
      <c r="AB104" s="72" t="s">
        <v>1002</v>
      </c>
      <c r="AC104" s="66" t="b">
        <v>0</v>
      </c>
      <c r="AD104" s="66">
        <v>0</v>
      </c>
      <c r="AE104" s="72" t="s">
        <v>293</v>
      </c>
      <c r="AF104" s="66" t="b">
        <v>0</v>
      </c>
      <c r="AG104" s="66" t="s">
        <v>462</v>
      </c>
      <c r="AH104" s="66"/>
      <c r="AI104" s="72" t="s">
        <v>294</v>
      </c>
      <c r="AJ104" s="66" t="b">
        <v>0</v>
      </c>
      <c r="AK104" s="66">
        <v>0</v>
      </c>
      <c r="AL104" s="72" t="s">
        <v>294</v>
      </c>
      <c r="AM104" s="66" t="s">
        <v>303</v>
      </c>
      <c r="AN104" s="66" t="b">
        <v>0</v>
      </c>
      <c r="AO104" s="72" t="s">
        <v>1002</v>
      </c>
      <c r="AP104" s="66" t="s">
        <v>178</v>
      </c>
      <c r="AQ104" s="66">
        <v>0</v>
      </c>
      <c r="AR104" s="66">
        <v>0</v>
      </c>
      <c r="AS104" s="66"/>
      <c r="AT104" s="66"/>
      <c r="AU104" s="66"/>
      <c r="AV104" s="66"/>
      <c r="AW104" s="66"/>
      <c r="AX104" s="66"/>
      <c r="AY104" s="66"/>
      <c r="AZ104" s="66"/>
      <c r="BA104" s="66" t="s">
        <v>1176</v>
      </c>
      <c r="BB104">
        <v>-1</v>
      </c>
      <c r="BC104" s="66" t="str">
        <f>VLOOKUP(Edges[[#This Row],[States]],'Sentiment Classification'!E:G,3,FALSE)</f>
        <v>North</v>
      </c>
      <c r="BD104" s="66" t="str">
        <f>IF(Edges[[#This Row],[Vertex 1]]=Edges[[#This Row],[Vertex 2]],"HIDE","SHOW")</f>
        <v>SHOW</v>
      </c>
      <c r="BE104" s="66">
        <f>VLOOKUP(Edges[[#This Row],[Region]],'Sentiment Classification'!J:K,2,FALSE)</f>
        <v>154</v>
      </c>
      <c r="BF104" s="66">
        <f>VLOOKUP(Edges[[#This Row],[States]],'Sentiment Classification'!E:F,2,FALSE)</f>
        <v>-5</v>
      </c>
      <c r="BG104" s="65" t="str">
        <f>REPLACE(INDEX(GroupVertices[Group], MATCH(Edges[[#This Row],[Vertex 1]],GroupVertices[Vertex],0)),1,1,"")</f>
        <v>orth</v>
      </c>
      <c r="BH104" s="65" t="str">
        <f>REPLACE(INDEX(GroupVertices[Group], MATCH(Edges[[#This Row],[Vertex 2]],GroupVertices[Vertex],0)),1,1,"")</f>
        <v>A</v>
      </c>
      <c r="BI104">
        <v>2</v>
      </c>
    </row>
    <row r="105" spans="1:61" x14ac:dyDescent="0.25">
      <c r="A105" s="64" t="s">
        <v>750</v>
      </c>
      <c r="B105" s="64" t="s">
        <v>227</v>
      </c>
      <c r="C105" s="79" t="s">
        <v>9480</v>
      </c>
      <c r="D105" s="87">
        <v>2.5</v>
      </c>
      <c r="E105" s="88"/>
      <c r="F105" s="89">
        <v>95</v>
      </c>
      <c r="G105" s="66" t="str">
        <f>IF(Edges[[#This Row],[Vertex 1]]=Edges[[#This Row],[Vertex 2]],"HIDE","SHOW")</f>
        <v>SHOW</v>
      </c>
      <c r="H105" s="77"/>
      <c r="I105" s="90"/>
      <c r="J105" s="90"/>
      <c r="K105" s="34" t="s">
        <v>65</v>
      </c>
      <c r="L105" s="93">
        <v>105</v>
      </c>
      <c r="M105" s="93"/>
      <c r="N105" s="92"/>
      <c r="O105" s="66" t="s">
        <v>232</v>
      </c>
      <c r="P105" s="68">
        <v>42854.600057870368</v>
      </c>
      <c r="Q105" s="66" t="s">
        <v>821</v>
      </c>
      <c r="R105" s="66"/>
      <c r="S105" s="66"/>
      <c r="T105" s="66"/>
      <c r="U105" s="66"/>
      <c r="V105" s="70" t="s">
        <v>880</v>
      </c>
      <c r="W105" s="68">
        <v>42854.600057870368</v>
      </c>
      <c r="X105" s="70" t="s">
        <v>930</v>
      </c>
      <c r="Y105" s="66"/>
      <c r="Z105" s="66"/>
      <c r="AA105" s="72" t="s">
        <v>981</v>
      </c>
      <c r="AB105" s="66"/>
      <c r="AC105" s="66" t="b">
        <v>0</v>
      </c>
      <c r="AD105" s="66">
        <v>0</v>
      </c>
      <c r="AE105" s="72" t="s">
        <v>1015</v>
      </c>
      <c r="AF105" s="66" t="b">
        <v>0</v>
      </c>
      <c r="AG105" s="66" t="s">
        <v>298</v>
      </c>
      <c r="AH105" s="66"/>
      <c r="AI105" s="72" t="s">
        <v>294</v>
      </c>
      <c r="AJ105" s="66" t="b">
        <v>0</v>
      </c>
      <c r="AK105" s="66">
        <v>0</v>
      </c>
      <c r="AL105" s="72" t="s">
        <v>294</v>
      </c>
      <c r="AM105" s="66" t="s">
        <v>303</v>
      </c>
      <c r="AN105" s="66" t="b">
        <v>0</v>
      </c>
      <c r="AO105" s="72" t="s">
        <v>981</v>
      </c>
      <c r="AP105" s="66" t="s">
        <v>178</v>
      </c>
      <c r="AQ105" s="66">
        <v>0</v>
      </c>
      <c r="AR105" s="66">
        <v>0</v>
      </c>
      <c r="AS105" s="66"/>
      <c r="AT105" s="66"/>
      <c r="AU105" s="66"/>
      <c r="AV105" s="66"/>
      <c r="AW105" s="66"/>
      <c r="AX105" s="66"/>
      <c r="AY105" s="66"/>
      <c r="AZ105" s="66"/>
      <c r="BA105" s="66" t="s">
        <v>1176</v>
      </c>
      <c r="BB105">
        <v>-1</v>
      </c>
      <c r="BC105" s="66" t="str">
        <f>VLOOKUP(Edges[[#This Row],[States]],'Sentiment Classification'!E:G,3,FALSE)</f>
        <v>North</v>
      </c>
      <c r="BD105" s="66" t="str">
        <f>IF(Edges[[#This Row],[Vertex 1]]=Edges[[#This Row],[Vertex 2]],"HIDE","SHOW")</f>
        <v>SHOW</v>
      </c>
      <c r="BE105" s="66">
        <f>VLOOKUP(Edges[[#This Row],[Region]],'Sentiment Classification'!J:K,2,FALSE)</f>
        <v>154</v>
      </c>
      <c r="BF105" s="66">
        <f>VLOOKUP(Edges[[#This Row],[States]],'Sentiment Classification'!E:F,2,FALSE)</f>
        <v>-5</v>
      </c>
      <c r="BG105" s="65" t="str">
        <f>REPLACE(INDEX(GroupVertices[Group], MATCH(Edges[[#This Row],[Vertex 1]],GroupVertices[Vertex],0)),1,1,"")</f>
        <v>orth</v>
      </c>
      <c r="BH105" s="65" t="str">
        <f>REPLACE(INDEX(GroupVertices[Group], MATCH(Edges[[#This Row],[Vertex 2]],GroupVertices[Vertex],0)),1,1,"")</f>
        <v>A</v>
      </c>
      <c r="BI105">
        <v>2</v>
      </c>
    </row>
    <row r="106" spans="1:61" x14ac:dyDescent="0.25">
      <c r="A106" s="64" t="s">
        <v>750</v>
      </c>
      <c r="B106" s="64" t="s">
        <v>775</v>
      </c>
      <c r="C106" s="79" t="s">
        <v>9480</v>
      </c>
      <c r="D106" s="87">
        <v>1</v>
      </c>
      <c r="E106" s="88"/>
      <c r="F106" s="89">
        <v>90</v>
      </c>
      <c r="G106" s="66" t="str">
        <f>IF(Edges[[#This Row],[Vertex 1]]=Edges[[#This Row],[Vertex 2]],"HIDE","SHOW")</f>
        <v>SHOW</v>
      </c>
      <c r="H106" s="77"/>
      <c r="I106" s="90"/>
      <c r="J106" s="90"/>
      <c r="K106" s="34" t="s">
        <v>65</v>
      </c>
      <c r="L106" s="93">
        <v>106</v>
      </c>
      <c r="M106" s="93"/>
      <c r="N106" s="92"/>
      <c r="O106" s="66" t="s">
        <v>233</v>
      </c>
      <c r="P106" s="68">
        <v>42854.600057870368</v>
      </c>
      <c r="Q106" s="66" t="s">
        <v>821</v>
      </c>
      <c r="R106" s="66"/>
      <c r="S106" s="66"/>
      <c r="T106" s="66"/>
      <c r="U106" s="66"/>
      <c r="V106" s="70" t="s">
        <v>880</v>
      </c>
      <c r="W106" s="68">
        <v>42854.600057870368</v>
      </c>
      <c r="X106" s="70" t="s">
        <v>930</v>
      </c>
      <c r="Y106" s="66"/>
      <c r="Z106" s="66"/>
      <c r="AA106" s="72" t="s">
        <v>981</v>
      </c>
      <c r="AB106" s="66"/>
      <c r="AC106" s="66" t="b">
        <v>0</v>
      </c>
      <c r="AD106" s="66">
        <v>0</v>
      </c>
      <c r="AE106" s="72" t="s">
        <v>1015</v>
      </c>
      <c r="AF106" s="66" t="b">
        <v>0</v>
      </c>
      <c r="AG106" s="66" t="s">
        <v>298</v>
      </c>
      <c r="AH106" s="66"/>
      <c r="AI106" s="72" t="s">
        <v>294</v>
      </c>
      <c r="AJ106" s="66" t="b">
        <v>0</v>
      </c>
      <c r="AK106" s="66">
        <v>0</v>
      </c>
      <c r="AL106" s="72" t="s">
        <v>294</v>
      </c>
      <c r="AM106" s="66" t="s">
        <v>303</v>
      </c>
      <c r="AN106" s="66" t="b">
        <v>0</v>
      </c>
      <c r="AO106" s="72" t="s">
        <v>981</v>
      </c>
      <c r="AP106" s="66" t="s">
        <v>178</v>
      </c>
      <c r="AQ106" s="66">
        <v>0</v>
      </c>
      <c r="AR106" s="66">
        <v>0</v>
      </c>
      <c r="AS106" s="66"/>
      <c r="AT106" s="66"/>
      <c r="AU106" s="66"/>
      <c r="AV106" s="66"/>
      <c r="AW106" s="66"/>
      <c r="AX106" s="66"/>
      <c r="AY106" s="66"/>
      <c r="AZ106" s="66"/>
      <c r="BA106" s="66" t="s">
        <v>1176</v>
      </c>
      <c r="BB106">
        <v>-1</v>
      </c>
      <c r="BC106" s="66" t="str">
        <f>VLOOKUP(Edges[[#This Row],[States]],'Sentiment Classification'!E:G,3,FALSE)</f>
        <v>North</v>
      </c>
      <c r="BD106" s="66" t="str">
        <f>IF(Edges[[#This Row],[Vertex 1]]=Edges[[#This Row],[Vertex 2]],"HIDE","SHOW")</f>
        <v>SHOW</v>
      </c>
      <c r="BE106" s="66">
        <f>VLOOKUP(Edges[[#This Row],[Region]],'Sentiment Classification'!J:K,2,FALSE)</f>
        <v>154</v>
      </c>
      <c r="BF106" s="66">
        <f>VLOOKUP(Edges[[#This Row],[States]],'Sentiment Classification'!E:F,2,FALSE)</f>
        <v>-5</v>
      </c>
      <c r="BG106" s="65" t="str">
        <f>REPLACE(INDEX(GroupVertices[Group], MATCH(Edges[[#This Row],[Vertex 1]],GroupVertices[Vertex],0)),1,1,"")</f>
        <v>orth</v>
      </c>
      <c r="BH106" s="65" t="str">
        <f>REPLACE(INDEX(GroupVertices[Group], MATCH(Edges[[#This Row],[Vertex 2]],GroupVertices[Vertex],0)),1,1,"")</f>
        <v>A</v>
      </c>
      <c r="BI106">
        <v>1</v>
      </c>
    </row>
    <row r="107" spans="1:61" hidden="1" x14ac:dyDescent="0.25">
      <c r="A107" s="64" t="s">
        <v>751</v>
      </c>
      <c r="B107" s="64" t="s">
        <v>751</v>
      </c>
      <c r="C107" s="79"/>
      <c r="D107" s="87"/>
      <c r="E107" s="88"/>
      <c r="F107" s="89"/>
      <c r="G107" s="66" t="str">
        <f>IF(Edges[[#This Row],[Vertex 1]]=Edges[[#This Row],[Vertex 2]],"HIDE","SHOW")</f>
        <v>HIDE</v>
      </c>
      <c r="H107" s="77"/>
      <c r="I107" s="90"/>
      <c r="J107" s="90"/>
      <c r="K107" s="34" t="s">
        <v>65</v>
      </c>
      <c r="L107" s="93">
        <v>107</v>
      </c>
      <c r="M107" s="93"/>
      <c r="N107" s="92"/>
      <c r="O107" s="66" t="s">
        <v>178</v>
      </c>
      <c r="P107" s="68">
        <v>42854.688773148147</v>
      </c>
      <c r="Q107" s="66" t="s">
        <v>822</v>
      </c>
      <c r="R107" s="66"/>
      <c r="S107" s="66"/>
      <c r="T107" s="66" t="s">
        <v>844</v>
      </c>
      <c r="U107" s="66"/>
      <c r="V107" s="70" t="s">
        <v>881</v>
      </c>
      <c r="W107" s="68">
        <v>42854.688773148147</v>
      </c>
      <c r="X107" s="70" t="s">
        <v>931</v>
      </c>
      <c r="Y107" s="66"/>
      <c r="Z107" s="66"/>
      <c r="AA107" s="72" t="s">
        <v>982</v>
      </c>
      <c r="AB107" s="66"/>
      <c r="AC107" s="66" t="b">
        <v>0</v>
      </c>
      <c r="AD107" s="66">
        <v>1</v>
      </c>
      <c r="AE107" s="72" t="s">
        <v>294</v>
      </c>
      <c r="AF107" s="66" t="b">
        <v>0</v>
      </c>
      <c r="AG107" s="66" t="s">
        <v>297</v>
      </c>
      <c r="AH107" s="66"/>
      <c r="AI107" s="72" t="s">
        <v>294</v>
      </c>
      <c r="AJ107" s="66" t="b">
        <v>0</v>
      </c>
      <c r="AK107" s="66">
        <v>0</v>
      </c>
      <c r="AL107" s="72" t="s">
        <v>294</v>
      </c>
      <c r="AM107" s="66" t="s">
        <v>585</v>
      </c>
      <c r="AN107" s="66" t="b">
        <v>0</v>
      </c>
      <c r="AO107" s="72" t="s">
        <v>982</v>
      </c>
      <c r="AP107" s="66" t="s">
        <v>178</v>
      </c>
      <c r="AQ107" s="66">
        <v>0</v>
      </c>
      <c r="AR107" s="66">
        <v>0</v>
      </c>
      <c r="AS107" s="66"/>
      <c r="AT107" s="66"/>
      <c r="AU107" s="66"/>
      <c r="AV107" s="66"/>
      <c r="AW107" s="66"/>
      <c r="AX107" s="66"/>
      <c r="AY107" s="66"/>
      <c r="AZ107" s="66"/>
      <c r="BA107" s="66" t="s">
        <v>1176</v>
      </c>
      <c r="BB107">
        <v>0</v>
      </c>
      <c r="BC107" s="66" t="str">
        <f>VLOOKUP(Edges[[#This Row],[States]],'Sentiment Classification'!E:G,3,FALSE)</f>
        <v>North</v>
      </c>
      <c r="BD107" s="66" t="str">
        <f>IF(Edges[[#This Row],[Vertex 1]]=Edges[[#This Row],[Vertex 2]],"HIDE","SHOW")</f>
        <v>HIDE</v>
      </c>
      <c r="BE107" s="66">
        <f>VLOOKUP(Edges[[#This Row],[Region]],'Sentiment Classification'!J:K,2,FALSE)</f>
        <v>154</v>
      </c>
      <c r="BF107" s="66">
        <f>VLOOKUP(Edges[[#This Row],[States]],'Sentiment Classification'!E:F,2,FALSE)</f>
        <v>-5</v>
      </c>
      <c r="BG107" s="137" t="e">
        <f>REPLACE(INDEX(GroupVertices[Group], MATCH(Edges[[#This Row],[Vertex 1]],GroupVertices[Vertex],0)),1,1,"")</f>
        <v>#N/A</v>
      </c>
      <c r="BH107" s="137" t="e">
        <f>REPLACE(INDEX(GroupVertices[Group], MATCH(Edges[[#This Row],[Vertex 2]],GroupVertices[Vertex],0)),1,1,"")</f>
        <v>#N/A</v>
      </c>
      <c r="BI107">
        <v>1</v>
      </c>
    </row>
    <row r="108" spans="1:61" x14ac:dyDescent="0.25">
      <c r="A108" s="64" t="s">
        <v>752</v>
      </c>
      <c r="B108" s="64" t="s">
        <v>226</v>
      </c>
      <c r="C108" s="79" t="s">
        <v>9481</v>
      </c>
      <c r="D108" s="87">
        <v>2.5</v>
      </c>
      <c r="E108" s="88"/>
      <c r="F108" s="89">
        <v>95</v>
      </c>
      <c r="G108" s="66" t="str">
        <f>IF(Edges[[#This Row],[Vertex 1]]=Edges[[#This Row],[Vertex 2]],"HIDE","SHOW")</f>
        <v>SHOW</v>
      </c>
      <c r="H108" s="77"/>
      <c r="I108" s="90"/>
      <c r="J108" s="90"/>
      <c r="K108" s="34" t="s">
        <v>65</v>
      </c>
      <c r="L108" s="93">
        <v>108</v>
      </c>
      <c r="M108" s="93"/>
      <c r="N108" s="92"/>
      <c r="O108" s="66" t="s">
        <v>233</v>
      </c>
      <c r="P108" s="68">
        <v>42745.601539351854</v>
      </c>
      <c r="Q108" s="66" t="s">
        <v>823</v>
      </c>
      <c r="R108" s="66"/>
      <c r="S108" s="66"/>
      <c r="T108" s="66"/>
      <c r="U108" s="66"/>
      <c r="V108" s="70" t="s">
        <v>882</v>
      </c>
      <c r="W108" s="68">
        <v>42745.601539351854</v>
      </c>
      <c r="X108" s="70" t="s">
        <v>932</v>
      </c>
      <c r="Y108" s="66"/>
      <c r="Z108" s="66"/>
      <c r="AA108" s="72" t="s">
        <v>983</v>
      </c>
      <c r="AB108" s="66"/>
      <c r="AC108" s="66" t="b">
        <v>0</v>
      </c>
      <c r="AD108" s="66">
        <v>0</v>
      </c>
      <c r="AE108" s="72" t="s">
        <v>581</v>
      </c>
      <c r="AF108" s="66" t="b">
        <v>0</v>
      </c>
      <c r="AG108" s="66" t="s">
        <v>1017</v>
      </c>
      <c r="AH108" s="66"/>
      <c r="AI108" s="72" t="s">
        <v>294</v>
      </c>
      <c r="AJ108" s="66" t="b">
        <v>0</v>
      </c>
      <c r="AK108" s="66">
        <v>1</v>
      </c>
      <c r="AL108" s="72" t="s">
        <v>294</v>
      </c>
      <c r="AM108" s="66" t="s">
        <v>1020</v>
      </c>
      <c r="AN108" s="66" t="b">
        <v>0</v>
      </c>
      <c r="AO108" s="72" t="s">
        <v>983</v>
      </c>
      <c r="AP108" s="66" t="s">
        <v>1021</v>
      </c>
      <c r="AQ108" s="66">
        <v>0</v>
      </c>
      <c r="AR108" s="66">
        <v>0</v>
      </c>
      <c r="AS108" s="66"/>
      <c r="AT108" s="66"/>
      <c r="AU108" s="66"/>
      <c r="AV108" s="66"/>
      <c r="AW108" s="66"/>
      <c r="AX108" s="66"/>
      <c r="AY108" s="66"/>
      <c r="AZ108" s="66"/>
      <c r="BA108" s="66" t="s">
        <v>1176</v>
      </c>
      <c r="BB108">
        <v>0</v>
      </c>
      <c r="BC108" s="66" t="str">
        <f>VLOOKUP(Edges[[#This Row],[States]],'Sentiment Classification'!E:G,3,FALSE)</f>
        <v>North</v>
      </c>
      <c r="BD108" s="66" t="str">
        <f>IF(Edges[[#This Row],[Vertex 1]]=Edges[[#This Row],[Vertex 2]],"HIDE","SHOW")</f>
        <v>SHOW</v>
      </c>
      <c r="BE108" s="66">
        <f>VLOOKUP(Edges[[#This Row],[Region]],'Sentiment Classification'!J:K,2,FALSE)</f>
        <v>154</v>
      </c>
      <c r="BF108" s="66">
        <f>VLOOKUP(Edges[[#This Row],[States]],'Sentiment Classification'!E:F,2,FALSE)</f>
        <v>-5</v>
      </c>
      <c r="BG108" s="65" t="str">
        <f>REPLACE(INDEX(GroupVertices[Group], MATCH(Edges[[#This Row],[Vertex 1]],GroupVertices[Vertex],0)),1,1,"")</f>
        <v>orth</v>
      </c>
      <c r="BH108" s="65" t="str">
        <f>REPLACE(INDEX(GroupVertices[Group], MATCH(Edges[[#This Row],[Vertex 2]],GroupVertices[Vertex],0)),1,1,"")</f>
        <v>A</v>
      </c>
      <c r="BI108">
        <v>2</v>
      </c>
    </row>
    <row r="109" spans="1:61" x14ac:dyDescent="0.25">
      <c r="A109" s="64" t="s">
        <v>752</v>
      </c>
      <c r="B109" s="64" t="s">
        <v>226</v>
      </c>
      <c r="C109" s="79" t="s">
        <v>9481</v>
      </c>
      <c r="D109" s="87">
        <v>2.5</v>
      </c>
      <c r="E109" s="88"/>
      <c r="F109" s="89">
        <v>95</v>
      </c>
      <c r="G109" s="66" t="str">
        <f>IF(Edges[[#This Row],[Vertex 1]]=Edges[[#This Row],[Vertex 2]],"HIDE","SHOW")</f>
        <v>SHOW</v>
      </c>
      <c r="H109" s="77"/>
      <c r="I109" s="90"/>
      <c r="J109" s="90"/>
      <c r="K109" s="34" t="s">
        <v>65</v>
      </c>
      <c r="L109" s="93">
        <v>109</v>
      </c>
      <c r="M109" s="93"/>
      <c r="N109" s="92"/>
      <c r="O109" s="66" t="s">
        <v>232</v>
      </c>
      <c r="P109" s="68">
        <v>42854.741782407407</v>
      </c>
      <c r="Q109" s="66" t="s">
        <v>824</v>
      </c>
      <c r="R109" s="66"/>
      <c r="S109" s="66"/>
      <c r="T109" s="66"/>
      <c r="U109" s="66"/>
      <c r="V109" s="70" t="s">
        <v>882</v>
      </c>
      <c r="W109" s="68">
        <v>42854.741782407407</v>
      </c>
      <c r="X109" s="70" t="s">
        <v>933</v>
      </c>
      <c r="Y109" s="66"/>
      <c r="Z109" s="66"/>
      <c r="AA109" s="72" t="s">
        <v>984</v>
      </c>
      <c r="AB109" s="66"/>
      <c r="AC109" s="66" t="b">
        <v>0</v>
      </c>
      <c r="AD109" s="66">
        <v>0</v>
      </c>
      <c r="AE109" s="72" t="s">
        <v>294</v>
      </c>
      <c r="AF109" s="66" t="b">
        <v>0</v>
      </c>
      <c r="AG109" s="66" t="s">
        <v>1017</v>
      </c>
      <c r="AH109" s="66"/>
      <c r="AI109" s="72" t="s">
        <v>294</v>
      </c>
      <c r="AJ109" s="66" t="b">
        <v>0</v>
      </c>
      <c r="AK109" s="66">
        <v>1</v>
      </c>
      <c r="AL109" s="72" t="s">
        <v>983</v>
      </c>
      <c r="AM109" s="66" t="s">
        <v>1020</v>
      </c>
      <c r="AN109" s="66" t="b">
        <v>0</v>
      </c>
      <c r="AO109" s="72" t="s">
        <v>983</v>
      </c>
      <c r="AP109" s="66" t="s">
        <v>178</v>
      </c>
      <c r="AQ109" s="66">
        <v>0</v>
      </c>
      <c r="AR109" s="66">
        <v>0</v>
      </c>
      <c r="AS109" s="66"/>
      <c r="AT109" s="66"/>
      <c r="AU109" s="66"/>
      <c r="AV109" s="66"/>
      <c r="AW109" s="66"/>
      <c r="AX109" s="66"/>
      <c r="AY109" s="66"/>
      <c r="AZ109" s="66"/>
      <c r="BA109" s="66" t="s">
        <v>1176</v>
      </c>
      <c r="BB109">
        <v>0</v>
      </c>
      <c r="BC109" s="66" t="str">
        <f>VLOOKUP(Edges[[#This Row],[States]],'Sentiment Classification'!E:G,3,FALSE)</f>
        <v>North</v>
      </c>
      <c r="BD109" s="66" t="str">
        <f>IF(Edges[[#This Row],[Vertex 1]]=Edges[[#This Row],[Vertex 2]],"HIDE","SHOW")</f>
        <v>SHOW</v>
      </c>
      <c r="BE109" s="66">
        <f>VLOOKUP(Edges[[#This Row],[Region]],'Sentiment Classification'!J:K,2,FALSE)</f>
        <v>154</v>
      </c>
      <c r="BF109" s="66">
        <f>VLOOKUP(Edges[[#This Row],[States]],'Sentiment Classification'!E:F,2,FALSE)</f>
        <v>-5</v>
      </c>
      <c r="BG109" s="65" t="str">
        <f>REPLACE(INDEX(GroupVertices[Group], MATCH(Edges[[#This Row],[Vertex 1]],GroupVertices[Vertex],0)),1,1,"")</f>
        <v>orth</v>
      </c>
      <c r="BH109" s="65" t="str">
        <f>REPLACE(INDEX(GroupVertices[Group], MATCH(Edges[[#This Row],[Vertex 2]],GroupVertices[Vertex],0)),1,1,"")</f>
        <v>A</v>
      </c>
      <c r="BI109">
        <v>2</v>
      </c>
    </row>
    <row r="110" spans="1:61" x14ac:dyDescent="0.25">
      <c r="A110" s="80" t="s">
        <v>753</v>
      </c>
      <c r="B110" s="80" t="s">
        <v>226</v>
      </c>
      <c r="C110" s="79" t="s">
        <v>9480</v>
      </c>
      <c r="D110" s="94">
        <v>1</v>
      </c>
      <c r="E110" s="95"/>
      <c r="F110" s="96">
        <v>90</v>
      </c>
      <c r="G110" s="66" t="str">
        <f>IF(Edges[[#This Row],[Vertex 1]]=Edges[[#This Row],[Vertex 2]],"HIDE","SHOW")</f>
        <v>SHOW</v>
      </c>
      <c r="H110" s="78"/>
      <c r="I110" s="97"/>
      <c r="J110" s="97"/>
      <c r="K110" s="34" t="s">
        <v>65</v>
      </c>
      <c r="L110" s="98">
        <v>110</v>
      </c>
      <c r="M110" s="98"/>
      <c r="N110" s="99"/>
      <c r="O110" s="81" t="s">
        <v>233</v>
      </c>
      <c r="P110" s="83">
        <v>42855.468298611115</v>
      </c>
      <c r="Q110" s="81" t="s">
        <v>825</v>
      </c>
      <c r="R110" s="81"/>
      <c r="S110" s="81"/>
      <c r="T110" s="81"/>
      <c r="U110" s="81"/>
      <c r="V110" s="82" t="s">
        <v>883</v>
      </c>
      <c r="W110" s="83">
        <v>42855.468298611115</v>
      </c>
      <c r="X110" s="82" t="s">
        <v>934</v>
      </c>
      <c r="Y110" s="81"/>
      <c r="Z110" s="81"/>
      <c r="AA110" s="85" t="s">
        <v>985</v>
      </c>
      <c r="AB110" s="81"/>
      <c r="AC110" s="81" t="b">
        <v>0</v>
      </c>
      <c r="AD110" s="81">
        <v>0</v>
      </c>
      <c r="AE110" s="85" t="s">
        <v>581</v>
      </c>
      <c r="AF110" s="81" t="b">
        <v>0</v>
      </c>
      <c r="AG110" s="81" t="s">
        <v>297</v>
      </c>
      <c r="AH110" s="81"/>
      <c r="AI110" s="85" t="s">
        <v>294</v>
      </c>
      <c r="AJ110" s="81" t="b">
        <v>0</v>
      </c>
      <c r="AK110" s="81">
        <v>0</v>
      </c>
      <c r="AL110" s="85" t="s">
        <v>294</v>
      </c>
      <c r="AM110" s="81" t="s">
        <v>585</v>
      </c>
      <c r="AN110" s="81" t="b">
        <v>0</v>
      </c>
      <c r="AO110" s="85" t="s">
        <v>985</v>
      </c>
      <c r="AP110" s="81" t="s">
        <v>178</v>
      </c>
      <c r="AQ110" s="81">
        <v>0</v>
      </c>
      <c r="AR110" s="81">
        <v>0</v>
      </c>
      <c r="AS110" s="81"/>
      <c r="AT110" s="81"/>
      <c r="AU110" s="81"/>
      <c r="AV110" s="81"/>
      <c r="AW110" s="81"/>
      <c r="AX110" s="81"/>
      <c r="AY110" s="81"/>
      <c r="AZ110" s="81"/>
      <c r="BA110" s="66" t="s">
        <v>1176</v>
      </c>
      <c r="BB110">
        <v>-1</v>
      </c>
      <c r="BC110" s="66" t="str">
        <f>VLOOKUP(Edges[[#This Row],[States]],'Sentiment Classification'!E:G,3,FALSE)</f>
        <v>North</v>
      </c>
      <c r="BD110" s="66" t="str">
        <f>IF(Edges[[#This Row],[Vertex 1]]=Edges[[#This Row],[Vertex 2]],"HIDE","SHOW")</f>
        <v>SHOW</v>
      </c>
      <c r="BE110" s="66">
        <f>VLOOKUP(Edges[[#This Row],[Region]],'Sentiment Classification'!J:K,2,FALSE)</f>
        <v>154</v>
      </c>
      <c r="BF110" s="66">
        <f>VLOOKUP(Edges[[#This Row],[States]],'Sentiment Classification'!E:F,2,FALSE)</f>
        <v>-5</v>
      </c>
      <c r="BG110" s="65" t="str">
        <f>REPLACE(INDEX(GroupVertices[Group], MATCH(Edges[[#This Row],[Vertex 1]],GroupVertices[Vertex],0)),1,1,"")</f>
        <v>orth</v>
      </c>
      <c r="BH110" s="65" t="str">
        <f>REPLACE(INDEX(GroupVertices[Group], MATCH(Edges[[#This Row],[Vertex 2]],GroupVertices[Vertex],0)),1,1,"")</f>
        <v>A</v>
      </c>
      <c r="BI110">
        <v>1</v>
      </c>
    </row>
    <row r="111" spans="1:61" hidden="1" x14ac:dyDescent="0.25">
      <c r="A111" s="64" t="s">
        <v>1424</v>
      </c>
      <c r="B111" s="64" t="s">
        <v>1424</v>
      </c>
      <c r="C111" s="79"/>
      <c r="D111" s="87"/>
      <c r="E111" s="88"/>
      <c r="F111" s="89"/>
      <c r="G111" s="66" t="str">
        <f>IF(Edges[[#This Row],[Vertex 1]]=Edges[[#This Row],[Vertex 2]],"HIDE","SHOW")</f>
        <v>HIDE</v>
      </c>
      <c r="H111" s="77"/>
      <c r="I111" s="90"/>
      <c r="J111" s="90"/>
      <c r="K111" s="34" t="s">
        <v>65</v>
      </c>
      <c r="L111" s="93">
        <v>111</v>
      </c>
      <c r="M111" s="93"/>
      <c r="N111" s="92"/>
      <c r="O111" s="66" t="s">
        <v>178</v>
      </c>
      <c r="P111" s="68">
        <v>42846.754062499997</v>
      </c>
      <c r="Q111" s="66" t="s">
        <v>1433</v>
      </c>
      <c r="R111" s="66"/>
      <c r="S111" s="66"/>
      <c r="T111" s="66"/>
      <c r="U111" s="69" t="s">
        <v>1443</v>
      </c>
      <c r="V111" s="70" t="s">
        <v>1443</v>
      </c>
      <c r="W111" s="68">
        <v>42846.754062499997</v>
      </c>
      <c r="X111" s="70" t="s">
        <v>1447</v>
      </c>
      <c r="Y111" s="66"/>
      <c r="Z111" s="66"/>
      <c r="AA111" s="72" t="s">
        <v>1453</v>
      </c>
      <c r="AB111" s="66"/>
      <c r="AC111" s="66" t="b">
        <v>0</v>
      </c>
      <c r="AD111" s="66">
        <v>0</v>
      </c>
      <c r="AE111" s="72" t="s">
        <v>294</v>
      </c>
      <c r="AF111" s="66" t="b">
        <v>0</v>
      </c>
      <c r="AG111" s="66" t="s">
        <v>1460</v>
      </c>
      <c r="AH111" s="66"/>
      <c r="AI111" s="72" t="s">
        <v>294</v>
      </c>
      <c r="AJ111" s="66" t="b">
        <v>0</v>
      </c>
      <c r="AK111" s="66">
        <v>0</v>
      </c>
      <c r="AL111" s="72" t="s">
        <v>294</v>
      </c>
      <c r="AM111" s="66" t="s">
        <v>303</v>
      </c>
      <c r="AN111" s="66" t="b">
        <v>0</v>
      </c>
      <c r="AO111" s="72" t="s">
        <v>1453</v>
      </c>
      <c r="AP111" s="66" t="s">
        <v>178</v>
      </c>
      <c r="AQ111" s="66">
        <v>0</v>
      </c>
      <c r="AR111" s="66">
        <v>0</v>
      </c>
      <c r="AS111" s="66"/>
      <c r="AT111" s="66"/>
      <c r="AU111" s="66"/>
      <c r="AV111" s="66"/>
      <c r="AW111" s="66"/>
      <c r="AX111" s="66"/>
      <c r="AY111" s="66"/>
      <c r="AZ111" s="66"/>
      <c r="BA111" s="66" t="s">
        <v>1508</v>
      </c>
      <c r="BB111">
        <v>1</v>
      </c>
      <c r="BC111" s="66" t="str">
        <f>VLOOKUP(Edges[[#This Row],[States]],'Sentiment Classification'!E:G,3,FALSE)</f>
        <v>North</v>
      </c>
      <c r="BD111" s="66" t="str">
        <f>IF(Edges[[#This Row],[Vertex 1]]=Edges[[#This Row],[Vertex 2]],"HIDE","SHOW")</f>
        <v>HIDE</v>
      </c>
      <c r="BE111" s="66">
        <f>VLOOKUP(Edges[[#This Row],[Region]],'Sentiment Classification'!J:K,2,FALSE)</f>
        <v>154</v>
      </c>
      <c r="BF111" s="66">
        <f>VLOOKUP(Edges[[#This Row],[States]],'Sentiment Classification'!E:F,2,FALSE)</f>
        <v>-5</v>
      </c>
      <c r="BG111" s="137" t="e">
        <f>REPLACE(INDEX(GroupVertices[Group], MATCH(Edges[[#This Row],[Vertex 1]],GroupVertices[Vertex],0)),1,1,"")</f>
        <v>#N/A</v>
      </c>
      <c r="BH111" s="137" t="e">
        <f>REPLACE(INDEX(GroupVertices[Group], MATCH(Edges[[#This Row],[Vertex 2]],GroupVertices[Vertex],0)),1,1,"")</f>
        <v>#N/A</v>
      </c>
      <c r="BI111">
        <v>1</v>
      </c>
    </row>
    <row r="112" spans="1:61" x14ac:dyDescent="0.25">
      <c r="A112" s="64" t="s">
        <v>1425</v>
      </c>
      <c r="B112" s="64" t="s">
        <v>502</v>
      </c>
      <c r="C112" s="79" t="s">
        <v>9481</v>
      </c>
      <c r="D112" s="87">
        <v>1</v>
      </c>
      <c r="E112" s="88"/>
      <c r="F112" s="89">
        <v>90</v>
      </c>
      <c r="G112" s="66" t="str">
        <f>IF(Edges[[#This Row],[Vertex 1]]=Edges[[#This Row],[Vertex 2]],"HIDE","SHOW")</f>
        <v>SHOW</v>
      </c>
      <c r="H112" s="77"/>
      <c r="I112" s="90"/>
      <c r="J112" s="90"/>
      <c r="K112" s="34" t="s">
        <v>65</v>
      </c>
      <c r="L112" s="93">
        <v>112</v>
      </c>
      <c r="M112" s="93"/>
      <c r="N112" s="92"/>
      <c r="O112" s="66" t="s">
        <v>232</v>
      </c>
      <c r="P112" s="68">
        <v>42849.51457175926</v>
      </c>
      <c r="Q112" s="66" t="s">
        <v>1434</v>
      </c>
      <c r="R112" s="66" t="s">
        <v>1439</v>
      </c>
      <c r="S112" s="66" t="s">
        <v>1441</v>
      </c>
      <c r="T112" s="66"/>
      <c r="U112" s="66"/>
      <c r="V112" s="70" t="s">
        <v>418</v>
      </c>
      <c r="W112" s="68">
        <v>42849.51457175926</v>
      </c>
      <c r="X112" s="70" t="s">
        <v>1448</v>
      </c>
      <c r="Y112" s="66"/>
      <c r="Z112" s="66"/>
      <c r="AA112" s="72" t="s">
        <v>1454</v>
      </c>
      <c r="AB112" s="66"/>
      <c r="AC112" s="66" t="b">
        <v>0</v>
      </c>
      <c r="AD112" s="66">
        <v>0</v>
      </c>
      <c r="AE112" s="72" t="s">
        <v>294</v>
      </c>
      <c r="AF112" s="66" t="b">
        <v>0</v>
      </c>
      <c r="AG112" s="66" t="s">
        <v>297</v>
      </c>
      <c r="AH112" s="66"/>
      <c r="AI112" s="72" t="s">
        <v>294</v>
      </c>
      <c r="AJ112" s="66" t="b">
        <v>0</v>
      </c>
      <c r="AK112" s="66">
        <v>0</v>
      </c>
      <c r="AL112" s="72" t="s">
        <v>294</v>
      </c>
      <c r="AM112" s="66" t="s">
        <v>585</v>
      </c>
      <c r="AN112" s="66" t="b">
        <v>0</v>
      </c>
      <c r="AO112" s="72" t="s">
        <v>1454</v>
      </c>
      <c r="AP112" s="66" t="s">
        <v>178</v>
      </c>
      <c r="AQ112" s="66">
        <v>0</v>
      </c>
      <c r="AR112" s="66">
        <v>0</v>
      </c>
      <c r="AS112" s="66"/>
      <c r="AT112" s="66"/>
      <c r="AU112" s="66"/>
      <c r="AV112" s="66"/>
      <c r="AW112" s="66"/>
      <c r="AX112" s="66"/>
      <c r="AY112" s="66"/>
      <c r="AZ112" s="66"/>
      <c r="BA112" s="66" t="s">
        <v>1508</v>
      </c>
      <c r="BB112">
        <v>0</v>
      </c>
      <c r="BC112" s="66" t="str">
        <f>VLOOKUP(Edges[[#This Row],[States]],'Sentiment Classification'!E:G,3,FALSE)</f>
        <v>North</v>
      </c>
      <c r="BD112" s="66" t="str">
        <f>IF(Edges[[#This Row],[Vertex 1]]=Edges[[#This Row],[Vertex 2]],"HIDE","SHOW")</f>
        <v>SHOW</v>
      </c>
      <c r="BE112" s="66">
        <f>VLOOKUP(Edges[[#This Row],[Region]],'Sentiment Classification'!J:K,2,FALSE)</f>
        <v>154</v>
      </c>
      <c r="BF112" s="66">
        <f>VLOOKUP(Edges[[#This Row],[States]],'Sentiment Classification'!E:F,2,FALSE)</f>
        <v>-5</v>
      </c>
      <c r="BG112" s="65" t="str">
        <f>REPLACE(INDEX(GroupVertices[Group], MATCH(Edges[[#This Row],[Vertex 1]],GroupVertices[Vertex],0)),1,1,"")</f>
        <v>orth</v>
      </c>
      <c r="BH112" s="65" t="str">
        <f>REPLACE(INDEX(GroupVertices[Group], MATCH(Edges[[#This Row],[Vertex 2]],GroupVertices[Vertex],0)),1,1,"")</f>
        <v>A</v>
      </c>
      <c r="BI112">
        <v>1</v>
      </c>
    </row>
    <row r="113" spans="1:61" x14ac:dyDescent="0.25">
      <c r="A113" s="64" t="s">
        <v>1426</v>
      </c>
      <c r="B113" s="64" t="s">
        <v>226</v>
      </c>
      <c r="C113" s="79" t="s">
        <v>9481</v>
      </c>
      <c r="D113" s="87">
        <v>1</v>
      </c>
      <c r="E113" s="88"/>
      <c r="F113" s="89">
        <v>90</v>
      </c>
      <c r="G113" s="66" t="str">
        <f>IF(Edges[[#This Row],[Vertex 1]]=Edges[[#This Row],[Vertex 2]],"HIDE","SHOW")</f>
        <v>SHOW</v>
      </c>
      <c r="H113" s="77"/>
      <c r="I113" s="90"/>
      <c r="J113" s="90"/>
      <c r="K113" s="34" t="s">
        <v>65</v>
      </c>
      <c r="L113" s="93">
        <v>113</v>
      </c>
      <c r="M113" s="93"/>
      <c r="N113" s="92"/>
      <c r="O113" s="66" t="s">
        <v>232</v>
      </c>
      <c r="P113" s="68">
        <v>42850.25849537037</v>
      </c>
      <c r="Q113" s="66" t="s">
        <v>1435</v>
      </c>
      <c r="R113" s="66"/>
      <c r="S113" s="66"/>
      <c r="T113" s="66"/>
      <c r="U113" s="66"/>
      <c r="V113" s="70" t="s">
        <v>1444</v>
      </c>
      <c r="W113" s="68">
        <v>42850.25849537037</v>
      </c>
      <c r="X113" s="70" t="s">
        <v>1449</v>
      </c>
      <c r="Y113" s="66"/>
      <c r="Z113" s="66"/>
      <c r="AA113" s="72" t="s">
        <v>1455</v>
      </c>
      <c r="AB113" s="66"/>
      <c r="AC113" s="66" t="b">
        <v>0</v>
      </c>
      <c r="AD113" s="66">
        <v>0</v>
      </c>
      <c r="AE113" s="72" t="s">
        <v>293</v>
      </c>
      <c r="AF113" s="66" t="b">
        <v>0</v>
      </c>
      <c r="AG113" s="66" t="s">
        <v>297</v>
      </c>
      <c r="AH113" s="66"/>
      <c r="AI113" s="72" t="s">
        <v>294</v>
      </c>
      <c r="AJ113" s="66" t="b">
        <v>0</v>
      </c>
      <c r="AK113" s="66">
        <v>0</v>
      </c>
      <c r="AL113" s="72" t="s">
        <v>294</v>
      </c>
      <c r="AM113" s="66" t="s">
        <v>300</v>
      </c>
      <c r="AN113" s="66" t="b">
        <v>0</v>
      </c>
      <c r="AO113" s="72" t="s">
        <v>1455</v>
      </c>
      <c r="AP113" s="66" t="s">
        <v>178</v>
      </c>
      <c r="AQ113" s="66">
        <v>0</v>
      </c>
      <c r="AR113" s="66">
        <v>0</v>
      </c>
      <c r="AS113" s="66"/>
      <c r="AT113" s="66"/>
      <c r="AU113" s="66"/>
      <c r="AV113" s="66"/>
      <c r="AW113" s="66"/>
      <c r="AX113" s="66"/>
      <c r="AY113" s="66"/>
      <c r="AZ113" s="66"/>
      <c r="BA113" s="66" t="s">
        <v>1508</v>
      </c>
      <c r="BB113">
        <v>0</v>
      </c>
      <c r="BC113" s="66" t="str">
        <f>VLOOKUP(Edges[[#This Row],[States]],'Sentiment Classification'!E:G,3,FALSE)</f>
        <v>North</v>
      </c>
      <c r="BD113" s="66" t="str">
        <f>IF(Edges[[#This Row],[Vertex 1]]=Edges[[#This Row],[Vertex 2]],"HIDE","SHOW")</f>
        <v>SHOW</v>
      </c>
      <c r="BE113" s="66">
        <f>VLOOKUP(Edges[[#This Row],[Region]],'Sentiment Classification'!J:K,2,FALSE)</f>
        <v>154</v>
      </c>
      <c r="BF113" s="66">
        <f>VLOOKUP(Edges[[#This Row],[States]],'Sentiment Classification'!E:F,2,FALSE)</f>
        <v>-5</v>
      </c>
      <c r="BG113" s="65" t="str">
        <f>REPLACE(INDEX(GroupVertices[Group], MATCH(Edges[[#This Row],[Vertex 1]],GroupVertices[Vertex],0)),1,1,"")</f>
        <v>orth</v>
      </c>
      <c r="BH113" s="65" t="str">
        <f>REPLACE(INDEX(GroupVertices[Group], MATCH(Edges[[#This Row],[Vertex 2]],GroupVertices[Vertex],0)),1,1,"")</f>
        <v>A</v>
      </c>
      <c r="BI113">
        <v>1</v>
      </c>
    </row>
    <row r="114" spans="1:61" x14ac:dyDescent="0.25">
      <c r="A114" s="64" t="s">
        <v>1426</v>
      </c>
      <c r="B114" s="64" t="s">
        <v>227</v>
      </c>
      <c r="C114" s="79" t="s">
        <v>9481</v>
      </c>
      <c r="D114" s="87">
        <v>1</v>
      </c>
      <c r="E114" s="88"/>
      <c r="F114" s="89">
        <v>90</v>
      </c>
      <c r="G114" s="66" t="str">
        <f>IF(Edges[[#This Row],[Vertex 1]]=Edges[[#This Row],[Vertex 2]],"HIDE","SHOW")</f>
        <v>SHOW</v>
      </c>
      <c r="H114" s="77"/>
      <c r="I114" s="90"/>
      <c r="J114" s="90"/>
      <c r="K114" s="34" t="s">
        <v>65</v>
      </c>
      <c r="L114" s="93">
        <v>114</v>
      </c>
      <c r="M114" s="93"/>
      <c r="N114" s="92"/>
      <c r="O114" s="66" t="s">
        <v>233</v>
      </c>
      <c r="P114" s="68">
        <v>42850.25849537037</v>
      </c>
      <c r="Q114" s="66" t="s">
        <v>1435</v>
      </c>
      <c r="R114" s="66"/>
      <c r="S114" s="66"/>
      <c r="T114" s="66"/>
      <c r="U114" s="66"/>
      <c r="V114" s="70" t="s">
        <v>1444</v>
      </c>
      <c r="W114" s="68">
        <v>42850.25849537037</v>
      </c>
      <c r="X114" s="70" t="s">
        <v>1449</v>
      </c>
      <c r="Y114" s="66"/>
      <c r="Z114" s="66"/>
      <c r="AA114" s="72" t="s">
        <v>1455</v>
      </c>
      <c r="AB114" s="66"/>
      <c r="AC114" s="66" t="b">
        <v>0</v>
      </c>
      <c r="AD114" s="66">
        <v>0</v>
      </c>
      <c r="AE114" s="72" t="s">
        <v>293</v>
      </c>
      <c r="AF114" s="66" t="b">
        <v>0</v>
      </c>
      <c r="AG114" s="66" t="s">
        <v>297</v>
      </c>
      <c r="AH114" s="66"/>
      <c r="AI114" s="72" t="s">
        <v>294</v>
      </c>
      <c r="AJ114" s="66" t="b">
        <v>0</v>
      </c>
      <c r="AK114" s="66">
        <v>0</v>
      </c>
      <c r="AL114" s="72" t="s">
        <v>294</v>
      </c>
      <c r="AM114" s="66" t="s">
        <v>300</v>
      </c>
      <c r="AN114" s="66" t="b">
        <v>0</v>
      </c>
      <c r="AO114" s="72" t="s">
        <v>1455</v>
      </c>
      <c r="AP114" s="66" t="s">
        <v>178</v>
      </c>
      <c r="AQ114" s="66">
        <v>0</v>
      </c>
      <c r="AR114" s="66">
        <v>0</v>
      </c>
      <c r="AS114" s="66"/>
      <c r="AT114" s="66"/>
      <c r="AU114" s="66"/>
      <c r="AV114" s="66"/>
      <c r="AW114" s="66"/>
      <c r="AX114" s="66"/>
      <c r="AY114" s="66"/>
      <c r="AZ114" s="66"/>
      <c r="BA114" s="66" t="s">
        <v>1508</v>
      </c>
      <c r="BB114">
        <v>0</v>
      </c>
      <c r="BC114" s="66" t="str">
        <f>VLOOKUP(Edges[[#This Row],[States]],'Sentiment Classification'!E:G,3,FALSE)</f>
        <v>North</v>
      </c>
      <c r="BD114" s="66" t="str">
        <f>IF(Edges[[#This Row],[Vertex 1]]=Edges[[#This Row],[Vertex 2]],"HIDE","SHOW")</f>
        <v>SHOW</v>
      </c>
      <c r="BE114" s="66">
        <f>VLOOKUP(Edges[[#This Row],[Region]],'Sentiment Classification'!J:K,2,FALSE)</f>
        <v>154</v>
      </c>
      <c r="BF114" s="66">
        <f>VLOOKUP(Edges[[#This Row],[States]],'Sentiment Classification'!E:F,2,FALSE)</f>
        <v>-5</v>
      </c>
      <c r="BG114" s="65" t="str">
        <f>REPLACE(INDEX(GroupVertices[Group], MATCH(Edges[[#This Row],[Vertex 1]],GroupVertices[Vertex],0)),1,1,"")</f>
        <v>orth</v>
      </c>
      <c r="BH114" s="65" t="str">
        <f>REPLACE(INDEX(GroupVertices[Group], MATCH(Edges[[#This Row],[Vertex 2]],GroupVertices[Vertex],0)),1,1,"")</f>
        <v>A</v>
      </c>
      <c r="BI114">
        <v>1</v>
      </c>
    </row>
    <row r="115" spans="1:61" x14ac:dyDescent="0.25">
      <c r="A115" s="64" t="s">
        <v>1427</v>
      </c>
      <c r="B115" s="64" t="s">
        <v>502</v>
      </c>
      <c r="C115" s="79" t="s">
        <v>9481</v>
      </c>
      <c r="D115" s="87">
        <v>1</v>
      </c>
      <c r="E115" s="88"/>
      <c r="F115" s="89">
        <v>90</v>
      </c>
      <c r="G115" s="66" t="str">
        <f>IF(Edges[[#This Row],[Vertex 1]]=Edges[[#This Row],[Vertex 2]],"HIDE","SHOW")</f>
        <v>SHOW</v>
      </c>
      <c r="H115" s="77"/>
      <c r="I115" s="90"/>
      <c r="J115" s="90"/>
      <c r="K115" s="34" t="s">
        <v>65</v>
      </c>
      <c r="L115" s="93">
        <v>115</v>
      </c>
      <c r="M115" s="93"/>
      <c r="N115" s="92"/>
      <c r="O115" s="66" t="s">
        <v>232</v>
      </c>
      <c r="P115" s="68">
        <v>42851.108298611114</v>
      </c>
      <c r="Q115" s="66" t="s">
        <v>1436</v>
      </c>
      <c r="R115" s="66" t="s">
        <v>1440</v>
      </c>
      <c r="S115" s="66" t="s">
        <v>1442</v>
      </c>
      <c r="T115" s="66"/>
      <c r="U115" s="66"/>
      <c r="V115" s="70" t="s">
        <v>1445</v>
      </c>
      <c r="W115" s="68">
        <v>42851.108298611114</v>
      </c>
      <c r="X115" s="70" t="s">
        <v>1450</v>
      </c>
      <c r="Y115" s="66"/>
      <c r="Z115" s="66"/>
      <c r="AA115" s="72" t="s">
        <v>1456</v>
      </c>
      <c r="AB115" s="66"/>
      <c r="AC115" s="66" t="b">
        <v>0</v>
      </c>
      <c r="AD115" s="66">
        <v>0</v>
      </c>
      <c r="AE115" s="72" t="s">
        <v>294</v>
      </c>
      <c r="AF115" s="66" t="b">
        <v>0</v>
      </c>
      <c r="AG115" s="66" t="s">
        <v>297</v>
      </c>
      <c r="AH115" s="66"/>
      <c r="AI115" s="72" t="s">
        <v>294</v>
      </c>
      <c r="AJ115" s="66" t="b">
        <v>0</v>
      </c>
      <c r="AK115" s="66">
        <v>0</v>
      </c>
      <c r="AL115" s="72" t="s">
        <v>294</v>
      </c>
      <c r="AM115" s="66" t="s">
        <v>303</v>
      </c>
      <c r="AN115" s="66" t="b">
        <v>0</v>
      </c>
      <c r="AO115" s="72" t="s">
        <v>1456</v>
      </c>
      <c r="AP115" s="66" t="s">
        <v>178</v>
      </c>
      <c r="AQ115" s="66">
        <v>0</v>
      </c>
      <c r="AR115" s="66">
        <v>0</v>
      </c>
      <c r="AS115" s="66"/>
      <c r="AT115" s="66"/>
      <c r="AU115" s="66"/>
      <c r="AV115" s="66"/>
      <c r="AW115" s="66"/>
      <c r="AX115" s="66"/>
      <c r="AY115" s="66"/>
      <c r="AZ115" s="66"/>
      <c r="BA115" s="66" t="s">
        <v>1508</v>
      </c>
      <c r="BB115">
        <v>0</v>
      </c>
      <c r="BC115" s="66" t="str">
        <f>VLOOKUP(Edges[[#This Row],[States]],'Sentiment Classification'!E:G,3,FALSE)</f>
        <v>North</v>
      </c>
      <c r="BD115" s="66" t="str">
        <f>IF(Edges[[#This Row],[Vertex 1]]=Edges[[#This Row],[Vertex 2]],"HIDE","SHOW")</f>
        <v>SHOW</v>
      </c>
      <c r="BE115" s="66">
        <f>VLOOKUP(Edges[[#This Row],[Region]],'Sentiment Classification'!J:K,2,FALSE)</f>
        <v>154</v>
      </c>
      <c r="BF115" s="66">
        <f>VLOOKUP(Edges[[#This Row],[States]],'Sentiment Classification'!E:F,2,FALSE)</f>
        <v>-5</v>
      </c>
      <c r="BG115" s="65" t="str">
        <f>REPLACE(INDEX(GroupVertices[Group], MATCH(Edges[[#This Row],[Vertex 1]],GroupVertices[Vertex],0)),1,1,"")</f>
        <v>orth</v>
      </c>
      <c r="BH115" s="65" t="str">
        <f>REPLACE(INDEX(GroupVertices[Group], MATCH(Edges[[#This Row],[Vertex 2]],GroupVertices[Vertex],0)),1,1,"")</f>
        <v>A</v>
      </c>
      <c r="BI115">
        <v>1</v>
      </c>
    </row>
    <row r="116" spans="1:61" x14ac:dyDescent="0.25">
      <c r="A116" s="64" t="s">
        <v>1428</v>
      </c>
      <c r="B116" s="64" t="s">
        <v>1430</v>
      </c>
      <c r="C116" s="79" t="s">
        <v>9480</v>
      </c>
      <c r="D116" s="87">
        <v>1</v>
      </c>
      <c r="E116" s="88"/>
      <c r="F116" s="89">
        <v>90</v>
      </c>
      <c r="G116" s="66" t="str">
        <f>IF(Edges[[#This Row],[Vertex 1]]=Edges[[#This Row],[Vertex 2]],"HIDE","SHOW")</f>
        <v>SHOW</v>
      </c>
      <c r="H116" s="77"/>
      <c r="I116" s="90"/>
      <c r="J116" s="90"/>
      <c r="K116" s="34" t="s">
        <v>65</v>
      </c>
      <c r="L116" s="93">
        <v>116</v>
      </c>
      <c r="M116" s="93"/>
      <c r="N116" s="92"/>
      <c r="O116" s="66" t="s">
        <v>232</v>
      </c>
      <c r="P116" s="68">
        <v>42852.308263888888</v>
      </c>
      <c r="Q116" s="66" t="s">
        <v>1437</v>
      </c>
      <c r="R116" s="66"/>
      <c r="S116" s="66"/>
      <c r="T116" s="66"/>
      <c r="U116" s="66"/>
      <c r="V116" s="70" t="s">
        <v>1446</v>
      </c>
      <c r="W116" s="68">
        <v>42852.308263888888</v>
      </c>
      <c r="X116" s="70" t="s">
        <v>1451</v>
      </c>
      <c r="Y116" s="66"/>
      <c r="Z116" s="66"/>
      <c r="AA116" s="72" t="s">
        <v>1457</v>
      </c>
      <c r="AB116" s="72" t="s">
        <v>1459</v>
      </c>
      <c r="AC116" s="66" t="b">
        <v>0</v>
      </c>
      <c r="AD116" s="66">
        <v>1</v>
      </c>
      <c r="AE116" s="72" t="s">
        <v>293</v>
      </c>
      <c r="AF116" s="66" t="b">
        <v>0</v>
      </c>
      <c r="AG116" s="66" t="s">
        <v>297</v>
      </c>
      <c r="AH116" s="66"/>
      <c r="AI116" s="72" t="s">
        <v>294</v>
      </c>
      <c r="AJ116" s="66" t="b">
        <v>0</v>
      </c>
      <c r="AK116" s="66">
        <v>0</v>
      </c>
      <c r="AL116" s="72" t="s">
        <v>294</v>
      </c>
      <c r="AM116" s="66" t="s">
        <v>303</v>
      </c>
      <c r="AN116" s="66" t="b">
        <v>0</v>
      </c>
      <c r="AO116" s="72" t="s">
        <v>1459</v>
      </c>
      <c r="AP116" s="66" t="s">
        <v>178</v>
      </c>
      <c r="AQ116" s="66">
        <v>0</v>
      </c>
      <c r="AR116" s="66">
        <v>0</v>
      </c>
      <c r="AS116" s="66"/>
      <c r="AT116" s="66"/>
      <c r="AU116" s="66"/>
      <c r="AV116" s="66"/>
      <c r="AW116" s="66"/>
      <c r="AX116" s="66"/>
      <c r="AY116" s="66"/>
      <c r="AZ116" s="66"/>
      <c r="BA116" s="66" t="s">
        <v>1508</v>
      </c>
      <c r="BB116">
        <v>-1</v>
      </c>
      <c r="BC116" s="66" t="str">
        <f>VLOOKUP(Edges[[#This Row],[States]],'Sentiment Classification'!E:G,3,FALSE)</f>
        <v>North</v>
      </c>
      <c r="BD116" s="66" t="str">
        <f>IF(Edges[[#This Row],[Vertex 1]]=Edges[[#This Row],[Vertex 2]],"HIDE","SHOW")</f>
        <v>SHOW</v>
      </c>
      <c r="BE116" s="66">
        <f>VLOOKUP(Edges[[#This Row],[Region]],'Sentiment Classification'!J:K,2,FALSE)</f>
        <v>154</v>
      </c>
      <c r="BF116" s="66">
        <f>VLOOKUP(Edges[[#This Row],[States]],'Sentiment Classification'!E:F,2,FALSE)</f>
        <v>-5</v>
      </c>
      <c r="BG116" s="65" t="str">
        <f>REPLACE(INDEX(GroupVertices[Group], MATCH(Edges[[#This Row],[Vertex 1]],GroupVertices[Vertex],0)),1,1,"")</f>
        <v>orth</v>
      </c>
      <c r="BH116" s="65" t="str">
        <f>REPLACE(INDEX(GroupVertices[Group], MATCH(Edges[[#This Row],[Vertex 2]],GroupVertices[Vertex],0)),1,1,"")</f>
        <v>orth</v>
      </c>
      <c r="BI116">
        <v>1</v>
      </c>
    </row>
    <row r="117" spans="1:61" x14ac:dyDescent="0.25">
      <c r="A117" s="64" t="s">
        <v>1428</v>
      </c>
      <c r="B117" s="64" t="s">
        <v>1431</v>
      </c>
      <c r="C117" s="79" t="s">
        <v>9480</v>
      </c>
      <c r="D117" s="87">
        <v>1</v>
      </c>
      <c r="E117" s="88"/>
      <c r="F117" s="89">
        <v>90</v>
      </c>
      <c r="G117" s="66" t="str">
        <f>IF(Edges[[#This Row],[Vertex 1]]=Edges[[#This Row],[Vertex 2]],"HIDE","SHOW")</f>
        <v>SHOW</v>
      </c>
      <c r="H117" s="77"/>
      <c r="I117" s="90"/>
      <c r="J117" s="90"/>
      <c r="K117" s="34" t="s">
        <v>65</v>
      </c>
      <c r="L117" s="93">
        <v>117</v>
      </c>
      <c r="M117" s="93"/>
      <c r="N117" s="92"/>
      <c r="O117" s="66" t="s">
        <v>232</v>
      </c>
      <c r="P117" s="68">
        <v>42852.308263888888</v>
      </c>
      <c r="Q117" s="66" t="s">
        <v>1437</v>
      </c>
      <c r="R117" s="66"/>
      <c r="S117" s="66"/>
      <c r="T117" s="66"/>
      <c r="U117" s="66"/>
      <c r="V117" s="70" t="s">
        <v>1446</v>
      </c>
      <c r="W117" s="68">
        <v>42852.308263888888</v>
      </c>
      <c r="X117" s="70" t="s">
        <v>1451</v>
      </c>
      <c r="Y117" s="66"/>
      <c r="Z117" s="66"/>
      <c r="AA117" s="72" t="s">
        <v>1457</v>
      </c>
      <c r="AB117" s="72" t="s">
        <v>1459</v>
      </c>
      <c r="AC117" s="66" t="b">
        <v>0</v>
      </c>
      <c r="AD117" s="66">
        <v>1</v>
      </c>
      <c r="AE117" s="72" t="s">
        <v>293</v>
      </c>
      <c r="AF117" s="66" t="b">
        <v>0</v>
      </c>
      <c r="AG117" s="66" t="s">
        <v>297</v>
      </c>
      <c r="AH117" s="66"/>
      <c r="AI117" s="72" t="s">
        <v>294</v>
      </c>
      <c r="AJ117" s="66" t="b">
        <v>0</v>
      </c>
      <c r="AK117" s="66">
        <v>0</v>
      </c>
      <c r="AL117" s="72" t="s">
        <v>294</v>
      </c>
      <c r="AM117" s="66" t="s">
        <v>303</v>
      </c>
      <c r="AN117" s="66" t="b">
        <v>0</v>
      </c>
      <c r="AO117" s="72" t="s">
        <v>1459</v>
      </c>
      <c r="AP117" s="66" t="s">
        <v>178</v>
      </c>
      <c r="AQ117" s="66">
        <v>0</v>
      </c>
      <c r="AR117" s="66">
        <v>0</v>
      </c>
      <c r="AS117" s="66"/>
      <c r="AT117" s="66"/>
      <c r="AU117" s="66"/>
      <c r="AV117" s="66"/>
      <c r="AW117" s="66"/>
      <c r="AX117" s="66"/>
      <c r="AY117" s="66"/>
      <c r="AZ117" s="66"/>
      <c r="BA117" s="66" t="s">
        <v>1508</v>
      </c>
      <c r="BB117">
        <v>-1</v>
      </c>
      <c r="BC117" s="66" t="str">
        <f>VLOOKUP(Edges[[#This Row],[States]],'Sentiment Classification'!E:G,3,FALSE)</f>
        <v>North</v>
      </c>
      <c r="BD117" s="66" t="str">
        <f>IF(Edges[[#This Row],[Vertex 1]]=Edges[[#This Row],[Vertex 2]],"HIDE","SHOW")</f>
        <v>SHOW</v>
      </c>
      <c r="BE117" s="66">
        <f>VLOOKUP(Edges[[#This Row],[Region]],'Sentiment Classification'!J:K,2,FALSE)</f>
        <v>154</v>
      </c>
      <c r="BF117" s="66">
        <f>VLOOKUP(Edges[[#This Row],[States]],'Sentiment Classification'!E:F,2,FALSE)</f>
        <v>-5</v>
      </c>
      <c r="BG117" s="65" t="str">
        <f>REPLACE(INDEX(GroupVertices[Group], MATCH(Edges[[#This Row],[Vertex 1]],GroupVertices[Vertex],0)),1,1,"")</f>
        <v>orth</v>
      </c>
      <c r="BH117" s="65" t="str">
        <f>REPLACE(INDEX(GroupVertices[Group], MATCH(Edges[[#This Row],[Vertex 2]],GroupVertices[Vertex],0)),1,1,"")</f>
        <v>orth</v>
      </c>
      <c r="BI117">
        <v>1</v>
      </c>
    </row>
    <row r="118" spans="1:61" x14ac:dyDescent="0.25">
      <c r="A118" s="64" t="s">
        <v>1428</v>
      </c>
      <c r="B118" s="64" t="s">
        <v>227</v>
      </c>
      <c r="C118" s="79" t="s">
        <v>9480</v>
      </c>
      <c r="D118" s="87">
        <v>1</v>
      </c>
      <c r="E118" s="88"/>
      <c r="F118" s="89">
        <v>90</v>
      </c>
      <c r="G118" s="66" t="str">
        <f>IF(Edges[[#This Row],[Vertex 1]]=Edges[[#This Row],[Vertex 2]],"HIDE","SHOW")</f>
        <v>SHOW</v>
      </c>
      <c r="H118" s="77"/>
      <c r="I118" s="90"/>
      <c r="J118" s="90"/>
      <c r="K118" s="34" t="s">
        <v>65</v>
      </c>
      <c r="L118" s="93">
        <v>118</v>
      </c>
      <c r="M118" s="93"/>
      <c r="N118" s="92"/>
      <c r="O118" s="66" t="s">
        <v>233</v>
      </c>
      <c r="P118" s="68">
        <v>42852.308263888888</v>
      </c>
      <c r="Q118" s="66" t="s">
        <v>1437</v>
      </c>
      <c r="R118" s="66"/>
      <c r="S118" s="66"/>
      <c r="T118" s="66"/>
      <c r="U118" s="66"/>
      <c r="V118" s="70" t="s">
        <v>1446</v>
      </c>
      <c r="W118" s="68">
        <v>42852.308263888888</v>
      </c>
      <c r="X118" s="70" t="s">
        <v>1451</v>
      </c>
      <c r="Y118" s="66"/>
      <c r="Z118" s="66"/>
      <c r="AA118" s="72" t="s">
        <v>1457</v>
      </c>
      <c r="AB118" s="72" t="s">
        <v>1459</v>
      </c>
      <c r="AC118" s="66" t="b">
        <v>0</v>
      </c>
      <c r="AD118" s="66">
        <v>1</v>
      </c>
      <c r="AE118" s="72" t="s">
        <v>293</v>
      </c>
      <c r="AF118" s="66" t="b">
        <v>0</v>
      </c>
      <c r="AG118" s="66" t="s">
        <v>297</v>
      </c>
      <c r="AH118" s="66"/>
      <c r="AI118" s="72" t="s">
        <v>294</v>
      </c>
      <c r="AJ118" s="66" t="b">
        <v>0</v>
      </c>
      <c r="AK118" s="66">
        <v>0</v>
      </c>
      <c r="AL118" s="72" t="s">
        <v>294</v>
      </c>
      <c r="AM118" s="66" t="s">
        <v>303</v>
      </c>
      <c r="AN118" s="66" t="b">
        <v>0</v>
      </c>
      <c r="AO118" s="72" t="s">
        <v>1459</v>
      </c>
      <c r="AP118" s="66" t="s">
        <v>178</v>
      </c>
      <c r="AQ118" s="66">
        <v>0</v>
      </c>
      <c r="AR118" s="66">
        <v>0</v>
      </c>
      <c r="AS118" s="66"/>
      <c r="AT118" s="66"/>
      <c r="AU118" s="66"/>
      <c r="AV118" s="66"/>
      <c r="AW118" s="66"/>
      <c r="AX118" s="66"/>
      <c r="AY118" s="66"/>
      <c r="AZ118" s="66"/>
      <c r="BA118" s="66" t="s">
        <v>1508</v>
      </c>
      <c r="BB118">
        <v>-1</v>
      </c>
      <c r="BC118" s="66" t="str">
        <f>VLOOKUP(Edges[[#This Row],[States]],'Sentiment Classification'!E:G,3,FALSE)</f>
        <v>North</v>
      </c>
      <c r="BD118" s="66" t="str">
        <f>IF(Edges[[#This Row],[Vertex 1]]=Edges[[#This Row],[Vertex 2]],"HIDE","SHOW")</f>
        <v>SHOW</v>
      </c>
      <c r="BE118" s="66">
        <f>VLOOKUP(Edges[[#This Row],[Region]],'Sentiment Classification'!J:K,2,FALSE)</f>
        <v>154</v>
      </c>
      <c r="BF118" s="66">
        <f>VLOOKUP(Edges[[#This Row],[States]],'Sentiment Classification'!E:F,2,FALSE)</f>
        <v>-5</v>
      </c>
      <c r="BG118" s="65" t="str">
        <f>REPLACE(INDEX(GroupVertices[Group], MATCH(Edges[[#This Row],[Vertex 1]],GroupVertices[Vertex],0)),1,1,"")</f>
        <v>orth</v>
      </c>
      <c r="BH118" s="65" t="str">
        <f>REPLACE(INDEX(GroupVertices[Group], MATCH(Edges[[#This Row],[Vertex 2]],GroupVertices[Vertex],0)),1,1,"")</f>
        <v>A</v>
      </c>
      <c r="BI118">
        <v>1</v>
      </c>
    </row>
    <row r="119" spans="1:61" x14ac:dyDescent="0.25">
      <c r="A119" s="64" t="s">
        <v>1429</v>
      </c>
      <c r="B119" s="64" t="s">
        <v>1432</v>
      </c>
      <c r="C119" s="79" t="s">
        <v>9480</v>
      </c>
      <c r="D119" s="87">
        <v>1</v>
      </c>
      <c r="E119" s="88"/>
      <c r="F119" s="89">
        <v>90</v>
      </c>
      <c r="G119" s="66" t="str">
        <f>IF(Edges[[#This Row],[Vertex 1]]=Edges[[#This Row],[Vertex 2]],"HIDE","SHOW")</f>
        <v>SHOW</v>
      </c>
      <c r="H119" s="77"/>
      <c r="I119" s="90"/>
      <c r="J119" s="90"/>
      <c r="K119" s="34" t="s">
        <v>65</v>
      </c>
      <c r="L119" s="93">
        <v>119</v>
      </c>
      <c r="M119" s="93"/>
      <c r="N119" s="92"/>
      <c r="O119" s="66" t="s">
        <v>232</v>
      </c>
      <c r="P119" s="68">
        <v>42852.641250000001</v>
      </c>
      <c r="Q119" s="66" t="s">
        <v>1438</v>
      </c>
      <c r="R119" s="66"/>
      <c r="S119" s="66"/>
      <c r="T119" s="66"/>
      <c r="U119" s="66"/>
      <c r="V119" s="70" t="s">
        <v>418</v>
      </c>
      <c r="W119" s="68">
        <v>42852.641250000001</v>
      </c>
      <c r="X119" s="70" t="s">
        <v>1452</v>
      </c>
      <c r="Y119" s="66"/>
      <c r="Z119" s="66"/>
      <c r="AA119" s="72" t="s">
        <v>1458</v>
      </c>
      <c r="AB119" s="66"/>
      <c r="AC119" s="66" t="b">
        <v>0</v>
      </c>
      <c r="AD119" s="66">
        <v>0</v>
      </c>
      <c r="AE119" s="72" t="s">
        <v>581</v>
      </c>
      <c r="AF119" s="66" t="b">
        <v>0</v>
      </c>
      <c r="AG119" s="66" t="s">
        <v>297</v>
      </c>
      <c r="AH119" s="66"/>
      <c r="AI119" s="72" t="s">
        <v>294</v>
      </c>
      <c r="AJ119" s="66" t="b">
        <v>0</v>
      </c>
      <c r="AK119" s="66">
        <v>0</v>
      </c>
      <c r="AL119" s="72" t="s">
        <v>294</v>
      </c>
      <c r="AM119" s="66" t="s">
        <v>303</v>
      </c>
      <c r="AN119" s="66" t="b">
        <v>0</v>
      </c>
      <c r="AO119" s="72" t="s">
        <v>1458</v>
      </c>
      <c r="AP119" s="66" t="s">
        <v>178</v>
      </c>
      <c r="AQ119" s="66">
        <v>0</v>
      </c>
      <c r="AR119" s="66">
        <v>0</v>
      </c>
      <c r="AS119" s="66"/>
      <c r="AT119" s="66"/>
      <c r="AU119" s="66"/>
      <c r="AV119" s="66"/>
      <c r="AW119" s="66"/>
      <c r="AX119" s="66"/>
      <c r="AY119" s="66"/>
      <c r="AZ119" s="66"/>
      <c r="BA119" s="66" t="s">
        <v>1508</v>
      </c>
      <c r="BB119">
        <v>-1</v>
      </c>
      <c r="BC119" s="66" t="str">
        <f>VLOOKUP(Edges[[#This Row],[States]],'Sentiment Classification'!E:G,3,FALSE)</f>
        <v>North</v>
      </c>
      <c r="BD119" s="66" t="str">
        <f>IF(Edges[[#This Row],[Vertex 1]]=Edges[[#This Row],[Vertex 2]],"HIDE","SHOW")</f>
        <v>SHOW</v>
      </c>
      <c r="BE119" s="66">
        <f>VLOOKUP(Edges[[#This Row],[Region]],'Sentiment Classification'!J:K,2,FALSE)</f>
        <v>154</v>
      </c>
      <c r="BF119" s="66">
        <f>VLOOKUP(Edges[[#This Row],[States]],'Sentiment Classification'!E:F,2,FALSE)</f>
        <v>-5</v>
      </c>
      <c r="BG119" s="65" t="str">
        <f>REPLACE(INDEX(GroupVertices[Group], MATCH(Edges[[#This Row],[Vertex 1]],GroupVertices[Vertex],0)),1,1,"")</f>
        <v>orth</v>
      </c>
      <c r="BH119" s="65" t="str">
        <f>REPLACE(INDEX(GroupVertices[Group], MATCH(Edges[[#This Row],[Vertex 2]],GroupVertices[Vertex],0)),1,1,"")</f>
        <v>A</v>
      </c>
      <c r="BI119">
        <v>1</v>
      </c>
    </row>
    <row r="120" spans="1:61" x14ac:dyDescent="0.25">
      <c r="A120" s="64" t="s">
        <v>1429</v>
      </c>
      <c r="B120" s="64" t="s">
        <v>227</v>
      </c>
      <c r="C120" s="79" t="s">
        <v>9480</v>
      </c>
      <c r="D120" s="87">
        <v>1</v>
      </c>
      <c r="E120" s="88"/>
      <c r="F120" s="89">
        <v>90</v>
      </c>
      <c r="G120" s="66" t="str">
        <f>IF(Edges[[#This Row],[Vertex 1]]=Edges[[#This Row],[Vertex 2]],"HIDE","SHOW")</f>
        <v>SHOW</v>
      </c>
      <c r="H120" s="77"/>
      <c r="I120" s="90"/>
      <c r="J120" s="90"/>
      <c r="K120" s="34" t="s">
        <v>65</v>
      </c>
      <c r="L120" s="93">
        <v>120</v>
      </c>
      <c r="M120" s="93"/>
      <c r="N120" s="92"/>
      <c r="O120" s="66" t="s">
        <v>232</v>
      </c>
      <c r="P120" s="68">
        <v>42852.641250000001</v>
      </c>
      <c r="Q120" s="66" t="s">
        <v>1438</v>
      </c>
      <c r="R120" s="66"/>
      <c r="S120" s="66"/>
      <c r="T120" s="66"/>
      <c r="U120" s="66"/>
      <c r="V120" s="70" t="s">
        <v>418</v>
      </c>
      <c r="W120" s="68">
        <v>42852.641250000001</v>
      </c>
      <c r="X120" s="70" t="s">
        <v>1452</v>
      </c>
      <c r="Y120" s="66"/>
      <c r="Z120" s="66"/>
      <c r="AA120" s="72" t="s">
        <v>1458</v>
      </c>
      <c r="AB120" s="66"/>
      <c r="AC120" s="66" t="b">
        <v>0</v>
      </c>
      <c r="AD120" s="66">
        <v>0</v>
      </c>
      <c r="AE120" s="72" t="s">
        <v>581</v>
      </c>
      <c r="AF120" s="66" t="b">
        <v>0</v>
      </c>
      <c r="AG120" s="66" t="s">
        <v>297</v>
      </c>
      <c r="AH120" s="66"/>
      <c r="AI120" s="72" t="s">
        <v>294</v>
      </c>
      <c r="AJ120" s="66" t="b">
        <v>0</v>
      </c>
      <c r="AK120" s="66">
        <v>0</v>
      </c>
      <c r="AL120" s="72" t="s">
        <v>294</v>
      </c>
      <c r="AM120" s="66" t="s">
        <v>303</v>
      </c>
      <c r="AN120" s="66" t="b">
        <v>0</v>
      </c>
      <c r="AO120" s="72" t="s">
        <v>1458</v>
      </c>
      <c r="AP120" s="66" t="s">
        <v>178</v>
      </c>
      <c r="AQ120" s="66">
        <v>0</v>
      </c>
      <c r="AR120" s="66">
        <v>0</v>
      </c>
      <c r="AS120" s="66"/>
      <c r="AT120" s="66"/>
      <c r="AU120" s="66"/>
      <c r="AV120" s="66"/>
      <c r="AW120" s="66"/>
      <c r="AX120" s="66"/>
      <c r="AY120" s="66"/>
      <c r="AZ120" s="66"/>
      <c r="BA120" s="66" t="s">
        <v>1508</v>
      </c>
      <c r="BB120">
        <v>-1</v>
      </c>
      <c r="BC120" s="66" t="str">
        <f>VLOOKUP(Edges[[#This Row],[States]],'Sentiment Classification'!E:G,3,FALSE)</f>
        <v>North</v>
      </c>
      <c r="BD120" s="66" t="str">
        <f>IF(Edges[[#This Row],[Vertex 1]]=Edges[[#This Row],[Vertex 2]],"HIDE","SHOW")</f>
        <v>SHOW</v>
      </c>
      <c r="BE120" s="66">
        <f>VLOOKUP(Edges[[#This Row],[Region]],'Sentiment Classification'!J:K,2,FALSE)</f>
        <v>154</v>
      </c>
      <c r="BF120" s="66">
        <f>VLOOKUP(Edges[[#This Row],[States]],'Sentiment Classification'!E:F,2,FALSE)</f>
        <v>-5</v>
      </c>
      <c r="BG120" s="65" t="str">
        <f>REPLACE(INDEX(GroupVertices[Group], MATCH(Edges[[#This Row],[Vertex 1]],GroupVertices[Vertex],0)),1,1,"")</f>
        <v>orth</v>
      </c>
      <c r="BH120" s="65" t="str">
        <f>REPLACE(INDEX(GroupVertices[Group], MATCH(Edges[[#This Row],[Vertex 2]],GroupVertices[Vertex],0)),1,1,"")</f>
        <v>A</v>
      </c>
      <c r="BI120">
        <v>1</v>
      </c>
    </row>
    <row r="121" spans="1:61" x14ac:dyDescent="0.25">
      <c r="A121" s="80" t="s">
        <v>1429</v>
      </c>
      <c r="B121" s="80" t="s">
        <v>226</v>
      </c>
      <c r="C121" s="79" t="s">
        <v>9480</v>
      </c>
      <c r="D121" s="94">
        <v>1</v>
      </c>
      <c r="E121" s="95"/>
      <c r="F121" s="96">
        <v>90</v>
      </c>
      <c r="G121" s="66" t="str">
        <f>IF(Edges[[#This Row],[Vertex 1]]=Edges[[#This Row],[Vertex 2]],"HIDE","SHOW")</f>
        <v>SHOW</v>
      </c>
      <c r="H121" s="78"/>
      <c r="I121" s="97"/>
      <c r="J121" s="97"/>
      <c r="K121" s="34" t="s">
        <v>65</v>
      </c>
      <c r="L121" s="98">
        <v>121</v>
      </c>
      <c r="M121" s="98"/>
      <c r="N121" s="99"/>
      <c r="O121" s="81" t="s">
        <v>233</v>
      </c>
      <c r="P121" s="83">
        <v>42852.641250000001</v>
      </c>
      <c r="Q121" s="81" t="s">
        <v>1438</v>
      </c>
      <c r="R121" s="81"/>
      <c r="S121" s="81"/>
      <c r="T121" s="81"/>
      <c r="U121" s="81"/>
      <c r="V121" s="82" t="s">
        <v>418</v>
      </c>
      <c r="W121" s="83">
        <v>42852.641250000001</v>
      </c>
      <c r="X121" s="82" t="s">
        <v>1452</v>
      </c>
      <c r="Y121" s="81"/>
      <c r="Z121" s="81"/>
      <c r="AA121" s="85" t="s">
        <v>1458</v>
      </c>
      <c r="AB121" s="81"/>
      <c r="AC121" s="81" t="b">
        <v>0</v>
      </c>
      <c r="AD121" s="81">
        <v>0</v>
      </c>
      <c r="AE121" s="85" t="s">
        <v>581</v>
      </c>
      <c r="AF121" s="81" t="b">
        <v>0</v>
      </c>
      <c r="AG121" s="81" t="s">
        <v>297</v>
      </c>
      <c r="AH121" s="81"/>
      <c r="AI121" s="85" t="s">
        <v>294</v>
      </c>
      <c r="AJ121" s="81" t="b">
        <v>0</v>
      </c>
      <c r="AK121" s="81">
        <v>0</v>
      </c>
      <c r="AL121" s="85" t="s">
        <v>294</v>
      </c>
      <c r="AM121" s="81" t="s">
        <v>303</v>
      </c>
      <c r="AN121" s="81" t="b">
        <v>0</v>
      </c>
      <c r="AO121" s="85" t="s">
        <v>1458</v>
      </c>
      <c r="AP121" s="81" t="s">
        <v>178</v>
      </c>
      <c r="AQ121" s="81">
        <v>0</v>
      </c>
      <c r="AR121" s="81">
        <v>0</v>
      </c>
      <c r="AS121" s="81"/>
      <c r="AT121" s="81"/>
      <c r="AU121" s="81"/>
      <c r="AV121" s="81"/>
      <c r="AW121" s="81"/>
      <c r="AX121" s="81"/>
      <c r="AY121" s="81"/>
      <c r="AZ121" s="81"/>
      <c r="BA121" s="66" t="s">
        <v>1508</v>
      </c>
      <c r="BB121">
        <v>-1</v>
      </c>
      <c r="BC121" s="66" t="str">
        <f>VLOOKUP(Edges[[#This Row],[States]],'Sentiment Classification'!E:G,3,FALSE)</f>
        <v>North</v>
      </c>
      <c r="BD121" s="66" t="str">
        <f>IF(Edges[[#This Row],[Vertex 1]]=Edges[[#This Row],[Vertex 2]],"HIDE","SHOW")</f>
        <v>SHOW</v>
      </c>
      <c r="BE121" s="66">
        <f>VLOOKUP(Edges[[#This Row],[Region]],'Sentiment Classification'!J:K,2,FALSE)</f>
        <v>154</v>
      </c>
      <c r="BF121" s="66">
        <f>VLOOKUP(Edges[[#This Row],[States]],'Sentiment Classification'!E:F,2,FALSE)</f>
        <v>-5</v>
      </c>
      <c r="BG121" s="65" t="str">
        <f>REPLACE(INDEX(GroupVertices[Group], MATCH(Edges[[#This Row],[Vertex 1]],GroupVertices[Vertex],0)),1,1,"")</f>
        <v>orth</v>
      </c>
      <c r="BH121" s="65" t="str">
        <f>REPLACE(INDEX(GroupVertices[Group], MATCH(Edges[[#This Row],[Vertex 2]],GroupVertices[Vertex],0)),1,1,"")</f>
        <v>A</v>
      </c>
      <c r="BI121">
        <v>1</v>
      </c>
    </row>
    <row r="122" spans="1:61" x14ac:dyDescent="0.25">
      <c r="A122" s="64" t="s">
        <v>1509</v>
      </c>
      <c r="B122" s="64" t="s">
        <v>226</v>
      </c>
      <c r="C122" s="79" t="s">
        <v>9480</v>
      </c>
      <c r="D122" s="87">
        <v>1</v>
      </c>
      <c r="E122" s="88"/>
      <c r="F122" s="89">
        <v>90</v>
      </c>
      <c r="G122" s="66" t="str">
        <f>IF(Edges[[#This Row],[Vertex 1]]=Edges[[#This Row],[Vertex 2]],"HIDE","SHOW")</f>
        <v>SHOW</v>
      </c>
      <c r="H122" s="77"/>
      <c r="I122" s="90"/>
      <c r="J122" s="90"/>
      <c r="K122" s="34" t="s">
        <v>65</v>
      </c>
      <c r="L122" s="93">
        <v>122</v>
      </c>
      <c r="M122" s="93"/>
      <c r="N122" s="92"/>
      <c r="O122" s="66" t="s">
        <v>232</v>
      </c>
      <c r="P122" s="68">
        <v>42848.407268518517</v>
      </c>
      <c r="Q122" s="66" t="s">
        <v>1516</v>
      </c>
      <c r="R122" s="66"/>
      <c r="S122" s="66"/>
      <c r="T122" s="66"/>
      <c r="U122" s="66"/>
      <c r="V122" s="70" t="s">
        <v>418</v>
      </c>
      <c r="W122" s="68">
        <v>42848.407268518517</v>
      </c>
      <c r="X122" s="70" t="s">
        <v>1527</v>
      </c>
      <c r="Y122" s="66"/>
      <c r="Z122" s="66"/>
      <c r="AA122" s="72" t="s">
        <v>1533</v>
      </c>
      <c r="AB122" s="66"/>
      <c r="AC122" s="66" t="b">
        <v>0</v>
      </c>
      <c r="AD122" s="66">
        <v>0</v>
      </c>
      <c r="AE122" s="72" t="s">
        <v>294</v>
      </c>
      <c r="AF122" s="66" t="b">
        <v>0</v>
      </c>
      <c r="AG122" s="66" t="s">
        <v>297</v>
      </c>
      <c r="AH122" s="66"/>
      <c r="AI122" s="72" t="s">
        <v>294</v>
      </c>
      <c r="AJ122" s="66" t="b">
        <v>0</v>
      </c>
      <c r="AK122" s="66">
        <v>3</v>
      </c>
      <c r="AL122" s="72" t="s">
        <v>1537</v>
      </c>
      <c r="AM122" s="66" t="s">
        <v>585</v>
      </c>
      <c r="AN122" s="66" t="b">
        <v>0</v>
      </c>
      <c r="AO122" s="72" t="s">
        <v>1537</v>
      </c>
      <c r="AP122" s="66" t="s">
        <v>178</v>
      </c>
      <c r="AQ122" s="66">
        <v>0</v>
      </c>
      <c r="AR122" s="66">
        <v>0</v>
      </c>
      <c r="AS122" s="66"/>
      <c r="AT122" s="66"/>
      <c r="AU122" s="66"/>
      <c r="AV122" s="66"/>
      <c r="AW122" s="66"/>
      <c r="AX122" s="66"/>
      <c r="AY122" s="66"/>
      <c r="AZ122" s="66"/>
      <c r="BA122" s="66" t="s">
        <v>1572</v>
      </c>
      <c r="BB122">
        <v>-1</v>
      </c>
      <c r="BC122" s="66" t="str">
        <f>VLOOKUP(Edges[[#This Row],[States]],'Sentiment Classification'!E:G,3,FALSE)</f>
        <v>West</v>
      </c>
      <c r="BD122" s="66" t="str">
        <f>IF(Edges[[#This Row],[Vertex 1]]=Edges[[#This Row],[Vertex 2]],"HIDE","SHOW")</f>
        <v>SHOW</v>
      </c>
      <c r="BE122" s="66">
        <f>VLOOKUP(Edges[[#This Row],[Region]],'Sentiment Classification'!J:K,2,FALSE)</f>
        <v>31</v>
      </c>
      <c r="BF122" s="66">
        <f>VLOOKUP(Edges[[#This Row],[States]],'Sentiment Classification'!E:F,2,FALSE)</f>
        <v>-8</v>
      </c>
      <c r="BG122" s="65" t="str">
        <f>REPLACE(INDEX(GroupVertices[Group], MATCH(Edges[[#This Row],[Vertex 1]],GroupVertices[Vertex],0)),1,1,"")</f>
        <v>est</v>
      </c>
      <c r="BH122" s="65" t="str">
        <f>REPLACE(INDEX(GroupVertices[Group], MATCH(Edges[[#This Row],[Vertex 2]],GroupVertices[Vertex],0)),1,1,"")</f>
        <v>A</v>
      </c>
      <c r="BI122">
        <v>1</v>
      </c>
    </row>
    <row r="123" spans="1:61" x14ac:dyDescent="0.25">
      <c r="A123" s="64" t="s">
        <v>1509</v>
      </c>
      <c r="B123" s="64" t="s">
        <v>1513</v>
      </c>
      <c r="C123" s="79" t="s">
        <v>9480</v>
      </c>
      <c r="D123" s="87">
        <v>1</v>
      </c>
      <c r="E123" s="88"/>
      <c r="F123" s="89">
        <v>90</v>
      </c>
      <c r="G123" s="66" t="str">
        <f>IF(Edges[[#This Row],[Vertex 1]]=Edges[[#This Row],[Vertex 2]],"HIDE","SHOW")</f>
        <v>SHOW</v>
      </c>
      <c r="H123" s="77"/>
      <c r="I123" s="90"/>
      <c r="J123" s="90"/>
      <c r="K123" s="34" t="s">
        <v>65</v>
      </c>
      <c r="L123" s="93">
        <v>123</v>
      </c>
      <c r="M123" s="93"/>
      <c r="N123" s="92"/>
      <c r="O123" s="66" t="s">
        <v>232</v>
      </c>
      <c r="P123" s="68">
        <v>42848.407268518517</v>
      </c>
      <c r="Q123" s="66" t="s">
        <v>1516</v>
      </c>
      <c r="R123" s="66"/>
      <c r="S123" s="66"/>
      <c r="T123" s="66"/>
      <c r="U123" s="66"/>
      <c r="V123" s="70" t="s">
        <v>418</v>
      </c>
      <c r="W123" s="68">
        <v>42848.407268518517</v>
      </c>
      <c r="X123" s="70" t="s">
        <v>1527</v>
      </c>
      <c r="Y123" s="66"/>
      <c r="Z123" s="66"/>
      <c r="AA123" s="72" t="s">
        <v>1533</v>
      </c>
      <c r="AB123" s="66"/>
      <c r="AC123" s="66" t="b">
        <v>0</v>
      </c>
      <c r="AD123" s="66">
        <v>0</v>
      </c>
      <c r="AE123" s="72" t="s">
        <v>294</v>
      </c>
      <c r="AF123" s="66" t="b">
        <v>0</v>
      </c>
      <c r="AG123" s="66" t="s">
        <v>297</v>
      </c>
      <c r="AH123" s="66"/>
      <c r="AI123" s="72" t="s">
        <v>294</v>
      </c>
      <c r="AJ123" s="66" t="b">
        <v>0</v>
      </c>
      <c r="AK123" s="66">
        <v>3</v>
      </c>
      <c r="AL123" s="72" t="s">
        <v>1537</v>
      </c>
      <c r="AM123" s="66" t="s">
        <v>585</v>
      </c>
      <c r="AN123" s="66" t="b">
        <v>0</v>
      </c>
      <c r="AO123" s="72" t="s">
        <v>1537</v>
      </c>
      <c r="AP123" s="66" t="s">
        <v>178</v>
      </c>
      <c r="AQ123" s="66">
        <v>0</v>
      </c>
      <c r="AR123" s="66">
        <v>0</v>
      </c>
      <c r="AS123" s="66"/>
      <c r="AT123" s="66"/>
      <c r="AU123" s="66"/>
      <c r="AV123" s="66"/>
      <c r="AW123" s="66"/>
      <c r="AX123" s="66"/>
      <c r="AY123" s="66"/>
      <c r="AZ123" s="66"/>
      <c r="BA123" s="66" t="s">
        <v>1572</v>
      </c>
      <c r="BB123">
        <v>-1</v>
      </c>
      <c r="BC123" s="66" t="str">
        <f>VLOOKUP(Edges[[#This Row],[States]],'Sentiment Classification'!E:G,3,FALSE)</f>
        <v>West</v>
      </c>
      <c r="BD123" s="66" t="str">
        <f>IF(Edges[[#This Row],[Vertex 1]]=Edges[[#This Row],[Vertex 2]],"HIDE","SHOW")</f>
        <v>SHOW</v>
      </c>
      <c r="BE123" s="66">
        <f>VLOOKUP(Edges[[#This Row],[Region]],'Sentiment Classification'!J:K,2,FALSE)</f>
        <v>31</v>
      </c>
      <c r="BF123" s="66">
        <f>VLOOKUP(Edges[[#This Row],[States]],'Sentiment Classification'!E:F,2,FALSE)</f>
        <v>-8</v>
      </c>
      <c r="BG123" s="65" t="str">
        <f>REPLACE(INDEX(GroupVertices[Group], MATCH(Edges[[#This Row],[Vertex 1]],GroupVertices[Vertex],0)),1,1,"")</f>
        <v>est</v>
      </c>
      <c r="BH123" s="65" t="str">
        <f>REPLACE(INDEX(GroupVertices[Group], MATCH(Edges[[#This Row],[Vertex 2]],GroupVertices[Vertex],0)),1,1,"")</f>
        <v>est</v>
      </c>
      <c r="BI123">
        <v>1</v>
      </c>
    </row>
    <row r="124" spans="1:61" hidden="1" x14ac:dyDescent="0.25">
      <c r="A124" s="64" t="s">
        <v>1510</v>
      </c>
      <c r="B124" s="64" t="s">
        <v>1510</v>
      </c>
      <c r="C124" s="79"/>
      <c r="D124" s="87"/>
      <c r="E124" s="88"/>
      <c r="F124" s="89"/>
      <c r="G124" s="66" t="str">
        <f>IF(Edges[[#This Row],[Vertex 1]]=Edges[[#This Row],[Vertex 2]],"HIDE","SHOW")</f>
        <v>HIDE</v>
      </c>
      <c r="H124" s="77"/>
      <c r="I124" s="90"/>
      <c r="J124" s="90"/>
      <c r="K124" s="34" t="s">
        <v>65</v>
      </c>
      <c r="L124" s="93">
        <v>124</v>
      </c>
      <c r="M124" s="93"/>
      <c r="N124" s="92"/>
      <c r="O124" s="66" t="s">
        <v>178</v>
      </c>
      <c r="P124" s="68">
        <v>42848.56821759259</v>
      </c>
      <c r="Q124" s="66" t="s">
        <v>1517</v>
      </c>
      <c r="R124" s="66"/>
      <c r="S124" s="66"/>
      <c r="T124" s="66"/>
      <c r="U124" s="66"/>
      <c r="V124" s="70" t="s">
        <v>1522</v>
      </c>
      <c r="W124" s="68">
        <v>42848.56821759259</v>
      </c>
      <c r="X124" s="70" t="s">
        <v>1528</v>
      </c>
      <c r="Y124" s="66"/>
      <c r="Z124" s="66"/>
      <c r="AA124" s="72" t="s">
        <v>1534</v>
      </c>
      <c r="AB124" s="66"/>
      <c r="AC124" s="66" t="b">
        <v>0</v>
      </c>
      <c r="AD124" s="66">
        <v>1</v>
      </c>
      <c r="AE124" s="72" t="s">
        <v>294</v>
      </c>
      <c r="AF124" s="66" t="b">
        <v>0</v>
      </c>
      <c r="AG124" s="66" t="s">
        <v>297</v>
      </c>
      <c r="AH124" s="66"/>
      <c r="AI124" s="72" t="s">
        <v>294</v>
      </c>
      <c r="AJ124" s="66" t="b">
        <v>0</v>
      </c>
      <c r="AK124" s="66">
        <v>0</v>
      </c>
      <c r="AL124" s="72" t="s">
        <v>294</v>
      </c>
      <c r="AM124" s="66" t="s">
        <v>585</v>
      </c>
      <c r="AN124" s="66" t="b">
        <v>0</v>
      </c>
      <c r="AO124" s="72" t="s">
        <v>1534</v>
      </c>
      <c r="AP124" s="66" t="s">
        <v>178</v>
      </c>
      <c r="AQ124" s="66">
        <v>0</v>
      </c>
      <c r="AR124" s="66">
        <v>0</v>
      </c>
      <c r="AS124" s="66"/>
      <c r="AT124" s="66"/>
      <c r="AU124" s="66"/>
      <c r="AV124" s="66"/>
      <c r="AW124" s="66"/>
      <c r="AX124" s="66"/>
      <c r="AY124" s="66"/>
      <c r="AZ124" s="66"/>
      <c r="BA124" s="66" t="s">
        <v>1572</v>
      </c>
      <c r="BB124">
        <v>-1</v>
      </c>
      <c r="BC124" s="66" t="str">
        <f>VLOOKUP(Edges[[#This Row],[States]],'Sentiment Classification'!E:G,3,FALSE)</f>
        <v>West</v>
      </c>
      <c r="BD124" s="66" t="str">
        <f>IF(Edges[[#This Row],[Vertex 1]]=Edges[[#This Row],[Vertex 2]],"HIDE","SHOW")</f>
        <v>HIDE</v>
      </c>
      <c r="BE124" s="66">
        <f>VLOOKUP(Edges[[#This Row],[Region]],'Sentiment Classification'!J:K,2,FALSE)</f>
        <v>31</v>
      </c>
      <c r="BF124" s="66">
        <f>VLOOKUP(Edges[[#This Row],[States]],'Sentiment Classification'!E:F,2,FALSE)</f>
        <v>-8</v>
      </c>
      <c r="BG124" s="137" t="e">
        <f>REPLACE(INDEX(GroupVertices[Group], MATCH(Edges[[#This Row],[Vertex 1]],GroupVertices[Vertex],0)),1,1,"")</f>
        <v>#N/A</v>
      </c>
      <c r="BH124" s="137" t="e">
        <f>REPLACE(INDEX(GroupVertices[Group], MATCH(Edges[[#This Row],[Vertex 2]],GroupVertices[Vertex],0)),1,1,"")</f>
        <v>#N/A</v>
      </c>
      <c r="BI124">
        <v>1</v>
      </c>
    </row>
    <row r="125" spans="1:61" x14ac:dyDescent="0.25">
      <c r="A125" s="64" t="s">
        <v>1511</v>
      </c>
      <c r="B125" s="64" t="s">
        <v>1515</v>
      </c>
      <c r="C125" s="79" t="s">
        <v>9480</v>
      </c>
      <c r="D125" s="87">
        <v>4</v>
      </c>
      <c r="E125" s="88"/>
      <c r="F125" s="89">
        <v>100</v>
      </c>
      <c r="G125" s="66" t="str">
        <f>IF(Edges[[#This Row],[Vertex 1]]=Edges[[#This Row],[Vertex 2]],"HIDE","SHOW")</f>
        <v>SHOW</v>
      </c>
      <c r="H125" s="77"/>
      <c r="I125" s="90"/>
      <c r="J125" s="90"/>
      <c r="K125" s="34" t="s">
        <v>65</v>
      </c>
      <c r="L125" s="93">
        <v>125</v>
      </c>
      <c r="M125" s="93"/>
      <c r="N125" s="92"/>
      <c r="O125" s="66" t="s">
        <v>233</v>
      </c>
      <c r="P125" s="68">
        <v>42849.730868055558</v>
      </c>
      <c r="Q125" s="66" t="s">
        <v>1518</v>
      </c>
      <c r="R125" s="69" t="s">
        <v>1521</v>
      </c>
      <c r="S125" s="66" t="s">
        <v>525</v>
      </c>
      <c r="T125" s="66"/>
      <c r="U125" s="66"/>
      <c r="V125" s="70" t="s">
        <v>1523</v>
      </c>
      <c r="W125" s="68">
        <v>42849.730868055558</v>
      </c>
      <c r="X125" s="70" t="s">
        <v>1529</v>
      </c>
      <c r="Y125" s="66"/>
      <c r="Z125" s="66"/>
      <c r="AA125" s="72" t="s">
        <v>1535</v>
      </c>
      <c r="AB125" s="72" t="s">
        <v>1539</v>
      </c>
      <c r="AC125" s="66" t="b">
        <v>0</v>
      </c>
      <c r="AD125" s="66">
        <v>0</v>
      </c>
      <c r="AE125" s="72" t="s">
        <v>1540</v>
      </c>
      <c r="AF125" s="66" t="b">
        <v>0</v>
      </c>
      <c r="AG125" s="66" t="s">
        <v>462</v>
      </c>
      <c r="AH125" s="66"/>
      <c r="AI125" s="72" t="s">
        <v>294</v>
      </c>
      <c r="AJ125" s="66" t="b">
        <v>0</v>
      </c>
      <c r="AK125" s="66">
        <v>0</v>
      </c>
      <c r="AL125" s="72" t="s">
        <v>294</v>
      </c>
      <c r="AM125" s="66" t="s">
        <v>303</v>
      </c>
      <c r="AN125" s="66" t="b">
        <v>1</v>
      </c>
      <c r="AO125" s="72" t="s">
        <v>1539</v>
      </c>
      <c r="AP125" s="66" t="s">
        <v>178</v>
      </c>
      <c r="AQ125" s="66">
        <v>0</v>
      </c>
      <c r="AR125" s="66">
        <v>0</v>
      </c>
      <c r="AS125" s="66"/>
      <c r="AT125" s="66"/>
      <c r="AU125" s="66"/>
      <c r="AV125" s="66"/>
      <c r="AW125" s="66"/>
      <c r="AX125" s="66"/>
      <c r="AY125" s="66"/>
      <c r="AZ125" s="66"/>
      <c r="BA125" s="66" t="s">
        <v>1572</v>
      </c>
      <c r="BB125">
        <v>-1</v>
      </c>
      <c r="BC125" s="66" t="str">
        <f>VLOOKUP(Edges[[#This Row],[States]],'Sentiment Classification'!E:G,3,FALSE)</f>
        <v>West</v>
      </c>
      <c r="BD125" s="66" t="str">
        <f>IF(Edges[[#This Row],[Vertex 1]]=Edges[[#This Row],[Vertex 2]],"HIDE","SHOW")</f>
        <v>SHOW</v>
      </c>
      <c r="BE125" s="66">
        <f>VLOOKUP(Edges[[#This Row],[Region]],'Sentiment Classification'!J:K,2,FALSE)</f>
        <v>31</v>
      </c>
      <c r="BF125" s="66">
        <f>VLOOKUP(Edges[[#This Row],[States]],'Sentiment Classification'!E:F,2,FALSE)</f>
        <v>-8</v>
      </c>
      <c r="BG125" s="65" t="str">
        <f>REPLACE(INDEX(GroupVertices[Group], MATCH(Edges[[#This Row],[Vertex 1]],GroupVertices[Vertex],0)),1,1,"")</f>
        <v>est</v>
      </c>
      <c r="BH125" s="65" t="str">
        <f>REPLACE(INDEX(GroupVertices[Group], MATCH(Edges[[#This Row],[Vertex 2]],GroupVertices[Vertex],0)),1,1,"")</f>
        <v>est</v>
      </c>
      <c r="BI125">
        <v>3</v>
      </c>
    </row>
    <row r="126" spans="1:61" hidden="1" x14ac:dyDescent="0.25">
      <c r="A126" s="64" t="s">
        <v>1512</v>
      </c>
      <c r="B126" s="64" t="s">
        <v>1512</v>
      </c>
      <c r="C126" s="79"/>
      <c r="D126" s="87"/>
      <c r="E126" s="88"/>
      <c r="F126" s="89"/>
      <c r="G126" s="66" t="str">
        <f>IF(Edges[[#This Row],[Vertex 1]]=Edges[[#This Row],[Vertex 2]],"HIDE","SHOW")</f>
        <v>HIDE</v>
      </c>
      <c r="H126" s="77"/>
      <c r="I126" s="90"/>
      <c r="J126" s="90"/>
      <c r="K126" s="34" t="s">
        <v>65</v>
      </c>
      <c r="L126" s="93">
        <v>126</v>
      </c>
      <c r="M126" s="93"/>
      <c r="N126" s="92"/>
      <c r="O126" s="66" t="s">
        <v>178</v>
      </c>
      <c r="P126" s="68">
        <v>42850.087442129632</v>
      </c>
      <c r="Q126" s="66" t="s">
        <v>1519</v>
      </c>
      <c r="R126" s="66"/>
      <c r="S126" s="66"/>
      <c r="T126" s="66" t="s">
        <v>252</v>
      </c>
      <c r="U126" s="66"/>
      <c r="V126" s="70" t="s">
        <v>1524</v>
      </c>
      <c r="W126" s="68">
        <v>42850.087442129632</v>
      </c>
      <c r="X126" s="70" t="s">
        <v>1530</v>
      </c>
      <c r="Y126" s="66"/>
      <c r="Z126" s="66"/>
      <c r="AA126" s="72" t="s">
        <v>1536</v>
      </c>
      <c r="AB126" s="66"/>
      <c r="AC126" s="66" t="b">
        <v>0</v>
      </c>
      <c r="AD126" s="66">
        <v>0</v>
      </c>
      <c r="AE126" s="72" t="s">
        <v>294</v>
      </c>
      <c r="AF126" s="66" t="b">
        <v>0</v>
      </c>
      <c r="AG126" s="66" t="s">
        <v>297</v>
      </c>
      <c r="AH126" s="66"/>
      <c r="AI126" s="72" t="s">
        <v>294</v>
      </c>
      <c r="AJ126" s="66" t="b">
        <v>0</v>
      </c>
      <c r="AK126" s="66">
        <v>0</v>
      </c>
      <c r="AL126" s="72" t="s">
        <v>294</v>
      </c>
      <c r="AM126" s="66" t="s">
        <v>585</v>
      </c>
      <c r="AN126" s="66" t="b">
        <v>0</v>
      </c>
      <c r="AO126" s="72" t="s">
        <v>1536</v>
      </c>
      <c r="AP126" s="66" t="s">
        <v>178</v>
      </c>
      <c r="AQ126" s="66">
        <v>0</v>
      </c>
      <c r="AR126" s="66">
        <v>0</v>
      </c>
      <c r="AS126" s="66"/>
      <c r="AT126" s="66"/>
      <c r="AU126" s="66"/>
      <c r="AV126" s="66"/>
      <c r="AW126" s="66"/>
      <c r="AX126" s="66"/>
      <c r="AY126" s="66"/>
      <c r="AZ126" s="66"/>
      <c r="BA126" s="66" t="s">
        <v>1572</v>
      </c>
      <c r="BB126">
        <v>-1</v>
      </c>
      <c r="BC126" s="66" t="str">
        <f>VLOOKUP(Edges[[#This Row],[States]],'Sentiment Classification'!E:G,3,FALSE)</f>
        <v>West</v>
      </c>
      <c r="BD126" s="66" t="str">
        <f>IF(Edges[[#This Row],[Vertex 1]]=Edges[[#This Row],[Vertex 2]],"HIDE","SHOW")</f>
        <v>HIDE</v>
      </c>
      <c r="BE126" s="66">
        <f>VLOOKUP(Edges[[#This Row],[Region]],'Sentiment Classification'!J:K,2,FALSE)</f>
        <v>31</v>
      </c>
      <c r="BF126" s="66">
        <f>VLOOKUP(Edges[[#This Row],[States]],'Sentiment Classification'!E:F,2,FALSE)</f>
        <v>-8</v>
      </c>
      <c r="BG126" s="137" t="e">
        <f>REPLACE(INDEX(GroupVertices[Group], MATCH(Edges[[#This Row],[Vertex 1]],GroupVertices[Vertex],0)),1,1,"")</f>
        <v>#N/A</v>
      </c>
      <c r="BH126" s="137" t="e">
        <f>REPLACE(INDEX(GroupVertices[Group], MATCH(Edges[[#This Row],[Vertex 2]],GroupVertices[Vertex],0)),1,1,"")</f>
        <v>#N/A</v>
      </c>
      <c r="BI126">
        <v>1</v>
      </c>
    </row>
    <row r="127" spans="1:61" x14ac:dyDescent="0.25">
      <c r="A127" s="64" t="s">
        <v>1513</v>
      </c>
      <c r="B127" s="64" t="s">
        <v>226</v>
      </c>
      <c r="C127" s="79" t="s">
        <v>9480</v>
      </c>
      <c r="D127" s="87">
        <v>1</v>
      </c>
      <c r="E127" s="88"/>
      <c r="F127" s="89">
        <v>90</v>
      </c>
      <c r="G127" s="66" t="str">
        <f>IF(Edges[[#This Row],[Vertex 1]]=Edges[[#This Row],[Vertex 2]],"HIDE","SHOW")</f>
        <v>SHOW</v>
      </c>
      <c r="H127" s="77"/>
      <c r="I127" s="90"/>
      <c r="J127" s="90"/>
      <c r="K127" s="34" t="s">
        <v>65</v>
      </c>
      <c r="L127" s="93">
        <v>127</v>
      </c>
      <c r="M127" s="93"/>
      <c r="N127" s="92"/>
      <c r="O127" s="66" t="s">
        <v>233</v>
      </c>
      <c r="P127" s="68">
        <v>42703.702418981484</v>
      </c>
      <c r="Q127" s="66" t="s">
        <v>1520</v>
      </c>
      <c r="R127" s="66"/>
      <c r="S127" s="66"/>
      <c r="T127" s="66"/>
      <c r="U127" s="66"/>
      <c r="V127" s="70" t="s">
        <v>1525</v>
      </c>
      <c r="W127" s="68">
        <v>42703.702418981484</v>
      </c>
      <c r="X127" s="70" t="s">
        <v>1531</v>
      </c>
      <c r="Y127" s="66"/>
      <c r="Z127" s="66"/>
      <c r="AA127" s="72" t="s">
        <v>1537</v>
      </c>
      <c r="AB127" s="66"/>
      <c r="AC127" s="66" t="b">
        <v>0</v>
      </c>
      <c r="AD127" s="66">
        <v>1</v>
      </c>
      <c r="AE127" s="72" t="s">
        <v>581</v>
      </c>
      <c r="AF127" s="66" t="b">
        <v>0</v>
      </c>
      <c r="AG127" s="66" t="s">
        <v>297</v>
      </c>
      <c r="AH127" s="66"/>
      <c r="AI127" s="72" t="s">
        <v>294</v>
      </c>
      <c r="AJ127" s="66" t="b">
        <v>0</v>
      </c>
      <c r="AK127" s="66">
        <v>3</v>
      </c>
      <c r="AL127" s="72" t="s">
        <v>294</v>
      </c>
      <c r="AM127" s="66" t="s">
        <v>303</v>
      </c>
      <c r="AN127" s="66" t="b">
        <v>0</v>
      </c>
      <c r="AO127" s="72" t="s">
        <v>1537</v>
      </c>
      <c r="AP127" s="66" t="s">
        <v>1021</v>
      </c>
      <c r="AQ127" s="66">
        <v>0</v>
      </c>
      <c r="AR127" s="66">
        <v>0</v>
      </c>
      <c r="AS127" s="66"/>
      <c r="AT127" s="66"/>
      <c r="AU127" s="66"/>
      <c r="AV127" s="66"/>
      <c r="AW127" s="66"/>
      <c r="AX127" s="66"/>
      <c r="AY127" s="66"/>
      <c r="AZ127" s="66"/>
      <c r="BA127" s="66" t="s">
        <v>1572</v>
      </c>
      <c r="BB127">
        <v>-1</v>
      </c>
      <c r="BC127" s="66" t="str">
        <f>VLOOKUP(Edges[[#This Row],[States]],'Sentiment Classification'!E:G,3,FALSE)</f>
        <v>West</v>
      </c>
      <c r="BD127" s="66" t="str">
        <f>IF(Edges[[#This Row],[Vertex 1]]=Edges[[#This Row],[Vertex 2]],"HIDE","SHOW")</f>
        <v>SHOW</v>
      </c>
      <c r="BE127" s="66">
        <f>VLOOKUP(Edges[[#This Row],[Region]],'Sentiment Classification'!J:K,2,FALSE)</f>
        <v>31</v>
      </c>
      <c r="BF127" s="66">
        <f>VLOOKUP(Edges[[#This Row],[States]],'Sentiment Classification'!E:F,2,FALSE)</f>
        <v>-8</v>
      </c>
      <c r="BG127" s="65" t="str">
        <f>REPLACE(INDEX(GroupVertices[Group], MATCH(Edges[[#This Row],[Vertex 1]],GroupVertices[Vertex],0)),1,1,"")</f>
        <v>est</v>
      </c>
      <c r="BH127" s="65" t="str">
        <f>REPLACE(INDEX(GroupVertices[Group], MATCH(Edges[[#This Row],[Vertex 2]],GroupVertices[Vertex],0)),1,1,"")</f>
        <v>A</v>
      </c>
      <c r="BI127">
        <v>1</v>
      </c>
    </row>
    <row r="128" spans="1:61" x14ac:dyDescent="0.25">
      <c r="A128" s="64" t="s">
        <v>1514</v>
      </c>
      <c r="B128" s="64" t="s">
        <v>226</v>
      </c>
      <c r="C128" s="79" t="s">
        <v>9480</v>
      </c>
      <c r="D128" s="87">
        <v>1</v>
      </c>
      <c r="E128" s="88"/>
      <c r="F128" s="89">
        <v>90</v>
      </c>
      <c r="G128" s="66" t="str">
        <f>IF(Edges[[#This Row],[Vertex 1]]=Edges[[#This Row],[Vertex 2]],"HIDE","SHOW")</f>
        <v>SHOW</v>
      </c>
      <c r="H128" s="77"/>
      <c r="I128" s="90"/>
      <c r="J128" s="90"/>
      <c r="K128" s="34" t="s">
        <v>65</v>
      </c>
      <c r="L128" s="93">
        <v>128</v>
      </c>
      <c r="M128" s="93"/>
      <c r="N128" s="92"/>
      <c r="O128" s="66" t="s">
        <v>232</v>
      </c>
      <c r="P128" s="68">
        <v>42855.238993055558</v>
      </c>
      <c r="Q128" s="66" t="s">
        <v>1516</v>
      </c>
      <c r="R128" s="66"/>
      <c r="S128" s="66"/>
      <c r="T128" s="66"/>
      <c r="U128" s="66"/>
      <c r="V128" s="70" t="s">
        <v>1526</v>
      </c>
      <c r="W128" s="68">
        <v>42855.238993055558</v>
      </c>
      <c r="X128" s="70" t="s">
        <v>1532</v>
      </c>
      <c r="Y128" s="66"/>
      <c r="Z128" s="66"/>
      <c r="AA128" s="72" t="s">
        <v>1538</v>
      </c>
      <c r="AB128" s="66"/>
      <c r="AC128" s="66" t="b">
        <v>0</v>
      </c>
      <c r="AD128" s="66">
        <v>0</v>
      </c>
      <c r="AE128" s="72" t="s">
        <v>294</v>
      </c>
      <c r="AF128" s="66" t="b">
        <v>0</v>
      </c>
      <c r="AG128" s="66" t="s">
        <v>297</v>
      </c>
      <c r="AH128" s="66"/>
      <c r="AI128" s="72" t="s">
        <v>294</v>
      </c>
      <c r="AJ128" s="66" t="b">
        <v>0</v>
      </c>
      <c r="AK128" s="66">
        <v>3</v>
      </c>
      <c r="AL128" s="72" t="s">
        <v>1537</v>
      </c>
      <c r="AM128" s="66" t="s">
        <v>585</v>
      </c>
      <c r="AN128" s="66" t="b">
        <v>0</v>
      </c>
      <c r="AO128" s="72" t="s">
        <v>1537</v>
      </c>
      <c r="AP128" s="66" t="s">
        <v>178</v>
      </c>
      <c r="AQ128" s="66">
        <v>0</v>
      </c>
      <c r="AR128" s="66">
        <v>0</v>
      </c>
      <c r="AS128" s="66"/>
      <c r="AT128" s="66"/>
      <c r="AU128" s="66"/>
      <c r="AV128" s="66"/>
      <c r="AW128" s="66"/>
      <c r="AX128" s="66"/>
      <c r="AY128" s="66"/>
      <c r="AZ128" s="66"/>
      <c r="BA128" s="66" t="s">
        <v>1572</v>
      </c>
      <c r="BB128">
        <v>-1</v>
      </c>
      <c r="BC128" s="66" t="str">
        <f>VLOOKUP(Edges[[#This Row],[States]],'Sentiment Classification'!E:G,3,FALSE)</f>
        <v>West</v>
      </c>
      <c r="BD128" s="66" t="str">
        <f>IF(Edges[[#This Row],[Vertex 1]]=Edges[[#This Row],[Vertex 2]],"HIDE","SHOW")</f>
        <v>SHOW</v>
      </c>
      <c r="BE128" s="66">
        <f>VLOOKUP(Edges[[#This Row],[Region]],'Sentiment Classification'!J:K,2,FALSE)</f>
        <v>31</v>
      </c>
      <c r="BF128" s="66">
        <f>VLOOKUP(Edges[[#This Row],[States]],'Sentiment Classification'!E:F,2,FALSE)</f>
        <v>-8</v>
      </c>
      <c r="BG128" s="65" t="str">
        <f>REPLACE(INDEX(GroupVertices[Group], MATCH(Edges[[#This Row],[Vertex 1]],GroupVertices[Vertex],0)),1,1,"")</f>
        <v>est</v>
      </c>
      <c r="BH128" s="65" t="str">
        <f>REPLACE(INDEX(GroupVertices[Group], MATCH(Edges[[#This Row],[Vertex 2]],GroupVertices[Vertex],0)),1,1,"")</f>
        <v>A</v>
      </c>
      <c r="BI128">
        <v>1</v>
      </c>
    </row>
    <row r="129" spans="1:61" x14ac:dyDescent="0.25">
      <c r="A129" s="80" t="s">
        <v>1514</v>
      </c>
      <c r="B129" s="80" t="s">
        <v>1513</v>
      </c>
      <c r="C129" s="79" t="s">
        <v>9480</v>
      </c>
      <c r="D129" s="94">
        <v>1</v>
      </c>
      <c r="E129" s="95"/>
      <c r="F129" s="96">
        <v>90</v>
      </c>
      <c r="G129" s="66" t="str">
        <f>IF(Edges[[#This Row],[Vertex 1]]=Edges[[#This Row],[Vertex 2]],"HIDE","SHOW")</f>
        <v>SHOW</v>
      </c>
      <c r="H129" s="78"/>
      <c r="I129" s="97"/>
      <c r="J129" s="97"/>
      <c r="K129" s="34" t="s">
        <v>65</v>
      </c>
      <c r="L129" s="98">
        <v>129</v>
      </c>
      <c r="M129" s="98"/>
      <c r="N129" s="99"/>
      <c r="O129" s="81" t="s">
        <v>232</v>
      </c>
      <c r="P129" s="83">
        <v>42855.238993055558</v>
      </c>
      <c r="Q129" s="81" t="s">
        <v>1516</v>
      </c>
      <c r="R129" s="81"/>
      <c r="S129" s="81"/>
      <c r="T129" s="81"/>
      <c r="U129" s="81"/>
      <c r="V129" s="82" t="s">
        <v>1526</v>
      </c>
      <c r="W129" s="83">
        <v>42855.238993055558</v>
      </c>
      <c r="X129" s="82" t="s">
        <v>1532</v>
      </c>
      <c r="Y129" s="81"/>
      <c r="Z129" s="81"/>
      <c r="AA129" s="85" t="s">
        <v>1538</v>
      </c>
      <c r="AB129" s="81"/>
      <c r="AC129" s="81" t="b">
        <v>0</v>
      </c>
      <c r="AD129" s="81">
        <v>0</v>
      </c>
      <c r="AE129" s="85" t="s">
        <v>294</v>
      </c>
      <c r="AF129" s="81" t="b">
        <v>0</v>
      </c>
      <c r="AG129" s="81" t="s">
        <v>297</v>
      </c>
      <c r="AH129" s="81"/>
      <c r="AI129" s="85" t="s">
        <v>294</v>
      </c>
      <c r="AJ129" s="81" t="b">
        <v>0</v>
      </c>
      <c r="AK129" s="81">
        <v>3</v>
      </c>
      <c r="AL129" s="85" t="s">
        <v>1537</v>
      </c>
      <c r="AM129" s="81" t="s">
        <v>585</v>
      </c>
      <c r="AN129" s="81" t="b">
        <v>0</v>
      </c>
      <c r="AO129" s="85" t="s">
        <v>1537</v>
      </c>
      <c r="AP129" s="81" t="s">
        <v>178</v>
      </c>
      <c r="AQ129" s="81">
        <v>0</v>
      </c>
      <c r="AR129" s="81">
        <v>0</v>
      </c>
      <c r="AS129" s="81"/>
      <c r="AT129" s="81"/>
      <c r="AU129" s="81"/>
      <c r="AV129" s="81"/>
      <c r="AW129" s="81"/>
      <c r="AX129" s="81"/>
      <c r="AY129" s="81"/>
      <c r="AZ129" s="81"/>
      <c r="BA129" s="66" t="s">
        <v>1572</v>
      </c>
      <c r="BB129">
        <v>-1</v>
      </c>
      <c r="BC129" s="66" t="str">
        <f>VLOOKUP(Edges[[#This Row],[States]],'Sentiment Classification'!E:G,3,FALSE)</f>
        <v>West</v>
      </c>
      <c r="BD129" s="66" t="str">
        <f>IF(Edges[[#This Row],[Vertex 1]]=Edges[[#This Row],[Vertex 2]],"HIDE","SHOW")</f>
        <v>SHOW</v>
      </c>
      <c r="BE129" s="66">
        <f>VLOOKUP(Edges[[#This Row],[Region]],'Sentiment Classification'!J:K,2,FALSE)</f>
        <v>31</v>
      </c>
      <c r="BF129" s="66">
        <f>VLOOKUP(Edges[[#This Row],[States]],'Sentiment Classification'!E:F,2,FALSE)</f>
        <v>-8</v>
      </c>
      <c r="BG129" s="65" t="str">
        <f>REPLACE(INDEX(GroupVertices[Group], MATCH(Edges[[#This Row],[Vertex 1]],GroupVertices[Vertex],0)),1,1,"")</f>
        <v>est</v>
      </c>
      <c r="BH129" s="65" t="str">
        <f>REPLACE(INDEX(GroupVertices[Group], MATCH(Edges[[#This Row],[Vertex 2]],GroupVertices[Vertex],0)),1,1,"")</f>
        <v>est</v>
      </c>
      <c r="BI129">
        <v>1</v>
      </c>
    </row>
    <row r="130" spans="1:61" x14ac:dyDescent="0.25">
      <c r="A130" s="64" t="s">
        <v>1573</v>
      </c>
      <c r="B130" s="64" t="s">
        <v>228</v>
      </c>
      <c r="C130" s="79" t="s">
        <v>9480</v>
      </c>
      <c r="D130" s="87">
        <v>1</v>
      </c>
      <c r="E130" s="88"/>
      <c r="F130" s="89">
        <v>90</v>
      </c>
      <c r="G130" s="66" t="str">
        <f>IF(Edges[[#This Row],[Vertex 1]]=Edges[[#This Row],[Vertex 2]],"HIDE","SHOW")</f>
        <v>SHOW</v>
      </c>
      <c r="H130" s="77"/>
      <c r="I130" s="90"/>
      <c r="J130" s="90"/>
      <c r="K130" s="34" t="s">
        <v>65</v>
      </c>
      <c r="L130" s="93">
        <v>130</v>
      </c>
      <c r="M130" s="93"/>
      <c r="N130" s="92"/>
      <c r="O130" s="66" t="s">
        <v>233</v>
      </c>
      <c r="P130" s="68">
        <v>42846.627928240741</v>
      </c>
      <c r="Q130" s="66" t="s">
        <v>1616</v>
      </c>
      <c r="R130" s="66"/>
      <c r="S130" s="66"/>
      <c r="T130" s="66"/>
      <c r="U130" s="66"/>
      <c r="V130" s="70" t="s">
        <v>1670</v>
      </c>
      <c r="W130" s="68">
        <v>42846.627928240741</v>
      </c>
      <c r="X130" s="70" t="s">
        <v>1699</v>
      </c>
      <c r="Y130" s="66"/>
      <c r="Z130" s="66"/>
      <c r="AA130" s="72" t="s">
        <v>1734</v>
      </c>
      <c r="AB130" s="72" t="s">
        <v>1769</v>
      </c>
      <c r="AC130" s="66" t="b">
        <v>0</v>
      </c>
      <c r="AD130" s="66">
        <v>1</v>
      </c>
      <c r="AE130" s="72" t="s">
        <v>295</v>
      </c>
      <c r="AF130" s="66" t="b">
        <v>0</v>
      </c>
      <c r="AG130" s="66" t="s">
        <v>1780</v>
      </c>
      <c r="AH130" s="66"/>
      <c r="AI130" s="72" t="s">
        <v>294</v>
      </c>
      <c r="AJ130" s="66" t="b">
        <v>0</v>
      </c>
      <c r="AK130" s="66">
        <v>0</v>
      </c>
      <c r="AL130" s="72" t="s">
        <v>294</v>
      </c>
      <c r="AM130" s="66" t="s">
        <v>303</v>
      </c>
      <c r="AN130" s="66" t="b">
        <v>0</v>
      </c>
      <c r="AO130" s="72" t="s">
        <v>1769</v>
      </c>
      <c r="AP130" s="66" t="s">
        <v>178</v>
      </c>
      <c r="AQ130" s="66">
        <v>0</v>
      </c>
      <c r="AR130" s="66">
        <v>0</v>
      </c>
      <c r="AS130" s="66"/>
      <c r="AT130" s="66"/>
      <c r="AU130" s="66"/>
      <c r="AV130" s="66"/>
      <c r="AW130" s="66"/>
      <c r="AX130" s="66"/>
      <c r="AY130" s="66"/>
      <c r="AZ130" s="66"/>
      <c r="BA130" s="66" t="s">
        <v>1867</v>
      </c>
      <c r="BB130">
        <v>-1</v>
      </c>
      <c r="BC130" s="66" t="str">
        <f>VLOOKUP(Edges[[#This Row],[States]],'Sentiment Classification'!E:G,3,FALSE)</f>
        <v>West</v>
      </c>
      <c r="BD130" s="66" t="str">
        <f>IF(Edges[[#This Row],[Vertex 1]]=Edges[[#This Row],[Vertex 2]],"HIDE","SHOW")</f>
        <v>SHOW</v>
      </c>
      <c r="BE130" s="66">
        <f>VLOOKUP(Edges[[#This Row],[Region]],'Sentiment Classification'!J:K,2,FALSE)</f>
        <v>31</v>
      </c>
      <c r="BF130" s="66">
        <f>VLOOKUP(Edges[[#This Row],[States]],'Sentiment Classification'!E:F,2,FALSE)</f>
        <v>37</v>
      </c>
      <c r="BG130" s="65" t="str">
        <f>REPLACE(INDEX(GroupVertices[Group], MATCH(Edges[[#This Row],[Vertex 1]],GroupVertices[Vertex],0)),1,1,"")</f>
        <v>est</v>
      </c>
      <c r="BH130" s="65" t="str">
        <f>REPLACE(INDEX(GroupVertices[Group], MATCH(Edges[[#This Row],[Vertex 2]],GroupVertices[Vertex],0)),1,1,"")</f>
        <v>A</v>
      </c>
      <c r="BI130">
        <v>1</v>
      </c>
    </row>
    <row r="131" spans="1:61" x14ac:dyDescent="0.25">
      <c r="A131" s="64" t="s">
        <v>1574</v>
      </c>
      <c r="B131" s="64" t="s">
        <v>227</v>
      </c>
      <c r="C131" s="79" t="s">
        <v>9480</v>
      </c>
      <c r="D131" s="87">
        <v>1</v>
      </c>
      <c r="E131" s="88"/>
      <c r="F131" s="89">
        <v>90</v>
      </c>
      <c r="G131" s="66" t="str">
        <f>IF(Edges[[#This Row],[Vertex 1]]=Edges[[#This Row],[Vertex 2]],"HIDE","SHOW")</f>
        <v>SHOW</v>
      </c>
      <c r="H131" s="77"/>
      <c r="I131" s="90"/>
      <c r="J131" s="90"/>
      <c r="K131" s="34" t="s">
        <v>65</v>
      </c>
      <c r="L131" s="93">
        <v>131</v>
      </c>
      <c r="M131" s="93"/>
      <c r="N131" s="92"/>
      <c r="O131" s="66" t="s">
        <v>232</v>
      </c>
      <c r="P131" s="68">
        <v>42846.725590277776</v>
      </c>
      <c r="Q131" s="66" t="s">
        <v>1617</v>
      </c>
      <c r="R131" s="66"/>
      <c r="S131" s="66"/>
      <c r="T131" s="66" t="s">
        <v>1657</v>
      </c>
      <c r="U131" s="69" t="s">
        <v>1665</v>
      </c>
      <c r="V131" s="70" t="s">
        <v>1665</v>
      </c>
      <c r="W131" s="68">
        <v>42846.725590277776</v>
      </c>
      <c r="X131" s="70" t="s">
        <v>1700</v>
      </c>
      <c r="Y131" s="66"/>
      <c r="Z131" s="66"/>
      <c r="AA131" s="72" t="s">
        <v>1735</v>
      </c>
      <c r="AB131" s="66"/>
      <c r="AC131" s="66" t="b">
        <v>0</v>
      </c>
      <c r="AD131" s="66">
        <v>0</v>
      </c>
      <c r="AE131" s="72" t="s">
        <v>294</v>
      </c>
      <c r="AF131" s="66" t="b">
        <v>0</v>
      </c>
      <c r="AG131" s="66" t="s">
        <v>297</v>
      </c>
      <c r="AH131" s="66"/>
      <c r="AI131" s="72" t="s">
        <v>294</v>
      </c>
      <c r="AJ131" s="66" t="b">
        <v>0</v>
      </c>
      <c r="AK131" s="66">
        <v>0</v>
      </c>
      <c r="AL131" s="72" t="s">
        <v>294</v>
      </c>
      <c r="AM131" s="66" t="s">
        <v>303</v>
      </c>
      <c r="AN131" s="66" t="b">
        <v>0</v>
      </c>
      <c r="AO131" s="72" t="s">
        <v>1735</v>
      </c>
      <c r="AP131" s="66" t="s">
        <v>178</v>
      </c>
      <c r="AQ131" s="66">
        <v>0</v>
      </c>
      <c r="AR131" s="66">
        <v>0</v>
      </c>
      <c r="AS131" s="66"/>
      <c r="AT131" s="66"/>
      <c r="AU131" s="66"/>
      <c r="AV131" s="66"/>
      <c r="AW131" s="66"/>
      <c r="AX131" s="66"/>
      <c r="AY131" s="66"/>
      <c r="AZ131" s="66"/>
      <c r="BA131" s="66" t="s">
        <v>1867</v>
      </c>
      <c r="BB131">
        <v>-1</v>
      </c>
      <c r="BC131" s="66" t="str">
        <f>VLOOKUP(Edges[[#This Row],[States]],'Sentiment Classification'!E:G,3,FALSE)</f>
        <v>West</v>
      </c>
      <c r="BD131" s="66" t="str">
        <f>IF(Edges[[#This Row],[Vertex 1]]=Edges[[#This Row],[Vertex 2]],"HIDE","SHOW")</f>
        <v>SHOW</v>
      </c>
      <c r="BE131" s="66">
        <f>VLOOKUP(Edges[[#This Row],[Region]],'Sentiment Classification'!J:K,2,FALSE)</f>
        <v>31</v>
      </c>
      <c r="BF131" s="66">
        <f>VLOOKUP(Edges[[#This Row],[States]],'Sentiment Classification'!E:F,2,FALSE)</f>
        <v>37</v>
      </c>
      <c r="BG131" s="65" t="str">
        <f>REPLACE(INDEX(GroupVertices[Group], MATCH(Edges[[#This Row],[Vertex 1]],GroupVertices[Vertex],0)),1,1,"")</f>
        <v>est</v>
      </c>
      <c r="BH131" s="65" t="str">
        <f>REPLACE(INDEX(GroupVertices[Group], MATCH(Edges[[#This Row],[Vertex 2]],GroupVertices[Vertex],0)),1,1,"")</f>
        <v>A</v>
      </c>
      <c r="BI131">
        <v>1</v>
      </c>
    </row>
    <row r="132" spans="1:61" hidden="1" x14ac:dyDescent="0.25">
      <c r="A132" s="64" t="s">
        <v>1575</v>
      </c>
      <c r="B132" s="64" t="s">
        <v>1575</v>
      </c>
      <c r="C132" s="79"/>
      <c r="D132" s="87"/>
      <c r="E132" s="88"/>
      <c r="F132" s="89"/>
      <c r="G132" s="66" t="str">
        <f>IF(Edges[[#This Row],[Vertex 1]]=Edges[[#This Row],[Vertex 2]],"HIDE","SHOW")</f>
        <v>HIDE</v>
      </c>
      <c r="H132" s="77"/>
      <c r="I132" s="90"/>
      <c r="J132" s="90"/>
      <c r="K132" s="34" t="s">
        <v>65</v>
      </c>
      <c r="L132" s="93">
        <v>132</v>
      </c>
      <c r="M132" s="93"/>
      <c r="N132" s="92"/>
      <c r="O132" s="66" t="s">
        <v>178</v>
      </c>
      <c r="P132" s="68">
        <v>42846.935740740744</v>
      </c>
      <c r="Q132" s="66" t="s">
        <v>1618</v>
      </c>
      <c r="R132" s="66"/>
      <c r="S132" s="66"/>
      <c r="T132" s="66"/>
      <c r="U132" s="66"/>
      <c r="V132" s="70" t="s">
        <v>1671</v>
      </c>
      <c r="W132" s="68">
        <v>42846.935740740744</v>
      </c>
      <c r="X132" s="70" t="s">
        <v>1701</v>
      </c>
      <c r="Y132" s="66"/>
      <c r="Z132" s="66"/>
      <c r="AA132" s="72" t="s">
        <v>1736</v>
      </c>
      <c r="AB132" s="66"/>
      <c r="AC132" s="66" t="b">
        <v>0</v>
      </c>
      <c r="AD132" s="66">
        <v>0</v>
      </c>
      <c r="AE132" s="72" t="s">
        <v>294</v>
      </c>
      <c r="AF132" s="66" t="b">
        <v>0</v>
      </c>
      <c r="AG132" s="66" t="s">
        <v>297</v>
      </c>
      <c r="AH132" s="66"/>
      <c r="AI132" s="72" t="s">
        <v>294</v>
      </c>
      <c r="AJ132" s="66" t="b">
        <v>0</v>
      </c>
      <c r="AK132" s="66">
        <v>0</v>
      </c>
      <c r="AL132" s="72" t="s">
        <v>294</v>
      </c>
      <c r="AM132" s="66" t="s">
        <v>585</v>
      </c>
      <c r="AN132" s="66" t="b">
        <v>0</v>
      </c>
      <c r="AO132" s="72" t="s">
        <v>1736</v>
      </c>
      <c r="AP132" s="66" t="s">
        <v>178</v>
      </c>
      <c r="AQ132" s="66">
        <v>0</v>
      </c>
      <c r="AR132" s="66">
        <v>0</v>
      </c>
      <c r="AS132" s="66"/>
      <c r="AT132" s="66"/>
      <c r="AU132" s="66"/>
      <c r="AV132" s="66"/>
      <c r="AW132" s="66"/>
      <c r="AX132" s="66"/>
      <c r="AY132" s="66"/>
      <c r="AZ132" s="66"/>
      <c r="BA132" s="66" t="s">
        <v>1867</v>
      </c>
      <c r="BB132">
        <v>1</v>
      </c>
      <c r="BC132" s="66" t="str">
        <f>VLOOKUP(Edges[[#This Row],[States]],'Sentiment Classification'!E:G,3,FALSE)</f>
        <v>West</v>
      </c>
      <c r="BD132" s="66" t="str">
        <f>IF(Edges[[#This Row],[Vertex 1]]=Edges[[#This Row],[Vertex 2]],"HIDE","SHOW")</f>
        <v>HIDE</v>
      </c>
      <c r="BE132" s="66">
        <f>VLOOKUP(Edges[[#This Row],[Region]],'Sentiment Classification'!J:K,2,FALSE)</f>
        <v>31</v>
      </c>
      <c r="BF132" s="66">
        <f>VLOOKUP(Edges[[#This Row],[States]],'Sentiment Classification'!E:F,2,FALSE)</f>
        <v>37</v>
      </c>
      <c r="BG132" s="137" t="e">
        <f>REPLACE(INDEX(GroupVertices[Group], MATCH(Edges[[#This Row],[Vertex 1]],GroupVertices[Vertex],0)),1,1,"")</f>
        <v>#N/A</v>
      </c>
      <c r="BH132" s="137" t="e">
        <f>REPLACE(INDEX(GroupVertices[Group], MATCH(Edges[[#This Row],[Vertex 2]],GroupVertices[Vertex],0)),1,1,"")</f>
        <v>#N/A</v>
      </c>
      <c r="BI132">
        <v>1</v>
      </c>
    </row>
    <row r="133" spans="1:61" x14ac:dyDescent="0.25">
      <c r="A133" s="64" t="s">
        <v>1576</v>
      </c>
      <c r="B133" s="64" t="s">
        <v>226</v>
      </c>
      <c r="C133" s="79" t="s">
        <v>9479</v>
      </c>
      <c r="D133" s="87">
        <v>1</v>
      </c>
      <c r="E133" s="88"/>
      <c r="F133" s="89">
        <v>90</v>
      </c>
      <c r="G133" s="66" t="str">
        <f>IF(Edges[[#This Row],[Vertex 1]]=Edges[[#This Row],[Vertex 2]],"HIDE","SHOW")</f>
        <v>SHOW</v>
      </c>
      <c r="H133" s="77"/>
      <c r="I133" s="90"/>
      <c r="J133" s="90"/>
      <c r="K133" s="34" t="s">
        <v>65</v>
      </c>
      <c r="L133" s="93">
        <v>133</v>
      </c>
      <c r="M133" s="93"/>
      <c r="N133" s="92"/>
      <c r="O133" s="66" t="s">
        <v>233</v>
      </c>
      <c r="P133" s="68">
        <v>42847.642743055556</v>
      </c>
      <c r="Q133" s="66" t="s">
        <v>1619</v>
      </c>
      <c r="R133" s="66"/>
      <c r="S133" s="66"/>
      <c r="T133" s="66"/>
      <c r="U133" s="66"/>
      <c r="V133" s="70" t="s">
        <v>1672</v>
      </c>
      <c r="W133" s="68">
        <v>42847.642743055556</v>
      </c>
      <c r="X133" s="70" t="s">
        <v>1702</v>
      </c>
      <c r="Y133" s="66"/>
      <c r="Z133" s="66"/>
      <c r="AA133" s="72" t="s">
        <v>1737</v>
      </c>
      <c r="AB133" s="66"/>
      <c r="AC133" s="66" t="b">
        <v>0</v>
      </c>
      <c r="AD133" s="66">
        <v>0</v>
      </c>
      <c r="AE133" s="72" t="s">
        <v>581</v>
      </c>
      <c r="AF133" s="66" t="b">
        <v>0</v>
      </c>
      <c r="AG133" s="66" t="s">
        <v>297</v>
      </c>
      <c r="AH133" s="66"/>
      <c r="AI133" s="72" t="s">
        <v>294</v>
      </c>
      <c r="AJ133" s="66" t="b">
        <v>0</v>
      </c>
      <c r="AK133" s="66">
        <v>0</v>
      </c>
      <c r="AL133" s="72" t="s">
        <v>294</v>
      </c>
      <c r="AM133" s="66" t="s">
        <v>303</v>
      </c>
      <c r="AN133" s="66" t="b">
        <v>0</v>
      </c>
      <c r="AO133" s="72" t="s">
        <v>1737</v>
      </c>
      <c r="AP133" s="66" t="s">
        <v>178</v>
      </c>
      <c r="AQ133" s="66">
        <v>0</v>
      </c>
      <c r="AR133" s="66">
        <v>0</v>
      </c>
      <c r="AS133" s="66"/>
      <c r="AT133" s="66"/>
      <c r="AU133" s="66"/>
      <c r="AV133" s="66"/>
      <c r="AW133" s="66"/>
      <c r="AX133" s="66"/>
      <c r="AY133" s="66"/>
      <c r="AZ133" s="66"/>
      <c r="BA133" s="66" t="s">
        <v>1867</v>
      </c>
      <c r="BB133">
        <v>1</v>
      </c>
      <c r="BC133" s="66" t="str">
        <f>VLOOKUP(Edges[[#This Row],[States]],'Sentiment Classification'!E:G,3,FALSE)</f>
        <v>West</v>
      </c>
      <c r="BD133" s="66" t="str">
        <f>IF(Edges[[#This Row],[Vertex 1]]=Edges[[#This Row],[Vertex 2]],"HIDE","SHOW")</f>
        <v>SHOW</v>
      </c>
      <c r="BE133" s="66">
        <f>VLOOKUP(Edges[[#This Row],[Region]],'Sentiment Classification'!J:K,2,FALSE)</f>
        <v>31</v>
      </c>
      <c r="BF133" s="66">
        <f>VLOOKUP(Edges[[#This Row],[States]],'Sentiment Classification'!E:F,2,FALSE)</f>
        <v>37</v>
      </c>
      <c r="BG133" s="65" t="str">
        <f>REPLACE(INDEX(GroupVertices[Group], MATCH(Edges[[#This Row],[Vertex 1]],GroupVertices[Vertex],0)),1,1,"")</f>
        <v>est</v>
      </c>
      <c r="BH133" s="65" t="str">
        <f>REPLACE(INDEX(GroupVertices[Group], MATCH(Edges[[#This Row],[Vertex 2]],GroupVertices[Vertex],0)),1,1,"")</f>
        <v>A</v>
      </c>
      <c r="BI133">
        <v>1</v>
      </c>
    </row>
    <row r="134" spans="1:61" x14ac:dyDescent="0.25">
      <c r="A134" s="64" t="s">
        <v>1577</v>
      </c>
      <c r="B134" s="64" t="s">
        <v>1606</v>
      </c>
      <c r="C134" s="79" t="s">
        <v>9479</v>
      </c>
      <c r="D134" s="87">
        <v>1</v>
      </c>
      <c r="E134" s="88"/>
      <c r="F134" s="89">
        <v>90</v>
      </c>
      <c r="G134" s="66" t="str">
        <f>IF(Edges[[#This Row],[Vertex 1]]=Edges[[#This Row],[Vertex 2]],"HIDE","SHOW")</f>
        <v>SHOW</v>
      </c>
      <c r="H134" s="77"/>
      <c r="I134" s="90"/>
      <c r="J134" s="90"/>
      <c r="K134" s="34" t="s">
        <v>65</v>
      </c>
      <c r="L134" s="93">
        <v>134</v>
      </c>
      <c r="M134" s="93"/>
      <c r="N134" s="92"/>
      <c r="O134" s="66" t="s">
        <v>233</v>
      </c>
      <c r="P134" s="68">
        <v>42848.376238425924</v>
      </c>
      <c r="Q134" s="66" t="s">
        <v>1620</v>
      </c>
      <c r="R134" s="66"/>
      <c r="S134" s="66"/>
      <c r="T134" s="66"/>
      <c r="U134" s="66"/>
      <c r="V134" s="70" t="s">
        <v>1673</v>
      </c>
      <c r="W134" s="68">
        <v>42848.376238425924</v>
      </c>
      <c r="X134" s="70" t="s">
        <v>1703</v>
      </c>
      <c r="Y134" s="66"/>
      <c r="Z134" s="66"/>
      <c r="AA134" s="72" t="s">
        <v>1738</v>
      </c>
      <c r="AB134" s="66"/>
      <c r="AC134" s="66" t="b">
        <v>0</v>
      </c>
      <c r="AD134" s="66">
        <v>0</v>
      </c>
      <c r="AE134" s="72" t="s">
        <v>1775</v>
      </c>
      <c r="AF134" s="66" t="b">
        <v>0</v>
      </c>
      <c r="AG134" s="66" t="s">
        <v>297</v>
      </c>
      <c r="AH134" s="66"/>
      <c r="AI134" s="72" t="s">
        <v>294</v>
      </c>
      <c r="AJ134" s="66" t="b">
        <v>0</v>
      </c>
      <c r="AK134" s="66">
        <v>0</v>
      </c>
      <c r="AL134" s="72" t="s">
        <v>294</v>
      </c>
      <c r="AM134" s="66" t="s">
        <v>303</v>
      </c>
      <c r="AN134" s="66" t="b">
        <v>0</v>
      </c>
      <c r="AO134" s="72" t="s">
        <v>1738</v>
      </c>
      <c r="AP134" s="66" t="s">
        <v>178</v>
      </c>
      <c r="AQ134" s="66">
        <v>0</v>
      </c>
      <c r="AR134" s="66">
        <v>0</v>
      </c>
      <c r="AS134" s="66"/>
      <c r="AT134" s="66"/>
      <c r="AU134" s="66"/>
      <c r="AV134" s="66"/>
      <c r="AW134" s="66"/>
      <c r="AX134" s="66"/>
      <c r="AY134" s="66"/>
      <c r="AZ134" s="66"/>
      <c r="BA134" s="66" t="s">
        <v>1867</v>
      </c>
      <c r="BB134">
        <v>1</v>
      </c>
      <c r="BC134" s="66" t="str">
        <f>VLOOKUP(Edges[[#This Row],[States]],'Sentiment Classification'!E:G,3,FALSE)</f>
        <v>West</v>
      </c>
      <c r="BD134" s="66" t="str">
        <f>IF(Edges[[#This Row],[Vertex 1]]=Edges[[#This Row],[Vertex 2]],"HIDE","SHOW")</f>
        <v>SHOW</v>
      </c>
      <c r="BE134" s="66">
        <f>VLOOKUP(Edges[[#This Row],[Region]],'Sentiment Classification'!J:K,2,FALSE)</f>
        <v>31</v>
      </c>
      <c r="BF134" s="66">
        <f>VLOOKUP(Edges[[#This Row],[States]],'Sentiment Classification'!E:F,2,FALSE)</f>
        <v>37</v>
      </c>
      <c r="BG134" s="65" t="str">
        <f>REPLACE(INDEX(GroupVertices[Group], MATCH(Edges[[#This Row],[Vertex 1]],GroupVertices[Vertex],0)),1,1,"")</f>
        <v>est</v>
      </c>
      <c r="BH134" s="65" t="str">
        <f>REPLACE(INDEX(GroupVertices[Group], MATCH(Edges[[#This Row],[Vertex 2]],GroupVertices[Vertex],0)),1,1,"")</f>
        <v>A</v>
      </c>
      <c r="BI134">
        <v>1</v>
      </c>
    </row>
    <row r="135" spans="1:61" x14ac:dyDescent="0.25">
      <c r="A135" s="64" t="s">
        <v>1578</v>
      </c>
      <c r="B135" s="64" t="s">
        <v>231</v>
      </c>
      <c r="C135" s="79" t="s">
        <v>9479</v>
      </c>
      <c r="D135" s="87">
        <v>2.5</v>
      </c>
      <c r="E135" s="88"/>
      <c r="F135" s="89">
        <v>95</v>
      </c>
      <c r="G135" s="66" t="str">
        <f>IF(Edges[[#This Row],[Vertex 1]]=Edges[[#This Row],[Vertex 2]],"HIDE","SHOW")</f>
        <v>SHOW</v>
      </c>
      <c r="H135" s="77"/>
      <c r="I135" s="90"/>
      <c r="J135" s="90"/>
      <c r="K135" s="34" t="s">
        <v>65</v>
      </c>
      <c r="L135" s="93">
        <v>135</v>
      </c>
      <c r="M135" s="93"/>
      <c r="N135" s="92"/>
      <c r="O135" s="66" t="s">
        <v>232</v>
      </c>
      <c r="P135" s="68">
        <v>42848.392407407409</v>
      </c>
      <c r="Q135" s="66" t="s">
        <v>1621</v>
      </c>
      <c r="R135" s="69" t="s">
        <v>1649</v>
      </c>
      <c r="S135" s="66" t="s">
        <v>251</v>
      </c>
      <c r="T135" s="66"/>
      <c r="U135" s="66"/>
      <c r="V135" s="70" t="s">
        <v>1674</v>
      </c>
      <c r="W135" s="68">
        <v>42848.392407407409</v>
      </c>
      <c r="X135" s="70" t="s">
        <v>1704</v>
      </c>
      <c r="Y135" s="66"/>
      <c r="Z135" s="66"/>
      <c r="AA135" s="72" t="s">
        <v>1739</v>
      </c>
      <c r="AB135" s="66"/>
      <c r="AC135" s="66" t="b">
        <v>0</v>
      </c>
      <c r="AD135" s="66">
        <v>0</v>
      </c>
      <c r="AE135" s="72" t="s">
        <v>294</v>
      </c>
      <c r="AF135" s="66" t="b">
        <v>0</v>
      </c>
      <c r="AG135" s="66" t="s">
        <v>297</v>
      </c>
      <c r="AH135" s="66"/>
      <c r="AI135" s="72" t="s">
        <v>294</v>
      </c>
      <c r="AJ135" s="66" t="b">
        <v>0</v>
      </c>
      <c r="AK135" s="66">
        <v>0</v>
      </c>
      <c r="AL135" s="72" t="s">
        <v>294</v>
      </c>
      <c r="AM135" s="66" t="s">
        <v>307</v>
      </c>
      <c r="AN135" s="66" t="b">
        <v>0</v>
      </c>
      <c r="AO135" s="72" t="s">
        <v>1739</v>
      </c>
      <c r="AP135" s="66" t="s">
        <v>178</v>
      </c>
      <c r="AQ135" s="66">
        <v>0</v>
      </c>
      <c r="AR135" s="66">
        <v>0</v>
      </c>
      <c r="AS135" s="66"/>
      <c r="AT135" s="66"/>
      <c r="AU135" s="66"/>
      <c r="AV135" s="66"/>
      <c r="AW135" s="66"/>
      <c r="AX135" s="66"/>
      <c r="AY135" s="66"/>
      <c r="AZ135" s="66"/>
      <c r="BA135" s="66" t="s">
        <v>1867</v>
      </c>
      <c r="BB135">
        <v>1</v>
      </c>
      <c r="BC135" s="66" t="str">
        <f>VLOOKUP(Edges[[#This Row],[States]],'Sentiment Classification'!E:G,3,FALSE)</f>
        <v>West</v>
      </c>
      <c r="BD135" s="66" t="str">
        <f>IF(Edges[[#This Row],[Vertex 1]]=Edges[[#This Row],[Vertex 2]],"HIDE","SHOW")</f>
        <v>SHOW</v>
      </c>
      <c r="BE135" s="66">
        <f>VLOOKUP(Edges[[#This Row],[Region]],'Sentiment Classification'!J:K,2,FALSE)</f>
        <v>31</v>
      </c>
      <c r="BF135" s="66">
        <f>VLOOKUP(Edges[[#This Row],[States]],'Sentiment Classification'!E:F,2,FALSE)</f>
        <v>37</v>
      </c>
      <c r="BG135" s="65" t="str">
        <f>REPLACE(INDEX(GroupVertices[Group], MATCH(Edges[[#This Row],[Vertex 1]],GroupVertices[Vertex],0)),1,1,"")</f>
        <v>est</v>
      </c>
      <c r="BH135" s="65" t="str">
        <f>REPLACE(INDEX(GroupVertices[Group], MATCH(Edges[[#This Row],[Vertex 2]],GroupVertices[Vertex],0)),1,1,"")</f>
        <v>A</v>
      </c>
      <c r="BI135">
        <v>2</v>
      </c>
    </row>
    <row r="136" spans="1:61" hidden="1" x14ac:dyDescent="0.25">
      <c r="A136" s="64" t="s">
        <v>1579</v>
      </c>
      <c r="B136" s="64" t="s">
        <v>1579</v>
      </c>
      <c r="C136" s="79"/>
      <c r="D136" s="87"/>
      <c r="E136" s="88"/>
      <c r="F136" s="89"/>
      <c r="G136" s="66" t="str">
        <f>IF(Edges[[#This Row],[Vertex 1]]=Edges[[#This Row],[Vertex 2]],"HIDE","SHOW")</f>
        <v>HIDE</v>
      </c>
      <c r="H136" s="77"/>
      <c r="I136" s="90"/>
      <c r="J136" s="90"/>
      <c r="K136" s="34" t="s">
        <v>65</v>
      </c>
      <c r="L136" s="93">
        <v>136</v>
      </c>
      <c r="M136" s="93"/>
      <c r="N136" s="92"/>
      <c r="O136" s="66" t="s">
        <v>178</v>
      </c>
      <c r="P136" s="68">
        <v>42846.564699074072</v>
      </c>
      <c r="Q136" s="66" t="s">
        <v>1622</v>
      </c>
      <c r="R136" s="69" t="s">
        <v>1650</v>
      </c>
      <c r="S136" s="66" t="s">
        <v>1655</v>
      </c>
      <c r="T136" s="66"/>
      <c r="U136" s="69" t="s">
        <v>1666</v>
      </c>
      <c r="V136" s="70" t="s">
        <v>1666</v>
      </c>
      <c r="W136" s="68">
        <v>42846.564699074072</v>
      </c>
      <c r="X136" s="70" t="s">
        <v>1705</v>
      </c>
      <c r="Y136" s="66"/>
      <c r="Z136" s="66"/>
      <c r="AA136" s="72" t="s">
        <v>1740</v>
      </c>
      <c r="AB136" s="66"/>
      <c r="AC136" s="66" t="b">
        <v>0</v>
      </c>
      <c r="AD136" s="66">
        <v>0</v>
      </c>
      <c r="AE136" s="72" t="s">
        <v>294</v>
      </c>
      <c r="AF136" s="66" t="b">
        <v>0</v>
      </c>
      <c r="AG136" s="66" t="s">
        <v>297</v>
      </c>
      <c r="AH136" s="66"/>
      <c r="AI136" s="72" t="s">
        <v>294</v>
      </c>
      <c r="AJ136" s="66" t="b">
        <v>0</v>
      </c>
      <c r="AK136" s="66">
        <v>0</v>
      </c>
      <c r="AL136" s="72" t="s">
        <v>294</v>
      </c>
      <c r="AM136" s="66" t="s">
        <v>1782</v>
      </c>
      <c r="AN136" s="66" t="b">
        <v>0</v>
      </c>
      <c r="AO136" s="72" t="s">
        <v>1740</v>
      </c>
      <c r="AP136" s="66" t="s">
        <v>178</v>
      </c>
      <c r="AQ136" s="66">
        <v>0</v>
      </c>
      <c r="AR136" s="66">
        <v>0</v>
      </c>
      <c r="AS136" s="66"/>
      <c r="AT136" s="66"/>
      <c r="AU136" s="66"/>
      <c r="AV136" s="66"/>
      <c r="AW136" s="66"/>
      <c r="AX136" s="66"/>
      <c r="AY136" s="66"/>
      <c r="AZ136" s="66"/>
      <c r="BA136" s="66" t="s">
        <v>1867</v>
      </c>
      <c r="BB136">
        <v>1</v>
      </c>
      <c r="BC136" s="66" t="str">
        <f>VLOOKUP(Edges[[#This Row],[States]],'Sentiment Classification'!E:G,3,FALSE)</f>
        <v>West</v>
      </c>
      <c r="BD136" s="66" t="str">
        <f>IF(Edges[[#This Row],[Vertex 1]]=Edges[[#This Row],[Vertex 2]],"HIDE","SHOW")</f>
        <v>HIDE</v>
      </c>
      <c r="BE136" s="66">
        <f>VLOOKUP(Edges[[#This Row],[Region]],'Sentiment Classification'!J:K,2,FALSE)</f>
        <v>31</v>
      </c>
      <c r="BF136" s="66">
        <f>VLOOKUP(Edges[[#This Row],[States]],'Sentiment Classification'!E:F,2,FALSE)</f>
        <v>37</v>
      </c>
      <c r="BG136" s="137" t="e">
        <f>REPLACE(INDEX(GroupVertices[Group], MATCH(Edges[[#This Row],[Vertex 1]],GroupVertices[Vertex],0)),1,1,"")</f>
        <v>#N/A</v>
      </c>
      <c r="BH136" s="137" t="e">
        <f>REPLACE(INDEX(GroupVertices[Group], MATCH(Edges[[#This Row],[Vertex 2]],GroupVertices[Vertex],0)),1,1,"")</f>
        <v>#N/A</v>
      </c>
      <c r="BI136">
        <v>4</v>
      </c>
    </row>
    <row r="137" spans="1:61" hidden="1" x14ac:dyDescent="0.25">
      <c r="A137" s="64" t="s">
        <v>1579</v>
      </c>
      <c r="B137" s="64" t="s">
        <v>1579</v>
      </c>
      <c r="C137" s="79"/>
      <c r="D137" s="87"/>
      <c r="E137" s="88"/>
      <c r="F137" s="89"/>
      <c r="G137" s="66" t="str">
        <f>IF(Edges[[#This Row],[Vertex 1]]=Edges[[#This Row],[Vertex 2]],"HIDE","SHOW")</f>
        <v>HIDE</v>
      </c>
      <c r="H137" s="77"/>
      <c r="I137" s="90"/>
      <c r="J137" s="90"/>
      <c r="K137" s="34" t="s">
        <v>65</v>
      </c>
      <c r="L137" s="93">
        <v>137</v>
      </c>
      <c r="M137" s="93"/>
      <c r="N137" s="92"/>
      <c r="O137" s="66" t="s">
        <v>178</v>
      </c>
      <c r="P137" s="68">
        <v>42848.400578703702</v>
      </c>
      <c r="Q137" s="66" t="s">
        <v>1623</v>
      </c>
      <c r="R137" s="69" t="s">
        <v>1651</v>
      </c>
      <c r="S137" s="66" t="s">
        <v>1655</v>
      </c>
      <c r="T137" s="66"/>
      <c r="U137" s="69" t="s">
        <v>1667</v>
      </c>
      <c r="V137" s="70" t="s">
        <v>1667</v>
      </c>
      <c r="W137" s="68">
        <v>42848.400578703702</v>
      </c>
      <c r="X137" s="70" t="s">
        <v>1706</v>
      </c>
      <c r="Y137" s="66"/>
      <c r="Z137" s="66"/>
      <c r="AA137" s="72" t="s">
        <v>1741</v>
      </c>
      <c r="AB137" s="66"/>
      <c r="AC137" s="66" t="b">
        <v>0</v>
      </c>
      <c r="AD137" s="66">
        <v>0</v>
      </c>
      <c r="AE137" s="72" t="s">
        <v>294</v>
      </c>
      <c r="AF137" s="66" t="b">
        <v>0</v>
      </c>
      <c r="AG137" s="66" t="s">
        <v>297</v>
      </c>
      <c r="AH137" s="66"/>
      <c r="AI137" s="72" t="s">
        <v>294</v>
      </c>
      <c r="AJ137" s="66" t="b">
        <v>0</v>
      </c>
      <c r="AK137" s="66">
        <v>0</v>
      </c>
      <c r="AL137" s="72" t="s">
        <v>294</v>
      </c>
      <c r="AM137" s="66" t="s">
        <v>1782</v>
      </c>
      <c r="AN137" s="66" t="b">
        <v>0</v>
      </c>
      <c r="AO137" s="72" t="s">
        <v>1741</v>
      </c>
      <c r="AP137" s="66" t="s">
        <v>178</v>
      </c>
      <c r="AQ137" s="66">
        <v>0</v>
      </c>
      <c r="AR137" s="66">
        <v>0</v>
      </c>
      <c r="AS137" s="66"/>
      <c r="AT137" s="66"/>
      <c r="AU137" s="66"/>
      <c r="AV137" s="66"/>
      <c r="AW137" s="66"/>
      <c r="AX137" s="66"/>
      <c r="AY137" s="66"/>
      <c r="AZ137" s="66"/>
      <c r="BA137" s="66" t="s">
        <v>1867</v>
      </c>
      <c r="BB137">
        <v>1</v>
      </c>
      <c r="BC137" s="66" t="str">
        <f>VLOOKUP(Edges[[#This Row],[States]],'Sentiment Classification'!E:G,3,FALSE)</f>
        <v>West</v>
      </c>
      <c r="BD137" s="66" t="str">
        <f>IF(Edges[[#This Row],[Vertex 1]]=Edges[[#This Row],[Vertex 2]],"HIDE","SHOW")</f>
        <v>HIDE</v>
      </c>
      <c r="BE137" s="66">
        <f>VLOOKUP(Edges[[#This Row],[Region]],'Sentiment Classification'!J:K,2,FALSE)</f>
        <v>31</v>
      </c>
      <c r="BF137" s="66">
        <f>VLOOKUP(Edges[[#This Row],[States]],'Sentiment Classification'!E:F,2,FALSE)</f>
        <v>37</v>
      </c>
      <c r="BG137" s="137" t="e">
        <f>REPLACE(INDEX(GroupVertices[Group], MATCH(Edges[[#This Row],[Vertex 1]],GroupVertices[Vertex],0)),1,1,"")</f>
        <v>#N/A</v>
      </c>
      <c r="BH137" s="137" t="e">
        <f>REPLACE(INDEX(GroupVertices[Group], MATCH(Edges[[#This Row],[Vertex 2]],GroupVertices[Vertex],0)),1,1,"")</f>
        <v>#N/A</v>
      </c>
      <c r="BI137">
        <v>4</v>
      </c>
    </row>
    <row r="138" spans="1:61" x14ac:dyDescent="0.25">
      <c r="A138" s="64" t="s">
        <v>1580</v>
      </c>
      <c r="B138" s="64" t="s">
        <v>1607</v>
      </c>
      <c r="C138" s="79" t="s">
        <v>9479</v>
      </c>
      <c r="D138" s="87">
        <v>1</v>
      </c>
      <c r="E138" s="88"/>
      <c r="F138" s="89">
        <v>90</v>
      </c>
      <c r="G138" s="66" t="str">
        <f>IF(Edges[[#This Row],[Vertex 1]]=Edges[[#This Row],[Vertex 2]],"HIDE","SHOW")</f>
        <v>SHOW</v>
      </c>
      <c r="H138" s="77"/>
      <c r="I138" s="90"/>
      <c r="J138" s="90"/>
      <c r="K138" s="34" t="s">
        <v>65</v>
      </c>
      <c r="L138" s="93">
        <v>138</v>
      </c>
      <c r="M138" s="93"/>
      <c r="N138" s="92"/>
      <c r="O138" s="66" t="s">
        <v>232</v>
      </c>
      <c r="P138" s="68">
        <v>42848.455543981479</v>
      </c>
      <c r="Q138" s="66" t="s">
        <v>1624</v>
      </c>
      <c r="R138" s="66"/>
      <c r="S138" s="66"/>
      <c r="T138" s="66" t="s">
        <v>1658</v>
      </c>
      <c r="U138" s="66"/>
      <c r="V138" s="70" t="s">
        <v>1675</v>
      </c>
      <c r="W138" s="68">
        <v>42848.455543981479</v>
      </c>
      <c r="X138" s="70" t="s">
        <v>1707</v>
      </c>
      <c r="Y138" s="66"/>
      <c r="Z138" s="66"/>
      <c r="AA138" s="72" t="s">
        <v>1742</v>
      </c>
      <c r="AB138" s="66"/>
      <c r="AC138" s="66" t="b">
        <v>0</v>
      </c>
      <c r="AD138" s="66">
        <v>5</v>
      </c>
      <c r="AE138" s="72" t="s">
        <v>294</v>
      </c>
      <c r="AF138" s="66" t="b">
        <v>0</v>
      </c>
      <c r="AG138" s="66" t="s">
        <v>297</v>
      </c>
      <c r="AH138" s="66"/>
      <c r="AI138" s="72" t="s">
        <v>294</v>
      </c>
      <c r="AJ138" s="66" t="b">
        <v>0</v>
      </c>
      <c r="AK138" s="66">
        <v>2</v>
      </c>
      <c r="AL138" s="72" t="s">
        <v>294</v>
      </c>
      <c r="AM138" s="66" t="s">
        <v>303</v>
      </c>
      <c r="AN138" s="66" t="b">
        <v>0</v>
      </c>
      <c r="AO138" s="72" t="s">
        <v>1742</v>
      </c>
      <c r="AP138" s="66" t="s">
        <v>178</v>
      </c>
      <c r="AQ138" s="66">
        <v>0</v>
      </c>
      <c r="AR138" s="66">
        <v>0</v>
      </c>
      <c r="AS138" s="66"/>
      <c r="AT138" s="66"/>
      <c r="AU138" s="66"/>
      <c r="AV138" s="66"/>
      <c r="AW138" s="66"/>
      <c r="AX138" s="66"/>
      <c r="AY138" s="66"/>
      <c r="AZ138" s="66"/>
      <c r="BA138" s="66" t="s">
        <v>1867</v>
      </c>
      <c r="BB138">
        <v>1</v>
      </c>
      <c r="BC138" s="66" t="str">
        <f>VLOOKUP(Edges[[#This Row],[States]],'Sentiment Classification'!E:G,3,FALSE)</f>
        <v>West</v>
      </c>
      <c r="BD138" s="66" t="str">
        <f>IF(Edges[[#This Row],[Vertex 1]]=Edges[[#This Row],[Vertex 2]],"HIDE","SHOW")</f>
        <v>SHOW</v>
      </c>
      <c r="BE138" s="66">
        <f>VLOOKUP(Edges[[#This Row],[Region]],'Sentiment Classification'!J:K,2,FALSE)</f>
        <v>31</v>
      </c>
      <c r="BF138" s="66">
        <f>VLOOKUP(Edges[[#This Row],[States]],'Sentiment Classification'!E:F,2,FALSE)</f>
        <v>37</v>
      </c>
      <c r="BG138" s="65" t="str">
        <f>REPLACE(INDEX(GroupVertices[Group], MATCH(Edges[[#This Row],[Vertex 1]],GroupVertices[Vertex],0)),1,1,"")</f>
        <v>est</v>
      </c>
      <c r="BH138" s="65" t="str">
        <f>REPLACE(INDEX(GroupVertices[Group], MATCH(Edges[[#This Row],[Vertex 2]],GroupVertices[Vertex],0)),1,1,"")</f>
        <v>A</v>
      </c>
      <c r="BI138">
        <v>1</v>
      </c>
    </row>
    <row r="139" spans="1:61" hidden="1" x14ac:dyDescent="0.25">
      <c r="A139" s="64" t="s">
        <v>1581</v>
      </c>
      <c r="B139" s="64" t="s">
        <v>1581</v>
      </c>
      <c r="C139" s="79"/>
      <c r="D139" s="87"/>
      <c r="E139" s="88"/>
      <c r="F139" s="89"/>
      <c r="G139" s="66" t="str">
        <f>IF(Edges[[#This Row],[Vertex 1]]=Edges[[#This Row],[Vertex 2]],"HIDE","SHOW")</f>
        <v>HIDE</v>
      </c>
      <c r="H139" s="77"/>
      <c r="I139" s="90"/>
      <c r="J139" s="90"/>
      <c r="K139" s="34" t="s">
        <v>65</v>
      </c>
      <c r="L139" s="93">
        <v>139</v>
      </c>
      <c r="M139" s="93"/>
      <c r="N139" s="92"/>
      <c r="O139" s="66" t="s">
        <v>178</v>
      </c>
      <c r="P139" s="68">
        <v>42848.456504629627</v>
      </c>
      <c r="Q139" s="66" t="s">
        <v>1625</v>
      </c>
      <c r="R139" s="66"/>
      <c r="S139" s="66"/>
      <c r="T139" s="66" t="s">
        <v>1658</v>
      </c>
      <c r="U139" s="66"/>
      <c r="V139" s="70" t="s">
        <v>1676</v>
      </c>
      <c r="W139" s="68">
        <v>42848.456504629627</v>
      </c>
      <c r="X139" s="70" t="s">
        <v>1708</v>
      </c>
      <c r="Y139" s="66"/>
      <c r="Z139" s="66"/>
      <c r="AA139" s="72" t="s">
        <v>1743</v>
      </c>
      <c r="AB139" s="66"/>
      <c r="AC139" s="66" t="b">
        <v>0</v>
      </c>
      <c r="AD139" s="66">
        <v>0</v>
      </c>
      <c r="AE139" s="72" t="s">
        <v>294</v>
      </c>
      <c r="AF139" s="66" t="b">
        <v>0</v>
      </c>
      <c r="AG139" s="66" t="s">
        <v>297</v>
      </c>
      <c r="AH139" s="66"/>
      <c r="AI139" s="72" t="s">
        <v>294</v>
      </c>
      <c r="AJ139" s="66" t="b">
        <v>0</v>
      </c>
      <c r="AK139" s="66">
        <v>0</v>
      </c>
      <c r="AL139" s="72" t="s">
        <v>294</v>
      </c>
      <c r="AM139" s="66" t="s">
        <v>304</v>
      </c>
      <c r="AN139" s="66" t="b">
        <v>0</v>
      </c>
      <c r="AO139" s="72" t="s">
        <v>1743</v>
      </c>
      <c r="AP139" s="66" t="s">
        <v>178</v>
      </c>
      <c r="AQ139" s="66">
        <v>0</v>
      </c>
      <c r="AR139" s="66">
        <v>0</v>
      </c>
      <c r="AS139" s="66"/>
      <c r="AT139" s="66"/>
      <c r="AU139" s="66"/>
      <c r="AV139" s="66"/>
      <c r="AW139" s="66"/>
      <c r="AX139" s="66"/>
      <c r="AY139" s="66"/>
      <c r="AZ139" s="66"/>
      <c r="BA139" s="66" t="s">
        <v>1867</v>
      </c>
      <c r="BB139">
        <v>1</v>
      </c>
      <c r="BC139" s="66" t="str">
        <f>VLOOKUP(Edges[[#This Row],[States]],'Sentiment Classification'!E:G,3,FALSE)</f>
        <v>West</v>
      </c>
      <c r="BD139" s="66" t="str">
        <f>IF(Edges[[#This Row],[Vertex 1]]=Edges[[#This Row],[Vertex 2]],"HIDE","SHOW")</f>
        <v>HIDE</v>
      </c>
      <c r="BE139" s="66">
        <f>VLOOKUP(Edges[[#This Row],[Region]],'Sentiment Classification'!J:K,2,FALSE)</f>
        <v>31</v>
      </c>
      <c r="BF139" s="66">
        <f>VLOOKUP(Edges[[#This Row],[States]],'Sentiment Classification'!E:F,2,FALSE)</f>
        <v>37</v>
      </c>
      <c r="BG139" s="137" t="e">
        <f>REPLACE(INDEX(GroupVertices[Group], MATCH(Edges[[#This Row],[Vertex 1]],GroupVertices[Vertex],0)),1,1,"")</f>
        <v>#N/A</v>
      </c>
      <c r="BH139" s="137" t="e">
        <f>REPLACE(INDEX(GroupVertices[Group], MATCH(Edges[[#This Row],[Vertex 2]],GroupVertices[Vertex],0)),1,1,"")</f>
        <v>#N/A</v>
      </c>
      <c r="BI139">
        <v>1</v>
      </c>
    </row>
    <row r="140" spans="1:61" x14ac:dyDescent="0.25">
      <c r="A140" s="64" t="s">
        <v>1582</v>
      </c>
      <c r="B140" s="64" t="s">
        <v>1608</v>
      </c>
      <c r="C140" s="79" t="s">
        <v>9479</v>
      </c>
      <c r="D140" s="87">
        <v>1</v>
      </c>
      <c r="E140" s="88"/>
      <c r="F140" s="89">
        <v>90</v>
      </c>
      <c r="G140" s="66" t="str">
        <f>IF(Edges[[#This Row],[Vertex 1]]=Edges[[#This Row],[Vertex 2]],"HIDE","SHOW")</f>
        <v>SHOW</v>
      </c>
      <c r="H140" s="77"/>
      <c r="I140" s="90"/>
      <c r="J140" s="90"/>
      <c r="K140" s="34" t="s">
        <v>65</v>
      </c>
      <c r="L140" s="93">
        <v>140</v>
      </c>
      <c r="M140" s="93"/>
      <c r="N140" s="92"/>
      <c r="O140" s="66" t="s">
        <v>232</v>
      </c>
      <c r="P140" s="68">
        <v>42848.458032407405</v>
      </c>
      <c r="Q140" s="66" t="s">
        <v>1626</v>
      </c>
      <c r="R140" s="66"/>
      <c r="S140" s="66"/>
      <c r="T140" s="66" t="s">
        <v>1658</v>
      </c>
      <c r="U140" s="66"/>
      <c r="V140" s="70" t="s">
        <v>1677</v>
      </c>
      <c r="W140" s="68">
        <v>42848.458032407405</v>
      </c>
      <c r="X140" s="70" t="s">
        <v>1709</v>
      </c>
      <c r="Y140" s="66"/>
      <c r="Z140" s="66"/>
      <c r="AA140" s="72" t="s">
        <v>1744</v>
      </c>
      <c r="AB140" s="66"/>
      <c r="AC140" s="66" t="b">
        <v>0</v>
      </c>
      <c r="AD140" s="66">
        <v>0</v>
      </c>
      <c r="AE140" s="72" t="s">
        <v>294</v>
      </c>
      <c r="AF140" s="66" t="b">
        <v>0</v>
      </c>
      <c r="AG140" s="66" t="s">
        <v>297</v>
      </c>
      <c r="AH140" s="66"/>
      <c r="AI140" s="72" t="s">
        <v>294</v>
      </c>
      <c r="AJ140" s="66" t="b">
        <v>0</v>
      </c>
      <c r="AK140" s="66">
        <v>2</v>
      </c>
      <c r="AL140" s="72" t="s">
        <v>1742</v>
      </c>
      <c r="AM140" s="66" t="s">
        <v>303</v>
      </c>
      <c r="AN140" s="66" t="b">
        <v>0</v>
      </c>
      <c r="AO140" s="72" t="s">
        <v>1742</v>
      </c>
      <c r="AP140" s="66" t="s">
        <v>178</v>
      </c>
      <c r="AQ140" s="66">
        <v>0</v>
      </c>
      <c r="AR140" s="66">
        <v>0</v>
      </c>
      <c r="AS140" s="66"/>
      <c r="AT140" s="66"/>
      <c r="AU140" s="66"/>
      <c r="AV140" s="66"/>
      <c r="AW140" s="66"/>
      <c r="AX140" s="66"/>
      <c r="AY140" s="66"/>
      <c r="AZ140" s="66"/>
      <c r="BA140" s="66" t="s">
        <v>1867</v>
      </c>
      <c r="BB140">
        <v>1</v>
      </c>
      <c r="BC140" s="66" t="str">
        <f>VLOOKUP(Edges[[#This Row],[States]],'Sentiment Classification'!E:G,3,FALSE)</f>
        <v>West</v>
      </c>
      <c r="BD140" s="66" t="str">
        <f>IF(Edges[[#This Row],[Vertex 1]]=Edges[[#This Row],[Vertex 2]],"HIDE","SHOW")</f>
        <v>SHOW</v>
      </c>
      <c r="BE140" s="66">
        <f>VLOOKUP(Edges[[#This Row],[Region]],'Sentiment Classification'!J:K,2,FALSE)</f>
        <v>31</v>
      </c>
      <c r="BF140" s="66">
        <f>VLOOKUP(Edges[[#This Row],[States]],'Sentiment Classification'!E:F,2,FALSE)</f>
        <v>37</v>
      </c>
      <c r="BG140" s="65" t="str">
        <f>REPLACE(INDEX(GroupVertices[Group], MATCH(Edges[[#This Row],[Vertex 1]],GroupVertices[Vertex],0)),1,1,"")</f>
        <v>est</v>
      </c>
      <c r="BH140" s="65" t="str">
        <f>REPLACE(INDEX(GroupVertices[Group], MATCH(Edges[[#This Row],[Vertex 2]],GroupVertices[Vertex],0)),1,1,"")</f>
        <v>est</v>
      </c>
      <c r="BI140">
        <v>1</v>
      </c>
    </row>
    <row r="141" spans="1:61" x14ac:dyDescent="0.25">
      <c r="A141" s="64" t="s">
        <v>1582</v>
      </c>
      <c r="B141" s="64" t="s">
        <v>1580</v>
      </c>
      <c r="C141" s="79" t="s">
        <v>9479</v>
      </c>
      <c r="D141" s="87">
        <v>1</v>
      </c>
      <c r="E141" s="88"/>
      <c r="F141" s="89">
        <v>90</v>
      </c>
      <c r="G141" s="66" t="str">
        <f>IF(Edges[[#This Row],[Vertex 1]]=Edges[[#This Row],[Vertex 2]],"HIDE","SHOW")</f>
        <v>SHOW</v>
      </c>
      <c r="H141" s="77"/>
      <c r="I141" s="90"/>
      <c r="J141" s="90"/>
      <c r="K141" s="34" t="s">
        <v>65</v>
      </c>
      <c r="L141" s="93">
        <v>141</v>
      </c>
      <c r="M141" s="93"/>
      <c r="N141" s="92"/>
      <c r="O141" s="66" t="s">
        <v>232</v>
      </c>
      <c r="P141" s="68">
        <v>42848.458032407405</v>
      </c>
      <c r="Q141" s="66" t="s">
        <v>1626</v>
      </c>
      <c r="R141" s="66"/>
      <c r="S141" s="66"/>
      <c r="T141" s="66" t="s">
        <v>1658</v>
      </c>
      <c r="U141" s="66"/>
      <c r="V141" s="70" t="s">
        <v>1677</v>
      </c>
      <c r="W141" s="68">
        <v>42848.458032407405</v>
      </c>
      <c r="X141" s="70" t="s">
        <v>1709</v>
      </c>
      <c r="Y141" s="66"/>
      <c r="Z141" s="66"/>
      <c r="AA141" s="72" t="s">
        <v>1744</v>
      </c>
      <c r="AB141" s="66"/>
      <c r="AC141" s="66" t="b">
        <v>0</v>
      </c>
      <c r="AD141" s="66">
        <v>0</v>
      </c>
      <c r="AE141" s="72" t="s">
        <v>294</v>
      </c>
      <c r="AF141" s="66" t="b">
        <v>0</v>
      </c>
      <c r="AG141" s="66" t="s">
        <v>297</v>
      </c>
      <c r="AH141" s="66"/>
      <c r="AI141" s="72" t="s">
        <v>294</v>
      </c>
      <c r="AJ141" s="66" t="b">
        <v>0</v>
      </c>
      <c r="AK141" s="66">
        <v>2</v>
      </c>
      <c r="AL141" s="72" t="s">
        <v>1742</v>
      </c>
      <c r="AM141" s="66" t="s">
        <v>303</v>
      </c>
      <c r="AN141" s="66" t="b">
        <v>0</v>
      </c>
      <c r="AO141" s="72" t="s">
        <v>1742</v>
      </c>
      <c r="AP141" s="66" t="s">
        <v>178</v>
      </c>
      <c r="AQ141" s="66">
        <v>0</v>
      </c>
      <c r="AR141" s="66">
        <v>0</v>
      </c>
      <c r="AS141" s="66"/>
      <c r="AT141" s="66"/>
      <c r="AU141" s="66"/>
      <c r="AV141" s="66"/>
      <c r="AW141" s="66"/>
      <c r="AX141" s="66"/>
      <c r="AY141" s="66"/>
      <c r="AZ141" s="66"/>
      <c r="BA141" s="66" t="s">
        <v>1867</v>
      </c>
      <c r="BB141">
        <v>1</v>
      </c>
      <c r="BC141" s="66" t="str">
        <f>VLOOKUP(Edges[[#This Row],[States]],'Sentiment Classification'!E:G,3,FALSE)</f>
        <v>West</v>
      </c>
      <c r="BD141" s="66" t="str">
        <f>IF(Edges[[#This Row],[Vertex 1]]=Edges[[#This Row],[Vertex 2]],"HIDE","SHOW")</f>
        <v>SHOW</v>
      </c>
      <c r="BE141" s="66">
        <f>VLOOKUP(Edges[[#This Row],[Region]],'Sentiment Classification'!J:K,2,FALSE)</f>
        <v>31</v>
      </c>
      <c r="BF141" s="66">
        <f>VLOOKUP(Edges[[#This Row],[States]],'Sentiment Classification'!E:F,2,FALSE)</f>
        <v>37</v>
      </c>
      <c r="BG141" s="65" t="str">
        <f>REPLACE(INDEX(GroupVertices[Group], MATCH(Edges[[#This Row],[Vertex 1]],GroupVertices[Vertex],0)),1,1,"")</f>
        <v>est</v>
      </c>
      <c r="BH141" s="65" t="str">
        <f>REPLACE(INDEX(GroupVertices[Group], MATCH(Edges[[#This Row],[Vertex 2]],GroupVertices[Vertex],0)),1,1,"")</f>
        <v>est</v>
      </c>
      <c r="BI141">
        <v>1</v>
      </c>
    </row>
    <row r="142" spans="1:61" x14ac:dyDescent="0.25">
      <c r="A142" s="64" t="s">
        <v>1583</v>
      </c>
      <c r="B142" s="64" t="s">
        <v>1608</v>
      </c>
      <c r="C142" s="79" t="s">
        <v>9479</v>
      </c>
      <c r="D142" s="87">
        <v>1</v>
      </c>
      <c r="E142" s="88"/>
      <c r="F142" s="89">
        <v>90</v>
      </c>
      <c r="G142" s="66" t="str">
        <f>IF(Edges[[#This Row],[Vertex 1]]=Edges[[#This Row],[Vertex 2]],"HIDE","SHOW")</f>
        <v>SHOW</v>
      </c>
      <c r="H142" s="77"/>
      <c r="I142" s="90"/>
      <c r="J142" s="90"/>
      <c r="K142" s="34" t="s">
        <v>65</v>
      </c>
      <c r="L142" s="93">
        <v>142</v>
      </c>
      <c r="M142" s="93"/>
      <c r="N142" s="92"/>
      <c r="O142" s="66" t="s">
        <v>232</v>
      </c>
      <c r="P142" s="68">
        <v>42848.462939814817</v>
      </c>
      <c r="Q142" s="66" t="s">
        <v>1626</v>
      </c>
      <c r="R142" s="66"/>
      <c r="S142" s="66"/>
      <c r="T142" s="66" t="s">
        <v>1658</v>
      </c>
      <c r="U142" s="66"/>
      <c r="V142" s="70" t="s">
        <v>1678</v>
      </c>
      <c r="W142" s="68">
        <v>42848.462939814817</v>
      </c>
      <c r="X142" s="70" t="s">
        <v>1710</v>
      </c>
      <c r="Y142" s="66"/>
      <c r="Z142" s="66"/>
      <c r="AA142" s="72" t="s">
        <v>1745</v>
      </c>
      <c r="AB142" s="66"/>
      <c r="AC142" s="66" t="b">
        <v>0</v>
      </c>
      <c r="AD142" s="66">
        <v>0</v>
      </c>
      <c r="AE142" s="72" t="s">
        <v>294</v>
      </c>
      <c r="AF142" s="66" t="b">
        <v>0</v>
      </c>
      <c r="AG142" s="66" t="s">
        <v>297</v>
      </c>
      <c r="AH142" s="66"/>
      <c r="AI142" s="72" t="s">
        <v>294</v>
      </c>
      <c r="AJ142" s="66" t="b">
        <v>0</v>
      </c>
      <c r="AK142" s="66">
        <v>2</v>
      </c>
      <c r="AL142" s="72" t="s">
        <v>1742</v>
      </c>
      <c r="AM142" s="66" t="s">
        <v>303</v>
      </c>
      <c r="AN142" s="66" t="b">
        <v>0</v>
      </c>
      <c r="AO142" s="72" t="s">
        <v>1742</v>
      </c>
      <c r="AP142" s="66" t="s">
        <v>178</v>
      </c>
      <c r="AQ142" s="66">
        <v>0</v>
      </c>
      <c r="AR142" s="66">
        <v>0</v>
      </c>
      <c r="AS142" s="66"/>
      <c r="AT142" s="66"/>
      <c r="AU142" s="66"/>
      <c r="AV142" s="66"/>
      <c r="AW142" s="66"/>
      <c r="AX142" s="66"/>
      <c r="AY142" s="66"/>
      <c r="AZ142" s="66"/>
      <c r="BA142" s="66" t="s">
        <v>1867</v>
      </c>
      <c r="BB142">
        <v>1</v>
      </c>
      <c r="BC142" s="66" t="str">
        <f>VLOOKUP(Edges[[#This Row],[States]],'Sentiment Classification'!E:G,3,FALSE)</f>
        <v>West</v>
      </c>
      <c r="BD142" s="66" t="str">
        <f>IF(Edges[[#This Row],[Vertex 1]]=Edges[[#This Row],[Vertex 2]],"HIDE","SHOW")</f>
        <v>SHOW</v>
      </c>
      <c r="BE142" s="66">
        <f>VLOOKUP(Edges[[#This Row],[Region]],'Sentiment Classification'!J:K,2,FALSE)</f>
        <v>31</v>
      </c>
      <c r="BF142" s="66">
        <f>VLOOKUP(Edges[[#This Row],[States]],'Sentiment Classification'!E:F,2,FALSE)</f>
        <v>37</v>
      </c>
      <c r="BG142" s="65" t="str">
        <f>REPLACE(INDEX(GroupVertices[Group], MATCH(Edges[[#This Row],[Vertex 1]],GroupVertices[Vertex],0)),1,1,"")</f>
        <v>est</v>
      </c>
      <c r="BH142" s="65" t="str">
        <f>REPLACE(INDEX(GroupVertices[Group], MATCH(Edges[[#This Row],[Vertex 2]],GroupVertices[Vertex],0)),1,1,"")</f>
        <v>est</v>
      </c>
      <c r="BI142">
        <v>1</v>
      </c>
    </row>
    <row r="143" spans="1:61" x14ac:dyDescent="0.25">
      <c r="A143" s="64" t="s">
        <v>1583</v>
      </c>
      <c r="B143" s="64" t="s">
        <v>1580</v>
      </c>
      <c r="C143" s="79" t="s">
        <v>9479</v>
      </c>
      <c r="D143" s="87">
        <v>1</v>
      </c>
      <c r="E143" s="88"/>
      <c r="F143" s="89">
        <v>90</v>
      </c>
      <c r="G143" s="66" t="str">
        <f>IF(Edges[[#This Row],[Vertex 1]]=Edges[[#This Row],[Vertex 2]],"HIDE","SHOW")</f>
        <v>SHOW</v>
      </c>
      <c r="H143" s="77"/>
      <c r="I143" s="90"/>
      <c r="J143" s="90"/>
      <c r="K143" s="34" t="s">
        <v>65</v>
      </c>
      <c r="L143" s="93">
        <v>143</v>
      </c>
      <c r="M143" s="93"/>
      <c r="N143" s="92"/>
      <c r="O143" s="66" t="s">
        <v>232</v>
      </c>
      <c r="P143" s="68">
        <v>42848.462939814817</v>
      </c>
      <c r="Q143" s="66" t="s">
        <v>1626</v>
      </c>
      <c r="R143" s="66"/>
      <c r="S143" s="66"/>
      <c r="T143" s="66" t="s">
        <v>1658</v>
      </c>
      <c r="U143" s="66"/>
      <c r="V143" s="70" t="s">
        <v>1678</v>
      </c>
      <c r="W143" s="68">
        <v>42848.462939814817</v>
      </c>
      <c r="X143" s="70" t="s">
        <v>1710</v>
      </c>
      <c r="Y143" s="66"/>
      <c r="Z143" s="66"/>
      <c r="AA143" s="72" t="s">
        <v>1745</v>
      </c>
      <c r="AB143" s="66"/>
      <c r="AC143" s="66" t="b">
        <v>0</v>
      </c>
      <c r="AD143" s="66">
        <v>0</v>
      </c>
      <c r="AE143" s="72" t="s">
        <v>294</v>
      </c>
      <c r="AF143" s="66" t="b">
        <v>0</v>
      </c>
      <c r="AG143" s="66" t="s">
        <v>297</v>
      </c>
      <c r="AH143" s="66"/>
      <c r="AI143" s="72" t="s">
        <v>294</v>
      </c>
      <c r="AJ143" s="66" t="b">
        <v>0</v>
      </c>
      <c r="AK143" s="66">
        <v>2</v>
      </c>
      <c r="AL143" s="72" t="s">
        <v>1742</v>
      </c>
      <c r="AM143" s="66" t="s">
        <v>303</v>
      </c>
      <c r="AN143" s="66" t="b">
        <v>0</v>
      </c>
      <c r="AO143" s="72" t="s">
        <v>1742</v>
      </c>
      <c r="AP143" s="66" t="s">
        <v>178</v>
      </c>
      <c r="AQ143" s="66">
        <v>0</v>
      </c>
      <c r="AR143" s="66">
        <v>0</v>
      </c>
      <c r="AS143" s="66"/>
      <c r="AT143" s="66"/>
      <c r="AU143" s="66"/>
      <c r="AV143" s="66"/>
      <c r="AW143" s="66"/>
      <c r="AX143" s="66"/>
      <c r="AY143" s="66"/>
      <c r="AZ143" s="66"/>
      <c r="BA143" s="66" t="s">
        <v>1867</v>
      </c>
      <c r="BB143">
        <v>1</v>
      </c>
      <c r="BC143" s="66" t="str">
        <f>VLOOKUP(Edges[[#This Row],[States]],'Sentiment Classification'!E:G,3,FALSE)</f>
        <v>West</v>
      </c>
      <c r="BD143" s="66" t="str">
        <f>IF(Edges[[#This Row],[Vertex 1]]=Edges[[#This Row],[Vertex 2]],"HIDE","SHOW")</f>
        <v>SHOW</v>
      </c>
      <c r="BE143" s="66">
        <f>VLOOKUP(Edges[[#This Row],[Region]],'Sentiment Classification'!J:K,2,FALSE)</f>
        <v>31</v>
      </c>
      <c r="BF143" s="66">
        <f>VLOOKUP(Edges[[#This Row],[States]],'Sentiment Classification'!E:F,2,FALSE)</f>
        <v>37</v>
      </c>
      <c r="BG143" s="65" t="str">
        <f>REPLACE(INDEX(GroupVertices[Group], MATCH(Edges[[#This Row],[Vertex 1]],GroupVertices[Vertex],0)),1,1,"")</f>
        <v>est</v>
      </c>
      <c r="BH143" s="65" t="str">
        <f>REPLACE(INDEX(GroupVertices[Group], MATCH(Edges[[#This Row],[Vertex 2]],GroupVertices[Vertex],0)),1,1,"")</f>
        <v>est</v>
      </c>
      <c r="BI143">
        <v>1</v>
      </c>
    </row>
    <row r="144" spans="1:61" hidden="1" x14ac:dyDescent="0.25">
      <c r="A144" s="64" t="s">
        <v>1584</v>
      </c>
      <c r="B144" s="64" t="s">
        <v>1584</v>
      </c>
      <c r="C144" s="79"/>
      <c r="D144" s="87"/>
      <c r="E144" s="88"/>
      <c r="F144" s="89"/>
      <c r="G144" s="66" t="str">
        <f>IF(Edges[[#This Row],[Vertex 1]]=Edges[[#This Row],[Vertex 2]],"HIDE","SHOW")</f>
        <v>HIDE</v>
      </c>
      <c r="H144" s="77"/>
      <c r="I144" s="90"/>
      <c r="J144" s="90"/>
      <c r="K144" s="34" t="s">
        <v>65</v>
      </c>
      <c r="L144" s="93">
        <v>144</v>
      </c>
      <c r="M144" s="93"/>
      <c r="N144" s="92"/>
      <c r="O144" s="66" t="s">
        <v>178</v>
      </c>
      <c r="P144" s="68">
        <v>42848.48159722222</v>
      </c>
      <c r="Q144" s="66" t="s">
        <v>1627</v>
      </c>
      <c r="R144" s="66"/>
      <c r="S144" s="66"/>
      <c r="T144" s="66" t="s">
        <v>1659</v>
      </c>
      <c r="U144" s="66"/>
      <c r="V144" s="70" t="s">
        <v>1679</v>
      </c>
      <c r="W144" s="68">
        <v>42848.48159722222</v>
      </c>
      <c r="X144" s="70" t="s">
        <v>1711</v>
      </c>
      <c r="Y144" s="66"/>
      <c r="Z144" s="66"/>
      <c r="AA144" s="72" t="s">
        <v>1746</v>
      </c>
      <c r="AB144" s="66"/>
      <c r="AC144" s="66" t="b">
        <v>0</v>
      </c>
      <c r="AD144" s="66">
        <v>0</v>
      </c>
      <c r="AE144" s="72" t="s">
        <v>294</v>
      </c>
      <c r="AF144" s="66" t="b">
        <v>0</v>
      </c>
      <c r="AG144" s="66" t="s">
        <v>297</v>
      </c>
      <c r="AH144" s="66"/>
      <c r="AI144" s="72" t="s">
        <v>294</v>
      </c>
      <c r="AJ144" s="66" t="b">
        <v>0</v>
      </c>
      <c r="AK144" s="66">
        <v>0</v>
      </c>
      <c r="AL144" s="72" t="s">
        <v>294</v>
      </c>
      <c r="AM144" s="66" t="s">
        <v>585</v>
      </c>
      <c r="AN144" s="66" t="b">
        <v>0</v>
      </c>
      <c r="AO144" s="72" t="s">
        <v>1746</v>
      </c>
      <c r="AP144" s="66" t="s">
        <v>178</v>
      </c>
      <c r="AQ144" s="66">
        <v>0</v>
      </c>
      <c r="AR144" s="66">
        <v>0</v>
      </c>
      <c r="AS144" s="66"/>
      <c r="AT144" s="66"/>
      <c r="AU144" s="66"/>
      <c r="AV144" s="66"/>
      <c r="AW144" s="66"/>
      <c r="AX144" s="66"/>
      <c r="AY144" s="66"/>
      <c r="AZ144" s="66"/>
      <c r="BA144" s="66" t="s">
        <v>1867</v>
      </c>
      <c r="BB144">
        <v>1</v>
      </c>
      <c r="BC144" s="66" t="str">
        <f>VLOOKUP(Edges[[#This Row],[States]],'Sentiment Classification'!E:G,3,FALSE)</f>
        <v>West</v>
      </c>
      <c r="BD144" s="66" t="str">
        <f>IF(Edges[[#This Row],[Vertex 1]]=Edges[[#This Row],[Vertex 2]],"HIDE","SHOW")</f>
        <v>HIDE</v>
      </c>
      <c r="BE144" s="66">
        <f>VLOOKUP(Edges[[#This Row],[Region]],'Sentiment Classification'!J:K,2,FALSE)</f>
        <v>31</v>
      </c>
      <c r="BF144" s="66">
        <f>VLOOKUP(Edges[[#This Row],[States]],'Sentiment Classification'!E:F,2,FALSE)</f>
        <v>37</v>
      </c>
      <c r="BG144" s="137" t="e">
        <f>REPLACE(INDEX(GroupVertices[Group], MATCH(Edges[[#This Row],[Vertex 1]],GroupVertices[Vertex],0)),1,1,"")</f>
        <v>#N/A</v>
      </c>
      <c r="BH144" s="137" t="e">
        <f>REPLACE(INDEX(GroupVertices[Group], MATCH(Edges[[#This Row],[Vertex 2]],GroupVertices[Vertex],0)),1,1,"")</f>
        <v>#N/A</v>
      </c>
      <c r="BI144">
        <v>1</v>
      </c>
    </row>
    <row r="145" spans="1:61" hidden="1" x14ac:dyDescent="0.25">
      <c r="A145" s="64" t="s">
        <v>1585</v>
      </c>
      <c r="B145" s="64" t="s">
        <v>1585</v>
      </c>
      <c r="C145" s="79"/>
      <c r="D145" s="87"/>
      <c r="E145" s="88"/>
      <c r="F145" s="89"/>
      <c r="G145" s="66" t="str">
        <f>IF(Edges[[#This Row],[Vertex 1]]=Edges[[#This Row],[Vertex 2]],"HIDE","SHOW")</f>
        <v>HIDE</v>
      </c>
      <c r="H145" s="77"/>
      <c r="I145" s="90"/>
      <c r="J145" s="90"/>
      <c r="K145" s="34" t="s">
        <v>65</v>
      </c>
      <c r="L145" s="93">
        <v>145</v>
      </c>
      <c r="M145" s="93"/>
      <c r="N145" s="92"/>
      <c r="O145" s="66" t="s">
        <v>178</v>
      </c>
      <c r="P145" s="68">
        <v>42848.450532407405</v>
      </c>
      <c r="Q145" s="66" t="s">
        <v>1628</v>
      </c>
      <c r="R145" s="66"/>
      <c r="S145" s="66"/>
      <c r="T145" s="66"/>
      <c r="U145" s="66"/>
      <c r="V145" s="70" t="s">
        <v>1680</v>
      </c>
      <c r="W145" s="68">
        <v>42848.450532407405</v>
      </c>
      <c r="X145" s="70" t="s">
        <v>1712</v>
      </c>
      <c r="Y145" s="66"/>
      <c r="Z145" s="66"/>
      <c r="AA145" s="72" t="s">
        <v>1747</v>
      </c>
      <c r="AB145" s="66"/>
      <c r="AC145" s="66" t="b">
        <v>0</v>
      </c>
      <c r="AD145" s="66">
        <v>0</v>
      </c>
      <c r="AE145" s="72" t="s">
        <v>294</v>
      </c>
      <c r="AF145" s="66" t="b">
        <v>0</v>
      </c>
      <c r="AG145" s="66" t="s">
        <v>297</v>
      </c>
      <c r="AH145" s="66"/>
      <c r="AI145" s="72" t="s">
        <v>294</v>
      </c>
      <c r="AJ145" s="66" t="b">
        <v>0</v>
      </c>
      <c r="AK145" s="66">
        <v>2</v>
      </c>
      <c r="AL145" s="72" t="s">
        <v>294</v>
      </c>
      <c r="AM145" s="66" t="s">
        <v>1783</v>
      </c>
      <c r="AN145" s="66" t="b">
        <v>0</v>
      </c>
      <c r="AO145" s="72" t="s">
        <v>1747</v>
      </c>
      <c r="AP145" s="66" t="s">
        <v>178</v>
      </c>
      <c r="AQ145" s="66">
        <v>0</v>
      </c>
      <c r="AR145" s="66">
        <v>0</v>
      </c>
      <c r="AS145" s="66"/>
      <c r="AT145" s="66"/>
      <c r="AU145" s="66"/>
      <c r="AV145" s="66"/>
      <c r="AW145" s="66"/>
      <c r="AX145" s="66"/>
      <c r="AY145" s="66"/>
      <c r="AZ145" s="66"/>
      <c r="BA145" s="66" t="s">
        <v>1867</v>
      </c>
      <c r="BB145">
        <v>1</v>
      </c>
      <c r="BC145" s="66" t="str">
        <f>VLOOKUP(Edges[[#This Row],[States]],'Sentiment Classification'!E:G,3,FALSE)</f>
        <v>West</v>
      </c>
      <c r="BD145" s="66" t="str">
        <f>IF(Edges[[#This Row],[Vertex 1]]=Edges[[#This Row],[Vertex 2]],"HIDE","SHOW")</f>
        <v>HIDE</v>
      </c>
      <c r="BE145" s="66">
        <f>VLOOKUP(Edges[[#This Row],[Region]],'Sentiment Classification'!J:K,2,FALSE)</f>
        <v>31</v>
      </c>
      <c r="BF145" s="66">
        <f>VLOOKUP(Edges[[#This Row],[States]],'Sentiment Classification'!E:F,2,FALSE)</f>
        <v>37</v>
      </c>
      <c r="BG145" s="137" t="str">
        <f>REPLACE(INDEX(GroupVertices[Group], MATCH(Edges[[#This Row],[Vertex 1]],GroupVertices[Vertex],0)),1,1,"")</f>
        <v>est</v>
      </c>
      <c r="BH145" s="137" t="str">
        <f>REPLACE(INDEX(GroupVertices[Group], MATCH(Edges[[#This Row],[Vertex 2]],GroupVertices[Vertex],0)),1,1,"")</f>
        <v>est</v>
      </c>
      <c r="BI145">
        <v>1</v>
      </c>
    </row>
    <row r="146" spans="1:61" x14ac:dyDescent="0.25">
      <c r="A146" s="64" t="s">
        <v>1586</v>
      </c>
      <c r="B146" s="64" t="s">
        <v>1585</v>
      </c>
      <c r="C146" s="79" t="s">
        <v>9479</v>
      </c>
      <c r="D146" s="87">
        <v>1</v>
      </c>
      <c r="E146" s="88"/>
      <c r="F146" s="89">
        <v>90</v>
      </c>
      <c r="G146" s="66" t="str">
        <f>IF(Edges[[#This Row],[Vertex 1]]=Edges[[#This Row],[Vertex 2]],"HIDE","SHOW")</f>
        <v>SHOW</v>
      </c>
      <c r="H146" s="77"/>
      <c r="I146" s="90"/>
      <c r="J146" s="90"/>
      <c r="K146" s="34" t="s">
        <v>65</v>
      </c>
      <c r="L146" s="93">
        <v>146</v>
      </c>
      <c r="M146" s="93"/>
      <c r="N146" s="92"/>
      <c r="O146" s="66" t="s">
        <v>232</v>
      </c>
      <c r="P146" s="68">
        <v>42848.536400462966</v>
      </c>
      <c r="Q146" s="66" t="s">
        <v>1629</v>
      </c>
      <c r="R146" s="66"/>
      <c r="S146" s="66"/>
      <c r="T146" s="66"/>
      <c r="U146" s="66"/>
      <c r="V146" s="70" t="s">
        <v>1681</v>
      </c>
      <c r="W146" s="68">
        <v>42848.536400462966</v>
      </c>
      <c r="X146" s="70" t="s">
        <v>1713</v>
      </c>
      <c r="Y146" s="66"/>
      <c r="Z146" s="66"/>
      <c r="AA146" s="72" t="s">
        <v>1748</v>
      </c>
      <c r="AB146" s="66"/>
      <c r="AC146" s="66" t="b">
        <v>0</v>
      </c>
      <c r="AD146" s="66">
        <v>0</v>
      </c>
      <c r="AE146" s="72" t="s">
        <v>294</v>
      </c>
      <c r="AF146" s="66" t="b">
        <v>0</v>
      </c>
      <c r="AG146" s="66" t="s">
        <v>297</v>
      </c>
      <c r="AH146" s="66"/>
      <c r="AI146" s="72" t="s">
        <v>294</v>
      </c>
      <c r="AJ146" s="66" t="b">
        <v>0</v>
      </c>
      <c r="AK146" s="66">
        <v>2</v>
      </c>
      <c r="AL146" s="72" t="s">
        <v>1747</v>
      </c>
      <c r="AM146" s="66" t="s">
        <v>300</v>
      </c>
      <c r="AN146" s="66" t="b">
        <v>0</v>
      </c>
      <c r="AO146" s="72" t="s">
        <v>1747</v>
      </c>
      <c r="AP146" s="66" t="s">
        <v>178</v>
      </c>
      <c r="AQ146" s="66">
        <v>0</v>
      </c>
      <c r="AR146" s="66">
        <v>0</v>
      </c>
      <c r="AS146" s="66"/>
      <c r="AT146" s="66"/>
      <c r="AU146" s="66"/>
      <c r="AV146" s="66"/>
      <c r="AW146" s="66"/>
      <c r="AX146" s="66"/>
      <c r="AY146" s="66"/>
      <c r="AZ146" s="66"/>
      <c r="BA146" s="66" t="s">
        <v>1867</v>
      </c>
      <c r="BB146">
        <v>1</v>
      </c>
      <c r="BC146" s="66" t="str">
        <f>VLOOKUP(Edges[[#This Row],[States]],'Sentiment Classification'!E:G,3,FALSE)</f>
        <v>West</v>
      </c>
      <c r="BD146" s="66" t="str">
        <f>IF(Edges[[#This Row],[Vertex 1]]=Edges[[#This Row],[Vertex 2]],"HIDE","SHOW")</f>
        <v>SHOW</v>
      </c>
      <c r="BE146" s="66">
        <f>VLOOKUP(Edges[[#This Row],[Region]],'Sentiment Classification'!J:K,2,FALSE)</f>
        <v>31</v>
      </c>
      <c r="BF146" s="66">
        <f>VLOOKUP(Edges[[#This Row],[States]],'Sentiment Classification'!E:F,2,FALSE)</f>
        <v>37</v>
      </c>
      <c r="BG146" s="65" t="str">
        <f>REPLACE(INDEX(GroupVertices[Group], MATCH(Edges[[#This Row],[Vertex 1]],GroupVertices[Vertex],0)),1,1,"")</f>
        <v>est</v>
      </c>
      <c r="BH146" s="65" t="str">
        <f>REPLACE(INDEX(GroupVertices[Group], MATCH(Edges[[#This Row],[Vertex 2]],GroupVertices[Vertex],0)),1,1,"")</f>
        <v>est</v>
      </c>
      <c r="BI146">
        <v>1</v>
      </c>
    </row>
    <row r="147" spans="1:61" x14ac:dyDescent="0.25">
      <c r="A147" s="64" t="s">
        <v>1587</v>
      </c>
      <c r="B147" s="64" t="s">
        <v>503</v>
      </c>
      <c r="C147" s="79" t="s">
        <v>9479</v>
      </c>
      <c r="D147" s="87">
        <v>1</v>
      </c>
      <c r="E147" s="88"/>
      <c r="F147" s="89">
        <v>90</v>
      </c>
      <c r="G147" s="66" t="str">
        <f>IF(Edges[[#This Row],[Vertex 1]]=Edges[[#This Row],[Vertex 2]],"HIDE","SHOW")</f>
        <v>SHOW</v>
      </c>
      <c r="H147" s="77"/>
      <c r="I147" s="90"/>
      <c r="J147" s="90"/>
      <c r="K147" s="34" t="s">
        <v>65</v>
      </c>
      <c r="L147" s="93">
        <v>147</v>
      </c>
      <c r="M147" s="93"/>
      <c r="N147" s="92"/>
      <c r="O147" s="66" t="s">
        <v>232</v>
      </c>
      <c r="P147" s="68">
        <v>42848.764884259261</v>
      </c>
      <c r="Q147" s="66" t="s">
        <v>1630</v>
      </c>
      <c r="R147" s="66"/>
      <c r="S147" s="66"/>
      <c r="T147" s="66"/>
      <c r="U147" s="66"/>
      <c r="V147" s="70" t="s">
        <v>1682</v>
      </c>
      <c r="W147" s="68">
        <v>42848.764884259261</v>
      </c>
      <c r="X147" s="70" t="s">
        <v>1714</v>
      </c>
      <c r="Y147" s="66"/>
      <c r="Z147" s="66"/>
      <c r="AA147" s="72" t="s">
        <v>1749</v>
      </c>
      <c r="AB147" s="72" t="s">
        <v>1770</v>
      </c>
      <c r="AC147" s="66" t="b">
        <v>0</v>
      </c>
      <c r="AD147" s="66">
        <v>1</v>
      </c>
      <c r="AE147" s="72" t="s">
        <v>1776</v>
      </c>
      <c r="AF147" s="66" t="b">
        <v>0</v>
      </c>
      <c r="AG147" s="66" t="s">
        <v>297</v>
      </c>
      <c r="AH147" s="66"/>
      <c r="AI147" s="72" t="s">
        <v>294</v>
      </c>
      <c r="AJ147" s="66" t="b">
        <v>0</v>
      </c>
      <c r="AK147" s="66">
        <v>1</v>
      </c>
      <c r="AL147" s="72" t="s">
        <v>294</v>
      </c>
      <c r="AM147" s="66" t="s">
        <v>303</v>
      </c>
      <c r="AN147" s="66" t="b">
        <v>0</v>
      </c>
      <c r="AO147" s="72" t="s">
        <v>1770</v>
      </c>
      <c r="AP147" s="66" t="s">
        <v>178</v>
      </c>
      <c r="AQ147" s="66">
        <v>0</v>
      </c>
      <c r="AR147" s="66">
        <v>0</v>
      </c>
      <c r="AS147" s="66"/>
      <c r="AT147" s="66"/>
      <c r="AU147" s="66"/>
      <c r="AV147" s="66"/>
      <c r="AW147" s="66"/>
      <c r="AX147" s="66"/>
      <c r="AY147" s="66"/>
      <c r="AZ147" s="66"/>
      <c r="BA147" s="66" t="s">
        <v>1867</v>
      </c>
      <c r="BB147">
        <v>1</v>
      </c>
      <c r="BC147" s="66" t="str">
        <f>VLOOKUP(Edges[[#This Row],[States]],'Sentiment Classification'!E:G,3,FALSE)</f>
        <v>West</v>
      </c>
      <c r="BD147" s="66" t="str">
        <f>IF(Edges[[#This Row],[Vertex 1]]=Edges[[#This Row],[Vertex 2]],"HIDE","SHOW")</f>
        <v>SHOW</v>
      </c>
      <c r="BE147" s="66">
        <f>VLOOKUP(Edges[[#This Row],[Region]],'Sentiment Classification'!J:K,2,FALSE)</f>
        <v>31</v>
      </c>
      <c r="BF147" s="66">
        <f>VLOOKUP(Edges[[#This Row],[States]],'Sentiment Classification'!E:F,2,FALSE)</f>
        <v>37</v>
      </c>
      <c r="BG147" s="65" t="str">
        <f>REPLACE(INDEX(GroupVertices[Group], MATCH(Edges[[#This Row],[Vertex 1]],GroupVertices[Vertex],0)),1,1,"")</f>
        <v>est</v>
      </c>
      <c r="BH147" s="65" t="str">
        <f>REPLACE(INDEX(GroupVertices[Group], MATCH(Edges[[#This Row],[Vertex 2]],GroupVertices[Vertex],0)),1,1,"")</f>
        <v>A</v>
      </c>
      <c r="BI147">
        <v>1</v>
      </c>
    </row>
    <row r="148" spans="1:61" x14ac:dyDescent="0.25">
      <c r="A148" s="64" t="s">
        <v>1588</v>
      </c>
      <c r="B148" s="64" t="s">
        <v>503</v>
      </c>
      <c r="C148" s="79" t="s">
        <v>9479</v>
      </c>
      <c r="D148" s="87">
        <v>1</v>
      </c>
      <c r="E148" s="88"/>
      <c r="F148" s="89">
        <v>90</v>
      </c>
      <c r="G148" s="66" t="str">
        <f>IF(Edges[[#This Row],[Vertex 1]]=Edges[[#This Row],[Vertex 2]],"HIDE","SHOW")</f>
        <v>SHOW</v>
      </c>
      <c r="H148" s="77"/>
      <c r="I148" s="90"/>
      <c r="J148" s="90"/>
      <c r="K148" s="34" t="s">
        <v>65</v>
      </c>
      <c r="L148" s="93">
        <v>148</v>
      </c>
      <c r="M148" s="93"/>
      <c r="N148" s="92"/>
      <c r="O148" s="66" t="s">
        <v>232</v>
      </c>
      <c r="P148" s="68">
        <v>42849.041759259257</v>
      </c>
      <c r="Q148" s="66" t="s">
        <v>1631</v>
      </c>
      <c r="R148" s="66"/>
      <c r="S148" s="66"/>
      <c r="T148" s="66"/>
      <c r="U148" s="66"/>
      <c r="V148" s="70" t="s">
        <v>1683</v>
      </c>
      <c r="W148" s="68">
        <v>42849.041759259257</v>
      </c>
      <c r="X148" s="70" t="s">
        <v>1715</v>
      </c>
      <c r="Y148" s="66"/>
      <c r="Z148" s="66"/>
      <c r="AA148" s="72" t="s">
        <v>1750</v>
      </c>
      <c r="AB148" s="66"/>
      <c r="AC148" s="66" t="b">
        <v>0</v>
      </c>
      <c r="AD148" s="66">
        <v>0</v>
      </c>
      <c r="AE148" s="72" t="s">
        <v>294</v>
      </c>
      <c r="AF148" s="66" t="b">
        <v>0</v>
      </c>
      <c r="AG148" s="66" t="s">
        <v>297</v>
      </c>
      <c r="AH148" s="66"/>
      <c r="AI148" s="72" t="s">
        <v>294</v>
      </c>
      <c r="AJ148" s="66" t="b">
        <v>0</v>
      </c>
      <c r="AK148" s="66">
        <v>1</v>
      </c>
      <c r="AL148" s="72" t="s">
        <v>1749</v>
      </c>
      <c r="AM148" s="66" t="s">
        <v>1588</v>
      </c>
      <c r="AN148" s="66" t="b">
        <v>0</v>
      </c>
      <c r="AO148" s="72" t="s">
        <v>1749</v>
      </c>
      <c r="AP148" s="66" t="s">
        <v>178</v>
      </c>
      <c r="AQ148" s="66">
        <v>0</v>
      </c>
      <c r="AR148" s="66">
        <v>0</v>
      </c>
      <c r="AS148" s="66"/>
      <c r="AT148" s="66"/>
      <c r="AU148" s="66"/>
      <c r="AV148" s="66"/>
      <c r="AW148" s="66"/>
      <c r="AX148" s="66"/>
      <c r="AY148" s="66"/>
      <c r="AZ148" s="66"/>
      <c r="BA148" s="66" t="s">
        <v>1867</v>
      </c>
      <c r="BB148">
        <v>1</v>
      </c>
      <c r="BC148" s="66" t="str">
        <f>VLOOKUP(Edges[[#This Row],[States]],'Sentiment Classification'!E:G,3,FALSE)</f>
        <v>West</v>
      </c>
      <c r="BD148" s="66" t="str">
        <f>IF(Edges[[#This Row],[Vertex 1]]=Edges[[#This Row],[Vertex 2]],"HIDE","SHOW")</f>
        <v>SHOW</v>
      </c>
      <c r="BE148" s="66">
        <f>VLOOKUP(Edges[[#This Row],[Region]],'Sentiment Classification'!J:K,2,FALSE)</f>
        <v>31</v>
      </c>
      <c r="BF148" s="66">
        <f>VLOOKUP(Edges[[#This Row],[States]],'Sentiment Classification'!E:F,2,FALSE)</f>
        <v>37</v>
      </c>
      <c r="BG148" s="65" t="str">
        <f>REPLACE(INDEX(GroupVertices[Group], MATCH(Edges[[#This Row],[Vertex 1]],GroupVertices[Vertex],0)),1,1,"")</f>
        <v>est</v>
      </c>
      <c r="BH148" s="65" t="str">
        <f>REPLACE(INDEX(GroupVertices[Group], MATCH(Edges[[#This Row],[Vertex 2]],GroupVertices[Vertex],0)),1,1,"")</f>
        <v>A</v>
      </c>
      <c r="BI148">
        <v>1</v>
      </c>
    </row>
    <row r="149" spans="1:61" x14ac:dyDescent="0.25">
      <c r="A149" s="64" t="s">
        <v>1587</v>
      </c>
      <c r="B149" s="64" t="s">
        <v>1609</v>
      </c>
      <c r="C149" s="79" t="s">
        <v>9479</v>
      </c>
      <c r="D149" s="87">
        <v>1</v>
      </c>
      <c r="E149" s="88"/>
      <c r="F149" s="89">
        <v>90</v>
      </c>
      <c r="G149" s="66" t="str">
        <f>IF(Edges[[#This Row],[Vertex 1]]=Edges[[#This Row],[Vertex 2]],"HIDE","SHOW")</f>
        <v>SHOW</v>
      </c>
      <c r="H149" s="77"/>
      <c r="I149" s="90"/>
      <c r="J149" s="90"/>
      <c r="K149" s="34" t="s">
        <v>65</v>
      </c>
      <c r="L149" s="93">
        <v>149</v>
      </c>
      <c r="M149" s="93"/>
      <c r="N149" s="92"/>
      <c r="O149" s="66" t="s">
        <v>233</v>
      </c>
      <c r="P149" s="68">
        <v>42848.764884259261</v>
      </c>
      <c r="Q149" s="66" t="s">
        <v>1630</v>
      </c>
      <c r="R149" s="66"/>
      <c r="S149" s="66"/>
      <c r="T149" s="66"/>
      <c r="U149" s="66"/>
      <c r="V149" s="70" t="s">
        <v>1682</v>
      </c>
      <c r="W149" s="68">
        <v>42848.764884259261</v>
      </c>
      <c r="X149" s="70" t="s">
        <v>1714</v>
      </c>
      <c r="Y149" s="66"/>
      <c r="Z149" s="66"/>
      <c r="AA149" s="72" t="s">
        <v>1749</v>
      </c>
      <c r="AB149" s="72" t="s">
        <v>1770</v>
      </c>
      <c r="AC149" s="66" t="b">
        <v>0</v>
      </c>
      <c r="AD149" s="66">
        <v>1</v>
      </c>
      <c r="AE149" s="72" t="s">
        <v>1776</v>
      </c>
      <c r="AF149" s="66" t="b">
        <v>0</v>
      </c>
      <c r="AG149" s="66" t="s">
        <v>297</v>
      </c>
      <c r="AH149" s="66"/>
      <c r="AI149" s="72" t="s">
        <v>294</v>
      </c>
      <c r="AJ149" s="66" t="b">
        <v>0</v>
      </c>
      <c r="AK149" s="66">
        <v>1</v>
      </c>
      <c r="AL149" s="72" t="s">
        <v>294</v>
      </c>
      <c r="AM149" s="66" t="s">
        <v>303</v>
      </c>
      <c r="AN149" s="66" t="b">
        <v>0</v>
      </c>
      <c r="AO149" s="72" t="s">
        <v>1770</v>
      </c>
      <c r="AP149" s="66" t="s">
        <v>178</v>
      </c>
      <c r="AQ149" s="66">
        <v>0</v>
      </c>
      <c r="AR149" s="66">
        <v>0</v>
      </c>
      <c r="AS149" s="66"/>
      <c r="AT149" s="66"/>
      <c r="AU149" s="66"/>
      <c r="AV149" s="66"/>
      <c r="AW149" s="66"/>
      <c r="AX149" s="66"/>
      <c r="AY149" s="66"/>
      <c r="AZ149" s="66"/>
      <c r="BA149" s="66" t="s">
        <v>1867</v>
      </c>
      <c r="BB149">
        <v>1</v>
      </c>
      <c r="BC149" s="66" t="str">
        <f>VLOOKUP(Edges[[#This Row],[States]],'Sentiment Classification'!E:G,3,FALSE)</f>
        <v>West</v>
      </c>
      <c r="BD149" s="66" t="str">
        <f>IF(Edges[[#This Row],[Vertex 1]]=Edges[[#This Row],[Vertex 2]],"HIDE","SHOW")</f>
        <v>SHOW</v>
      </c>
      <c r="BE149" s="66">
        <f>VLOOKUP(Edges[[#This Row],[Region]],'Sentiment Classification'!J:K,2,FALSE)</f>
        <v>31</v>
      </c>
      <c r="BF149" s="66">
        <f>VLOOKUP(Edges[[#This Row],[States]],'Sentiment Classification'!E:F,2,FALSE)</f>
        <v>37</v>
      </c>
      <c r="BG149" s="65" t="str">
        <f>REPLACE(INDEX(GroupVertices[Group], MATCH(Edges[[#This Row],[Vertex 1]],GroupVertices[Vertex],0)),1,1,"")</f>
        <v>est</v>
      </c>
      <c r="BH149" s="65" t="str">
        <f>REPLACE(INDEX(GroupVertices[Group], MATCH(Edges[[#This Row],[Vertex 2]],GroupVertices[Vertex],0)),1,1,"")</f>
        <v>est</v>
      </c>
      <c r="BI149">
        <v>1</v>
      </c>
    </row>
    <row r="150" spans="1:61" x14ac:dyDescent="0.25">
      <c r="A150" s="64" t="s">
        <v>1588</v>
      </c>
      <c r="B150" s="64" t="s">
        <v>1609</v>
      </c>
      <c r="C150" s="79" t="s">
        <v>9479</v>
      </c>
      <c r="D150" s="87">
        <v>1</v>
      </c>
      <c r="E150" s="88"/>
      <c r="F150" s="89">
        <v>90</v>
      </c>
      <c r="G150" s="66" t="str">
        <f>IF(Edges[[#This Row],[Vertex 1]]=Edges[[#This Row],[Vertex 2]],"HIDE","SHOW")</f>
        <v>SHOW</v>
      </c>
      <c r="H150" s="77"/>
      <c r="I150" s="90"/>
      <c r="J150" s="90"/>
      <c r="K150" s="34" t="s">
        <v>65</v>
      </c>
      <c r="L150" s="93">
        <v>150</v>
      </c>
      <c r="M150" s="93"/>
      <c r="N150" s="92"/>
      <c r="O150" s="66" t="s">
        <v>232</v>
      </c>
      <c r="P150" s="68">
        <v>42849.041759259257</v>
      </c>
      <c r="Q150" s="66" t="s">
        <v>1631</v>
      </c>
      <c r="R150" s="66"/>
      <c r="S150" s="66"/>
      <c r="T150" s="66"/>
      <c r="U150" s="66"/>
      <c r="V150" s="70" t="s">
        <v>1683</v>
      </c>
      <c r="W150" s="68">
        <v>42849.041759259257</v>
      </c>
      <c r="X150" s="70" t="s">
        <v>1715</v>
      </c>
      <c r="Y150" s="66"/>
      <c r="Z150" s="66"/>
      <c r="AA150" s="72" t="s">
        <v>1750</v>
      </c>
      <c r="AB150" s="66"/>
      <c r="AC150" s="66" t="b">
        <v>0</v>
      </c>
      <c r="AD150" s="66">
        <v>0</v>
      </c>
      <c r="AE150" s="72" t="s">
        <v>294</v>
      </c>
      <c r="AF150" s="66" t="b">
        <v>0</v>
      </c>
      <c r="AG150" s="66" t="s">
        <v>297</v>
      </c>
      <c r="AH150" s="66"/>
      <c r="AI150" s="72" t="s">
        <v>294</v>
      </c>
      <c r="AJ150" s="66" t="b">
        <v>0</v>
      </c>
      <c r="AK150" s="66">
        <v>1</v>
      </c>
      <c r="AL150" s="72" t="s">
        <v>1749</v>
      </c>
      <c r="AM150" s="66" t="s">
        <v>1588</v>
      </c>
      <c r="AN150" s="66" t="b">
        <v>0</v>
      </c>
      <c r="AO150" s="72" t="s">
        <v>1749</v>
      </c>
      <c r="AP150" s="66" t="s">
        <v>178</v>
      </c>
      <c r="AQ150" s="66">
        <v>0</v>
      </c>
      <c r="AR150" s="66">
        <v>0</v>
      </c>
      <c r="AS150" s="66"/>
      <c r="AT150" s="66"/>
      <c r="AU150" s="66"/>
      <c r="AV150" s="66"/>
      <c r="AW150" s="66"/>
      <c r="AX150" s="66"/>
      <c r="AY150" s="66"/>
      <c r="AZ150" s="66"/>
      <c r="BA150" s="66" t="s">
        <v>1867</v>
      </c>
      <c r="BB150">
        <v>1</v>
      </c>
      <c r="BC150" s="66" t="str">
        <f>VLOOKUP(Edges[[#This Row],[States]],'Sentiment Classification'!E:G,3,FALSE)</f>
        <v>West</v>
      </c>
      <c r="BD150" s="66" t="str">
        <f>IF(Edges[[#This Row],[Vertex 1]]=Edges[[#This Row],[Vertex 2]],"HIDE","SHOW")</f>
        <v>SHOW</v>
      </c>
      <c r="BE150" s="66">
        <f>VLOOKUP(Edges[[#This Row],[Region]],'Sentiment Classification'!J:K,2,FALSE)</f>
        <v>31</v>
      </c>
      <c r="BF150" s="66">
        <f>VLOOKUP(Edges[[#This Row],[States]],'Sentiment Classification'!E:F,2,FALSE)</f>
        <v>37</v>
      </c>
      <c r="BG150" s="65" t="str">
        <f>REPLACE(INDEX(GroupVertices[Group], MATCH(Edges[[#This Row],[Vertex 1]],GroupVertices[Vertex],0)),1,1,"")</f>
        <v>est</v>
      </c>
      <c r="BH150" s="65" t="str">
        <f>REPLACE(INDEX(GroupVertices[Group], MATCH(Edges[[#This Row],[Vertex 2]],GroupVertices[Vertex],0)),1,1,"")</f>
        <v>est</v>
      </c>
      <c r="BI150">
        <v>1</v>
      </c>
    </row>
    <row r="151" spans="1:61" x14ac:dyDescent="0.25">
      <c r="A151" s="64" t="s">
        <v>1587</v>
      </c>
      <c r="B151" s="64" t="s">
        <v>226</v>
      </c>
      <c r="C151" s="79" t="s">
        <v>9479</v>
      </c>
      <c r="D151" s="87">
        <v>1</v>
      </c>
      <c r="E151" s="88"/>
      <c r="F151" s="89">
        <v>90</v>
      </c>
      <c r="G151" s="66" t="str">
        <f>IF(Edges[[#This Row],[Vertex 1]]=Edges[[#This Row],[Vertex 2]],"HIDE","SHOW")</f>
        <v>SHOW</v>
      </c>
      <c r="H151" s="77"/>
      <c r="I151" s="90"/>
      <c r="J151" s="90"/>
      <c r="K151" s="34" t="s">
        <v>65</v>
      </c>
      <c r="L151" s="93">
        <v>151</v>
      </c>
      <c r="M151" s="93"/>
      <c r="N151" s="92"/>
      <c r="O151" s="66" t="s">
        <v>232</v>
      </c>
      <c r="P151" s="68">
        <v>42848.764884259261</v>
      </c>
      <c r="Q151" s="66" t="s">
        <v>1630</v>
      </c>
      <c r="R151" s="66"/>
      <c r="S151" s="66"/>
      <c r="T151" s="66"/>
      <c r="U151" s="66"/>
      <c r="V151" s="70" t="s">
        <v>1682</v>
      </c>
      <c r="W151" s="68">
        <v>42848.764884259261</v>
      </c>
      <c r="X151" s="70" t="s">
        <v>1714</v>
      </c>
      <c r="Y151" s="66"/>
      <c r="Z151" s="66"/>
      <c r="AA151" s="72" t="s">
        <v>1749</v>
      </c>
      <c r="AB151" s="72" t="s">
        <v>1770</v>
      </c>
      <c r="AC151" s="66" t="b">
        <v>0</v>
      </c>
      <c r="AD151" s="66">
        <v>1</v>
      </c>
      <c r="AE151" s="72" t="s">
        <v>1776</v>
      </c>
      <c r="AF151" s="66" t="b">
        <v>0</v>
      </c>
      <c r="AG151" s="66" t="s">
        <v>297</v>
      </c>
      <c r="AH151" s="66"/>
      <c r="AI151" s="72" t="s">
        <v>294</v>
      </c>
      <c r="AJ151" s="66" t="b">
        <v>0</v>
      </c>
      <c r="AK151" s="66">
        <v>1</v>
      </c>
      <c r="AL151" s="72" t="s">
        <v>294</v>
      </c>
      <c r="AM151" s="66" t="s">
        <v>303</v>
      </c>
      <c r="AN151" s="66" t="b">
        <v>0</v>
      </c>
      <c r="AO151" s="72" t="s">
        <v>1770</v>
      </c>
      <c r="AP151" s="66" t="s">
        <v>178</v>
      </c>
      <c r="AQ151" s="66">
        <v>0</v>
      </c>
      <c r="AR151" s="66">
        <v>0</v>
      </c>
      <c r="AS151" s="66"/>
      <c r="AT151" s="66"/>
      <c r="AU151" s="66"/>
      <c r="AV151" s="66"/>
      <c r="AW151" s="66"/>
      <c r="AX151" s="66"/>
      <c r="AY151" s="66"/>
      <c r="AZ151" s="66"/>
      <c r="BA151" s="66" t="s">
        <v>1867</v>
      </c>
      <c r="BB151">
        <v>1</v>
      </c>
      <c r="BC151" s="66" t="str">
        <f>VLOOKUP(Edges[[#This Row],[States]],'Sentiment Classification'!E:G,3,FALSE)</f>
        <v>West</v>
      </c>
      <c r="BD151" s="66" t="str">
        <f>IF(Edges[[#This Row],[Vertex 1]]=Edges[[#This Row],[Vertex 2]],"HIDE","SHOW")</f>
        <v>SHOW</v>
      </c>
      <c r="BE151" s="66">
        <f>VLOOKUP(Edges[[#This Row],[Region]],'Sentiment Classification'!J:K,2,FALSE)</f>
        <v>31</v>
      </c>
      <c r="BF151" s="66">
        <f>VLOOKUP(Edges[[#This Row],[States]],'Sentiment Classification'!E:F,2,FALSE)</f>
        <v>37</v>
      </c>
      <c r="BG151" s="65" t="str">
        <f>REPLACE(INDEX(GroupVertices[Group], MATCH(Edges[[#This Row],[Vertex 1]],GroupVertices[Vertex],0)),1,1,"")</f>
        <v>est</v>
      </c>
      <c r="BH151" s="65" t="str">
        <f>REPLACE(INDEX(GroupVertices[Group], MATCH(Edges[[#This Row],[Vertex 2]],GroupVertices[Vertex],0)),1,1,"")</f>
        <v>A</v>
      </c>
      <c r="BI151">
        <v>1</v>
      </c>
    </row>
    <row r="152" spans="1:61" x14ac:dyDescent="0.25">
      <c r="A152" s="64" t="s">
        <v>1587</v>
      </c>
      <c r="B152" s="64" t="s">
        <v>227</v>
      </c>
      <c r="C152" s="79" t="s">
        <v>9479</v>
      </c>
      <c r="D152" s="87">
        <v>1</v>
      </c>
      <c r="E152" s="88"/>
      <c r="F152" s="89">
        <v>90</v>
      </c>
      <c r="G152" s="66" t="str">
        <f>IF(Edges[[#This Row],[Vertex 1]]=Edges[[#This Row],[Vertex 2]],"HIDE","SHOW")</f>
        <v>SHOW</v>
      </c>
      <c r="H152" s="77"/>
      <c r="I152" s="90"/>
      <c r="J152" s="90"/>
      <c r="K152" s="34" t="s">
        <v>65</v>
      </c>
      <c r="L152" s="93">
        <v>152</v>
      </c>
      <c r="M152" s="93"/>
      <c r="N152" s="92"/>
      <c r="O152" s="66" t="s">
        <v>232</v>
      </c>
      <c r="P152" s="68">
        <v>42848.764884259261</v>
      </c>
      <c r="Q152" s="66" t="s">
        <v>1630</v>
      </c>
      <c r="R152" s="66"/>
      <c r="S152" s="66"/>
      <c r="T152" s="66"/>
      <c r="U152" s="66"/>
      <c r="V152" s="70" t="s">
        <v>1682</v>
      </c>
      <c r="W152" s="68">
        <v>42848.764884259261</v>
      </c>
      <c r="X152" s="70" t="s">
        <v>1714</v>
      </c>
      <c r="Y152" s="66"/>
      <c r="Z152" s="66"/>
      <c r="AA152" s="72" t="s">
        <v>1749</v>
      </c>
      <c r="AB152" s="72" t="s">
        <v>1770</v>
      </c>
      <c r="AC152" s="66" t="b">
        <v>0</v>
      </c>
      <c r="AD152" s="66">
        <v>1</v>
      </c>
      <c r="AE152" s="72" t="s">
        <v>1776</v>
      </c>
      <c r="AF152" s="66" t="b">
        <v>0</v>
      </c>
      <c r="AG152" s="66" t="s">
        <v>297</v>
      </c>
      <c r="AH152" s="66"/>
      <c r="AI152" s="72" t="s">
        <v>294</v>
      </c>
      <c r="AJ152" s="66" t="b">
        <v>0</v>
      </c>
      <c r="AK152" s="66">
        <v>1</v>
      </c>
      <c r="AL152" s="72" t="s">
        <v>294</v>
      </c>
      <c r="AM152" s="66" t="s">
        <v>303</v>
      </c>
      <c r="AN152" s="66" t="b">
        <v>0</v>
      </c>
      <c r="AO152" s="72" t="s">
        <v>1770</v>
      </c>
      <c r="AP152" s="66" t="s">
        <v>178</v>
      </c>
      <c r="AQ152" s="66">
        <v>0</v>
      </c>
      <c r="AR152" s="66">
        <v>0</v>
      </c>
      <c r="AS152" s="66"/>
      <c r="AT152" s="66"/>
      <c r="AU152" s="66"/>
      <c r="AV152" s="66"/>
      <c r="AW152" s="66"/>
      <c r="AX152" s="66"/>
      <c r="AY152" s="66"/>
      <c r="AZ152" s="66"/>
      <c r="BA152" s="66" t="s">
        <v>1867</v>
      </c>
      <c r="BB152">
        <v>1</v>
      </c>
      <c r="BC152" s="66" t="str">
        <f>VLOOKUP(Edges[[#This Row],[States]],'Sentiment Classification'!E:G,3,FALSE)</f>
        <v>West</v>
      </c>
      <c r="BD152" s="66" t="str">
        <f>IF(Edges[[#This Row],[Vertex 1]]=Edges[[#This Row],[Vertex 2]],"HIDE","SHOW")</f>
        <v>SHOW</v>
      </c>
      <c r="BE152" s="66">
        <f>VLOOKUP(Edges[[#This Row],[Region]],'Sentiment Classification'!J:K,2,FALSE)</f>
        <v>31</v>
      </c>
      <c r="BF152" s="66">
        <f>VLOOKUP(Edges[[#This Row],[States]],'Sentiment Classification'!E:F,2,FALSE)</f>
        <v>37</v>
      </c>
      <c r="BG152" s="65" t="str">
        <f>REPLACE(INDEX(GroupVertices[Group], MATCH(Edges[[#This Row],[Vertex 1]],GroupVertices[Vertex],0)),1,1,"")</f>
        <v>est</v>
      </c>
      <c r="BH152" s="65" t="str">
        <f>REPLACE(INDEX(GroupVertices[Group], MATCH(Edges[[#This Row],[Vertex 2]],GroupVertices[Vertex],0)),1,1,"")</f>
        <v>A</v>
      </c>
      <c r="BI152">
        <v>1</v>
      </c>
    </row>
    <row r="153" spans="1:61" x14ac:dyDescent="0.25">
      <c r="A153" s="64" t="s">
        <v>1588</v>
      </c>
      <c r="B153" s="64" t="s">
        <v>1587</v>
      </c>
      <c r="C153" s="79" t="s">
        <v>9479</v>
      </c>
      <c r="D153" s="87">
        <v>1</v>
      </c>
      <c r="E153" s="88"/>
      <c r="F153" s="89">
        <v>90</v>
      </c>
      <c r="G153" s="66" t="str">
        <f>IF(Edges[[#This Row],[Vertex 1]]=Edges[[#This Row],[Vertex 2]],"HIDE","SHOW")</f>
        <v>SHOW</v>
      </c>
      <c r="H153" s="77"/>
      <c r="I153" s="90"/>
      <c r="J153" s="90"/>
      <c r="K153" s="34" t="s">
        <v>65</v>
      </c>
      <c r="L153" s="93">
        <v>153</v>
      </c>
      <c r="M153" s="93"/>
      <c r="N153" s="92"/>
      <c r="O153" s="66" t="s">
        <v>232</v>
      </c>
      <c r="P153" s="68">
        <v>42849.041759259257</v>
      </c>
      <c r="Q153" s="66" t="s">
        <v>1631</v>
      </c>
      <c r="R153" s="66"/>
      <c r="S153" s="66"/>
      <c r="T153" s="66"/>
      <c r="U153" s="66"/>
      <c r="V153" s="70" t="s">
        <v>1683</v>
      </c>
      <c r="W153" s="68">
        <v>42849.041759259257</v>
      </c>
      <c r="X153" s="70" t="s">
        <v>1715</v>
      </c>
      <c r="Y153" s="66"/>
      <c r="Z153" s="66"/>
      <c r="AA153" s="72" t="s">
        <v>1750</v>
      </c>
      <c r="AB153" s="66"/>
      <c r="AC153" s="66" t="b">
        <v>0</v>
      </c>
      <c r="AD153" s="66">
        <v>0</v>
      </c>
      <c r="AE153" s="72" t="s">
        <v>294</v>
      </c>
      <c r="AF153" s="66" t="b">
        <v>0</v>
      </c>
      <c r="AG153" s="66" t="s">
        <v>297</v>
      </c>
      <c r="AH153" s="66"/>
      <c r="AI153" s="72" t="s">
        <v>294</v>
      </c>
      <c r="AJ153" s="66" t="b">
        <v>0</v>
      </c>
      <c r="AK153" s="66">
        <v>1</v>
      </c>
      <c r="AL153" s="72" t="s">
        <v>1749</v>
      </c>
      <c r="AM153" s="66" t="s">
        <v>1588</v>
      </c>
      <c r="AN153" s="66" t="b">
        <v>0</v>
      </c>
      <c r="AO153" s="72" t="s">
        <v>1749</v>
      </c>
      <c r="AP153" s="66" t="s">
        <v>178</v>
      </c>
      <c r="AQ153" s="66">
        <v>0</v>
      </c>
      <c r="AR153" s="66">
        <v>0</v>
      </c>
      <c r="AS153" s="66"/>
      <c r="AT153" s="66"/>
      <c r="AU153" s="66"/>
      <c r="AV153" s="66"/>
      <c r="AW153" s="66"/>
      <c r="AX153" s="66"/>
      <c r="AY153" s="66"/>
      <c r="AZ153" s="66"/>
      <c r="BA153" s="66" t="s">
        <v>1867</v>
      </c>
      <c r="BB153">
        <v>1</v>
      </c>
      <c r="BC153" s="66" t="str">
        <f>VLOOKUP(Edges[[#This Row],[States]],'Sentiment Classification'!E:G,3,FALSE)</f>
        <v>West</v>
      </c>
      <c r="BD153" s="66" t="str">
        <f>IF(Edges[[#This Row],[Vertex 1]]=Edges[[#This Row],[Vertex 2]],"HIDE","SHOW")</f>
        <v>SHOW</v>
      </c>
      <c r="BE153" s="66">
        <f>VLOOKUP(Edges[[#This Row],[Region]],'Sentiment Classification'!J:K,2,FALSE)</f>
        <v>31</v>
      </c>
      <c r="BF153" s="66">
        <f>VLOOKUP(Edges[[#This Row],[States]],'Sentiment Classification'!E:F,2,FALSE)</f>
        <v>37</v>
      </c>
      <c r="BG153" s="65" t="str">
        <f>REPLACE(INDEX(GroupVertices[Group], MATCH(Edges[[#This Row],[Vertex 1]],GroupVertices[Vertex],0)),1,1,"")</f>
        <v>est</v>
      </c>
      <c r="BH153" s="65" t="str">
        <f>REPLACE(INDEX(GroupVertices[Group], MATCH(Edges[[#This Row],[Vertex 2]],GroupVertices[Vertex],0)),1,1,"")</f>
        <v>est</v>
      </c>
      <c r="BI153">
        <v>1</v>
      </c>
    </row>
    <row r="154" spans="1:61" x14ac:dyDescent="0.25">
      <c r="A154" s="64" t="s">
        <v>1588</v>
      </c>
      <c r="B154" s="64" t="s">
        <v>226</v>
      </c>
      <c r="C154" s="79" t="s">
        <v>9479</v>
      </c>
      <c r="D154" s="87">
        <v>1</v>
      </c>
      <c r="E154" s="88"/>
      <c r="F154" s="89">
        <v>90</v>
      </c>
      <c r="G154" s="66" t="str">
        <f>IF(Edges[[#This Row],[Vertex 1]]=Edges[[#This Row],[Vertex 2]],"HIDE","SHOW")</f>
        <v>SHOW</v>
      </c>
      <c r="H154" s="77"/>
      <c r="I154" s="90"/>
      <c r="J154" s="90"/>
      <c r="K154" s="34" t="s">
        <v>65</v>
      </c>
      <c r="L154" s="93">
        <v>154</v>
      </c>
      <c r="M154" s="93"/>
      <c r="N154" s="92"/>
      <c r="O154" s="66" t="s">
        <v>232</v>
      </c>
      <c r="P154" s="68">
        <v>42849.041759259257</v>
      </c>
      <c r="Q154" s="66" t="s">
        <v>1631</v>
      </c>
      <c r="R154" s="66"/>
      <c r="S154" s="66"/>
      <c r="T154" s="66"/>
      <c r="U154" s="66"/>
      <c r="V154" s="70" t="s">
        <v>1683</v>
      </c>
      <c r="W154" s="68">
        <v>42849.041759259257</v>
      </c>
      <c r="X154" s="70" t="s">
        <v>1715</v>
      </c>
      <c r="Y154" s="66"/>
      <c r="Z154" s="66"/>
      <c r="AA154" s="72" t="s">
        <v>1750</v>
      </c>
      <c r="AB154" s="66"/>
      <c r="AC154" s="66" t="b">
        <v>0</v>
      </c>
      <c r="AD154" s="66">
        <v>0</v>
      </c>
      <c r="AE154" s="72" t="s">
        <v>294</v>
      </c>
      <c r="AF154" s="66" t="b">
        <v>0</v>
      </c>
      <c r="AG154" s="66" t="s">
        <v>297</v>
      </c>
      <c r="AH154" s="66"/>
      <c r="AI154" s="72" t="s">
        <v>294</v>
      </c>
      <c r="AJ154" s="66" t="b">
        <v>0</v>
      </c>
      <c r="AK154" s="66">
        <v>1</v>
      </c>
      <c r="AL154" s="72" t="s">
        <v>1749</v>
      </c>
      <c r="AM154" s="66" t="s">
        <v>1588</v>
      </c>
      <c r="AN154" s="66" t="b">
        <v>0</v>
      </c>
      <c r="AO154" s="72" t="s">
        <v>1749</v>
      </c>
      <c r="AP154" s="66" t="s">
        <v>178</v>
      </c>
      <c r="AQ154" s="66">
        <v>0</v>
      </c>
      <c r="AR154" s="66">
        <v>0</v>
      </c>
      <c r="AS154" s="66"/>
      <c r="AT154" s="66"/>
      <c r="AU154" s="66"/>
      <c r="AV154" s="66"/>
      <c r="AW154" s="66"/>
      <c r="AX154" s="66"/>
      <c r="AY154" s="66"/>
      <c r="AZ154" s="66"/>
      <c r="BA154" s="66" t="s">
        <v>1867</v>
      </c>
      <c r="BB154">
        <v>1</v>
      </c>
      <c r="BC154" s="66" t="str">
        <f>VLOOKUP(Edges[[#This Row],[States]],'Sentiment Classification'!E:G,3,FALSE)</f>
        <v>West</v>
      </c>
      <c r="BD154" s="66" t="str">
        <f>IF(Edges[[#This Row],[Vertex 1]]=Edges[[#This Row],[Vertex 2]],"HIDE","SHOW")</f>
        <v>SHOW</v>
      </c>
      <c r="BE154" s="66">
        <f>VLOOKUP(Edges[[#This Row],[Region]],'Sentiment Classification'!J:K,2,FALSE)</f>
        <v>31</v>
      </c>
      <c r="BF154" s="66">
        <f>VLOOKUP(Edges[[#This Row],[States]],'Sentiment Classification'!E:F,2,FALSE)</f>
        <v>37</v>
      </c>
      <c r="BG154" s="65" t="str">
        <f>REPLACE(INDEX(GroupVertices[Group], MATCH(Edges[[#This Row],[Vertex 1]],GroupVertices[Vertex],0)),1,1,"")</f>
        <v>est</v>
      </c>
      <c r="BH154" s="65" t="str">
        <f>REPLACE(INDEX(GroupVertices[Group], MATCH(Edges[[#This Row],[Vertex 2]],GroupVertices[Vertex],0)),1,1,"")</f>
        <v>A</v>
      </c>
      <c r="BI154">
        <v>1</v>
      </c>
    </row>
    <row r="155" spans="1:61" x14ac:dyDescent="0.25">
      <c r="A155" s="64" t="s">
        <v>1588</v>
      </c>
      <c r="B155" s="64" t="s">
        <v>227</v>
      </c>
      <c r="C155" s="79" t="s">
        <v>9479</v>
      </c>
      <c r="D155" s="87">
        <v>1</v>
      </c>
      <c r="E155" s="88"/>
      <c r="F155" s="89">
        <v>90</v>
      </c>
      <c r="G155" s="66" t="str">
        <f>IF(Edges[[#This Row],[Vertex 1]]=Edges[[#This Row],[Vertex 2]],"HIDE","SHOW")</f>
        <v>SHOW</v>
      </c>
      <c r="H155" s="77"/>
      <c r="I155" s="90"/>
      <c r="J155" s="90"/>
      <c r="K155" s="34" t="s">
        <v>65</v>
      </c>
      <c r="L155" s="93">
        <v>155</v>
      </c>
      <c r="M155" s="93"/>
      <c r="N155" s="92"/>
      <c r="O155" s="66" t="s">
        <v>232</v>
      </c>
      <c r="P155" s="68">
        <v>42849.041759259257</v>
      </c>
      <c r="Q155" s="66" t="s">
        <v>1631</v>
      </c>
      <c r="R155" s="66"/>
      <c r="S155" s="66"/>
      <c r="T155" s="66"/>
      <c r="U155" s="66"/>
      <c r="V155" s="70" t="s">
        <v>1683</v>
      </c>
      <c r="W155" s="68">
        <v>42849.041759259257</v>
      </c>
      <c r="X155" s="70" t="s">
        <v>1715</v>
      </c>
      <c r="Y155" s="66"/>
      <c r="Z155" s="66"/>
      <c r="AA155" s="72" t="s">
        <v>1750</v>
      </c>
      <c r="AB155" s="66"/>
      <c r="AC155" s="66" t="b">
        <v>0</v>
      </c>
      <c r="AD155" s="66">
        <v>0</v>
      </c>
      <c r="AE155" s="72" t="s">
        <v>294</v>
      </c>
      <c r="AF155" s="66" t="b">
        <v>0</v>
      </c>
      <c r="AG155" s="66" t="s">
        <v>297</v>
      </c>
      <c r="AH155" s="66"/>
      <c r="AI155" s="72" t="s">
        <v>294</v>
      </c>
      <c r="AJ155" s="66" t="b">
        <v>0</v>
      </c>
      <c r="AK155" s="66">
        <v>1</v>
      </c>
      <c r="AL155" s="72" t="s">
        <v>1749</v>
      </c>
      <c r="AM155" s="66" t="s">
        <v>1588</v>
      </c>
      <c r="AN155" s="66" t="b">
        <v>0</v>
      </c>
      <c r="AO155" s="72" t="s">
        <v>1749</v>
      </c>
      <c r="AP155" s="66" t="s">
        <v>178</v>
      </c>
      <c r="AQ155" s="66">
        <v>0</v>
      </c>
      <c r="AR155" s="66">
        <v>0</v>
      </c>
      <c r="AS155" s="66"/>
      <c r="AT155" s="66"/>
      <c r="AU155" s="66"/>
      <c r="AV155" s="66"/>
      <c r="AW155" s="66"/>
      <c r="AX155" s="66"/>
      <c r="AY155" s="66"/>
      <c r="AZ155" s="66"/>
      <c r="BA155" s="66" t="s">
        <v>1867</v>
      </c>
      <c r="BB155">
        <v>1</v>
      </c>
      <c r="BC155" s="66" t="str">
        <f>VLOOKUP(Edges[[#This Row],[States]],'Sentiment Classification'!E:G,3,FALSE)</f>
        <v>West</v>
      </c>
      <c r="BD155" s="66" t="str">
        <f>IF(Edges[[#This Row],[Vertex 1]]=Edges[[#This Row],[Vertex 2]],"HIDE","SHOW")</f>
        <v>SHOW</v>
      </c>
      <c r="BE155" s="66">
        <f>VLOOKUP(Edges[[#This Row],[Region]],'Sentiment Classification'!J:K,2,FALSE)</f>
        <v>31</v>
      </c>
      <c r="BF155" s="66">
        <f>VLOOKUP(Edges[[#This Row],[States]],'Sentiment Classification'!E:F,2,FALSE)</f>
        <v>37</v>
      </c>
      <c r="BG155" s="65" t="str">
        <f>REPLACE(INDEX(GroupVertices[Group], MATCH(Edges[[#This Row],[Vertex 1]],GroupVertices[Vertex],0)),1,1,"")</f>
        <v>est</v>
      </c>
      <c r="BH155" s="65" t="str">
        <f>REPLACE(INDEX(GroupVertices[Group], MATCH(Edges[[#This Row],[Vertex 2]],GroupVertices[Vertex],0)),1,1,"")</f>
        <v>A</v>
      </c>
      <c r="BI155">
        <v>1</v>
      </c>
    </row>
    <row r="156" spans="1:61" hidden="1" x14ac:dyDescent="0.25">
      <c r="A156" s="64" t="s">
        <v>1589</v>
      </c>
      <c r="B156" s="64" t="s">
        <v>1589</v>
      </c>
      <c r="C156" s="79"/>
      <c r="D156" s="87"/>
      <c r="E156" s="88"/>
      <c r="F156" s="89"/>
      <c r="G156" s="66" t="str">
        <f>IF(Edges[[#This Row],[Vertex 1]]=Edges[[#This Row],[Vertex 2]],"HIDE","SHOW")</f>
        <v>HIDE</v>
      </c>
      <c r="H156" s="77"/>
      <c r="I156" s="90"/>
      <c r="J156" s="90"/>
      <c r="K156" s="34" t="s">
        <v>65</v>
      </c>
      <c r="L156" s="93">
        <v>156</v>
      </c>
      <c r="M156" s="93"/>
      <c r="N156" s="92"/>
      <c r="O156" s="66" t="s">
        <v>178</v>
      </c>
      <c r="P156" s="68">
        <v>42849.478310185186</v>
      </c>
      <c r="Q156" s="66" t="s">
        <v>1632</v>
      </c>
      <c r="R156" s="66"/>
      <c r="S156" s="66"/>
      <c r="T156" s="66" t="s">
        <v>252</v>
      </c>
      <c r="U156" s="66"/>
      <c r="V156" s="70" t="s">
        <v>1684</v>
      </c>
      <c r="W156" s="68">
        <v>42849.478310185186</v>
      </c>
      <c r="X156" s="70" t="s">
        <v>1716</v>
      </c>
      <c r="Y156" s="66"/>
      <c r="Z156" s="66"/>
      <c r="AA156" s="72" t="s">
        <v>1751</v>
      </c>
      <c r="AB156" s="66"/>
      <c r="AC156" s="66" t="b">
        <v>0</v>
      </c>
      <c r="AD156" s="66">
        <v>0</v>
      </c>
      <c r="AE156" s="72" t="s">
        <v>294</v>
      </c>
      <c r="AF156" s="66" t="b">
        <v>0</v>
      </c>
      <c r="AG156" s="66" t="s">
        <v>297</v>
      </c>
      <c r="AH156" s="66"/>
      <c r="AI156" s="72" t="s">
        <v>294</v>
      </c>
      <c r="AJ156" s="66" t="b">
        <v>0</v>
      </c>
      <c r="AK156" s="66">
        <v>0</v>
      </c>
      <c r="AL156" s="72" t="s">
        <v>294</v>
      </c>
      <c r="AM156" s="66" t="s">
        <v>303</v>
      </c>
      <c r="AN156" s="66" t="b">
        <v>0</v>
      </c>
      <c r="AO156" s="72" t="s">
        <v>1751</v>
      </c>
      <c r="AP156" s="66" t="s">
        <v>178</v>
      </c>
      <c r="AQ156" s="66">
        <v>0</v>
      </c>
      <c r="AR156" s="66">
        <v>0</v>
      </c>
      <c r="AS156" s="66"/>
      <c r="AT156" s="66"/>
      <c r="AU156" s="66"/>
      <c r="AV156" s="66"/>
      <c r="AW156" s="66"/>
      <c r="AX156" s="66"/>
      <c r="AY156" s="66"/>
      <c r="AZ156" s="66"/>
      <c r="BA156" s="66" t="s">
        <v>1867</v>
      </c>
      <c r="BB156">
        <v>-1</v>
      </c>
      <c r="BC156" s="66" t="str">
        <f>VLOOKUP(Edges[[#This Row],[States]],'Sentiment Classification'!E:G,3,FALSE)</f>
        <v>West</v>
      </c>
      <c r="BD156" s="66" t="str">
        <f>IF(Edges[[#This Row],[Vertex 1]]=Edges[[#This Row],[Vertex 2]],"HIDE","SHOW")</f>
        <v>HIDE</v>
      </c>
      <c r="BE156" s="66">
        <f>VLOOKUP(Edges[[#This Row],[Region]],'Sentiment Classification'!J:K,2,FALSE)</f>
        <v>31</v>
      </c>
      <c r="BF156" s="66">
        <f>VLOOKUP(Edges[[#This Row],[States]],'Sentiment Classification'!E:F,2,FALSE)</f>
        <v>37</v>
      </c>
      <c r="BG156" s="137" t="e">
        <f>REPLACE(INDEX(GroupVertices[Group], MATCH(Edges[[#This Row],[Vertex 1]],GroupVertices[Vertex],0)),1,1,"")</f>
        <v>#N/A</v>
      </c>
      <c r="BH156" s="137" t="e">
        <f>REPLACE(INDEX(GroupVertices[Group], MATCH(Edges[[#This Row],[Vertex 2]],GroupVertices[Vertex],0)),1,1,"")</f>
        <v>#N/A</v>
      </c>
      <c r="BI156">
        <v>1</v>
      </c>
    </row>
    <row r="157" spans="1:61" x14ac:dyDescent="0.25">
      <c r="A157" s="64" t="s">
        <v>1590</v>
      </c>
      <c r="B157" s="64" t="s">
        <v>226</v>
      </c>
      <c r="C157" s="79" t="s">
        <v>9479</v>
      </c>
      <c r="D157" s="87">
        <v>1</v>
      </c>
      <c r="E157" s="88"/>
      <c r="F157" s="89">
        <v>90</v>
      </c>
      <c r="G157" s="66" t="str">
        <f>IF(Edges[[#This Row],[Vertex 1]]=Edges[[#This Row],[Vertex 2]],"HIDE","SHOW")</f>
        <v>SHOW</v>
      </c>
      <c r="H157" s="77"/>
      <c r="I157" s="90"/>
      <c r="J157" s="90"/>
      <c r="K157" s="34" t="s">
        <v>65</v>
      </c>
      <c r="L157" s="93">
        <v>157</v>
      </c>
      <c r="M157" s="93"/>
      <c r="N157" s="92"/>
      <c r="O157" s="66" t="s">
        <v>233</v>
      </c>
      <c r="P157" s="68">
        <v>42850.099097222221</v>
      </c>
      <c r="Q157" s="66" t="s">
        <v>1633</v>
      </c>
      <c r="R157" s="66"/>
      <c r="S157" s="66"/>
      <c r="T157" s="66"/>
      <c r="U157" s="66"/>
      <c r="V157" s="70" t="s">
        <v>1685</v>
      </c>
      <c r="W157" s="68">
        <v>42850.099097222221</v>
      </c>
      <c r="X157" s="70" t="s">
        <v>1717</v>
      </c>
      <c r="Y157" s="66"/>
      <c r="Z157" s="66"/>
      <c r="AA157" s="72" t="s">
        <v>1752</v>
      </c>
      <c r="AB157" s="66"/>
      <c r="AC157" s="66" t="b">
        <v>0</v>
      </c>
      <c r="AD157" s="66">
        <v>0</v>
      </c>
      <c r="AE157" s="72" t="s">
        <v>581</v>
      </c>
      <c r="AF157" s="66" t="b">
        <v>0</v>
      </c>
      <c r="AG157" s="66" t="s">
        <v>297</v>
      </c>
      <c r="AH157" s="66"/>
      <c r="AI157" s="72" t="s">
        <v>294</v>
      </c>
      <c r="AJ157" s="66" t="b">
        <v>0</v>
      </c>
      <c r="AK157" s="66">
        <v>0</v>
      </c>
      <c r="AL157" s="72" t="s">
        <v>294</v>
      </c>
      <c r="AM157" s="66" t="s">
        <v>303</v>
      </c>
      <c r="AN157" s="66" t="b">
        <v>0</v>
      </c>
      <c r="AO157" s="72" t="s">
        <v>1752</v>
      </c>
      <c r="AP157" s="66" t="s">
        <v>178</v>
      </c>
      <c r="AQ157" s="66">
        <v>0</v>
      </c>
      <c r="AR157" s="66">
        <v>0</v>
      </c>
      <c r="AS157" s="66"/>
      <c r="AT157" s="66"/>
      <c r="AU157" s="66"/>
      <c r="AV157" s="66"/>
      <c r="AW157" s="66"/>
      <c r="AX157" s="66"/>
      <c r="AY157" s="66"/>
      <c r="AZ157" s="66"/>
      <c r="BA157" s="66" t="s">
        <v>1867</v>
      </c>
      <c r="BB157">
        <v>1</v>
      </c>
      <c r="BC157" s="66" t="str">
        <f>VLOOKUP(Edges[[#This Row],[States]],'Sentiment Classification'!E:G,3,FALSE)</f>
        <v>West</v>
      </c>
      <c r="BD157" s="66" t="str">
        <f>IF(Edges[[#This Row],[Vertex 1]]=Edges[[#This Row],[Vertex 2]],"HIDE","SHOW")</f>
        <v>SHOW</v>
      </c>
      <c r="BE157" s="66">
        <f>VLOOKUP(Edges[[#This Row],[Region]],'Sentiment Classification'!J:K,2,FALSE)</f>
        <v>31</v>
      </c>
      <c r="BF157" s="66">
        <f>VLOOKUP(Edges[[#This Row],[States]],'Sentiment Classification'!E:F,2,FALSE)</f>
        <v>37</v>
      </c>
      <c r="BG157" s="65" t="str">
        <f>REPLACE(INDEX(GroupVertices[Group], MATCH(Edges[[#This Row],[Vertex 1]],GroupVertices[Vertex],0)),1,1,"")</f>
        <v>est</v>
      </c>
      <c r="BH157" s="65" t="str">
        <f>REPLACE(INDEX(GroupVertices[Group], MATCH(Edges[[#This Row],[Vertex 2]],GroupVertices[Vertex],0)),1,1,"")</f>
        <v>A</v>
      </c>
      <c r="BI157">
        <v>1</v>
      </c>
    </row>
    <row r="158" spans="1:61" x14ac:dyDescent="0.25">
      <c r="A158" s="64" t="s">
        <v>1591</v>
      </c>
      <c r="B158" s="64" t="s">
        <v>226</v>
      </c>
      <c r="C158" s="79" t="s">
        <v>9480</v>
      </c>
      <c r="D158" s="87">
        <v>1</v>
      </c>
      <c r="E158" s="88"/>
      <c r="F158" s="89">
        <v>90</v>
      </c>
      <c r="G158" s="66" t="str">
        <f>IF(Edges[[#This Row],[Vertex 1]]=Edges[[#This Row],[Vertex 2]],"HIDE","SHOW")</f>
        <v>SHOW</v>
      </c>
      <c r="H158" s="77"/>
      <c r="I158" s="90"/>
      <c r="J158" s="90"/>
      <c r="K158" s="34" t="s">
        <v>65</v>
      </c>
      <c r="L158" s="93">
        <v>158</v>
      </c>
      <c r="M158" s="93"/>
      <c r="N158" s="92"/>
      <c r="O158" s="66" t="s">
        <v>233</v>
      </c>
      <c r="P158" s="68">
        <v>42850.700486111113</v>
      </c>
      <c r="Q158" s="66" t="s">
        <v>1634</v>
      </c>
      <c r="R158" s="66"/>
      <c r="S158" s="66"/>
      <c r="T158" s="66"/>
      <c r="U158" s="66"/>
      <c r="V158" s="70" t="s">
        <v>1686</v>
      </c>
      <c r="W158" s="68">
        <v>42850.700486111113</v>
      </c>
      <c r="X158" s="70" t="s">
        <v>1718</v>
      </c>
      <c r="Y158" s="66"/>
      <c r="Z158" s="66"/>
      <c r="AA158" s="72" t="s">
        <v>1753</v>
      </c>
      <c r="AB158" s="66"/>
      <c r="AC158" s="66" t="b">
        <v>0</v>
      </c>
      <c r="AD158" s="66">
        <v>0</v>
      </c>
      <c r="AE158" s="72" t="s">
        <v>581</v>
      </c>
      <c r="AF158" s="66" t="b">
        <v>0</v>
      </c>
      <c r="AG158" s="66" t="s">
        <v>297</v>
      </c>
      <c r="AH158" s="66"/>
      <c r="AI158" s="72" t="s">
        <v>294</v>
      </c>
      <c r="AJ158" s="66" t="b">
        <v>0</v>
      </c>
      <c r="AK158" s="66">
        <v>0</v>
      </c>
      <c r="AL158" s="72" t="s">
        <v>294</v>
      </c>
      <c r="AM158" s="66" t="s">
        <v>303</v>
      </c>
      <c r="AN158" s="66" t="b">
        <v>0</v>
      </c>
      <c r="AO158" s="72" t="s">
        <v>1753</v>
      </c>
      <c r="AP158" s="66" t="s">
        <v>178</v>
      </c>
      <c r="AQ158" s="66">
        <v>0</v>
      </c>
      <c r="AR158" s="66">
        <v>0</v>
      </c>
      <c r="AS158" s="66"/>
      <c r="AT158" s="66"/>
      <c r="AU158" s="66"/>
      <c r="AV158" s="66"/>
      <c r="AW158" s="66"/>
      <c r="AX158" s="66"/>
      <c r="AY158" s="66"/>
      <c r="AZ158" s="66"/>
      <c r="BA158" s="66" t="s">
        <v>1867</v>
      </c>
      <c r="BB158">
        <v>-1</v>
      </c>
      <c r="BC158" s="66" t="str">
        <f>VLOOKUP(Edges[[#This Row],[States]],'Sentiment Classification'!E:G,3,FALSE)</f>
        <v>West</v>
      </c>
      <c r="BD158" s="66" t="str">
        <f>IF(Edges[[#This Row],[Vertex 1]]=Edges[[#This Row],[Vertex 2]],"HIDE","SHOW")</f>
        <v>SHOW</v>
      </c>
      <c r="BE158" s="66">
        <f>VLOOKUP(Edges[[#This Row],[Region]],'Sentiment Classification'!J:K,2,FALSE)</f>
        <v>31</v>
      </c>
      <c r="BF158" s="66">
        <f>VLOOKUP(Edges[[#This Row],[States]],'Sentiment Classification'!E:F,2,FALSE)</f>
        <v>37</v>
      </c>
      <c r="BG158" s="65" t="str">
        <f>REPLACE(INDEX(GroupVertices[Group], MATCH(Edges[[#This Row],[Vertex 1]],GroupVertices[Vertex],0)),1,1,"")</f>
        <v>est</v>
      </c>
      <c r="BH158" s="65" t="str">
        <f>REPLACE(INDEX(GroupVertices[Group], MATCH(Edges[[#This Row],[Vertex 2]],GroupVertices[Vertex],0)),1,1,"")</f>
        <v>A</v>
      </c>
      <c r="BI158">
        <v>1</v>
      </c>
    </row>
    <row r="159" spans="1:61" x14ac:dyDescent="0.25">
      <c r="A159" s="64" t="s">
        <v>1592</v>
      </c>
      <c r="B159" s="64" t="s">
        <v>227</v>
      </c>
      <c r="C159" s="79" t="s">
        <v>9479</v>
      </c>
      <c r="D159" s="87">
        <v>1</v>
      </c>
      <c r="E159" s="88"/>
      <c r="F159" s="89">
        <v>90</v>
      </c>
      <c r="G159" s="66" t="str">
        <f>IF(Edges[[#This Row],[Vertex 1]]=Edges[[#This Row],[Vertex 2]],"HIDE","SHOW")</f>
        <v>SHOW</v>
      </c>
      <c r="H159" s="77"/>
      <c r="I159" s="90"/>
      <c r="J159" s="90"/>
      <c r="K159" s="34" t="s">
        <v>65</v>
      </c>
      <c r="L159" s="93">
        <v>159</v>
      </c>
      <c r="M159" s="93"/>
      <c r="N159" s="92"/>
      <c r="O159" s="66" t="s">
        <v>232</v>
      </c>
      <c r="P159" s="68">
        <v>42727.292662037034</v>
      </c>
      <c r="Q159" s="66" t="s">
        <v>1635</v>
      </c>
      <c r="R159" s="69" t="s">
        <v>1652</v>
      </c>
      <c r="S159" s="66" t="s">
        <v>525</v>
      </c>
      <c r="T159" s="66" t="s">
        <v>1660</v>
      </c>
      <c r="U159" s="66"/>
      <c r="V159" s="70" t="s">
        <v>1687</v>
      </c>
      <c r="W159" s="68">
        <v>42727.292662037034</v>
      </c>
      <c r="X159" s="70" t="s">
        <v>1719</v>
      </c>
      <c r="Y159" s="66"/>
      <c r="Z159" s="66"/>
      <c r="AA159" s="72" t="s">
        <v>1754</v>
      </c>
      <c r="AB159" s="66"/>
      <c r="AC159" s="66" t="b">
        <v>0</v>
      </c>
      <c r="AD159" s="66">
        <v>160</v>
      </c>
      <c r="AE159" s="72" t="s">
        <v>294</v>
      </c>
      <c r="AF159" s="66" t="b">
        <v>0</v>
      </c>
      <c r="AG159" s="66" t="s">
        <v>297</v>
      </c>
      <c r="AH159" s="66"/>
      <c r="AI159" s="72" t="s">
        <v>294</v>
      </c>
      <c r="AJ159" s="66" t="b">
        <v>0</v>
      </c>
      <c r="AK159" s="66">
        <v>256</v>
      </c>
      <c r="AL159" s="72" t="s">
        <v>294</v>
      </c>
      <c r="AM159" s="66" t="s">
        <v>303</v>
      </c>
      <c r="AN159" s="66" t="b">
        <v>1</v>
      </c>
      <c r="AO159" s="72" t="s">
        <v>1754</v>
      </c>
      <c r="AP159" s="66" t="s">
        <v>1021</v>
      </c>
      <c r="AQ159" s="66">
        <v>0</v>
      </c>
      <c r="AR159" s="66">
        <v>0</v>
      </c>
      <c r="AS159" s="66"/>
      <c r="AT159" s="66"/>
      <c r="AU159" s="66"/>
      <c r="AV159" s="66"/>
      <c r="AW159" s="66"/>
      <c r="AX159" s="66"/>
      <c r="AY159" s="66"/>
      <c r="AZ159" s="66"/>
      <c r="BA159" s="66" t="s">
        <v>1867</v>
      </c>
      <c r="BB159">
        <v>1</v>
      </c>
      <c r="BC159" s="66" t="str">
        <f>VLOOKUP(Edges[[#This Row],[States]],'Sentiment Classification'!E:G,3,FALSE)</f>
        <v>West</v>
      </c>
      <c r="BD159" s="66" t="str">
        <f>IF(Edges[[#This Row],[Vertex 1]]=Edges[[#This Row],[Vertex 2]],"HIDE","SHOW")</f>
        <v>SHOW</v>
      </c>
      <c r="BE159" s="66">
        <f>VLOOKUP(Edges[[#This Row],[Region]],'Sentiment Classification'!J:K,2,FALSE)</f>
        <v>31</v>
      </c>
      <c r="BF159" s="66">
        <f>VLOOKUP(Edges[[#This Row],[States]],'Sentiment Classification'!E:F,2,FALSE)</f>
        <v>37</v>
      </c>
      <c r="BG159" s="65" t="str">
        <f>REPLACE(INDEX(GroupVertices[Group], MATCH(Edges[[#This Row],[Vertex 1]],GroupVertices[Vertex],0)),1,1,"")</f>
        <v>est</v>
      </c>
      <c r="BH159" s="65" t="str">
        <f>REPLACE(INDEX(GroupVertices[Group], MATCH(Edges[[#This Row],[Vertex 2]],GroupVertices[Vertex],0)),1,1,"")</f>
        <v>A</v>
      </c>
      <c r="BI159">
        <v>1</v>
      </c>
    </row>
    <row r="160" spans="1:61" x14ac:dyDescent="0.25">
      <c r="A160" s="64" t="s">
        <v>1593</v>
      </c>
      <c r="B160" s="64" t="s">
        <v>1592</v>
      </c>
      <c r="C160" s="79" t="s">
        <v>9479</v>
      </c>
      <c r="D160" s="87">
        <v>1</v>
      </c>
      <c r="E160" s="88"/>
      <c r="F160" s="89">
        <v>90</v>
      </c>
      <c r="G160" s="66" t="str">
        <f>IF(Edges[[#This Row],[Vertex 1]]=Edges[[#This Row],[Vertex 2]],"HIDE","SHOW")</f>
        <v>SHOW</v>
      </c>
      <c r="H160" s="77"/>
      <c r="I160" s="90"/>
      <c r="J160" s="90"/>
      <c r="K160" s="34" t="s">
        <v>65</v>
      </c>
      <c r="L160" s="93">
        <v>160</v>
      </c>
      <c r="M160" s="93"/>
      <c r="N160" s="92"/>
      <c r="O160" s="66" t="s">
        <v>232</v>
      </c>
      <c r="P160" s="68">
        <v>42850.88621527778</v>
      </c>
      <c r="Q160" s="66" t="s">
        <v>1636</v>
      </c>
      <c r="R160" s="66"/>
      <c r="S160" s="66"/>
      <c r="T160" s="66" t="s">
        <v>1660</v>
      </c>
      <c r="U160" s="66"/>
      <c r="V160" s="70" t="s">
        <v>1688</v>
      </c>
      <c r="W160" s="68">
        <v>42850.88621527778</v>
      </c>
      <c r="X160" s="70" t="s">
        <v>1720</v>
      </c>
      <c r="Y160" s="66"/>
      <c r="Z160" s="66"/>
      <c r="AA160" s="72" t="s">
        <v>1755</v>
      </c>
      <c r="AB160" s="66"/>
      <c r="AC160" s="66" t="b">
        <v>0</v>
      </c>
      <c r="AD160" s="66">
        <v>0</v>
      </c>
      <c r="AE160" s="72" t="s">
        <v>294</v>
      </c>
      <c r="AF160" s="66" t="b">
        <v>0</v>
      </c>
      <c r="AG160" s="66" t="s">
        <v>297</v>
      </c>
      <c r="AH160" s="66"/>
      <c r="AI160" s="72" t="s">
        <v>294</v>
      </c>
      <c r="AJ160" s="66" t="b">
        <v>0</v>
      </c>
      <c r="AK160" s="66">
        <v>256</v>
      </c>
      <c r="AL160" s="72" t="s">
        <v>1754</v>
      </c>
      <c r="AM160" s="66" t="s">
        <v>585</v>
      </c>
      <c r="AN160" s="66" t="b">
        <v>0</v>
      </c>
      <c r="AO160" s="72" t="s">
        <v>1754</v>
      </c>
      <c r="AP160" s="66" t="s">
        <v>178</v>
      </c>
      <c r="AQ160" s="66">
        <v>0</v>
      </c>
      <c r="AR160" s="66">
        <v>0</v>
      </c>
      <c r="AS160" s="66"/>
      <c r="AT160" s="66"/>
      <c r="AU160" s="66"/>
      <c r="AV160" s="66"/>
      <c r="AW160" s="66"/>
      <c r="AX160" s="66"/>
      <c r="AY160" s="66"/>
      <c r="AZ160" s="66"/>
      <c r="BA160" s="66" t="s">
        <v>1867</v>
      </c>
      <c r="BB160">
        <v>1</v>
      </c>
      <c r="BC160" s="66" t="str">
        <f>VLOOKUP(Edges[[#This Row],[States]],'Sentiment Classification'!E:G,3,FALSE)</f>
        <v>West</v>
      </c>
      <c r="BD160" s="66" t="str">
        <f>IF(Edges[[#This Row],[Vertex 1]]=Edges[[#This Row],[Vertex 2]],"HIDE","SHOW")</f>
        <v>SHOW</v>
      </c>
      <c r="BE160" s="66">
        <f>VLOOKUP(Edges[[#This Row],[Region]],'Sentiment Classification'!J:K,2,FALSE)</f>
        <v>31</v>
      </c>
      <c r="BF160" s="66">
        <f>VLOOKUP(Edges[[#This Row],[States]],'Sentiment Classification'!E:F,2,FALSE)</f>
        <v>37</v>
      </c>
      <c r="BG160" s="65" t="str">
        <f>REPLACE(INDEX(GroupVertices[Group], MATCH(Edges[[#This Row],[Vertex 1]],GroupVertices[Vertex],0)),1,1,"")</f>
        <v>est</v>
      </c>
      <c r="BH160" s="65" t="str">
        <f>REPLACE(INDEX(GroupVertices[Group], MATCH(Edges[[#This Row],[Vertex 2]],GroupVertices[Vertex],0)),1,1,"")</f>
        <v>est</v>
      </c>
      <c r="BI160">
        <v>1</v>
      </c>
    </row>
    <row r="161" spans="1:61" x14ac:dyDescent="0.25">
      <c r="A161" s="64" t="s">
        <v>1593</v>
      </c>
      <c r="B161" s="64" t="s">
        <v>227</v>
      </c>
      <c r="C161" s="79" t="s">
        <v>9479</v>
      </c>
      <c r="D161" s="87">
        <v>1</v>
      </c>
      <c r="E161" s="88"/>
      <c r="F161" s="89">
        <v>90</v>
      </c>
      <c r="G161" s="66" t="str">
        <f>IF(Edges[[#This Row],[Vertex 1]]=Edges[[#This Row],[Vertex 2]],"HIDE","SHOW")</f>
        <v>SHOW</v>
      </c>
      <c r="H161" s="77"/>
      <c r="I161" s="90"/>
      <c r="J161" s="90"/>
      <c r="K161" s="34" t="s">
        <v>65</v>
      </c>
      <c r="L161" s="93">
        <v>161</v>
      </c>
      <c r="M161" s="93"/>
      <c r="N161" s="92"/>
      <c r="O161" s="66" t="s">
        <v>232</v>
      </c>
      <c r="P161" s="68">
        <v>42850.88621527778</v>
      </c>
      <c r="Q161" s="66" t="s">
        <v>1636</v>
      </c>
      <c r="R161" s="66"/>
      <c r="S161" s="66"/>
      <c r="T161" s="66" t="s">
        <v>1660</v>
      </c>
      <c r="U161" s="66"/>
      <c r="V161" s="70" t="s">
        <v>1688</v>
      </c>
      <c r="W161" s="68">
        <v>42850.88621527778</v>
      </c>
      <c r="X161" s="70" t="s">
        <v>1720</v>
      </c>
      <c r="Y161" s="66"/>
      <c r="Z161" s="66"/>
      <c r="AA161" s="72" t="s">
        <v>1755</v>
      </c>
      <c r="AB161" s="66"/>
      <c r="AC161" s="66" t="b">
        <v>0</v>
      </c>
      <c r="AD161" s="66">
        <v>0</v>
      </c>
      <c r="AE161" s="72" t="s">
        <v>294</v>
      </c>
      <c r="AF161" s="66" t="b">
        <v>0</v>
      </c>
      <c r="AG161" s="66" t="s">
        <v>297</v>
      </c>
      <c r="AH161" s="66"/>
      <c r="AI161" s="72" t="s">
        <v>294</v>
      </c>
      <c r="AJ161" s="66" t="b">
        <v>0</v>
      </c>
      <c r="AK161" s="66">
        <v>256</v>
      </c>
      <c r="AL161" s="72" t="s">
        <v>1754</v>
      </c>
      <c r="AM161" s="66" t="s">
        <v>585</v>
      </c>
      <c r="AN161" s="66" t="b">
        <v>0</v>
      </c>
      <c r="AO161" s="72" t="s">
        <v>1754</v>
      </c>
      <c r="AP161" s="66" t="s">
        <v>178</v>
      </c>
      <c r="AQ161" s="66">
        <v>0</v>
      </c>
      <c r="AR161" s="66">
        <v>0</v>
      </c>
      <c r="AS161" s="66"/>
      <c r="AT161" s="66"/>
      <c r="AU161" s="66"/>
      <c r="AV161" s="66"/>
      <c r="AW161" s="66"/>
      <c r="AX161" s="66"/>
      <c r="AY161" s="66"/>
      <c r="AZ161" s="66"/>
      <c r="BA161" s="66" t="s">
        <v>1867</v>
      </c>
      <c r="BB161">
        <v>1</v>
      </c>
      <c r="BC161" s="66" t="str">
        <f>VLOOKUP(Edges[[#This Row],[States]],'Sentiment Classification'!E:G,3,FALSE)</f>
        <v>West</v>
      </c>
      <c r="BD161" s="66" t="str">
        <f>IF(Edges[[#This Row],[Vertex 1]]=Edges[[#This Row],[Vertex 2]],"HIDE","SHOW")</f>
        <v>SHOW</v>
      </c>
      <c r="BE161" s="66">
        <f>VLOOKUP(Edges[[#This Row],[Region]],'Sentiment Classification'!J:K,2,FALSE)</f>
        <v>31</v>
      </c>
      <c r="BF161" s="66">
        <f>VLOOKUP(Edges[[#This Row],[States]],'Sentiment Classification'!E:F,2,FALSE)</f>
        <v>37</v>
      </c>
      <c r="BG161" s="65" t="str">
        <f>REPLACE(INDEX(GroupVertices[Group], MATCH(Edges[[#This Row],[Vertex 1]],GroupVertices[Vertex],0)),1,1,"")</f>
        <v>est</v>
      </c>
      <c r="BH161" s="65" t="str">
        <f>REPLACE(INDEX(GroupVertices[Group], MATCH(Edges[[#This Row],[Vertex 2]],GroupVertices[Vertex],0)),1,1,"")</f>
        <v>A</v>
      </c>
      <c r="BI161">
        <v>1</v>
      </c>
    </row>
    <row r="162" spans="1:61" hidden="1" x14ac:dyDescent="0.25">
      <c r="A162" s="64" t="s">
        <v>1594</v>
      </c>
      <c r="B162" s="64" t="s">
        <v>1594</v>
      </c>
      <c r="C162" s="79"/>
      <c r="D162" s="87"/>
      <c r="E162" s="88"/>
      <c r="F162" s="89"/>
      <c r="G162" s="66" t="str">
        <f>IF(Edges[[#This Row],[Vertex 1]]=Edges[[#This Row],[Vertex 2]],"HIDE","SHOW")</f>
        <v>HIDE</v>
      </c>
      <c r="H162" s="77"/>
      <c r="I162" s="90"/>
      <c r="J162" s="90"/>
      <c r="K162" s="34" t="s">
        <v>65</v>
      </c>
      <c r="L162" s="93">
        <v>162</v>
      </c>
      <c r="M162" s="93"/>
      <c r="N162" s="92"/>
      <c r="O162" s="66" t="s">
        <v>178</v>
      </c>
      <c r="P162" s="68">
        <v>42852.291956018518</v>
      </c>
      <c r="Q162" s="66" t="s">
        <v>1637</v>
      </c>
      <c r="R162" s="66" t="s">
        <v>1653</v>
      </c>
      <c r="S162" s="66" t="s">
        <v>1656</v>
      </c>
      <c r="T162" s="66"/>
      <c r="U162" s="66"/>
      <c r="V162" s="70" t="s">
        <v>1689</v>
      </c>
      <c r="W162" s="68">
        <v>42852.291956018518</v>
      </c>
      <c r="X162" s="70" t="s">
        <v>1721</v>
      </c>
      <c r="Y162" s="66"/>
      <c r="Z162" s="66"/>
      <c r="AA162" s="72" t="s">
        <v>1756</v>
      </c>
      <c r="AB162" s="66"/>
      <c r="AC162" s="66" t="b">
        <v>0</v>
      </c>
      <c r="AD162" s="66">
        <v>0</v>
      </c>
      <c r="AE162" s="72" t="s">
        <v>294</v>
      </c>
      <c r="AF162" s="66" t="b">
        <v>0</v>
      </c>
      <c r="AG162" s="66" t="s">
        <v>297</v>
      </c>
      <c r="AH162" s="66"/>
      <c r="AI162" s="72" t="s">
        <v>294</v>
      </c>
      <c r="AJ162" s="66" t="b">
        <v>0</v>
      </c>
      <c r="AK162" s="66">
        <v>0</v>
      </c>
      <c r="AL162" s="72" t="s">
        <v>294</v>
      </c>
      <c r="AM162" s="66" t="s">
        <v>1784</v>
      </c>
      <c r="AN162" s="66" t="b">
        <v>0</v>
      </c>
      <c r="AO162" s="72" t="s">
        <v>1756</v>
      </c>
      <c r="AP162" s="66" t="s">
        <v>178</v>
      </c>
      <c r="AQ162" s="66">
        <v>0</v>
      </c>
      <c r="AR162" s="66">
        <v>0</v>
      </c>
      <c r="AS162" s="66"/>
      <c r="AT162" s="66"/>
      <c r="AU162" s="66"/>
      <c r="AV162" s="66"/>
      <c r="AW162" s="66"/>
      <c r="AX162" s="66"/>
      <c r="AY162" s="66"/>
      <c r="AZ162" s="66"/>
      <c r="BA162" s="66" t="s">
        <v>1867</v>
      </c>
      <c r="BB162">
        <v>0</v>
      </c>
      <c r="BC162" s="66" t="str">
        <f>VLOOKUP(Edges[[#This Row],[States]],'Sentiment Classification'!E:G,3,FALSE)</f>
        <v>West</v>
      </c>
      <c r="BD162" s="66" t="str">
        <f>IF(Edges[[#This Row],[Vertex 1]]=Edges[[#This Row],[Vertex 2]],"HIDE","SHOW")</f>
        <v>HIDE</v>
      </c>
      <c r="BE162" s="66">
        <f>VLOOKUP(Edges[[#This Row],[Region]],'Sentiment Classification'!J:K,2,FALSE)</f>
        <v>31</v>
      </c>
      <c r="BF162" s="66">
        <f>VLOOKUP(Edges[[#This Row],[States]],'Sentiment Classification'!E:F,2,FALSE)</f>
        <v>37</v>
      </c>
      <c r="BG162" s="137" t="e">
        <f>REPLACE(INDEX(GroupVertices[Group], MATCH(Edges[[#This Row],[Vertex 1]],GroupVertices[Vertex],0)),1,1,"")</f>
        <v>#N/A</v>
      </c>
      <c r="BH162" s="137" t="e">
        <f>REPLACE(INDEX(GroupVertices[Group], MATCH(Edges[[#This Row],[Vertex 2]],GroupVertices[Vertex],0)),1,1,"")</f>
        <v>#N/A</v>
      </c>
      <c r="BI162">
        <v>1</v>
      </c>
    </row>
    <row r="163" spans="1:61" x14ac:dyDescent="0.25">
      <c r="A163" s="64" t="s">
        <v>1595</v>
      </c>
      <c r="B163" s="64" t="s">
        <v>227</v>
      </c>
      <c r="C163" s="79" t="s">
        <v>9480</v>
      </c>
      <c r="D163" s="87">
        <v>1</v>
      </c>
      <c r="E163" s="88"/>
      <c r="F163" s="89">
        <v>90</v>
      </c>
      <c r="G163" s="66" t="str">
        <f>IF(Edges[[#This Row],[Vertex 1]]=Edges[[#This Row],[Vertex 2]],"HIDE","SHOW")</f>
        <v>SHOW</v>
      </c>
      <c r="H163" s="77"/>
      <c r="I163" s="90"/>
      <c r="J163" s="90"/>
      <c r="K163" s="34" t="s">
        <v>65</v>
      </c>
      <c r="L163" s="93">
        <v>163</v>
      </c>
      <c r="M163" s="93"/>
      <c r="N163" s="92"/>
      <c r="O163" s="66" t="s">
        <v>232</v>
      </c>
      <c r="P163" s="68">
        <v>42852.359930555554</v>
      </c>
      <c r="Q163" s="66" t="s">
        <v>1638</v>
      </c>
      <c r="R163" s="66"/>
      <c r="S163" s="66"/>
      <c r="T163" s="66" t="s">
        <v>1661</v>
      </c>
      <c r="U163" s="69" t="s">
        <v>1668</v>
      </c>
      <c r="V163" s="70" t="s">
        <v>1668</v>
      </c>
      <c r="W163" s="68">
        <v>42852.359930555554</v>
      </c>
      <c r="X163" s="70" t="s">
        <v>1722</v>
      </c>
      <c r="Y163" s="66"/>
      <c r="Z163" s="66"/>
      <c r="AA163" s="72" t="s">
        <v>1757</v>
      </c>
      <c r="AB163" s="72" t="s">
        <v>1771</v>
      </c>
      <c r="AC163" s="66" t="b">
        <v>0</v>
      </c>
      <c r="AD163" s="66">
        <v>0</v>
      </c>
      <c r="AE163" s="72" t="s">
        <v>1777</v>
      </c>
      <c r="AF163" s="66" t="b">
        <v>0</v>
      </c>
      <c r="AG163" s="66" t="s">
        <v>297</v>
      </c>
      <c r="AH163" s="66"/>
      <c r="AI163" s="72" t="s">
        <v>294</v>
      </c>
      <c r="AJ163" s="66" t="b">
        <v>0</v>
      </c>
      <c r="AK163" s="66">
        <v>0</v>
      </c>
      <c r="AL163" s="72" t="s">
        <v>294</v>
      </c>
      <c r="AM163" s="66" t="s">
        <v>303</v>
      </c>
      <c r="AN163" s="66" t="b">
        <v>0</v>
      </c>
      <c r="AO163" s="72" t="s">
        <v>1771</v>
      </c>
      <c r="AP163" s="66" t="s">
        <v>178</v>
      </c>
      <c r="AQ163" s="66">
        <v>0</v>
      </c>
      <c r="AR163" s="66">
        <v>0</v>
      </c>
      <c r="AS163" s="66"/>
      <c r="AT163" s="66"/>
      <c r="AU163" s="66"/>
      <c r="AV163" s="66"/>
      <c r="AW163" s="66"/>
      <c r="AX163" s="66"/>
      <c r="AY163" s="66"/>
      <c r="AZ163" s="66"/>
      <c r="BA163" s="66" t="s">
        <v>1867</v>
      </c>
      <c r="BB163">
        <v>-1</v>
      </c>
      <c r="BC163" s="66" t="str">
        <f>VLOOKUP(Edges[[#This Row],[States]],'Sentiment Classification'!E:G,3,FALSE)</f>
        <v>West</v>
      </c>
      <c r="BD163" s="66" t="str">
        <f>IF(Edges[[#This Row],[Vertex 1]]=Edges[[#This Row],[Vertex 2]],"HIDE","SHOW")</f>
        <v>SHOW</v>
      </c>
      <c r="BE163" s="66">
        <f>VLOOKUP(Edges[[#This Row],[Region]],'Sentiment Classification'!J:K,2,FALSE)</f>
        <v>31</v>
      </c>
      <c r="BF163" s="66">
        <f>VLOOKUP(Edges[[#This Row],[States]],'Sentiment Classification'!E:F,2,FALSE)</f>
        <v>37</v>
      </c>
      <c r="BG163" s="65" t="str">
        <f>REPLACE(INDEX(GroupVertices[Group], MATCH(Edges[[#This Row],[Vertex 1]],GroupVertices[Vertex],0)),1,1,"")</f>
        <v>est</v>
      </c>
      <c r="BH163" s="65" t="str">
        <f>REPLACE(INDEX(GroupVertices[Group], MATCH(Edges[[#This Row],[Vertex 2]],GroupVertices[Vertex],0)),1,1,"")</f>
        <v>A</v>
      </c>
      <c r="BI163">
        <v>1</v>
      </c>
    </row>
    <row r="164" spans="1:61" x14ac:dyDescent="0.25">
      <c r="A164" s="64" t="s">
        <v>1595</v>
      </c>
      <c r="B164" s="64" t="s">
        <v>1610</v>
      </c>
      <c r="C164" s="79" t="s">
        <v>9480</v>
      </c>
      <c r="D164" s="87">
        <v>1</v>
      </c>
      <c r="E164" s="88"/>
      <c r="F164" s="89">
        <v>90</v>
      </c>
      <c r="G164" s="66" t="str">
        <f>IF(Edges[[#This Row],[Vertex 1]]=Edges[[#This Row],[Vertex 2]],"HIDE","SHOW")</f>
        <v>SHOW</v>
      </c>
      <c r="H164" s="77"/>
      <c r="I164" s="90"/>
      <c r="J164" s="90"/>
      <c r="K164" s="34" t="s">
        <v>65</v>
      </c>
      <c r="L164" s="93">
        <v>164</v>
      </c>
      <c r="M164" s="93"/>
      <c r="N164" s="92"/>
      <c r="O164" s="66" t="s">
        <v>233</v>
      </c>
      <c r="P164" s="68">
        <v>42852.359930555554</v>
      </c>
      <c r="Q164" s="66" t="s">
        <v>1638</v>
      </c>
      <c r="R164" s="66"/>
      <c r="S164" s="66"/>
      <c r="T164" s="66" t="s">
        <v>1661</v>
      </c>
      <c r="U164" s="69" t="s">
        <v>1668</v>
      </c>
      <c r="V164" s="70" t="s">
        <v>1668</v>
      </c>
      <c r="W164" s="68">
        <v>42852.359930555554</v>
      </c>
      <c r="X164" s="70" t="s">
        <v>1722</v>
      </c>
      <c r="Y164" s="66"/>
      <c r="Z164" s="66"/>
      <c r="AA164" s="72" t="s">
        <v>1757</v>
      </c>
      <c r="AB164" s="72" t="s">
        <v>1771</v>
      </c>
      <c r="AC164" s="66" t="b">
        <v>0</v>
      </c>
      <c r="AD164" s="66">
        <v>0</v>
      </c>
      <c r="AE164" s="72" t="s">
        <v>1777</v>
      </c>
      <c r="AF164" s="66" t="b">
        <v>0</v>
      </c>
      <c r="AG164" s="66" t="s">
        <v>297</v>
      </c>
      <c r="AH164" s="66"/>
      <c r="AI164" s="72" t="s">
        <v>294</v>
      </c>
      <c r="AJ164" s="66" t="b">
        <v>0</v>
      </c>
      <c r="AK164" s="66">
        <v>0</v>
      </c>
      <c r="AL164" s="72" t="s">
        <v>294</v>
      </c>
      <c r="AM164" s="66" t="s">
        <v>303</v>
      </c>
      <c r="AN164" s="66" t="b">
        <v>0</v>
      </c>
      <c r="AO164" s="72" t="s">
        <v>1771</v>
      </c>
      <c r="AP164" s="66" t="s">
        <v>178</v>
      </c>
      <c r="AQ164" s="66">
        <v>0</v>
      </c>
      <c r="AR164" s="66">
        <v>0</v>
      </c>
      <c r="AS164" s="66"/>
      <c r="AT164" s="66"/>
      <c r="AU164" s="66"/>
      <c r="AV164" s="66"/>
      <c r="AW164" s="66"/>
      <c r="AX164" s="66"/>
      <c r="AY164" s="66"/>
      <c r="AZ164" s="66"/>
      <c r="BA164" s="66" t="s">
        <v>1867</v>
      </c>
      <c r="BB164">
        <v>-1</v>
      </c>
      <c r="BC164" s="66" t="str">
        <f>VLOOKUP(Edges[[#This Row],[States]],'Sentiment Classification'!E:G,3,FALSE)</f>
        <v>West</v>
      </c>
      <c r="BD164" s="66" t="str">
        <f>IF(Edges[[#This Row],[Vertex 1]]=Edges[[#This Row],[Vertex 2]],"HIDE","SHOW")</f>
        <v>SHOW</v>
      </c>
      <c r="BE164" s="66">
        <f>VLOOKUP(Edges[[#This Row],[Region]],'Sentiment Classification'!J:K,2,FALSE)</f>
        <v>31</v>
      </c>
      <c r="BF164" s="66">
        <f>VLOOKUP(Edges[[#This Row],[States]],'Sentiment Classification'!E:F,2,FALSE)</f>
        <v>37</v>
      </c>
      <c r="BG164" s="65" t="str">
        <f>REPLACE(INDEX(GroupVertices[Group], MATCH(Edges[[#This Row],[Vertex 1]],GroupVertices[Vertex],0)),1,1,"")</f>
        <v>est</v>
      </c>
      <c r="BH164" s="65" t="str">
        <f>REPLACE(INDEX(GroupVertices[Group], MATCH(Edges[[#This Row],[Vertex 2]],GroupVertices[Vertex],0)),1,1,"")</f>
        <v>est</v>
      </c>
      <c r="BI164">
        <v>1</v>
      </c>
    </row>
    <row r="165" spans="1:61" x14ac:dyDescent="0.25">
      <c r="A165" s="64" t="s">
        <v>1596</v>
      </c>
      <c r="B165" s="64" t="s">
        <v>226</v>
      </c>
      <c r="C165" s="79" t="s">
        <v>9481</v>
      </c>
      <c r="D165" s="87">
        <v>1</v>
      </c>
      <c r="E165" s="88"/>
      <c r="F165" s="89">
        <v>90</v>
      </c>
      <c r="G165" s="66" t="str">
        <f>IF(Edges[[#This Row],[Vertex 1]]=Edges[[#This Row],[Vertex 2]],"HIDE","SHOW")</f>
        <v>SHOW</v>
      </c>
      <c r="H165" s="77"/>
      <c r="I165" s="90"/>
      <c r="J165" s="90"/>
      <c r="K165" s="34" t="s">
        <v>65</v>
      </c>
      <c r="L165" s="93">
        <v>165</v>
      </c>
      <c r="M165" s="93"/>
      <c r="N165" s="92"/>
      <c r="O165" s="66" t="s">
        <v>233</v>
      </c>
      <c r="P165" s="68">
        <v>42853.159050925926</v>
      </c>
      <c r="Q165" s="66" t="s">
        <v>1639</v>
      </c>
      <c r="R165" s="66"/>
      <c r="S165" s="66"/>
      <c r="T165" s="66"/>
      <c r="U165" s="69" t="s">
        <v>1669</v>
      </c>
      <c r="V165" s="70" t="s">
        <v>1669</v>
      </c>
      <c r="W165" s="68">
        <v>42853.159050925926</v>
      </c>
      <c r="X165" s="70" t="s">
        <v>1723</v>
      </c>
      <c r="Y165" s="66"/>
      <c r="Z165" s="66"/>
      <c r="AA165" s="72" t="s">
        <v>1758</v>
      </c>
      <c r="AB165" s="72" t="s">
        <v>1772</v>
      </c>
      <c r="AC165" s="66" t="b">
        <v>0</v>
      </c>
      <c r="AD165" s="66">
        <v>0</v>
      </c>
      <c r="AE165" s="72" t="s">
        <v>1778</v>
      </c>
      <c r="AF165" s="66" t="b">
        <v>0</v>
      </c>
      <c r="AG165" s="66" t="s">
        <v>297</v>
      </c>
      <c r="AH165" s="66"/>
      <c r="AI165" s="72" t="s">
        <v>294</v>
      </c>
      <c r="AJ165" s="66" t="b">
        <v>0</v>
      </c>
      <c r="AK165" s="66">
        <v>0</v>
      </c>
      <c r="AL165" s="72" t="s">
        <v>294</v>
      </c>
      <c r="AM165" s="66" t="s">
        <v>303</v>
      </c>
      <c r="AN165" s="66" t="b">
        <v>0</v>
      </c>
      <c r="AO165" s="72" t="s">
        <v>1772</v>
      </c>
      <c r="AP165" s="66" t="s">
        <v>178</v>
      </c>
      <c r="AQ165" s="66">
        <v>0</v>
      </c>
      <c r="AR165" s="66">
        <v>0</v>
      </c>
      <c r="AS165" s="66"/>
      <c r="AT165" s="66"/>
      <c r="AU165" s="66"/>
      <c r="AV165" s="66"/>
      <c r="AW165" s="66"/>
      <c r="AX165" s="66"/>
      <c r="AY165" s="66"/>
      <c r="AZ165" s="66"/>
      <c r="BA165" s="66" t="s">
        <v>1867</v>
      </c>
      <c r="BB165">
        <v>0</v>
      </c>
      <c r="BC165" s="66" t="str">
        <f>VLOOKUP(Edges[[#This Row],[States]],'Sentiment Classification'!E:G,3,FALSE)</f>
        <v>West</v>
      </c>
      <c r="BD165" s="66" t="str">
        <f>IF(Edges[[#This Row],[Vertex 1]]=Edges[[#This Row],[Vertex 2]],"HIDE","SHOW")</f>
        <v>SHOW</v>
      </c>
      <c r="BE165" s="66">
        <f>VLOOKUP(Edges[[#This Row],[Region]],'Sentiment Classification'!J:K,2,FALSE)</f>
        <v>31</v>
      </c>
      <c r="BF165" s="66">
        <f>VLOOKUP(Edges[[#This Row],[States]],'Sentiment Classification'!E:F,2,FALSE)</f>
        <v>37</v>
      </c>
      <c r="BG165" s="65" t="str">
        <f>REPLACE(INDEX(GroupVertices[Group], MATCH(Edges[[#This Row],[Vertex 1]],GroupVertices[Vertex],0)),1,1,"")</f>
        <v>est</v>
      </c>
      <c r="BH165" s="65" t="str">
        <f>REPLACE(INDEX(GroupVertices[Group], MATCH(Edges[[#This Row],[Vertex 2]],GroupVertices[Vertex],0)),1,1,"")</f>
        <v>A</v>
      </c>
      <c r="BI165">
        <v>1</v>
      </c>
    </row>
    <row r="166" spans="1:61" x14ac:dyDescent="0.25">
      <c r="A166" s="64" t="s">
        <v>1597</v>
      </c>
      <c r="B166" s="64" t="s">
        <v>1611</v>
      </c>
      <c r="C166" s="79" t="s">
        <v>9479</v>
      </c>
      <c r="D166" s="87">
        <v>1</v>
      </c>
      <c r="E166" s="88"/>
      <c r="F166" s="89">
        <v>90</v>
      </c>
      <c r="G166" s="66" t="str">
        <f>IF(Edges[[#This Row],[Vertex 1]]=Edges[[#This Row],[Vertex 2]],"HIDE","SHOW")</f>
        <v>SHOW</v>
      </c>
      <c r="H166" s="77"/>
      <c r="I166" s="90"/>
      <c r="J166" s="90"/>
      <c r="K166" s="34" t="s">
        <v>65</v>
      </c>
      <c r="L166" s="93">
        <v>166</v>
      </c>
      <c r="M166" s="93"/>
      <c r="N166" s="92"/>
      <c r="O166" s="66" t="s">
        <v>232</v>
      </c>
      <c r="P166" s="68">
        <v>42853.583356481482</v>
      </c>
      <c r="Q166" s="66" t="s">
        <v>1640</v>
      </c>
      <c r="R166" s="66"/>
      <c r="S166" s="66"/>
      <c r="T166" s="66"/>
      <c r="U166" s="66"/>
      <c r="V166" s="70" t="s">
        <v>1690</v>
      </c>
      <c r="W166" s="68">
        <v>42853.583356481482</v>
      </c>
      <c r="X166" s="70" t="s">
        <v>1724</v>
      </c>
      <c r="Y166" s="66"/>
      <c r="Z166" s="66"/>
      <c r="AA166" s="72" t="s">
        <v>1759</v>
      </c>
      <c r="AB166" s="72" t="s">
        <v>1773</v>
      </c>
      <c r="AC166" s="66" t="b">
        <v>0</v>
      </c>
      <c r="AD166" s="66">
        <v>1</v>
      </c>
      <c r="AE166" s="72" t="s">
        <v>1779</v>
      </c>
      <c r="AF166" s="66" t="b">
        <v>0</v>
      </c>
      <c r="AG166" s="66" t="s">
        <v>297</v>
      </c>
      <c r="AH166" s="66"/>
      <c r="AI166" s="72" t="s">
        <v>294</v>
      </c>
      <c r="AJ166" s="66" t="b">
        <v>0</v>
      </c>
      <c r="AK166" s="66">
        <v>1</v>
      </c>
      <c r="AL166" s="72" t="s">
        <v>294</v>
      </c>
      <c r="AM166" s="66" t="s">
        <v>303</v>
      </c>
      <c r="AN166" s="66" t="b">
        <v>0</v>
      </c>
      <c r="AO166" s="72" t="s">
        <v>1773</v>
      </c>
      <c r="AP166" s="66" t="s">
        <v>178</v>
      </c>
      <c r="AQ166" s="66">
        <v>0</v>
      </c>
      <c r="AR166" s="66">
        <v>0</v>
      </c>
      <c r="AS166" s="66"/>
      <c r="AT166" s="66"/>
      <c r="AU166" s="66"/>
      <c r="AV166" s="66"/>
      <c r="AW166" s="66"/>
      <c r="AX166" s="66"/>
      <c r="AY166" s="66"/>
      <c r="AZ166" s="66"/>
      <c r="BA166" s="66" t="s">
        <v>1867</v>
      </c>
      <c r="BB166">
        <v>1</v>
      </c>
      <c r="BC166" s="66" t="str">
        <f>VLOOKUP(Edges[[#This Row],[States]],'Sentiment Classification'!E:G,3,FALSE)</f>
        <v>West</v>
      </c>
      <c r="BD166" s="66" t="str">
        <f>IF(Edges[[#This Row],[Vertex 1]]=Edges[[#This Row],[Vertex 2]],"HIDE","SHOW")</f>
        <v>SHOW</v>
      </c>
      <c r="BE166" s="66">
        <f>VLOOKUP(Edges[[#This Row],[Region]],'Sentiment Classification'!J:K,2,FALSE)</f>
        <v>31</v>
      </c>
      <c r="BF166" s="66">
        <f>VLOOKUP(Edges[[#This Row],[States]],'Sentiment Classification'!E:F,2,FALSE)</f>
        <v>37</v>
      </c>
      <c r="BG166" s="65" t="str">
        <f>REPLACE(INDEX(GroupVertices[Group], MATCH(Edges[[#This Row],[Vertex 1]],GroupVertices[Vertex],0)),1,1,"")</f>
        <v>est</v>
      </c>
      <c r="BH166" s="65" t="str">
        <f>REPLACE(INDEX(GroupVertices[Group], MATCH(Edges[[#This Row],[Vertex 2]],GroupVertices[Vertex],0)),1,1,"")</f>
        <v>est</v>
      </c>
      <c r="BI166">
        <v>1</v>
      </c>
    </row>
    <row r="167" spans="1:61" x14ac:dyDescent="0.25">
      <c r="A167" s="64" t="s">
        <v>1598</v>
      </c>
      <c r="B167" s="64" t="s">
        <v>1611</v>
      </c>
      <c r="C167" s="79" t="s">
        <v>9479</v>
      </c>
      <c r="D167" s="87">
        <v>1</v>
      </c>
      <c r="E167" s="88"/>
      <c r="F167" s="89">
        <v>90</v>
      </c>
      <c r="G167" s="66" t="str">
        <f>IF(Edges[[#This Row],[Vertex 1]]=Edges[[#This Row],[Vertex 2]],"HIDE","SHOW")</f>
        <v>SHOW</v>
      </c>
      <c r="H167" s="77"/>
      <c r="I167" s="90"/>
      <c r="J167" s="90"/>
      <c r="K167" s="34" t="s">
        <v>65</v>
      </c>
      <c r="L167" s="93">
        <v>167</v>
      </c>
      <c r="M167" s="93"/>
      <c r="N167" s="92"/>
      <c r="O167" s="66" t="s">
        <v>232</v>
      </c>
      <c r="P167" s="68">
        <v>42853.58520833333</v>
      </c>
      <c r="Q167" s="66" t="s">
        <v>1641</v>
      </c>
      <c r="R167" s="66"/>
      <c r="S167" s="66"/>
      <c r="T167" s="66"/>
      <c r="U167" s="66"/>
      <c r="V167" s="70" t="s">
        <v>1691</v>
      </c>
      <c r="W167" s="68">
        <v>42853.58520833333</v>
      </c>
      <c r="X167" s="70" t="s">
        <v>1725</v>
      </c>
      <c r="Y167" s="66"/>
      <c r="Z167" s="66"/>
      <c r="AA167" s="72" t="s">
        <v>1760</v>
      </c>
      <c r="AB167" s="66"/>
      <c r="AC167" s="66" t="b">
        <v>0</v>
      </c>
      <c r="AD167" s="66">
        <v>0</v>
      </c>
      <c r="AE167" s="72" t="s">
        <v>294</v>
      </c>
      <c r="AF167" s="66" t="b">
        <v>0</v>
      </c>
      <c r="AG167" s="66" t="s">
        <v>297</v>
      </c>
      <c r="AH167" s="66"/>
      <c r="AI167" s="72" t="s">
        <v>294</v>
      </c>
      <c r="AJ167" s="66" t="b">
        <v>0</v>
      </c>
      <c r="AK167" s="66">
        <v>1</v>
      </c>
      <c r="AL167" s="72" t="s">
        <v>1759</v>
      </c>
      <c r="AM167" s="66" t="s">
        <v>303</v>
      </c>
      <c r="AN167" s="66" t="b">
        <v>0</v>
      </c>
      <c r="AO167" s="72" t="s">
        <v>1759</v>
      </c>
      <c r="AP167" s="66" t="s">
        <v>178</v>
      </c>
      <c r="AQ167" s="66">
        <v>0</v>
      </c>
      <c r="AR167" s="66">
        <v>0</v>
      </c>
      <c r="AS167" s="66"/>
      <c r="AT167" s="66"/>
      <c r="AU167" s="66"/>
      <c r="AV167" s="66"/>
      <c r="AW167" s="66"/>
      <c r="AX167" s="66"/>
      <c r="AY167" s="66"/>
      <c r="AZ167" s="66"/>
      <c r="BA167" s="66" t="s">
        <v>1867</v>
      </c>
      <c r="BB167">
        <v>1</v>
      </c>
      <c r="BC167" s="66" t="str">
        <f>VLOOKUP(Edges[[#This Row],[States]],'Sentiment Classification'!E:G,3,FALSE)</f>
        <v>West</v>
      </c>
      <c r="BD167" s="66" t="str">
        <f>IF(Edges[[#This Row],[Vertex 1]]=Edges[[#This Row],[Vertex 2]],"HIDE","SHOW")</f>
        <v>SHOW</v>
      </c>
      <c r="BE167" s="66">
        <f>VLOOKUP(Edges[[#This Row],[Region]],'Sentiment Classification'!J:K,2,FALSE)</f>
        <v>31</v>
      </c>
      <c r="BF167" s="66">
        <f>VLOOKUP(Edges[[#This Row],[States]],'Sentiment Classification'!E:F,2,FALSE)</f>
        <v>37</v>
      </c>
      <c r="BG167" s="65" t="str">
        <f>REPLACE(INDEX(GroupVertices[Group], MATCH(Edges[[#This Row],[Vertex 1]],GroupVertices[Vertex],0)),1,1,"")</f>
        <v>est</v>
      </c>
      <c r="BH167" s="65" t="str">
        <f>REPLACE(INDEX(GroupVertices[Group], MATCH(Edges[[#This Row],[Vertex 2]],GroupVertices[Vertex],0)),1,1,"")</f>
        <v>est</v>
      </c>
      <c r="BI167">
        <v>1</v>
      </c>
    </row>
    <row r="168" spans="1:61" x14ac:dyDescent="0.25">
      <c r="A168" s="64" t="s">
        <v>1597</v>
      </c>
      <c r="B168" s="64" t="s">
        <v>1612</v>
      </c>
      <c r="C168" s="79" t="s">
        <v>9479</v>
      </c>
      <c r="D168" s="87">
        <v>1</v>
      </c>
      <c r="E168" s="88"/>
      <c r="F168" s="89">
        <v>90</v>
      </c>
      <c r="G168" s="66" t="str">
        <f>IF(Edges[[#This Row],[Vertex 1]]=Edges[[#This Row],[Vertex 2]],"HIDE","SHOW")</f>
        <v>SHOW</v>
      </c>
      <c r="H168" s="77"/>
      <c r="I168" s="90"/>
      <c r="J168" s="90"/>
      <c r="K168" s="34" t="s">
        <v>65</v>
      </c>
      <c r="L168" s="93">
        <v>168</v>
      </c>
      <c r="M168" s="93"/>
      <c r="N168" s="92"/>
      <c r="O168" s="66" t="s">
        <v>232</v>
      </c>
      <c r="P168" s="68">
        <v>42853.583356481482</v>
      </c>
      <c r="Q168" s="66" t="s">
        <v>1640</v>
      </c>
      <c r="R168" s="66"/>
      <c r="S168" s="66"/>
      <c r="T168" s="66"/>
      <c r="U168" s="66"/>
      <c r="V168" s="70" t="s">
        <v>1690</v>
      </c>
      <c r="W168" s="68">
        <v>42853.583356481482</v>
      </c>
      <c r="X168" s="70" t="s">
        <v>1724</v>
      </c>
      <c r="Y168" s="66"/>
      <c r="Z168" s="66"/>
      <c r="AA168" s="72" t="s">
        <v>1759</v>
      </c>
      <c r="AB168" s="72" t="s">
        <v>1773</v>
      </c>
      <c r="AC168" s="66" t="b">
        <v>0</v>
      </c>
      <c r="AD168" s="66">
        <v>1</v>
      </c>
      <c r="AE168" s="72" t="s">
        <v>1779</v>
      </c>
      <c r="AF168" s="66" t="b">
        <v>0</v>
      </c>
      <c r="AG168" s="66" t="s">
        <v>297</v>
      </c>
      <c r="AH168" s="66"/>
      <c r="AI168" s="72" t="s">
        <v>294</v>
      </c>
      <c r="AJ168" s="66" t="b">
        <v>0</v>
      </c>
      <c r="AK168" s="66">
        <v>1</v>
      </c>
      <c r="AL168" s="72" t="s">
        <v>294</v>
      </c>
      <c r="AM168" s="66" t="s">
        <v>303</v>
      </c>
      <c r="AN168" s="66" t="b">
        <v>0</v>
      </c>
      <c r="AO168" s="72" t="s">
        <v>1773</v>
      </c>
      <c r="AP168" s="66" t="s">
        <v>178</v>
      </c>
      <c r="AQ168" s="66">
        <v>0</v>
      </c>
      <c r="AR168" s="66">
        <v>0</v>
      </c>
      <c r="AS168" s="66"/>
      <c r="AT168" s="66"/>
      <c r="AU168" s="66"/>
      <c r="AV168" s="66"/>
      <c r="AW168" s="66"/>
      <c r="AX168" s="66"/>
      <c r="AY168" s="66"/>
      <c r="AZ168" s="66"/>
      <c r="BA168" s="66" t="s">
        <v>1867</v>
      </c>
      <c r="BB168">
        <v>1</v>
      </c>
      <c r="BC168" s="66" t="str">
        <f>VLOOKUP(Edges[[#This Row],[States]],'Sentiment Classification'!E:G,3,FALSE)</f>
        <v>West</v>
      </c>
      <c r="BD168" s="66" t="str">
        <f>IF(Edges[[#This Row],[Vertex 1]]=Edges[[#This Row],[Vertex 2]],"HIDE","SHOW")</f>
        <v>SHOW</v>
      </c>
      <c r="BE168" s="66">
        <f>VLOOKUP(Edges[[#This Row],[Region]],'Sentiment Classification'!J:K,2,FALSE)</f>
        <v>31</v>
      </c>
      <c r="BF168" s="66">
        <f>VLOOKUP(Edges[[#This Row],[States]],'Sentiment Classification'!E:F,2,FALSE)</f>
        <v>37</v>
      </c>
      <c r="BG168" s="65" t="str">
        <f>REPLACE(INDEX(GroupVertices[Group], MATCH(Edges[[#This Row],[Vertex 1]],GroupVertices[Vertex],0)),1,1,"")</f>
        <v>est</v>
      </c>
      <c r="BH168" s="65" t="str">
        <f>REPLACE(INDEX(GroupVertices[Group], MATCH(Edges[[#This Row],[Vertex 2]],GroupVertices[Vertex],0)),1,1,"")</f>
        <v>est</v>
      </c>
      <c r="BI168">
        <v>1</v>
      </c>
    </row>
    <row r="169" spans="1:61" x14ac:dyDescent="0.25">
      <c r="A169" s="64" t="s">
        <v>1598</v>
      </c>
      <c r="B169" s="64" t="s">
        <v>1612</v>
      </c>
      <c r="C169" s="79" t="s">
        <v>9479</v>
      </c>
      <c r="D169" s="87">
        <v>1</v>
      </c>
      <c r="E169" s="88"/>
      <c r="F169" s="89">
        <v>90</v>
      </c>
      <c r="G169" s="66" t="str">
        <f>IF(Edges[[#This Row],[Vertex 1]]=Edges[[#This Row],[Vertex 2]],"HIDE","SHOW")</f>
        <v>SHOW</v>
      </c>
      <c r="H169" s="77"/>
      <c r="I169" s="90"/>
      <c r="J169" s="90"/>
      <c r="K169" s="34" t="s">
        <v>65</v>
      </c>
      <c r="L169" s="93">
        <v>169</v>
      </c>
      <c r="M169" s="93"/>
      <c r="N169" s="92"/>
      <c r="O169" s="66" t="s">
        <v>232</v>
      </c>
      <c r="P169" s="68">
        <v>42853.58520833333</v>
      </c>
      <c r="Q169" s="66" t="s">
        <v>1641</v>
      </c>
      <c r="R169" s="66"/>
      <c r="S169" s="66"/>
      <c r="T169" s="66"/>
      <c r="U169" s="66"/>
      <c r="V169" s="70" t="s">
        <v>1691</v>
      </c>
      <c r="W169" s="68">
        <v>42853.58520833333</v>
      </c>
      <c r="X169" s="70" t="s">
        <v>1725</v>
      </c>
      <c r="Y169" s="66"/>
      <c r="Z169" s="66"/>
      <c r="AA169" s="72" t="s">
        <v>1760</v>
      </c>
      <c r="AB169" s="66"/>
      <c r="AC169" s="66" t="b">
        <v>0</v>
      </c>
      <c r="AD169" s="66">
        <v>0</v>
      </c>
      <c r="AE169" s="72" t="s">
        <v>294</v>
      </c>
      <c r="AF169" s="66" t="b">
        <v>0</v>
      </c>
      <c r="AG169" s="66" t="s">
        <v>297</v>
      </c>
      <c r="AH169" s="66"/>
      <c r="AI169" s="72" t="s">
        <v>294</v>
      </c>
      <c r="AJ169" s="66" t="b">
        <v>0</v>
      </c>
      <c r="AK169" s="66">
        <v>1</v>
      </c>
      <c r="AL169" s="72" t="s">
        <v>1759</v>
      </c>
      <c r="AM169" s="66" t="s">
        <v>303</v>
      </c>
      <c r="AN169" s="66" t="b">
        <v>0</v>
      </c>
      <c r="AO169" s="72" t="s">
        <v>1759</v>
      </c>
      <c r="AP169" s="66" t="s">
        <v>178</v>
      </c>
      <c r="AQ169" s="66">
        <v>0</v>
      </c>
      <c r="AR169" s="66">
        <v>0</v>
      </c>
      <c r="AS169" s="66"/>
      <c r="AT169" s="66"/>
      <c r="AU169" s="66"/>
      <c r="AV169" s="66"/>
      <c r="AW169" s="66"/>
      <c r="AX169" s="66"/>
      <c r="AY169" s="66"/>
      <c r="AZ169" s="66"/>
      <c r="BA169" s="66" t="s">
        <v>1867</v>
      </c>
      <c r="BB169">
        <v>1</v>
      </c>
      <c r="BC169" s="66" t="str">
        <f>VLOOKUP(Edges[[#This Row],[States]],'Sentiment Classification'!E:G,3,FALSE)</f>
        <v>West</v>
      </c>
      <c r="BD169" s="66" t="str">
        <f>IF(Edges[[#This Row],[Vertex 1]]=Edges[[#This Row],[Vertex 2]],"HIDE","SHOW")</f>
        <v>SHOW</v>
      </c>
      <c r="BE169" s="66">
        <f>VLOOKUP(Edges[[#This Row],[Region]],'Sentiment Classification'!J:K,2,FALSE)</f>
        <v>31</v>
      </c>
      <c r="BF169" s="66">
        <f>VLOOKUP(Edges[[#This Row],[States]],'Sentiment Classification'!E:F,2,FALSE)</f>
        <v>37</v>
      </c>
      <c r="BG169" s="65" t="str">
        <f>REPLACE(INDEX(GroupVertices[Group], MATCH(Edges[[#This Row],[Vertex 1]],GroupVertices[Vertex],0)),1,1,"")</f>
        <v>est</v>
      </c>
      <c r="BH169" s="65" t="str">
        <f>REPLACE(INDEX(GroupVertices[Group], MATCH(Edges[[#This Row],[Vertex 2]],GroupVertices[Vertex],0)),1,1,"")</f>
        <v>est</v>
      </c>
      <c r="BI169">
        <v>1</v>
      </c>
    </row>
    <row r="170" spans="1:61" x14ac:dyDescent="0.25">
      <c r="A170" s="64" t="s">
        <v>1597</v>
      </c>
      <c r="B170" s="64" t="s">
        <v>1613</v>
      </c>
      <c r="C170" s="79" t="s">
        <v>9479</v>
      </c>
      <c r="D170" s="87">
        <v>1</v>
      </c>
      <c r="E170" s="88"/>
      <c r="F170" s="89">
        <v>90</v>
      </c>
      <c r="G170" s="66" t="str">
        <f>IF(Edges[[#This Row],[Vertex 1]]=Edges[[#This Row],[Vertex 2]],"HIDE","SHOW")</f>
        <v>SHOW</v>
      </c>
      <c r="H170" s="77"/>
      <c r="I170" s="90"/>
      <c r="J170" s="90"/>
      <c r="K170" s="34" t="s">
        <v>65</v>
      </c>
      <c r="L170" s="93">
        <v>170</v>
      </c>
      <c r="M170" s="93"/>
      <c r="N170" s="92"/>
      <c r="O170" s="66" t="s">
        <v>232</v>
      </c>
      <c r="P170" s="68">
        <v>42853.583356481482</v>
      </c>
      <c r="Q170" s="66" t="s">
        <v>1640</v>
      </c>
      <c r="R170" s="66"/>
      <c r="S170" s="66"/>
      <c r="T170" s="66"/>
      <c r="U170" s="66"/>
      <c r="V170" s="70" t="s">
        <v>1690</v>
      </c>
      <c r="W170" s="68">
        <v>42853.583356481482</v>
      </c>
      <c r="X170" s="70" t="s">
        <v>1724</v>
      </c>
      <c r="Y170" s="66"/>
      <c r="Z170" s="66"/>
      <c r="AA170" s="72" t="s">
        <v>1759</v>
      </c>
      <c r="AB170" s="72" t="s">
        <v>1773</v>
      </c>
      <c r="AC170" s="66" t="b">
        <v>0</v>
      </c>
      <c r="AD170" s="66">
        <v>1</v>
      </c>
      <c r="AE170" s="72" t="s">
        <v>1779</v>
      </c>
      <c r="AF170" s="66" t="b">
        <v>0</v>
      </c>
      <c r="AG170" s="66" t="s">
        <v>297</v>
      </c>
      <c r="AH170" s="66"/>
      <c r="AI170" s="72" t="s">
        <v>294</v>
      </c>
      <c r="AJ170" s="66" t="b">
        <v>0</v>
      </c>
      <c r="AK170" s="66">
        <v>1</v>
      </c>
      <c r="AL170" s="72" t="s">
        <v>294</v>
      </c>
      <c r="AM170" s="66" t="s">
        <v>303</v>
      </c>
      <c r="AN170" s="66" t="b">
        <v>0</v>
      </c>
      <c r="AO170" s="72" t="s">
        <v>1773</v>
      </c>
      <c r="AP170" s="66" t="s">
        <v>178</v>
      </c>
      <c r="AQ170" s="66">
        <v>0</v>
      </c>
      <c r="AR170" s="66">
        <v>0</v>
      </c>
      <c r="AS170" s="66"/>
      <c r="AT170" s="66"/>
      <c r="AU170" s="66"/>
      <c r="AV170" s="66"/>
      <c r="AW170" s="66"/>
      <c r="AX170" s="66"/>
      <c r="AY170" s="66"/>
      <c r="AZ170" s="66"/>
      <c r="BA170" s="66" t="s">
        <v>1867</v>
      </c>
      <c r="BB170">
        <v>1</v>
      </c>
      <c r="BC170" s="66" t="str">
        <f>VLOOKUP(Edges[[#This Row],[States]],'Sentiment Classification'!E:G,3,FALSE)</f>
        <v>West</v>
      </c>
      <c r="BD170" s="66" t="str">
        <f>IF(Edges[[#This Row],[Vertex 1]]=Edges[[#This Row],[Vertex 2]],"HIDE","SHOW")</f>
        <v>SHOW</v>
      </c>
      <c r="BE170" s="66">
        <f>VLOOKUP(Edges[[#This Row],[Region]],'Sentiment Classification'!J:K,2,FALSE)</f>
        <v>31</v>
      </c>
      <c r="BF170" s="66">
        <f>VLOOKUP(Edges[[#This Row],[States]],'Sentiment Classification'!E:F,2,FALSE)</f>
        <v>37</v>
      </c>
      <c r="BG170" s="65" t="str">
        <f>REPLACE(INDEX(GroupVertices[Group], MATCH(Edges[[#This Row],[Vertex 1]],GroupVertices[Vertex],0)),1,1,"")</f>
        <v>est</v>
      </c>
      <c r="BH170" s="65" t="str">
        <f>REPLACE(INDEX(GroupVertices[Group], MATCH(Edges[[#This Row],[Vertex 2]],GroupVertices[Vertex],0)),1,1,"")</f>
        <v>est</v>
      </c>
      <c r="BI170">
        <v>1</v>
      </c>
    </row>
    <row r="171" spans="1:61" x14ac:dyDescent="0.25">
      <c r="A171" s="64" t="s">
        <v>1598</v>
      </c>
      <c r="B171" s="64" t="s">
        <v>1613</v>
      </c>
      <c r="C171" s="79" t="s">
        <v>9479</v>
      </c>
      <c r="D171" s="87">
        <v>1</v>
      </c>
      <c r="E171" s="88"/>
      <c r="F171" s="89">
        <v>90</v>
      </c>
      <c r="G171" s="66" t="str">
        <f>IF(Edges[[#This Row],[Vertex 1]]=Edges[[#This Row],[Vertex 2]],"HIDE","SHOW")</f>
        <v>SHOW</v>
      </c>
      <c r="H171" s="77"/>
      <c r="I171" s="90"/>
      <c r="J171" s="90"/>
      <c r="K171" s="34" t="s">
        <v>65</v>
      </c>
      <c r="L171" s="93">
        <v>171</v>
      </c>
      <c r="M171" s="93"/>
      <c r="N171" s="92"/>
      <c r="O171" s="66" t="s">
        <v>232</v>
      </c>
      <c r="P171" s="68">
        <v>42853.58520833333</v>
      </c>
      <c r="Q171" s="66" t="s">
        <v>1641</v>
      </c>
      <c r="R171" s="66"/>
      <c r="S171" s="66"/>
      <c r="T171" s="66"/>
      <c r="U171" s="66"/>
      <c r="V171" s="70" t="s">
        <v>1691</v>
      </c>
      <c r="W171" s="68">
        <v>42853.58520833333</v>
      </c>
      <c r="X171" s="70" t="s">
        <v>1725</v>
      </c>
      <c r="Y171" s="66"/>
      <c r="Z171" s="66"/>
      <c r="AA171" s="72" t="s">
        <v>1760</v>
      </c>
      <c r="AB171" s="66"/>
      <c r="AC171" s="66" t="b">
        <v>0</v>
      </c>
      <c r="AD171" s="66">
        <v>0</v>
      </c>
      <c r="AE171" s="72" t="s">
        <v>294</v>
      </c>
      <c r="AF171" s="66" t="b">
        <v>0</v>
      </c>
      <c r="AG171" s="66" t="s">
        <v>297</v>
      </c>
      <c r="AH171" s="66"/>
      <c r="AI171" s="72" t="s">
        <v>294</v>
      </c>
      <c r="AJ171" s="66" t="b">
        <v>0</v>
      </c>
      <c r="AK171" s="66">
        <v>1</v>
      </c>
      <c r="AL171" s="72" t="s">
        <v>1759</v>
      </c>
      <c r="AM171" s="66" t="s">
        <v>303</v>
      </c>
      <c r="AN171" s="66" t="b">
        <v>0</v>
      </c>
      <c r="AO171" s="72" t="s">
        <v>1759</v>
      </c>
      <c r="AP171" s="66" t="s">
        <v>178</v>
      </c>
      <c r="AQ171" s="66">
        <v>0</v>
      </c>
      <c r="AR171" s="66">
        <v>0</v>
      </c>
      <c r="AS171" s="66"/>
      <c r="AT171" s="66"/>
      <c r="AU171" s="66"/>
      <c r="AV171" s="66"/>
      <c r="AW171" s="66"/>
      <c r="AX171" s="66"/>
      <c r="AY171" s="66"/>
      <c r="AZ171" s="66"/>
      <c r="BA171" s="66" t="s">
        <v>1867</v>
      </c>
      <c r="BB171">
        <v>1</v>
      </c>
      <c r="BC171" s="66" t="str">
        <f>VLOOKUP(Edges[[#This Row],[States]],'Sentiment Classification'!E:G,3,FALSE)</f>
        <v>West</v>
      </c>
      <c r="BD171" s="66" t="str">
        <f>IF(Edges[[#This Row],[Vertex 1]]=Edges[[#This Row],[Vertex 2]],"HIDE","SHOW")</f>
        <v>SHOW</v>
      </c>
      <c r="BE171" s="66">
        <f>VLOOKUP(Edges[[#This Row],[Region]],'Sentiment Classification'!J:K,2,FALSE)</f>
        <v>31</v>
      </c>
      <c r="BF171" s="66">
        <f>VLOOKUP(Edges[[#This Row],[States]],'Sentiment Classification'!E:F,2,FALSE)</f>
        <v>37</v>
      </c>
      <c r="BG171" s="65" t="str">
        <f>REPLACE(INDEX(GroupVertices[Group], MATCH(Edges[[#This Row],[Vertex 1]],GroupVertices[Vertex],0)),1,1,"")</f>
        <v>est</v>
      </c>
      <c r="BH171" s="65" t="str">
        <f>REPLACE(INDEX(GroupVertices[Group], MATCH(Edges[[#This Row],[Vertex 2]],GroupVertices[Vertex],0)),1,1,"")</f>
        <v>est</v>
      </c>
      <c r="BI171">
        <v>1</v>
      </c>
    </row>
    <row r="172" spans="1:61" x14ac:dyDescent="0.25">
      <c r="A172" s="64" t="s">
        <v>1597</v>
      </c>
      <c r="B172" s="64" t="s">
        <v>1614</v>
      </c>
      <c r="C172" s="79" t="s">
        <v>9479</v>
      </c>
      <c r="D172" s="87">
        <v>1</v>
      </c>
      <c r="E172" s="88"/>
      <c r="F172" s="89">
        <v>90</v>
      </c>
      <c r="G172" s="66" t="str">
        <f>IF(Edges[[#This Row],[Vertex 1]]=Edges[[#This Row],[Vertex 2]],"HIDE","SHOW")</f>
        <v>SHOW</v>
      </c>
      <c r="H172" s="77"/>
      <c r="I172" s="90"/>
      <c r="J172" s="90"/>
      <c r="K172" s="34" t="s">
        <v>65</v>
      </c>
      <c r="L172" s="93">
        <v>172</v>
      </c>
      <c r="M172" s="93"/>
      <c r="N172" s="92"/>
      <c r="O172" s="66" t="s">
        <v>232</v>
      </c>
      <c r="P172" s="68">
        <v>42853.583356481482</v>
      </c>
      <c r="Q172" s="66" t="s">
        <v>1640</v>
      </c>
      <c r="R172" s="66"/>
      <c r="S172" s="66"/>
      <c r="T172" s="66"/>
      <c r="U172" s="66"/>
      <c r="V172" s="70" t="s">
        <v>1690</v>
      </c>
      <c r="W172" s="68">
        <v>42853.583356481482</v>
      </c>
      <c r="X172" s="70" t="s">
        <v>1724</v>
      </c>
      <c r="Y172" s="66"/>
      <c r="Z172" s="66"/>
      <c r="AA172" s="72" t="s">
        <v>1759</v>
      </c>
      <c r="AB172" s="72" t="s">
        <v>1773</v>
      </c>
      <c r="AC172" s="66" t="b">
        <v>0</v>
      </c>
      <c r="AD172" s="66">
        <v>1</v>
      </c>
      <c r="AE172" s="72" t="s">
        <v>1779</v>
      </c>
      <c r="AF172" s="66" t="b">
        <v>0</v>
      </c>
      <c r="AG172" s="66" t="s">
        <v>297</v>
      </c>
      <c r="AH172" s="66"/>
      <c r="AI172" s="72" t="s">
        <v>294</v>
      </c>
      <c r="AJ172" s="66" t="b">
        <v>0</v>
      </c>
      <c r="AK172" s="66">
        <v>1</v>
      </c>
      <c r="AL172" s="72" t="s">
        <v>294</v>
      </c>
      <c r="AM172" s="66" t="s">
        <v>303</v>
      </c>
      <c r="AN172" s="66" t="b">
        <v>0</v>
      </c>
      <c r="AO172" s="72" t="s">
        <v>1773</v>
      </c>
      <c r="AP172" s="66" t="s">
        <v>178</v>
      </c>
      <c r="AQ172" s="66">
        <v>0</v>
      </c>
      <c r="AR172" s="66">
        <v>0</v>
      </c>
      <c r="AS172" s="66"/>
      <c r="AT172" s="66"/>
      <c r="AU172" s="66"/>
      <c r="AV172" s="66"/>
      <c r="AW172" s="66"/>
      <c r="AX172" s="66"/>
      <c r="AY172" s="66"/>
      <c r="AZ172" s="66"/>
      <c r="BA172" s="66" t="s">
        <v>1867</v>
      </c>
      <c r="BB172">
        <v>1</v>
      </c>
      <c r="BC172" s="66" t="str">
        <f>VLOOKUP(Edges[[#This Row],[States]],'Sentiment Classification'!E:G,3,FALSE)</f>
        <v>West</v>
      </c>
      <c r="BD172" s="66" t="str">
        <f>IF(Edges[[#This Row],[Vertex 1]]=Edges[[#This Row],[Vertex 2]],"HIDE","SHOW")</f>
        <v>SHOW</v>
      </c>
      <c r="BE172" s="66">
        <f>VLOOKUP(Edges[[#This Row],[Region]],'Sentiment Classification'!J:K,2,FALSE)</f>
        <v>31</v>
      </c>
      <c r="BF172" s="66">
        <f>VLOOKUP(Edges[[#This Row],[States]],'Sentiment Classification'!E:F,2,FALSE)</f>
        <v>37</v>
      </c>
      <c r="BG172" s="65" t="str">
        <f>REPLACE(INDEX(GroupVertices[Group], MATCH(Edges[[#This Row],[Vertex 1]],GroupVertices[Vertex],0)),1,1,"")</f>
        <v>est</v>
      </c>
      <c r="BH172" s="65" t="str">
        <f>REPLACE(INDEX(GroupVertices[Group], MATCH(Edges[[#This Row],[Vertex 2]],GroupVertices[Vertex],0)),1,1,"")</f>
        <v>est</v>
      </c>
      <c r="BI172">
        <v>1</v>
      </c>
    </row>
    <row r="173" spans="1:61" x14ac:dyDescent="0.25">
      <c r="A173" s="64" t="s">
        <v>1598</v>
      </c>
      <c r="B173" s="64" t="s">
        <v>1614</v>
      </c>
      <c r="C173" s="79" t="s">
        <v>9479</v>
      </c>
      <c r="D173" s="87">
        <v>1</v>
      </c>
      <c r="E173" s="88"/>
      <c r="F173" s="89">
        <v>90</v>
      </c>
      <c r="G173" s="66" t="str">
        <f>IF(Edges[[#This Row],[Vertex 1]]=Edges[[#This Row],[Vertex 2]],"HIDE","SHOW")</f>
        <v>SHOW</v>
      </c>
      <c r="H173" s="77"/>
      <c r="I173" s="90"/>
      <c r="J173" s="90"/>
      <c r="K173" s="34" t="s">
        <v>65</v>
      </c>
      <c r="L173" s="93">
        <v>173</v>
      </c>
      <c r="M173" s="93"/>
      <c r="N173" s="92"/>
      <c r="O173" s="66" t="s">
        <v>232</v>
      </c>
      <c r="P173" s="68">
        <v>42853.58520833333</v>
      </c>
      <c r="Q173" s="66" t="s">
        <v>1641</v>
      </c>
      <c r="R173" s="66"/>
      <c r="S173" s="66"/>
      <c r="T173" s="66"/>
      <c r="U173" s="66"/>
      <c r="V173" s="70" t="s">
        <v>1691</v>
      </c>
      <c r="W173" s="68">
        <v>42853.58520833333</v>
      </c>
      <c r="X173" s="70" t="s">
        <v>1725</v>
      </c>
      <c r="Y173" s="66"/>
      <c r="Z173" s="66"/>
      <c r="AA173" s="72" t="s">
        <v>1760</v>
      </c>
      <c r="AB173" s="66"/>
      <c r="AC173" s="66" t="b">
        <v>0</v>
      </c>
      <c r="AD173" s="66">
        <v>0</v>
      </c>
      <c r="AE173" s="72" t="s">
        <v>294</v>
      </c>
      <c r="AF173" s="66" t="b">
        <v>0</v>
      </c>
      <c r="AG173" s="66" t="s">
        <v>297</v>
      </c>
      <c r="AH173" s="66"/>
      <c r="AI173" s="72" t="s">
        <v>294</v>
      </c>
      <c r="AJ173" s="66" t="b">
        <v>0</v>
      </c>
      <c r="AK173" s="66">
        <v>1</v>
      </c>
      <c r="AL173" s="72" t="s">
        <v>1759</v>
      </c>
      <c r="AM173" s="66" t="s">
        <v>303</v>
      </c>
      <c r="AN173" s="66" t="b">
        <v>0</v>
      </c>
      <c r="AO173" s="72" t="s">
        <v>1759</v>
      </c>
      <c r="AP173" s="66" t="s">
        <v>178</v>
      </c>
      <c r="AQ173" s="66">
        <v>0</v>
      </c>
      <c r="AR173" s="66">
        <v>0</v>
      </c>
      <c r="AS173" s="66"/>
      <c r="AT173" s="66"/>
      <c r="AU173" s="66"/>
      <c r="AV173" s="66"/>
      <c r="AW173" s="66"/>
      <c r="AX173" s="66"/>
      <c r="AY173" s="66"/>
      <c r="AZ173" s="66"/>
      <c r="BA173" s="66" t="s">
        <v>1867</v>
      </c>
      <c r="BB173">
        <v>1</v>
      </c>
      <c r="BC173" s="66" t="str">
        <f>VLOOKUP(Edges[[#This Row],[States]],'Sentiment Classification'!E:G,3,FALSE)</f>
        <v>West</v>
      </c>
      <c r="BD173" s="66" t="str">
        <f>IF(Edges[[#This Row],[Vertex 1]]=Edges[[#This Row],[Vertex 2]],"HIDE","SHOW")</f>
        <v>SHOW</v>
      </c>
      <c r="BE173" s="66">
        <f>VLOOKUP(Edges[[#This Row],[Region]],'Sentiment Classification'!J:K,2,FALSE)</f>
        <v>31</v>
      </c>
      <c r="BF173" s="66">
        <f>VLOOKUP(Edges[[#This Row],[States]],'Sentiment Classification'!E:F,2,FALSE)</f>
        <v>37</v>
      </c>
      <c r="BG173" s="65" t="str">
        <f>REPLACE(INDEX(GroupVertices[Group], MATCH(Edges[[#This Row],[Vertex 1]],GroupVertices[Vertex],0)),1,1,"")</f>
        <v>est</v>
      </c>
      <c r="BH173" s="65" t="str">
        <f>REPLACE(INDEX(GroupVertices[Group], MATCH(Edges[[#This Row],[Vertex 2]],GroupVertices[Vertex],0)),1,1,"")</f>
        <v>est</v>
      </c>
      <c r="BI173">
        <v>1</v>
      </c>
    </row>
    <row r="174" spans="1:61" x14ac:dyDescent="0.25">
      <c r="A174" s="64" t="s">
        <v>1597</v>
      </c>
      <c r="B174" s="64" t="s">
        <v>1598</v>
      </c>
      <c r="C174" s="79" t="s">
        <v>9479</v>
      </c>
      <c r="D174" s="87">
        <v>1</v>
      </c>
      <c r="E174" s="88"/>
      <c r="F174" s="89">
        <v>90</v>
      </c>
      <c r="G174" s="66" t="str">
        <f>IF(Edges[[#This Row],[Vertex 1]]=Edges[[#This Row],[Vertex 2]],"HIDE","SHOW")</f>
        <v>SHOW</v>
      </c>
      <c r="H174" s="77"/>
      <c r="I174" s="90"/>
      <c r="J174" s="90"/>
      <c r="K174" s="34" t="s">
        <v>66</v>
      </c>
      <c r="L174" s="93">
        <v>174</v>
      </c>
      <c r="M174" s="93"/>
      <c r="N174" s="92"/>
      <c r="O174" s="66" t="s">
        <v>233</v>
      </c>
      <c r="P174" s="68">
        <v>42853.583356481482</v>
      </c>
      <c r="Q174" s="66" t="s">
        <v>1640</v>
      </c>
      <c r="R174" s="66"/>
      <c r="S174" s="66"/>
      <c r="T174" s="66"/>
      <c r="U174" s="66"/>
      <c r="V174" s="70" t="s">
        <v>1690</v>
      </c>
      <c r="W174" s="68">
        <v>42853.583356481482</v>
      </c>
      <c r="X174" s="70" t="s">
        <v>1724</v>
      </c>
      <c r="Y174" s="66"/>
      <c r="Z174" s="66"/>
      <c r="AA174" s="72" t="s">
        <v>1759</v>
      </c>
      <c r="AB174" s="72" t="s">
        <v>1773</v>
      </c>
      <c r="AC174" s="66" t="b">
        <v>0</v>
      </c>
      <c r="AD174" s="66">
        <v>1</v>
      </c>
      <c r="AE174" s="72" t="s">
        <v>1779</v>
      </c>
      <c r="AF174" s="66" t="b">
        <v>0</v>
      </c>
      <c r="AG174" s="66" t="s">
        <v>297</v>
      </c>
      <c r="AH174" s="66"/>
      <c r="AI174" s="72" t="s">
        <v>294</v>
      </c>
      <c r="AJ174" s="66" t="b">
        <v>0</v>
      </c>
      <c r="AK174" s="66">
        <v>1</v>
      </c>
      <c r="AL174" s="72" t="s">
        <v>294</v>
      </c>
      <c r="AM174" s="66" t="s">
        <v>303</v>
      </c>
      <c r="AN174" s="66" t="b">
        <v>0</v>
      </c>
      <c r="AO174" s="72" t="s">
        <v>1773</v>
      </c>
      <c r="AP174" s="66" t="s">
        <v>178</v>
      </c>
      <c r="AQ174" s="66">
        <v>0</v>
      </c>
      <c r="AR174" s="66">
        <v>0</v>
      </c>
      <c r="AS174" s="66"/>
      <c r="AT174" s="66"/>
      <c r="AU174" s="66"/>
      <c r="AV174" s="66"/>
      <c r="AW174" s="66"/>
      <c r="AX174" s="66"/>
      <c r="AY174" s="66"/>
      <c r="AZ174" s="66"/>
      <c r="BA174" s="66" t="s">
        <v>1867</v>
      </c>
      <c r="BB174">
        <v>1</v>
      </c>
      <c r="BC174" s="66" t="str">
        <f>VLOOKUP(Edges[[#This Row],[States]],'Sentiment Classification'!E:G,3,FALSE)</f>
        <v>West</v>
      </c>
      <c r="BD174" s="66" t="str">
        <f>IF(Edges[[#This Row],[Vertex 1]]=Edges[[#This Row],[Vertex 2]],"HIDE","SHOW")</f>
        <v>SHOW</v>
      </c>
      <c r="BE174" s="66">
        <f>VLOOKUP(Edges[[#This Row],[Region]],'Sentiment Classification'!J:K,2,FALSE)</f>
        <v>31</v>
      </c>
      <c r="BF174" s="66">
        <f>VLOOKUP(Edges[[#This Row],[States]],'Sentiment Classification'!E:F,2,FALSE)</f>
        <v>37</v>
      </c>
      <c r="BG174" s="65" t="str">
        <f>REPLACE(INDEX(GroupVertices[Group], MATCH(Edges[[#This Row],[Vertex 1]],GroupVertices[Vertex],0)),1,1,"")</f>
        <v>est</v>
      </c>
      <c r="BH174" s="65" t="str">
        <f>REPLACE(INDEX(GroupVertices[Group], MATCH(Edges[[#This Row],[Vertex 2]],GroupVertices[Vertex],0)),1,1,"")</f>
        <v>est</v>
      </c>
      <c r="BI174">
        <v>1</v>
      </c>
    </row>
    <row r="175" spans="1:61" x14ac:dyDescent="0.25">
      <c r="A175" s="64" t="s">
        <v>1598</v>
      </c>
      <c r="B175" s="64" t="s">
        <v>1597</v>
      </c>
      <c r="C175" s="79" t="s">
        <v>9479</v>
      </c>
      <c r="D175" s="87">
        <v>1</v>
      </c>
      <c r="E175" s="88"/>
      <c r="F175" s="89">
        <v>90</v>
      </c>
      <c r="G175" s="66" t="str">
        <f>IF(Edges[[#This Row],[Vertex 1]]=Edges[[#This Row],[Vertex 2]],"HIDE","SHOW")</f>
        <v>SHOW</v>
      </c>
      <c r="H175" s="77"/>
      <c r="I175" s="90"/>
      <c r="J175" s="90"/>
      <c r="K175" s="34" t="s">
        <v>66</v>
      </c>
      <c r="L175" s="93">
        <v>175</v>
      </c>
      <c r="M175" s="93"/>
      <c r="N175" s="92"/>
      <c r="O175" s="66" t="s">
        <v>232</v>
      </c>
      <c r="P175" s="68">
        <v>42853.58520833333</v>
      </c>
      <c r="Q175" s="66" t="s">
        <v>1641</v>
      </c>
      <c r="R175" s="66"/>
      <c r="S175" s="66"/>
      <c r="T175" s="66"/>
      <c r="U175" s="66"/>
      <c r="V175" s="70" t="s">
        <v>1691</v>
      </c>
      <c r="W175" s="68">
        <v>42853.58520833333</v>
      </c>
      <c r="X175" s="70" t="s">
        <v>1725</v>
      </c>
      <c r="Y175" s="66"/>
      <c r="Z175" s="66"/>
      <c r="AA175" s="72" t="s">
        <v>1760</v>
      </c>
      <c r="AB175" s="66"/>
      <c r="AC175" s="66" t="b">
        <v>0</v>
      </c>
      <c r="AD175" s="66">
        <v>0</v>
      </c>
      <c r="AE175" s="72" t="s">
        <v>294</v>
      </c>
      <c r="AF175" s="66" t="b">
        <v>0</v>
      </c>
      <c r="AG175" s="66" t="s">
        <v>297</v>
      </c>
      <c r="AH175" s="66"/>
      <c r="AI175" s="72" t="s">
        <v>294</v>
      </c>
      <c r="AJ175" s="66" t="b">
        <v>0</v>
      </c>
      <c r="AK175" s="66">
        <v>1</v>
      </c>
      <c r="AL175" s="72" t="s">
        <v>1759</v>
      </c>
      <c r="AM175" s="66" t="s">
        <v>303</v>
      </c>
      <c r="AN175" s="66" t="b">
        <v>0</v>
      </c>
      <c r="AO175" s="72" t="s">
        <v>1759</v>
      </c>
      <c r="AP175" s="66" t="s">
        <v>178</v>
      </c>
      <c r="AQ175" s="66">
        <v>0</v>
      </c>
      <c r="AR175" s="66">
        <v>0</v>
      </c>
      <c r="AS175" s="66"/>
      <c r="AT175" s="66"/>
      <c r="AU175" s="66"/>
      <c r="AV175" s="66"/>
      <c r="AW175" s="66"/>
      <c r="AX175" s="66"/>
      <c r="AY175" s="66"/>
      <c r="AZ175" s="66"/>
      <c r="BA175" s="66" t="s">
        <v>1867</v>
      </c>
      <c r="BB175">
        <v>1</v>
      </c>
      <c r="BC175" s="66" t="str">
        <f>VLOOKUP(Edges[[#This Row],[States]],'Sentiment Classification'!E:G,3,FALSE)</f>
        <v>West</v>
      </c>
      <c r="BD175" s="66" t="str">
        <f>IF(Edges[[#This Row],[Vertex 1]]=Edges[[#This Row],[Vertex 2]],"HIDE","SHOW")</f>
        <v>SHOW</v>
      </c>
      <c r="BE175" s="66">
        <f>VLOOKUP(Edges[[#This Row],[Region]],'Sentiment Classification'!J:K,2,FALSE)</f>
        <v>31</v>
      </c>
      <c r="BF175" s="66">
        <f>VLOOKUP(Edges[[#This Row],[States]],'Sentiment Classification'!E:F,2,FALSE)</f>
        <v>37</v>
      </c>
      <c r="BG175" s="65" t="str">
        <f>REPLACE(INDEX(GroupVertices[Group], MATCH(Edges[[#This Row],[Vertex 1]],GroupVertices[Vertex],0)),1,1,"")</f>
        <v>est</v>
      </c>
      <c r="BH175" s="65" t="str">
        <f>REPLACE(INDEX(GroupVertices[Group], MATCH(Edges[[#This Row],[Vertex 2]],GroupVertices[Vertex],0)),1,1,"")</f>
        <v>est</v>
      </c>
      <c r="BI175">
        <v>1</v>
      </c>
    </row>
    <row r="176" spans="1:61" x14ac:dyDescent="0.25">
      <c r="A176" s="64" t="s">
        <v>1599</v>
      </c>
      <c r="B176" s="64" t="s">
        <v>226</v>
      </c>
      <c r="C176" s="79" t="s">
        <v>9480</v>
      </c>
      <c r="D176" s="87">
        <v>2.5</v>
      </c>
      <c r="E176" s="88"/>
      <c r="F176" s="89">
        <v>95</v>
      </c>
      <c r="G176" s="66" t="str">
        <f>IF(Edges[[#This Row],[Vertex 1]]=Edges[[#This Row],[Vertex 2]],"HIDE","SHOW")</f>
        <v>SHOW</v>
      </c>
      <c r="H176" s="77"/>
      <c r="I176" s="90"/>
      <c r="J176" s="90"/>
      <c r="K176" s="34" t="s">
        <v>65</v>
      </c>
      <c r="L176" s="93">
        <v>176</v>
      </c>
      <c r="M176" s="93"/>
      <c r="N176" s="92"/>
      <c r="O176" s="66" t="s">
        <v>233</v>
      </c>
      <c r="P176" s="68">
        <v>42850.149201388886</v>
      </c>
      <c r="Q176" s="66" t="s">
        <v>1642</v>
      </c>
      <c r="R176" s="66"/>
      <c r="S176" s="66"/>
      <c r="T176" s="66"/>
      <c r="U176" s="66"/>
      <c r="V176" s="70" t="s">
        <v>1692</v>
      </c>
      <c r="W176" s="68">
        <v>42850.149201388886</v>
      </c>
      <c r="X176" s="70" t="s">
        <v>1726</v>
      </c>
      <c r="Y176" s="66"/>
      <c r="Z176" s="66"/>
      <c r="AA176" s="72" t="s">
        <v>1761</v>
      </c>
      <c r="AB176" s="72" t="s">
        <v>1774</v>
      </c>
      <c r="AC176" s="66" t="b">
        <v>0</v>
      </c>
      <c r="AD176" s="66">
        <v>0</v>
      </c>
      <c r="AE176" s="72" t="s">
        <v>581</v>
      </c>
      <c r="AF176" s="66" t="b">
        <v>0</v>
      </c>
      <c r="AG176" s="66" t="s">
        <v>297</v>
      </c>
      <c r="AH176" s="66"/>
      <c r="AI176" s="72" t="s">
        <v>294</v>
      </c>
      <c r="AJ176" s="66" t="b">
        <v>0</v>
      </c>
      <c r="AK176" s="66">
        <v>0</v>
      </c>
      <c r="AL176" s="72" t="s">
        <v>294</v>
      </c>
      <c r="AM176" s="66" t="s">
        <v>303</v>
      </c>
      <c r="AN176" s="66" t="b">
        <v>0</v>
      </c>
      <c r="AO176" s="72" t="s">
        <v>1774</v>
      </c>
      <c r="AP176" s="66" t="s">
        <v>178</v>
      </c>
      <c r="AQ176" s="66">
        <v>0</v>
      </c>
      <c r="AR176" s="66">
        <v>0</v>
      </c>
      <c r="AS176" s="66"/>
      <c r="AT176" s="66"/>
      <c r="AU176" s="66"/>
      <c r="AV176" s="66"/>
      <c r="AW176" s="66"/>
      <c r="AX176" s="66"/>
      <c r="AY176" s="66"/>
      <c r="AZ176" s="66"/>
      <c r="BA176" s="66" t="s">
        <v>1867</v>
      </c>
      <c r="BB176">
        <v>-1</v>
      </c>
      <c r="BC176" s="66" t="str">
        <f>VLOOKUP(Edges[[#This Row],[States]],'Sentiment Classification'!E:G,3,FALSE)</f>
        <v>West</v>
      </c>
      <c r="BD176" s="66" t="str">
        <f>IF(Edges[[#This Row],[Vertex 1]]=Edges[[#This Row],[Vertex 2]],"HIDE","SHOW")</f>
        <v>SHOW</v>
      </c>
      <c r="BE176" s="66">
        <f>VLOOKUP(Edges[[#This Row],[Region]],'Sentiment Classification'!J:K,2,FALSE)</f>
        <v>31</v>
      </c>
      <c r="BF176" s="66">
        <f>VLOOKUP(Edges[[#This Row],[States]],'Sentiment Classification'!E:F,2,FALSE)</f>
        <v>37</v>
      </c>
      <c r="BG176" s="65" t="str">
        <f>REPLACE(INDEX(GroupVertices[Group], MATCH(Edges[[#This Row],[Vertex 1]],GroupVertices[Vertex],0)),1,1,"")</f>
        <v>est</v>
      </c>
      <c r="BH176" s="65" t="str">
        <f>REPLACE(INDEX(GroupVertices[Group], MATCH(Edges[[#This Row],[Vertex 2]],GroupVertices[Vertex],0)),1,1,"")</f>
        <v>A</v>
      </c>
      <c r="BI176">
        <v>2</v>
      </c>
    </row>
    <row r="177" spans="1:61" x14ac:dyDescent="0.25">
      <c r="A177" s="64" t="s">
        <v>1599</v>
      </c>
      <c r="B177" s="64" t="s">
        <v>226</v>
      </c>
      <c r="C177" s="79" t="s">
        <v>9480</v>
      </c>
      <c r="D177" s="87">
        <v>2.5</v>
      </c>
      <c r="E177" s="88"/>
      <c r="F177" s="89">
        <v>95</v>
      </c>
      <c r="G177" s="66" t="str">
        <f>IF(Edges[[#This Row],[Vertex 1]]=Edges[[#This Row],[Vertex 2]],"HIDE","SHOW")</f>
        <v>SHOW</v>
      </c>
      <c r="H177" s="77"/>
      <c r="I177" s="90"/>
      <c r="J177" s="90"/>
      <c r="K177" s="34" t="s">
        <v>65</v>
      </c>
      <c r="L177" s="93">
        <v>177</v>
      </c>
      <c r="M177" s="93"/>
      <c r="N177" s="92"/>
      <c r="O177" s="66" t="s">
        <v>233</v>
      </c>
      <c r="P177" s="68">
        <v>42854.409432870372</v>
      </c>
      <c r="Q177" s="66" t="s">
        <v>1642</v>
      </c>
      <c r="R177" s="66"/>
      <c r="S177" s="66"/>
      <c r="T177" s="66"/>
      <c r="U177" s="66"/>
      <c r="V177" s="70" t="s">
        <v>1692</v>
      </c>
      <c r="W177" s="68">
        <v>42854.409432870372</v>
      </c>
      <c r="X177" s="70" t="s">
        <v>1727</v>
      </c>
      <c r="Y177" s="66"/>
      <c r="Z177" s="66"/>
      <c r="AA177" s="72" t="s">
        <v>1762</v>
      </c>
      <c r="AB177" s="66"/>
      <c r="AC177" s="66" t="b">
        <v>0</v>
      </c>
      <c r="AD177" s="66">
        <v>0</v>
      </c>
      <c r="AE177" s="72" t="s">
        <v>581</v>
      </c>
      <c r="AF177" s="66" t="b">
        <v>0</v>
      </c>
      <c r="AG177" s="66" t="s">
        <v>297</v>
      </c>
      <c r="AH177" s="66"/>
      <c r="AI177" s="72" t="s">
        <v>294</v>
      </c>
      <c r="AJ177" s="66" t="b">
        <v>0</v>
      </c>
      <c r="AK177" s="66">
        <v>0</v>
      </c>
      <c r="AL177" s="72" t="s">
        <v>294</v>
      </c>
      <c r="AM177" s="66" t="s">
        <v>303</v>
      </c>
      <c r="AN177" s="66" t="b">
        <v>0</v>
      </c>
      <c r="AO177" s="72" t="s">
        <v>1762</v>
      </c>
      <c r="AP177" s="66" t="s">
        <v>178</v>
      </c>
      <c r="AQ177" s="66">
        <v>0</v>
      </c>
      <c r="AR177" s="66">
        <v>0</v>
      </c>
      <c r="AS177" s="66"/>
      <c r="AT177" s="66"/>
      <c r="AU177" s="66"/>
      <c r="AV177" s="66"/>
      <c r="AW177" s="66"/>
      <c r="AX177" s="66"/>
      <c r="AY177" s="66"/>
      <c r="AZ177" s="66"/>
      <c r="BA177" s="66" t="s">
        <v>1867</v>
      </c>
      <c r="BB177">
        <v>-1</v>
      </c>
      <c r="BC177" s="66" t="str">
        <f>VLOOKUP(Edges[[#This Row],[States]],'Sentiment Classification'!E:G,3,FALSE)</f>
        <v>West</v>
      </c>
      <c r="BD177" s="66" t="str">
        <f>IF(Edges[[#This Row],[Vertex 1]]=Edges[[#This Row],[Vertex 2]],"HIDE","SHOW")</f>
        <v>SHOW</v>
      </c>
      <c r="BE177" s="66">
        <f>VLOOKUP(Edges[[#This Row],[Region]],'Sentiment Classification'!J:K,2,FALSE)</f>
        <v>31</v>
      </c>
      <c r="BF177" s="66">
        <f>VLOOKUP(Edges[[#This Row],[States]],'Sentiment Classification'!E:F,2,FALSE)</f>
        <v>37</v>
      </c>
      <c r="BG177" s="65" t="str">
        <f>REPLACE(INDEX(GroupVertices[Group], MATCH(Edges[[#This Row],[Vertex 1]],GroupVertices[Vertex],0)),1,1,"")</f>
        <v>est</v>
      </c>
      <c r="BH177" s="65" t="str">
        <f>REPLACE(INDEX(GroupVertices[Group], MATCH(Edges[[#This Row],[Vertex 2]],GroupVertices[Vertex],0)),1,1,"")</f>
        <v>A</v>
      </c>
      <c r="BI177">
        <v>2</v>
      </c>
    </row>
    <row r="178" spans="1:61" x14ac:dyDescent="0.25">
      <c r="A178" s="64" t="s">
        <v>1600</v>
      </c>
      <c r="B178" s="64" t="s">
        <v>1615</v>
      </c>
      <c r="C178" s="79" t="s">
        <v>9479</v>
      </c>
      <c r="D178" s="87">
        <v>1</v>
      </c>
      <c r="E178" s="88"/>
      <c r="F178" s="89">
        <v>90</v>
      </c>
      <c r="G178" s="66" t="str">
        <f>IF(Edges[[#This Row],[Vertex 1]]=Edges[[#This Row],[Vertex 2]],"HIDE","SHOW")</f>
        <v>SHOW</v>
      </c>
      <c r="H178" s="77"/>
      <c r="I178" s="90"/>
      <c r="J178" s="90"/>
      <c r="K178" s="34" t="s">
        <v>65</v>
      </c>
      <c r="L178" s="93">
        <v>178</v>
      </c>
      <c r="M178" s="93"/>
      <c r="N178" s="92"/>
      <c r="O178" s="66" t="s">
        <v>232</v>
      </c>
      <c r="P178" s="68">
        <v>42854.688333333332</v>
      </c>
      <c r="Q178" s="66" t="s">
        <v>1643</v>
      </c>
      <c r="R178" s="66"/>
      <c r="S178" s="66"/>
      <c r="T178" s="66" t="s">
        <v>1662</v>
      </c>
      <c r="U178" s="66"/>
      <c r="V178" s="70" t="s">
        <v>1693</v>
      </c>
      <c r="W178" s="68">
        <v>42854.688333333332</v>
      </c>
      <c r="X178" s="70" t="s">
        <v>1728</v>
      </c>
      <c r="Y178" s="66"/>
      <c r="Z178" s="66"/>
      <c r="AA178" s="72" t="s">
        <v>1763</v>
      </c>
      <c r="AB178" s="66"/>
      <c r="AC178" s="66" t="b">
        <v>0</v>
      </c>
      <c r="AD178" s="66">
        <v>0</v>
      </c>
      <c r="AE178" s="72" t="s">
        <v>294</v>
      </c>
      <c r="AF178" s="66" t="b">
        <v>0</v>
      </c>
      <c r="AG178" s="66" t="s">
        <v>297</v>
      </c>
      <c r="AH178" s="66"/>
      <c r="AI178" s="72" t="s">
        <v>294</v>
      </c>
      <c r="AJ178" s="66" t="b">
        <v>0</v>
      </c>
      <c r="AK178" s="66">
        <v>1</v>
      </c>
      <c r="AL178" s="72" t="s">
        <v>1764</v>
      </c>
      <c r="AM178" s="66" t="s">
        <v>303</v>
      </c>
      <c r="AN178" s="66" t="b">
        <v>0</v>
      </c>
      <c r="AO178" s="72" t="s">
        <v>1764</v>
      </c>
      <c r="AP178" s="66" t="s">
        <v>178</v>
      </c>
      <c r="AQ178" s="66">
        <v>0</v>
      </c>
      <c r="AR178" s="66">
        <v>0</v>
      </c>
      <c r="AS178" s="66"/>
      <c r="AT178" s="66"/>
      <c r="AU178" s="66"/>
      <c r="AV178" s="66"/>
      <c r="AW178" s="66"/>
      <c r="AX178" s="66"/>
      <c r="AY178" s="66"/>
      <c r="AZ178" s="66"/>
      <c r="BA178" s="66" t="s">
        <v>1867</v>
      </c>
      <c r="BB178">
        <v>1</v>
      </c>
      <c r="BC178" s="66" t="str">
        <f>VLOOKUP(Edges[[#This Row],[States]],'Sentiment Classification'!E:G,3,FALSE)</f>
        <v>West</v>
      </c>
      <c r="BD178" s="66" t="str">
        <f>IF(Edges[[#This Row],[Vertex 1]]=Edges[[#This Row],[Vertex 2]],"HIDE","SHOW")</f>
        <v>SHOW</v>
      </c>
      <c r="BE178" s="66">
        <f>VLOOKUP(Edges[[#This Row],[Region]],'Sentiment Classification'!J:K,2,FALSE)</f>
        <v>31</v>
      </c>
      <c r="BF178" s="66">
        <f>VLOOKUP(Edges[[#This Row],[States]],'Sentiment Classification'!E:F,2,FALSE)</f>
        <v>37</v>
      </c>
      <c r="BG178" s="65" t="str">
        <f>REPLACE(INDEX(GroupVertices[Group], MATCH(Edges[[#This Row],[Vertex 1]],GroupVertices[Vertex],0)),1,1,"")</f>
        <v>est</v>
      </c>
      <c r="BH178" s="65" t="str">
        <f>REPLACE(INDEX(GroupVertices[Group], MATCH(Edges[[#This Row],[Vertex 2]],GroupVertices[Vertex],0)),1,1,"")</f>
        <v>est</v>
      </c>
      <c r="BI178">
        <v>1</v>
      </c>
    </row>
    <row r="179" spans="1:61" hidden="1" x14ac:dyDescent="0.25">
      <c r="A179" s="64" t="s">
        <v>1601</v>
      </c>
      <c r="B179" s="64" t="s">
        <v>1601</v>
      </c>
      <c r="C179" s="79"/>
      <c r="D179" s="87"/>
      <c r="E179" s="88"/>
      <c r="F179" s="89"/>
      <c r="G179" s="66" t="str">
        <f>IF(Edges[[#This Row],[Vertex 1]]=Edges[[#This Row],[Vertex 2]],"HIDE","SHOW")</f>
        <v>HIDE</v>
      </c>
      <c r="H179" s="77"/>
      <c r="I179" s="90"/>
      <c r="J179" s="90"/>
      <c r="K179" s="34" t="s">
        <v>65</v>
      </c>
      <c r="L179" s="93">
        <v>179</v>
      </c>
      <c r="M179" s="93"/>
      <c r="N179" s="92"/>
      <c r="O179" s="66" t="s">
        <v>178</v>
      </c>
      <c r="P179" s="68">
        <v>42854.678576388891</v>
      </c>
      <c r="Q179" s="66" t="s">
        <v>1644</v>
      </c>
      <c r="R179" s="69" t="s">
        <v>1654</v>
      </c>
      <c r="S179" s="66" t="s">
        <v>525</v>
      </c>
      <c r="T179" s="66" t="s">
        <v>1662</v>
      </c>
      <c r="U179" s="66"/>
      <c r="V179" s="70" t="s">
        <v>1694</v>
      </c>
      <c r="W179" s="68">
        <v>42854.678576388891</v>
      </c>
      <c r="X179" s="70" t="s">
        <v>1729</v>
      </c>
      <c r="Y179" s="66"/>
      <c r="Z179" s="66"/>
      <c r="AA179" s="72" t="s">
        <v>1764</v>
      </c>
      <c r="AB179" s="66"/>
      <c r="AC179" s="66" t="b">
        <v>0</v>
      </c>
      <c r="AD179" s="66">
        <v>8</v>
      </c>
      <c r="AE179" s="72" t="s">
        <v>294</v>
      </c>
      <c r="AF179" s="66" t="b">
        <v>0</v>
      </c>
      <c r="AG179" s="66" t="s">
        <v>297</v>
      </c>
      <c r="AH179" s="66"/>
      <c r="AI179" s="72" t="s">
        <v>294</v>
      </c>
      <c r="AJ179" s="66" t="b">
        <v>0</v>
      </c>
      <c r="AK179" s="66">
        <v>1</v>
      </c>
      <c r="AL179" s="72" t="s">
        <v>294</v>
      </c>
      <c r="AM179" s="66" t="s">
        <v>303</v>
      </c>
      <c r="AN179" s="66" t="b">
        <v>1</v>
      </c>
      <c r="AO179" s="72" t="s">
        <v>1764</v>
      </c>
      <c r="AP179" s="66" t="s">
        <v>178</v>
      </c>
      <c r="AQ179" s="66">
        <v>0</v>
      </c>
      <c r="AR179" s="66">
        <v>0</v>
      </c>
      <c r="AS179" s="66"/>
      <c r="AT179" s="66"/>
      <c r="AU179" s="66"/>
      <c r="AV179" s="66"/>
      <c r="AW179" s="66"/>
      <c r="AX179" s="66"/>
      <c r="AY179" s="66"/>
      <c r="AZ179" s="66"/>
      <c r="BA179" s="66" t="s">
        <v>1867</v>
      </c>
      <c r="BB179">
        <v>1</v>
      </c>
      <c r="BC179" s="66" t="str">
        <f>VLOOKUP(Edges[[#This Row],[States]],'Sentiment Classification'!E:G,3,FALSE)</f>
        <v>West</v>
      </c>
      <c r="BD179" s="66" t="str">
        <f>IF(Edges[[#This Row],[Vertex 1]]=Edges[[#This Row],[Vertex 2]],"HIDE","SHOW")</f>
        <v>HIDE</v>
      </c>
      <c r="BE179" s="66">
        <f>VLOOKUP(Edges[[#This Row],[Region]],'Sentiment Classification'!J:K,2,FALSE)</f>
        <v>31</v>
      </c>
      <c r="BF179" s="66">
        <f>VLOOKUP(Edges[[#This Row],[States]],'Sentiment Classification'!E:F,2,FALSE)</f>
        <v>37</v>
      </c>
      <c r="BG179" s="137" t="str">
        <f>REPLACE(INDEX(GroupVertices[Group], MATCH(Edges[[#This Row],[Vertex 1]],GroupVertices[Vertex],0)),1,1,"")</f>
        <v>est</v>
      </c>
      <c r="BH179" s="137" t="str">
        <f>REPLACE(INDEX(GroupVertices[Group], MATCH(Edges[[#This Row],[Vertex 2]],GroupVertices[Vertex],0)),1,1,"")</f>
        <v>est</v>
      </c>
      <c r="BI179">
        <v>1</v>
      </c>
    </row>
    <row r="180" spans="1:61" x14ac:dyDescent="0.25">
      <c r="A180" s="64" t="s">
        <v>1600</v>
      </c>
      <c r="B180" s="64" t="s">
        <v>1601</v>
      </c>
      <c r="C180" s="79" t="s">
        <v>9479</v>
      </c>
      <c r="D180" s="87">
        <v>1</v>
      </c>
      <c r="E180" s="88"/>
      <c r="F180" s="89">
        <v>90</v>
      </c>
      <c r="G180" s="66" t="str">
        <f>IF(Edges[[#This Row],[Vertex 1]]=Edges[[#This Row],[Vertex 2]],"HIDE","SHOW")</f>
        <v>SHOW</v>
      </c>
      <c r="H180" s="77"/>
      <c r="I180" s="90"/>
      <c r="J180" s="90"/>
      <c r="K180" s="34" t="s">
        <v>65</v>
      </c>
      <c r="L180" s="93">
        <v>180</v>
      </c>
      <c r="M180" s="93"/>
      <c r="N180" s="92"/>
      <c r="O180" s="66" t="s">
        <v>232</v>
      </c>
      <c r="P180" s="68">
        <v>42854.688333333332</v>
      </c>
      <c r="Q180" s="66" t="s">
        <v>1643</v>
      </c>
      <c r="R180" s="66"/>
      <c r="S180" s="66"/>
      <c r="T180" s="66" t="s">
        <v>1662</v>
      </c>
      <c r="U180" s="66"/>
      <c r="V180" s="70" t="s">
        <v>1693</v>
      </c>
      <c r="W180" s="68">
        <v>42854.688333333332</v>
      </c>
      <c r="X180" s="70" t="s">
        <v>1728</v>
      </c>
      <c r="Y180" s="66"/>
      <c r="Z180" s="66"/>
      <c r="AA180" s="72" t="s">
        <v>1763</v>
      </c>
      <c r="AB180" s="66"/>
      <c r="AC180" s="66" t="b">
        <v>0</v>
      </c>
      <c r="AD180" s="66">
        <v>0</v>
      </c>
      <c r="AE180" s="72" t="s">
        <v>294</v>
      </c>
      <c r="AF180" s="66" t="b">
        <v>0</v>
      </c>
      <c r="AG180" s="66" t="s">
        <v>297</v>
      </c>
      <c r="AH180" s="66"/>
      <c r="AI180" s="72" t="s">
        <v>294</v>
      </c>
      <c r="AJ180" s="66" t="b">
        <v>0</v>
      </c>
      <c r="AK180" s="66">
        <v>1</v>
      </c>
      <c r="AL180" s="72" t="s">
        <v>1764</v>
      </c>
      <c r="AM180" s="66" t="s">
        <v>303</v>
      </c>
      <c r="AN180" s="66" t="b">
        <v>0</v>
      </c>
      <c r="AO180" s="72" t="s">
        <v>1764</v>
      </c>
      <c r="AP180" s="66" t="s">
        <v>178</v>
      </c>
      <c r="AQ180" s="66">
        <v>0</v>
      </c>
      <c r="AR180" s="66">
        <v>0</v>
      </c>
      <c r="AS180" s="66"/>
      <c r="AT180" s="66"/>
      <c r="AU180" s="66"/>
      <c r="AV180" s="66"/>
      <c r="AW180" s="66"/>
      <c r="AX180" s="66"/>
      <c r="AY180" s="66"/>
      <c r="AZ180" s="66"/>
      <c r="BA180" s="66" t="s">
        <v>1867</v>
      </c>
      <c r="BB180">
        <v>1</v>
      </c>
      <c r="BC180" s="66" t="str">
        <f>VLOOKUP(Edges[[#This Row],[States]],'Sentiment Classification'!E:G,3,FALSE)</f>
        <v>West</v>
      </c>
      <c r="BD180" s="66" t="str">
        <f>IF(Edges[[#This Row],[Vertex 1]]=Edges[[#This Row],[Vertex 2]],"HIDE","SHOW")</f>
        <v>SHOW</v>
      </c>
      <c r="BE180" s="66">
        <f>VLOOKUP(Edges[[#This Row],[Region]],'Sentiment Classification'!J:K,2,FALSE)</f>
        <v>31</v>
      </c>
      <c r="BF180" s="66">
        <f>VLOOKUP(Edges[[#This Row],[States]],'Sentiment Classification'!E:F,2,FALSE)</f>
        <v>37</v>
      </c>
      <c r="BG180" s="65" t="str">
        <f>REPLACE(INDEX(GroupVertices[Group], MATCH(Edges[[#This Row],[Vertex 1]],GroupVertices[Vertex],0)),1,1,"")</f>
        <v>est</v>
      </c>
      <c r="BH180" s="65" t="str">
        <f>REPLACE(INDEX(GroupVertices[Group], MATCH(Edges[[#This Row],[Vertex 2]],GroupVertices[Vertex],0)),1,1,"")</f>
        <v>est</v>
      </c>
      <c r="BI180">
        <v>1</v>
      </c>
    </row>
    <row r="181" spans="1:61" x14ac:dyDescent="0.25">
      <c r="A181" s="64" t="s">
        <v>1602</v>
      </c>
      <c r="B181" s="64" t="s">
        <v>1606</v>
      </c>
      <c r="C181" s="79" t="s">
        <v>9479</v>
      </c>
      <c r="D181" s="87">
        <v>1</v>
      </c>
      <c r="E181" s="88"/>
      <c r="F181" s="89">
        <v>90</v>
      </c>
      <c r="G181" s="66" t="str">
        <f>IF(Edges[[#This Row],[Vertex 1]]=Edges[[#This Row],[Vertex 2]],"HIDE","SHOW")</f>
        <v>SHOW</v>
      </c>
      <c r="H181" s="77"/>
      <c r="I181" s="90"/>
      <c r="J181" s="90"/>
      <c r="K181" s="34" t="s">
        <v>65</v>
      </c>
      <c r="L181" s="93">
        <v>181</v>
      </c>
      <c r="M181" s="93"/>
      <c r="N181" s="92"/>
      <c r="O181" s="66" t="s">
        <v>233</v>
      </c>
      <c r="P181" s="68">
        <v>42854.725555555553</v>
      </c>
      <c r="Q181" s="66" t="s">
        <v>1645</v>
      </c>
      <c r="R181" s="66"/>
      <c r="S181" s="66"/>
      <c r="T181" s="66"/>
      <c r="U181" s="66"/>
      <c r="V181" s="70" t="s">
        <v>1695</v>
      </c>
      <c r="W181" s="68">
        <v>42854.725555555553</v>
      </c>
      <c r="X181" s="70" t="s">
        <v>1730</v>
      </c>
      <c r="Y181" s="66"/>
      <c r="Z181" s="66"/>
      <c r="AA181" s="72" t="s">
        <v>1765</v>
      </c>
      <c r="AB181" s="66"/>
      <c r="AC181" s="66" t="b">
        <v>0</v>
      </c>
      <c r="AD181" s="66">
        <v>0</v>
      </c>
      <c r="AE181" s="72" t="s">
        <v>1775</v>
      </c>
      <c r="AF181" s="66" t="b">
        <v>0</v>
      </c>
      <c r="AG181" s="66" t="s">
        <v>297</v>
      </c>
      <c r="AH181" s="66"/>
      <c r="AI181" s="72" t="s">
        <v>294</v>
      </c>
      <c r="AJ181" s="66" t="b">
        <v>0</v>
      </c>
      <c r="AK181" s="66">
        <v>0</v>
      </c>
      <c r="AL181" s="72" t="s">
        <v>294</v>
      </c>
      <c r="AM181" s="66" t="s">
        <v>303</v>
      </c>
      <c r="AN181" s="66" t="b">
        <v>0</v>
      </c>
      <c r="AO181" s="72" t="s">
        <v>1765</v>
      </c>
      <c r="AP181" s="66" t="s">
        <v>178</v>
      </c>
      <c r="AQ181" s="66">
        <v>0</v>
      </c>
      <c r="AR181" s="66">
        <v>0</v>
      </c>
      <c r="AS181" s="66"/>
      <c r="AT181" s="66"/>
      <c r="AU181" s="66"/>
      <c r="AV181" s="66"/>
      <c r="AW181" s="66"/>
      <c r="AX181" s="66"/>
      <c r="AY181" s="66"/>
      <c r="AZ181" s="66"/>
      <c r="BA181" s="66" t="s">
        <v>1867</v>
      </c>
      <c r="BB181">
        <v>1</v>
      </c>
      <c r="BC181" s="66" t="str">
        <f>VLOOKUP(Edges[[#This Row],[States]],'Sentiment Classification'!E:G,3,FALSE)</f>
        <v>West</v>
      </c>
      <c r="BD181" s="66" t="str">
        <f>IF(Edges[[#This Row],[Vertex 1]]=Edges[[#This Row],[Vertex 2]],"HIDE","SHOW")</f>
        <v>SHOW</v>
      </c>
      <c r="BE181" s="66">
        <f>VLOOKUP(Edges[[#This Row],[Region]],'Sentiment Classification'!J:K,2,FALSE)</f>
        <v>31</v>
      </c>
      <c r="BF181" s="66">
        <f>VLOOKUP(Edges[[#This Row],[States]],'Sentiment Classification'!E:F,2,FALSE)</f>
        <v>37</v>
      </c>
      <c r="BG181" s="65" t="str">
        <f>REPLACE(INDEX(GroupVertices[Group], MATCH(Edges[[#This Row],[Vertex 1]],GroupVertices[Vertex],0)),1,1,"")</f>
        <v>est</v>
      </c>
      <c r="BH181" s="65" t="str">
        <f>REPLACE(INDEX(GroupVertices[Group], MATCH(Edges[[#This Row],[Vertex 2]],GroupVertices[Vertex],0)),1,1,"")</f>
        <v>A</v>
      </c>
      <c r="BI181">
        <v>1</v>
      </c>
    </row>
    <row r="182" spans="1:61" hidden="1" x14ac:dyDescent="0.25">
      <c r="A182" s="64" t="s">
        <v>1603</v>
      </c>
      <c r="B182" s="64" t="s">
        <v>1603</v>
      </c>
      <c r="C182" s="79"/>
      <c r="D182" s="87"/>
      <c r="E182" s="88"/>
      <c r="F182" s="89"/>
      <c r="G182" s="66" t="str">
        <f>IF(Edges[[#This Row],[Vertex 1]]=Edges[[#This Row],[Vertex 2]],"HIDE","SHOW")</f>
        <v>HIDE</v>
      </c>
      <c r="H182" s="77"/>
      <c r="I182" s="90"/>
      <c r="J182" s="90"/>
      <c r="K182" s="34" t="s">
        <v>65</v>
      </c>
      <c r="L182" s="93">
        <v>182</v>
      </c>
      <c r="M182" s="93"/>
      <c r="N182" s="92"/>
      <c r="O182" s="66" t="s">
        <v>178</v>
      </c>
      <c r="P182" s="68">
        <v>42854.756412037037</v>
      </c>
      <c r="Q182" s="66" t="s">
        <v>1646</v>
      </c>
      <c r="R182" s="66"/>
      <c r="S182" s="66"/>
      <c r="T182" s="66"/>
      <c r="U182" s="66"/>
      <c r="V182" s="70" t="s">
        <v>1696</v>
      </c>
      <c r="W182" s="68">
        <v>42854.756412037037</v>
      </c>
      <c r="X182" s="70" t="s">
        <v>1731</v>
      </c>
      <c r="Y182" s="66"/>
      <c r="Z182" s="66"/>
      <c r="AA182" s="72" t="s">
        <v>1766</v>
      </c>
      <c r="AB182" s="66"/>
      <c r="AC182" s="66" t="b">
        <v>0</v>
      </c>
      <c r="AD182" s="66">
        <v>1</v>
      </c>
      <c r="AE182" s="72" t="s">
        <v>294</v>
      </c>
      <c r="AF182" s="66" t="b">
        <v>0</v>
      </c>
      <c r="AG182" s="66" t="s">
        <v>297</v>
      </c>
      <c r="AH182" s="66"/>
      <c r="AI182" s="72" t="s">
        <v>294</v>
      </c>
      <c r="AJ182" s="66" t="b">
        <v>0</v>
      </c>
      <c r="AK182" s="66">
        <v>0</v>
      </c>
      <c r="AL182" s="72" t="s">
        <v>294</v>
      </c>
      <c r="AM182" s="66" t="s">
        <v>1785</v>
      </c>
      <c r="AN182" s="66" t="b">
        <v>0</v>
      </c>
      <c r="AO182" s="72" t="s">
        <v>1766</v>
      </c>
      <c r="AP182" s="66" t="s">
        <v>178</v>
      </c>
      <c r="AQ182" s="66">
        <v>0</v>
      </c>
      <c r="AR182" s="66">
        <v>0</v>
      </c>
      <c r="AS182" s="66"/>
      <c r="AT182" s="66"/>
      <c r="AU182" s="66"/>
      <c r="AV182" s="66"/>
      <c r="AW182" s="66"/>
      <c r="AX182" s="66"/>
      <c r="AY182" s="66"/>
      <c r="AZ182" s="66"/>
      <c r="BA182" s="66" t="s">
        <v>1867</v>
      </c>
      <c r="BB182">
        <v>1</v>
      </c>
      <c r="BC182" s="66" t="str">
        <f>VLOOKUP(Edges[[#This Row],[States]],'Sentiment Classification'!E:G,3,FALSE)</f>
        <v>West</v>
      </c>
      <c r="BD182" s="66" t="str">
        <f>IF(Edges[[#This Row],[Vertex 1]]=Edges[[#This Row],[Vertex 2]],"HIDE","SHOW")</f>
        <v>HIDE</v>
      </c>
      <c r="BE182" s="66">
        <f>VLOOKUP(Edges[[#This Row],[Region]],'Sentiment Classification'!J:K,2,FALSE)</f>
        <v>31</v>
      </c>
      <c r="BF182" s="66">
        <f>VLOOKUP(Edges[[#This Row],[States]],'Sentiment Classification'!E:F,2,FALSE)</f>
        <v>37</v>
      </c>
      <c r="BG182" s="137" t="e">
        <f>REPLACE(INDEX(GroupVertices[Group], MATCH(Edges[[#This Row],[Vertex 1]],GroupVertices[Vertex],0)),1,1,"")</f>
        <v>#N/A</v>
      </c>
      <c r="BH182" s="137" t="e">
        <f>REPLACE(INDEX(GroupVertices[Group], MATCH(Edges[[#This Row],[Vertex 2]],GroupVertices[Vertex],0)),1,1,"")</f>
        <v>#N/A</v>
      </c>
      <c r="BI182">
        <v>1</v>
      </c>
    </row>
    <row r="183" spans="1:61" hidden="1" x14ac:dyDescent="0.25">
      <c r="A183" s="64" t="s">
        <v>1604</v>
      </c>
      <c r="B183" s="64" t="s">
        <v>1604</v>
      </c>
      <c r="C183" s="79"/>
      <c r="D183" s="87"/>
      <c r="E183" s="88"/>
      <c r="F183" s="89"/>
      <c r="G183" s="66" t="str">
        <f>IF(Edges[[#This Row],[Vertex 1]]=Edges[[#This Row],[Vertex 2]],"HIDE","SHOW")</f>
        <v>HIDE</v>
      </c>
      <c r="H183" s="77"/>
      <c r="I183" s="90"/>
      <c r="J183" s="90"/>
      <c r="K183" s="34" t="s">
        <v>65</v>
      </c>
      <c r="L183" s="93">
        <v>183</v>
      </c>
      <c r="M183" s="93"/>
      <c r="N183" s="92"/>
      <c r="O183" s="66" t="s">
        <v>178</v>
      </c>
      <c r="P183" s="68">
        <v>42854.795543981483</v>
      </c>
      <c r="Q183" s="66" t="s">
        <v>1647</v>
      </c>
      <c r="R183" s="66"/>
      <c r="S183" s="66"/>
      <c r="T183" s="66" t="s">
        <v>1663</v>
      </c>
      <c r="U183" s="66"/>
      <c r="V183" s="70" t="s">
        <v>1697</v>
      </c>
      <c r="W183" s="68">
        <v>42854.795543981483</v>
      </c>
      <c r="X183" s="70" t="s">
        <v>1732</v>
      </c>
      <c r="Y183" s="66"/>
      <c r="Z183" s="66"/>
      <c r="AA183" s="72" t="s">
        <v>1767</v>
      </c>
      <c r="AB183" s="66"/>
      <c r="AC183" s="66" t="b">
        <v>0</v>
      </c>
      <c r="AD183" s="66">
        <v>0</v>
      </c>
      <c r="AE183" s="72" t="s">
        <v>294</v>
      </c>
      <c r="AF183" s="66" t="b">
        <v>0</v>
      </c>
      <c r="AG183" s="66" t="s">
        <v>297</v>
      </c>
      <c r="AH183" s="66"/>
      <c r="AI183" s="72" t="s">
        <v>294</v>
      </c>
      <c r="AJ183" s="66" t="b">
        <v>0</v>
      </c>
      <c r="AK183" s="66">
        <v>0</v>
      </c>
      <c r="AL183" s="72" t="s">
        <v>294</v>
      </c>
      <c r="AM183" s="66" t="s">
        <v>306</v>
      </c>
      <c r="AN183" s="66" t="b">
        <v>0</v>
      </c>
      <c r="AO183" s="72" t="s">
        <v>1767</v>
      </c>
      <c r="AP183" s="66" t="s">
        <v>178</v>
      </c>
      <c r="AQ183" s="66">
        <v>0</v>
      </c>
      <c r="AR183" s="66">
        <v>0</v>
      </c>
      <c r="AS183" s="66"/>
      <c r="AT183" s="66"/>
      <c r="AU183" s="66"/>
      <c r="AV183" s="66"/>
      <c r="AW183" s="66"/>
      <c r="AX183" s="66"/>
      <c r="AY183" s="66"/>
      <c r="AZ183" s="66"/>
      <c r="BA183" s="66" t="s">
        <v>1867</v>
      </c>
      <c r="BB183">
        <v>1</v>
      </c>
      <c r="BC183" s="66" t="str">
        <f>VLOOKUP(Edges[[#This Row],[States]],'Sentiment Classification'!E:G,3,FALSE)</f>
        <v>West</v>
      </c>
      <c r="BD183" s="66" t="str">
        <f>IF(Edges[[#This Row],[Vertex 1]]=Edges[[#This Row],[Vertex 2]],"HIDE","SHOW")</f>
        <v>HIDE</v>
      </c>
      <c r="BE183" s="66">
        <f>VLOOKUP(Edges[[#This Row],[Region]],'Sentiment Classification'!J:K,2,FALSE)</f>
        <v>31</v>
      </c>
      <c r="BF183" s="66">
        <f>VLOOKUP(Edges[[#This Row],[States]],'Sentiment Classification'!E:F,2,FALSE)</f>
        <v>37</v>
      </c>
      <c r="BG183" s="137" t="e">
        <f>REPLACE(INDEX(GroupVertices[Group], MATCH(Edges[[#This Row],[Vertex 1]],GroupVertices[Vertex],0)),1,1,"")</f>
        <v>#N/A</v>
      </c>
      <c r="BH183" s="137" t="e">
        <f>REPLACE(INDEX(GroupVertices[Group], MATCH(Edges[[#This Row],[Vertex 2]],GroupVertices[Vertex],0)),1,1,"")</f>
        <v>#N/A</v>
      </c>
      <c r="BI183">
        <v>1</v>
      </c>
    </row>
    <row r="184" spans="1:61" hidden="1" x14ac:dyDescent="0.25">
      <c r="A184" s="80" t="s">
        <v>1605</v>
      </c>
      <c r="B184" s="80" t="s">
        <v>1605</v>
      </c>
      <c r="C184" s="86"/>
      <c r="D184" s="94"/>
      <c r="E184" s="95"/>
      <c r="F184" s="96"/>
      <c r="G184" s="66" t="str">
        <f>IF(Edges[[#This Row],[Vertex 1]]=Edges[[#This Row],[Vertex 2]],"HIDE","SHOW")</f>
        <v>HIDE</v>
      </c>
      <c r="H184" s="78"/>
      <c r="I184" s="97"/>
      <c r="J184" s="97"/>
      <c r="K184" s="34" t="s">
        <v>65</v>
      </c>
      <c r="L184" s="98">
        <v>184</v>
      </c>
      <c r="M184" s="98"/>
      <c r="N184" s="99"/>
      <c r="O184" s="81" t="s">
        <v>178</v>
      </c>
      <c r="P184" s="83">
        <v>42855.622928240744</v>
      </c>
      <c r="Q184" s="81" t="s">
        <v>1648</v>
      </c>
      <c r="R184" s="81"/>
      <c r="S184" s="81"/>
      <c r="T184" s="81" t="s">
        <v>1664</v>
      </c>
      <c r="U184" s="81"/>
      <c r="V184" s="82" t="s">
        <v>1698</v>
      </c>
      <c r="W184" s="83">
        <v>42855.622928240744</v>
      </c>
      <c r="X184" s="82" t="s">
        <v>1733</v>
      </c>
      <c r="Y184" s="81"/>
      <c r="Z184" s="81"/>
      <c r="AA184" s="85" t="s">
        <v>1768</v>
      </c>
      <c r="AB184" s="81"/>
      <c r="AC184" s="81" t="b">
        <v>0</v>
      </c>
      <c r="AD184" s="81">
        <v>1</v>
      </c>
      <c r="AE184" s="85" t="s">
        <v>294</v>
      </c>
      <c r="AF184" s="81" t="b">
        <v>0</v>
      </c>
      <c r="AG184" s="81" t="s">
        <v>1781</v>
      </c>
      <c r="AH184" s="81"/>
      <c r="AI184" s="85" t="s">
        <v>294</v>
      </c>
      <c r="AJ184" s="81" t="b">
        <v>0</v>
      </c>
      <c r="AK184" s="81">
        <v>0</v>
      </c>
      <c r="AL184" s="85" t="s">
        <v>294</v>
      </c>
      <c r="AM184" s="81" t="s">
        <v>303</v>
      </c>
      <c r="AN184" s="81" t="b">
        <v>0</v>
      </c>
      <c r="AO184" s="85" t="s">
        <v>1768</v>
      </c>
      <c r="AP184" s="81" t="s">
        <v>178</v>
      </c>
      <c r="AQ184" s="81">
        <v>0</v>
      </c>
      <c r="AR184" s="81">
        <v>0</v>
      </c>
      <c r="AS184" s="81"/>
      <c r="AT184" s="81"/>
      <c r="AU184" s="81"/>
      <c r="AV184" s="81"/>
      <c r="AW184" s="81"/>
      <c r="AX184" s="81"/>
      <c r="AY184" s="81"/>
      <c r="AZ184" s="81"/>
      <c r="BA184" s="66" t="s">
        <v>1867</v>
      </c>
      <c r="BB184">
        <v>1</v>
      </c>
      <c r="BC184" s="66" t="str">
        <f>VLOOKUP(Edges[[#This Row],[States]],'Sentiment Classification'!E:G,3,FALSE)</f>
        <v>West</v>
      </c>
      <c r="BD184" s="66" t="str">
        <f>IF(Edges[[#This Row],[Vertex 1]]=Edges[[#This Row],[Vertex 2]],"HIDE","SHOW")</f>
        <v>HIDE</v>
      </c>
      <c r="BE184" s="66">
        <f>VLOOKUP(Edges[[#This Row],[Region]],'Sentiment Classification'!J:K,2,FALSE)</f>
        <v>31</v>
      </c>
      <c r="BF184" s="66">
        <f>VLOOKUP(Edges[[#This Row],[States]],'Sentiment Classification'!E:F,2,FALSE)</f>
        <v>37</v>
      </c>
      <c r="BG184" s="137" t="e">
        <f>REPLACE(INDEX(GroupVertices[Group], MATCH(Edges[[#This Row],[Vertex 1]],GroupVertices[Vertex],0)),1,1,"")</f>
        <v>#N/A</v>
      </c>
      <c r="BH184" s="137" t="e">
        <f>REPLACE(INDEX(GroupVertices[Group], MATCH(Edges[[#This Row],[Vertex 2]],GroupVertices[Vertex],0)),1,1,"")</f>
        <v>#N/A</v>
      </c>
      <c r="BI184">
        <v>1</v>
      </c>
    </row>
    <row r="185" spans="1:61" x14ac:dyDescent="0.25">
      <c r="A185" s="64" t="s">
        <v>2057</v>
      </c>
      <c r="B185" s="64" t="s">
        <v>227</v>
      </c>
      <c r="C185" s="79" t="s">
        <v>9480</v>
      </c>
      <c r="D185" s="87">
        <v>1</v>
      </c>
      <c r="E185" s="88"/>
      <c r="F185" s="89">
        <v>90</v>
      </c>
      <c r="G185" s="66" t="str">
        <f>IF(Edges[[#This Row],[Vertex 1]]=Edges[[#This Row],[Vertex 2]],"HIDE","SHOW")</f>
        <v>SHOW</v>
      </c>
      <c r="H185" s="77"/>
      <c r="I185" s="90"/>
      <c r="J185" s="90"/>
      <c r="K185" s="34" t="s">
        <v>65</v>
      </c>
      <c r="L185" s="93">
        <v>185</v>
      </c>
      <c r="M185" s="93"/>
      <c r="N185" s="92"/>
      <c r="O185" s="66" t="s">
        <v>233</v>
      </c>
      <c r="P185" s="68">
        <v>42846.532870370371</v>
      </c>
      <c r="Q185" s="66" t="s">
        <v>2064</v>
      </c>
      <c r="R185" s="66"/>
      <c r="S185" s="66"/>
      <c r="T185" s="66"/>
      <c r="U185" s="66"/>
      <c r="V185" s="70" t="s">
        <v>2070</v>
      </c>
      <c r="W185" s="68">
        <v>42846.532870370371</v>
      </c>
      <c r="X185" s="70" t="s">
        <v>2074</v>
      </c>
      <c r="Y185" s="66"/>
      <c r="Z185" s="66"/>
      <c r="AA185" s="72" t="s">
        <v>2080</v>
      </c>
      <c r="AB185" s="66"/>
      <c r="AC185" s="66" t="b">
        <v>0</v>
      </c>
      <c r="AD185" s="66">
        <v>0</v>
      </c>
      <c r="AE185" s="72" t="s">
        <v>293</v>
      </c>
      <c r="AF185" s="66" t="b">
        <v>0</v>
      </c>
      <c r="AG185" s="66" t="s">
        <v>297</v>
      </c>
      <c r="AH185" s="66"/>
      <c r="AI185" s="72" t="s">
        <v>294</v>
      </c>
      <c r="AJ185" s="66" t="b">
        <v>0</v>
      </c>
      <c r="AK185" s="66">
        <v>0</v>
      </c>
      <c r="AL185" s="72" t="s">
        <v>294</v>
      </c>
      <c r="AM185" s="66" t="s">
        <v>471</v>
      </c>
      <c r="AN185" s="66" t="b">
        <v>0</v>
      </c>
      <c r="AO185" s="72" t="s">
        <v>2080</v>
      </c>
      <c r="AP185" s="66" t="s">
        <v>178</v>
      </c>
      <c r="AQ185" s="66">
        <v>0</v>
      </c>
      <c r="AR185" s="66">
        <v>0</v>
      </c>
      <c r="AS185" s="66"/>
      <c r="AT185" s="66"/>
      <c r="AU185" s="66"/>
      <c r="AV185" s="66"/>
      <c r="AW185" s="66"/>
      <c r="AX185" s="66"/>
      <c r="AY185" s="66"/>
      <c r="AZ185" s="66"/>
      <c r="BA185" s="66" t="s">
        <v>2124</v>
      </c>
      <c r="BB185">
        <v>-1</v>
      </c>
      <c r="BC185" s="66" t="str">
        <f>VLOOKUP(Edges[[#This Row],[States]],'Sentiment Classification'!E:G,3,FALSE)</f>
        <v>North</v>
      </c>
      <c r="BD185" s="66" t="str">
        <f>IF(Edges[[#This Row],[Vertex 1]]=Edges[[#This Row],[Vertex 2]],"HIDE","SHOW")</f>
        <v>SHOW</v>
      </c>
      <c r="BE185" s="66">
        <f>VLOOKUP(Edges[[#This Row],[Region]],'Sentiment Classification'!J:K,2,FALSE)</f>
        <v>154</v>
      </c>
      <c r="BF185" s="66">
        <f>VLOOKUP(Edges[[#This Row],[States]],'Sentiment Classification'!E:F,2,FALSE)</f>
        <v>-7</v>
      </c>
      <c r="BG185" s="65" t="str">
        <f>REPLACE(INDEX(GroupVertices[Group], MATCH(Edges[[#This Row],[Vertex 1]],GroupVertices[Vertex],0)),1,1,"")</f>
        <v>orth</v>
      </c>
      <c r="BH185" s="65" t="str">
        <f>REPLACE(INDEX(GroupVertices[Group], MATCH(Edges[[#This Row],[Vertex 2]],GroupVertices[Vertex],0)),1,1,"")</f>
        <v>A</v>
      </c>
      <c r="BI185">
        <v>1</v>
      </c>
    </row>
    <row r="186" spans="1:61" x14ac:dyDescent="0.25">
      <c r="A186" s="64" t="s">
        <v>2057</v>
      </c>
      <c r="B186" s="64" t="s">
        <v>226</v>
      </c>
      <c r="C186" s="79" t="s">
        <v>9480</v>
      </c>
      <c r="D186" s="87">
        <v>1</v>
      </c>
      <c r="E186" s="88"/>
      <c r="F186" s="89">
        <v>90</v>
      </c>
      <c r="G186" s="66" t="str">
        <f>IF(Edges[[#This Row],[Vertex 1]]=Edges[[#This Row],[Vertex 2]],"HIDE","SHOW")</f>
        <v>SHOW</v>
      </c>
      <c r="H186" s="77"/>
      <c r="I186" s="90"/>
      <c r="J186" s="90"/>
      <c r="K186" s="34" t="s">
        <v>65</v>
      </c>
      <c r="L186" s="93">
        <v>186</v>
      </c>
      <c r="M186" s="93"/>
      <c r="N186" s="92"/>
      <c r="O186" s="66" t="s">
        <v>233</v>
      </c>
      <c r="P186" s="68">
        <v>42846.534236111111</v>
      </c>
      <c r="Q186" s="66" t="s">
        <v>2065</v>
      </c>
      <c r="R186" s="66"/>
      <c r="S186" s="66"/>
      <c r="T186" s="66"/>
      <c r="U186" s="66"/>
      <c r="V186" s="70" t="s">
        <v>2070</v>
      </c>
      <c r="W186" s="68">
        <v>42846.534236111111</v>
      </c>
      <c r="X186" s="70" t="s">
        <v>2075</v>
      </c>
      <c r="Y186" s="66"/>
      <c r="Z186" s="66"/>
      <c r="AA186" s="72" t="s">
        <v>2081</v>
      </c>
      <c r="AB186" s="66"/>
      <c r="AC186" s="66" t="b">
        <v>0</v>
      </c>
      <c r="AD186" s="66">
        <v>0</v>
      </c>
      <c r="AE186" s="72" t="s">
        <v>581</v>
      </c>
      <c r="AF186" s="66" t="b">
        <v>0</v>
      </c>
      <c r="AG186" s="66" t="s">
        <v>297</v>
      </c>
      <c r="AH186" s="66"/>
      <c r="AI186" s="72" t="s">
        <v>294</v>
      </c>
      <c r="AJ186" s="66" t="b">
        <v>0</v>
      </c>
      <c r="AK186" s="66">
        <v>0</v>
      </c>
      <c r="AL186" s="72" t="s">
        <v>294</v>
      </c>
      <c r="AM186" s="66" t="s">
        <v>471</v>
      </c>
      <c r="AN186" s="66" t="b">
        <v>0</v>
      </c>
      <c r="AO186" s="72" t="s">
        <v>2081</v>
      </c>
      <c r="AP186" s="66" t="s">
        <v>178</v>
      </c>
      <c r="AQ186" s="66">
        <v>0</v>
      </c>
      <c r="AR186" s="66">
        <v>0</v>
      </c>
      <c r="AS186" s="66"/>
      <c r="AT186" s="66"/>
      <c r="AU186" s="66"/>
      <c r="AV186" s="66"/>
      <c r="AW186" s="66"/>
      <c r="AX186" s="66"/>
      <c r="AY186" s="66"/>
      <c r="AZ186" s="66"/>
      <c r="BA186" s="66" t="s">
        <v>2124</v>
      </c>
      <c r="BB186">
        <v>-1</v>
      </c>
      <c r="BC186" s="66" t="str">
        <f>VLOOKUP(Edges[[#This Row],[States]],'Sentiment Classification'!E:G,3,FALSE)</f>
        <v>North</v>
      </c>
      <c r="BD186" s="66" t="str">
        <f>IF(Edges[[#This Row],[Vertex 1]]=Edges[[#This Row],[Vertex 2]],"HIDE","SHOW")</f>
        <v>SHOW</v>
      </c>
      <c r="BE186" s="66">
        <f>VLOOKUP(Edges[[#This Row],[Region]],'Sentiment Classification'!J:K,2,FALSE)</f>
        <v>154</v>
      </c>
      <c r="BF186" s="66">
        <f>VLOOKUP(Edges[[#This Row],[States]],'Sentiment Classification'!E:F,2,FALSE)</f>
        <v>-7</v>
      </c>
      <c r="BG186" s="65" t="str">
        <f>REPLACE(INDEX(GroupVertices[Group], MATCH(Edges[[#This Row],[Vertex 1]],GroupVertices[Vertex],0)),1,1,"")</f>
        <v>orth</v>
      </c>
      <c r="BH186" s="65" t="str">
        <f>REPLACE(INDEX(GroupVertices[Group], MATCH(Edges[[#This Row],[Vertex 2]],GroupVertices[Vertex],0)),1,1,"")</f>
        <v>A</v>
      </c>
      <c r="BI186">
        <v>1</v>
      </c>
    </row>
    <row r="187" spans="1:61" x14ac:dyDescent="0.25">
      <c r="A187" s="64" t="s">
        <v>2058</v>
      </c>
      <c r="B187" s="64" t="s">
        <v>226</v>
      </c>
      <c r="C187" s="79" t="s">
        <v>9480</v>
      </c>
      <c r="D187" s="87">
        <v>1</v>
      </c>
      <c r="E187" s="88"/>
      <c r="F187" s="89">
        <v>90</v>
      </c>
      <c r="G187" s="66" t="str">
        <f>IF(Edges[[#This Row],[Vertex 1]]=Edges[[#This Row],[Vertex 2]],"HIDE","SHOW")</f>
        <v>SHOW</v>
      </c>
      <c r="H187" s="77"/>
      <c r="I187" s="90"/>
      <c r="J187" s="90"/>
      <c r="K187" s="34" t="s">
        <v>65</v>
      </c>
      <c r="L187" s="93">
        <v>187</v>
      </c>
      <c r="M187" s="93"/>
      <c r="N187" s="92"/>
      <c r="O187" s="66" t="s">
        <v>233</v>
      </c>
      <c r="P187" s="68">
        <v>42848.579953703702</v>
      </c>
      <c r="Q187" s="66" t="s">
        <v>2066</v>
      </c>
      <c r="R187" s="66"/>
      <c r="S187" s="66"/>
      <c r="T187" s="66"/>
      <c r="U187" s="66"/>
      <c r="V187" s="70" t="s">
        <v>2071</v>
      </c>
      <c r="W187" s="68">
        <v>42848.579953703702</v>
      </c>
      <c r="X187" s="70" t="s">
        <v>2076</v>
      </c>
      <c r="Y187" s="66"/>
      <c r="Z187" s="66"/>
      <c r="AA187" s="72" t="s">
        <v>2082</v>
      </c>
      <c r="AB187" s="66"/>
      <c r="AC187" s="66" t="b">
        <v>0</v>
      </c>
      <c r="AD187" s="66">
        <v>0</v>
      </c>
      <c r="AE187" s="72" t="s">
        <v>581</v>
      </c>
      <c r="AF187" s="66" t="b">
        <v>0</v>
      </c>
      <c r="AG187" s="66" t="s">
        <v>297</v>
      </c>
      <c r="AH187" s="66"/>
      <c r="AI187" s="72" t="s">
        <v>294</v>
      </c>
      <c r="AJ187" s="66" t="b">
        <v>0</v>
      </c>
      <c r="AK187" s="66">
        <v>0</v>
      </c>
      <c r="AL187" s="72" t="s">
        <v>294</v>
      </c>
      <c r="AM187" s="66" t="s">
        <v>585</v>
      </c>
      <c r="AN187" s="66" t="b">
        <v>0</v>
      </c>
      <c r="AO187" s="72" t="s">
        <v>2082</v>
      </c>
      <c r="AP187" s="66" t="s">
        <v>178</v>
      </c>
      <c r="AQ187" s="66">
        <v>0</v>
      </c>
      <c r="AR187" s="66">
        <v>0</v>
      </c>
      <c r="AS187" s="66"/>
      <c r="AT187" s="66"/>
      <c r="AU187" s="66"/>
      <c r="AV187" s="66"/>
      <c r="AW187" s="66"/>
      <c r="AX187" s="66"/>
      <c r="AY187" s="66"/>
      <c r="AZ187" s="66"/>
      <c r="BA187" s="66" t="s">
        <v>2124</v>
      </c>
      <c r="BB187">
        <v>-1</v>
      </c>
      <c r="BC187" s="66" t="str">
        <f>VLOOKUP(Edges[[#This Row],[States]],'Sentiment Classification'!E:G,3,FALSE)</f>
        <v>North</v>
      </c>
      <c r="BD187" s="66" t="str">
        <f>IF(Edges[[#This Row],[Vertex 1]]=Edges[[#This Row],[Vertex 2]],"HIDE","SHOW")</f>
        <v>SHOW</v>
      </c>
      <c r="BE187" s="66">
        <f>VLOOKUP(Edges[[#This Row],[Region]],'Sentiment Classification'!J:K,2,FALSE)</f>
        <v>154</v>
      </c>
      <c r="BF187" s="66">
        <f>VLOOKUP(Edges[[#This Row],[States]],'Sentiment Classification'!E:F,2,FALSE)</f>
        <v>-7</v>
      </c>
      <c r="BG187" s="65" t="str">
        <f>REPLACE(INDEX(GroupVertices[Group], MATCH(Edges[[#This Row],[Vertex 1]],GroupVertices[Vertex],0)),1,1,"")</f>
        <v>orth</v>
      </c>
      <c r="BH187" s="65" t="str">
        <f>REPLACE(INDEX(GroupVertices[Group], MATCH(Edges[[#This Row],[Vertex 2]],GroupVertices[Vertex],0)),1,1,"")</f>
        <v>A</v>
      </c>
      <c r="BI187">
        <v>1</v>
      </c>
    </row>
    <row r="188" spans="1:61" x14ac:dyDescent="0.25">
      <c r="A188" s="64" t="s">
        <v>2059</v>
      </c>
      <c r="B188" s="64" t="s">
        <v>2062</v>
      </c>
      <c r="C188" s="79" t="s">
        <v>9480</v>
      </c>
      <c r="D188" s="87">
        <v>1</v>
      </c>
      <c r="E188" s="88"/>
      <c r="F188" s="89">
        <v>90</v>
      </c>
      <c r="G188" s="66" t="str">
        <f>IF(Edges[[#This Row],[Vertex 1]]=Edges[[#This Row],[Vertex 2]],"HIDE","SHOW")</f>
        <v>SHOW</v>
      </c>
      <c r="H188" s="77"/>
      <c r="I188" s="90"/>
      <c r="J188" s="90"/>
      <c r="K188" s="34" t="s">
        <v>65</v>
      </c>
      <c r="L188" s="93">
        <v>188</v>
      </c>
      <c r="M188" s="93"/>
      <c r="N188" s="92"/>
      <c r="O188" s="66" t="s">
        <v>233</v>
      </c>
      <c r="P188" s="68">
        <v>42848.768287037034</v>
      </c>
      <c r="Q188" s="66" t="s">
        <v>2067</v>
      </c>
      <c r="R188" s="66"/>
      <c r="S188" s="66"/>
      <c r="T188" s="66"/>
      <c r="U188" s="66"/>
      <c r="V188" s="70" t="s">
        <v>418</v>
      </c>
      <c r="W188" s="68">
        <v>42848.768287037034</v>
      </c>
      <c r="X188" s="70" t="s">
        <v>2077</v>
      </c>
      <c r="Y188" s="66"/>
      <c r="Z188" s="66"/>
      <c r="AA188" s="72" t="s">
        <v>2083</v>
      </c>
      <c r="AB188" s="66"/>
      <c r="AC188" s="66" t="b">
        <v>0</v>
      </c>
      <c r="AD188" s="66">
        <v>0</v>
      </c>
      <c r="AE188" s="72" t="s">
        <v>2086</v>
      </c>
      <c r="AF188" s="66" t="b">
        <v>0</v>
      </c>
      <c r="AG188" s="66" t="s">
        <v>462</v>
      </c>
      <c r="AH188" s="66"/>
      <c r="AI188" s="72" t="s">
        <v>294</v>
      </c>
      <c r="AJ188" s="66" t="b">
        <v>0</v>
      </c>
      <c r="AK188" s="66">
        <v>0</v>
      </c>
      <c r="AL188" s="72" t="s">
        <v>294</v>
      </c>
      <c r="AM188" s="66" t="s">
        <v>300</v>
      </c>
      <c r="AN188" s="66" t="b">
        <v>0</v>
      </c>
      <c r="AO188" s="72" t="s">
        <v>2083</v>
      </c>
      <c r="AP188" s="66" t="s">
        <v>178</v>
      </c>
      <c r="AQ188" s="66">
        <v>0</v>
      </c>
      <c r="AR188" s="66">
        <v>0</v>
      </c>
      <c r="AS188" s="66"/>
      <c r="AT188" s="66"/>
      <c r="AU188" s="66"/>
      <c r="AV188" s="66"/>
      <c r="AW188" s="66"/>
      <c r="AX188" s="66"/>
      <c r="AY188" s="66"/>
      <c r="AZ188" s="66"/>
      <c r="BA188" s="66" t="s">
        <v>2124</v>
      </c>
      <c r="BB188">
        <v>-1</v>
      </c>
      <c r="BC188" s="66" t="str">
        <f>VLOOKUP(Edges[[#This Row],[States]],'Sentiment Classification'!E:G,3,FALSE)</f>
        <v>North</v>
      </c>
      <c r="BD188" s="66" t="str">
        <f>IF(Edges[[#This Row],[Vertex 1]]=Edges[[#This Row],[Vertex 2]],"HIDE","SHOW")</f>
        <v>SHOW</v>
      </c>
      <c r="BE188" s="66">
        <f>VLOOKUP(Edges[[#This Row],[Region]],'Sentiment Classification'!J:K,2,FALSE)</f>
        <v>154</v>
      </c>
      <c r="BF188" s="66">
        <f>VLOOKUP(Edges[[#This Row],[States]],'Sentiment Classification'!E:F,2,FALSE)</f>
        <v>-7</v>
      </c>
      <c r="BG188" s="65" t="str">
        <f>REPLACE(INDEX(GroupVertices[Group], MATCH(Edges[[#This Row],[Vertex 1]],GroupVertices[Vertex],0)),1,1,"")</f>
        <v>orth</v>
      </c>
      <c r="BH188" s="65" t="str">
        <f>REPLACE(INDEX(GroupVertices[Group], MATCH(Edges[[#This Row],[Vertex 2]],GroupVertices[Vertex],0)),1,1,"")</f>
        <v>orth</v>
      </c>
      <c r="BI188">
        <v>1</v>
      </c>
    </row>
    <row r="189" spans="1:61" x14ac:dyDescent="0.25">
      <c r="A189" s="64" t="s">
        <v>2060</v>
      </c>
      <c r="B189" s="64" t="s">
        <v>226</v>
      </c>
      <c r="C189" s="79" t="s">
        <v>9481</v>
      </c>
      <c r="D189" s="87">
        <v>1</v>
      </c>
      <c r="E189" s="88"/>
      <c r="F189" s="89">
        <v>90</v>
      </c>
      <c r="G189" s="66" t="str">
        <f>IF(Edges[[#This Row],[Vertex 1]]=Edges[[#This Row],[Vertex 2]],"HIDE","SHOW")</f>
        <v>SHOW</v>
      </c>
      <c r="H189" s="77"/>
      <c r="I189" s="90"/>
      <c r="J189" s="90"/>
      <c r="K189" s="34" t="s">
        <v>65</v>
      </c>
      <c r="L189" s="93">
        <v>189</v>
      </c>
      <c r="M189" s="93"/>
      <c r="N189" s="92"/>
      <c r="O189" s="66" t="s">
        <v>233</v>
      </c>
      <c r="P189" s="68">
        <v>42853.346273148149</v>
      </c>
      <c r="Q189" s="66" t="s">
        <v>2068</v>
      </c>
      <c r="R189" s="66"/>
      <c r="S189" s="66"/>
      <c r="T189" s="66"/>
      <c r="U189" s="66"/>
      <c r="V189" s="70" t="s">
        <v>2072</v>
      </c>
      <c r="W189" s="68">
        <v>42853.346273148149</v>
      </c>
      <c r="X189" s="70" t="s">
        <v>2078</v>
      </c>
      <c r="Y189" s="66"/>
      <c r="Z189" s="66"/>
      <c r="AA189" s="72" t="s">
        <v>2084</v>
      </c>
      <c r="AB189" s="66"/>
      <c r="AC189" s="66" t="b">
        <v>0</v>
      </c>
      <c r="AD189" s="66">
        <v>0</v>
      </c>
      <c r="AE189" s="72" t="s">
        <v>581</v>
      </c>
      <c r="AF189" s="66" t="b">
        <v>0</v>
      </c>
      <c r="AG189" s="66" t="s">
        <v>297</v>
      </c>
      <c r="AH189" s="66"/>
      <c r="AI189" s="72" t="s">
        <v>294</v>
      </c>
      <c r="AJ189" s="66" t="b">
        <v>0</v>
      </c>
      <c r="AK189" s="66">
        <v>0</v>
      </c>
      <c r="AL189" s="72" t="s">
        <v>294</v>
      </c>
      <c r="AM189" s="66" t="s">
        <v>303</v>
      </c>
      <c r="AN189" s="66" t="b">
        <v>0</v>
      </c>
      <c r="AO189" s="72" t="s">
        <v>2084</v>
      </c>
      <c r="AP189" s="66" t="s">
        <v>178</v>
      </c>
      <c r="AQ189" s="66">
        <v>0</v>
      </c>
      <c r="AR189" s="66">
        <v>0</v>
      </c>
      <c r="AS189" s="66"/>
      <c r="AT189" s="66"/>
      <c r="AU189" s="66"/>
      <c r="AV189" s="66"/>
      <c r="AW189" s="66"/>
      <c r="AX189" s="66"/>
      <c r="AY189" s="66"/>
      <c r="AZ189" s="66"/>
      <c r="BA189" s="66" t="s">
        <v>2124</v>
      </c>
      <c r="BB189">
        <v>0</v>
      </c>
      <c r="BC189" s="66" t="str">
        <f>VLOOKUP(Edges[[#This Row],[States]],'Sentiment Classification'!E:G,3,FALSE)</f>
        <v>North</v>
      </c>
      <c r="BD189" s="66" t="str">
        <f>IF(Edges[[#This Row],[Vertex 1]]=Edges[[#This Row],[Vertex 2]],"HIDE","SHOW")</f>
        <v>SHOW</v>
      </c>
      <c r="BE189" s="66">
        <f>VLOOKUP(Edges[[#This Row],[Region]],'Sentiment Classification'!J:K,2,FALSE)</f>
        <v>154</v>
      </c>
      <c r="BF189" s="66">
        <f>VLOOKUP(Edges[[#This Row],[States]],'Sentiment Classification'!E:F,2,FALSE)</f>
        <v>-7</v>
      </c>
      <c r="BG189" s="65" t="str">
        <f>REPLACE(INDEX(GroupVertices[Group], MATCH(Edges[[#This Row],[Vertex 1]],GroupVertices[Vertex],0)),1,1,"")</f>
        <v>orth</v>
      </c>
      <c r="BH189" s="65" t="str">
        <f>REPLACE(INDEX(GroupVertices[Group], MATCH(Edges[[#This Row],[Vertex 2]],GroupVertices[Vertex],0)),1,1,"")</f>
        <v>A</v>
      </c>
      <c r="BI189">
        <v>1</v>
      </c>
    </row>
    <row r="190" spans="1:61" x14ac:dyDescent="0.25">
      <c r="A190" s="64" t="s">
        <v>2061</v>
      </c>
      <c r="B190" s="64" t="s">
        <v>2063</v>
      </c>
      <c r="C190" s="79" t="s">
        <v>9480</v>
      </c>
      <c r="D190" s="87">
        <v>1</v>
      </c>
      <c r="E190" s="88"/>
      <c r="F190" s="89">
        <v>90</v>
      </c>
      <c r="G190" s="66" t="str">
        <f>IF(Edges[[#This Row],[Vertex 1]]=Edges[[#This Row],[Vertex 2]],"HIDE","SHOW")</f>
        <v>SHOW</v>
      </c>
      <c r="H190" s="77"/>
      <c r="I190" s="90"/>
      <c r="J190" s="90"/>
      <c r="K190" s="34" t="s">
        <v>65</v>
      </c>
      <c r="L190" s="93">
        <v>190</v>
      </c>
      <c r="M190" s="93"/>
      <c r="N190" s="92"/>
      <c r="O190" s="66" t="s">
        <v>232</v>
      </c>
      <c r="P190" s="68">
        <v>42854.513564814813</v>
      </c>
      <c r="Q190" s="66" t="s">
        <v>2069</v>
      </c>
      <c r="R190" s="66"/>
      <c r="S190" s="66"/>
      <c r="T190" s="66"/>
      <c r="U190" s="66"/>
      <c r="V190" s="70" t="s">
        <v>2073</v>
      </c>
      <c r="W190" s="68">
        <v>42854.513564814813</v>
      </c>
      <c r="X190" s="70" t="s">
        <v>2079</v>
      </c>
      <c r="Y190" s="66"/>
      <c r="Z190" s="66"/>
      <c r="AA190" s="72" t="s">
        <v>2085</v>
      </c>
      <c r="AB190" s="66"/>
      <c r="AC190" s="66" t="b">
        <v>0</v>
      </c>
      <c r="AD190" s="66">
        <v>0</v>
      </c>
      <c r="AE190" s="72" t="s">
        <v>293</v>
      </c>
      <c r="AF190" s="66" t="b">
        <v>0</v>
      </c>
      <c r="AG190" s="66" t="s">
        <v>297</v>
      </c>
      <c r="AH190" s="66"/>
      <c r="AI190" s="72" t="s">
        <v>294</v>
      </c>
      <c r="AJ190" s="66" t="b">
        <v>0</v>
      </c>
      <c r="AK190" s="66">
        <v>0</v>
      </c>
      <c r="AL190" s="72" t="s">
        <v>294</v>
      </c>
      <c r="AM190" s="66" t="s">
        <v>303</v>
      </c>
      <c r="AN190" s="66" t="b">
        <v>0</v>
      </c>
      <c r="AO190" s="72" t="s">
        <v>2085</v>
      </c>
      <c r="AP190" s="66" t="s">
        <v>178</v>
      </c>
      <c r="AQ190" s="66">
        <v>0</v>
      </c>
      <c r="AR190" s="66">
        <v>0</v>
      </c>
      <c r="AS190" s="66"/>
      <c r="AT190" s="66"/>
      <c r="AU190" s="66"/>
      <c r="AV190" s="66"/>
      <c r="AW190" s="66"/>
      <c r="AX190" s="66"/>
      <c r="AY190" s="66"/>
      <c r="AZ190" s="66"/>
      <c r="BA190" s="66" t="s">
        <v>2124</v>
      </c>
      <c r="BB190">
        <v>-1</v>
      </c>
      <c r="BC190" s="66" t="str">
        <f>VLOOKUP(Edges[[#This Row],[States]],'Sentiment Classification'!E:G,3,FALSE)</f>
        <v>North</v>
      </c>
      <c r="BD190" s="66" t="str">
        <f>IF(Edges[[#This Row],[Vertex 1]]=Edges[[#This Row],[Vertex 2]],"HIDE","SHOW")</f>
        <v>SHOW</v>
      </c>
      <c r="BE190" s="66">
        <f>VLOOKUP(Edges[[#This Row],[Region]],'Sentiment Classification'!J:K,2,FALSE)</f>
        <v>154</v>
      </c>
      <c r="BF190" s="66">
        <f>VLOOKUP(Edges[[#This Row],[States]],'Sentiment Classification'!E:F,2,FALSE)</f>
        <v>-7</v>
      </c>
      <c r="BG190" s="65" t="str">
        <f>REPLACE(INDEX(GroupVertices[Group], MATCH(Edges[[#This Row],[Vertex 1]],GroupVertices[Vertex],0)),1,1,"")</f>
        <v>orth</v>
      </c>
      <c r="BH190" s="65" t="str">
        <f>REPLACE(INDEX(GroupVertices[Group], MATCH(Edges[[#This Row],[Vertex 2]],GroupVertices[Vertex],0)),1,1,"")</f>
        <v>A</v>
      </c>
      <c r="BI190">
        <v>1</v>
      </c>
    </row>
    <row r="191" spans="1:61" x14ac:dyDescent="0.25">
      <c r="A191" s="64" t="s">
        <v>2061</v>
      </c>
      <c r="B191" s="64" t="s">
        <v>226</v>
      </c>
      <c r="C191" s="79" t="s">
        <v>9480</v>
      </c>
      <c r="D191" s="87">
        <v>1</v>
      </c>
      <c r="E191" s="88"/>
      <c r="F191" s="89">
        <v>90</v>
      </c>
      <c r="G191" s="66" t="str">
        <f>IF(Edges[[#This Row],[Vertex 1]]=Edges[[#This Row],[Vertex 2]],"HIDE","SHOW")</f>
        <v>SHOW</v>
      </c>
      <c r="H191" s="77"/>
      <c r="I191" s="90"/>
      <c r="J191" s="90"/>
      <c r="K191" s="34" t="s">
        <v>65</v>
      </c>
      <c r="L191" s="93">
        <v>191</v>
      </c>
      <c r="M191" s="93"/>
      <c r="N191" s="92"/>
      <c r="O191" s="66" t="s">
        <v>232</v>
      </c>
      <c r="P191" s="68">
        <v>42854.513564814813</v>
      </c>
      <c r="Q191" s="66" t="s">
        <v>2069</v>
      </c>
      <c r="R191" s="66"/>
      <c r="S191" s="66"/>
      <c r="T191" s="66"/>
      <c r="U191" s="66"/>
      <c r="V191" s="70" t="s">
        <v>2073</v>
      </c>
      <c r="W191" s="68">
        <v>42854.513564814813</v>
      </c>
      <c r="X191" s="70" t="s">
        <v>2079</v>
      </c>
      <c r="Y191" s="66"/>
      <c r="Z191" s="66"/>
      <c r="AA191" s="72" t="s">
        <v>2085</v>
      </c>
      <c r="AB191" s="66"/>
      <c r="AC191" s="66" t="b">
        <v>0</v>
      </c>
      <c r="AD191" s="66">
        <v>0</v>
      </c>
      <c r="AE191" s="72" t="s">
        <v>293</v>
      </c>
      <c r="AF191" s="66" t="b">
        <v>0</v>
      </c>
      <c r="AG191" s="66" t="s">
        <v>297</v>
      </c>
      <c r="AH191" s="66"/>
      <c r="AI191" s="72" t="s">
        <v>294</v>
      </c>
      <c r="AJ191" s="66" t="b">
        <v>0</v>
      </c>
      <c r="AK191" s="66">
        <v>0</v>
      </c>
      <c r="AL191" s="72" t="s">
        <v>294</v>
      </c>
      <c r="AM191" s="66" t="s">
        <v>303</v>
      </c>
      <c r="AN191" s="66" t="b">
        <v>0</v>
      </c>
      <c r="AO191" s="72" t="s">
        <v>2085</v>
      </c>
      <c r="AP191" s="66" t="s">
        <v>178</v>
      </c>
      <c r="AQ191" s="66">
        <v>0</v>
      </c>
      <c r="AR191" s="66">
        <v>0</v>
      </c>
      <c r="AS191" s="66"/>
      <c r="AT191" s="66"/>
      <c r="AU191" s="66"/>
      <c r="AV191" s="66"/>
      <c r="AW191" s="66"/>
      <c r="AX191" s="66"/>
      <c r="AY191" s="66"/>
      <c r="AZ191" s="66"/>
      <c r="BA191" s="66" t="s">
        <v>2124</v>
      </c>
      <c r="BB191">
        <v>-1</v>
      </c>
      <c r="BC191" s="66" t="str">
        <f>VLOOKUP(Edges[[#This Row],[States]],'Sentiment Classification'!E:G,3,FALSE)</f>
        <v>North</v>
      </c>
      <c r="BD191" s="66" t="str">
        <f>IF(Edges[[#This Row],[Vertex 1]]=Edges[[#This Row],[Vertex 2]],"HIDE","SHOW")</f>
        <v>SHOW</v>
      </c>
      <c r="BE191" s="66">
        <f>VLOOKUP(Edges[[#This Row],[Region]],'Sentiment Classification'!J:K,2,FALSE)</f>
        <v>154</v>
      </c>
      <c r="BF191" s="66">
        <f>VLOOKUP(Edges[[#This Row],[States]],'Sentiment Classification'!E:F,2,FALSE)</f>
        <v>-7</v>
      </c>
      <c r="BG191" s="65" t="str">
        <f>REPLACE(INDEX(GroupVertices[Group], MATCH(Edges[[#This Row],[Vertex 1]],GroupVertices[Vertex],0)),1,1,"")</f>
        <v>orth</v>
      </c>
      <c r="BH191" s="65" t="str">
        <f>REPLACE(INDEX(GroupVertices[Group], MATCH(Edges[[#This Row],[Vertex 2]],GroupVertices[Vertex],0)),1,1,"")</f>
        <v>A</v>
      </c>
      <c r="BI191">
        <v>1</v>
      </c>
    </row>
    <row r="192" spans="1:61" x14ac:dyDescent="0.25">
      <c r="A192" s="80" t="s">
        <v>2061</v>
      </c>
      <c r="B192" s="80" t="s">
        <v>227</v>
      </c>
      <c r="C192" s="79" t="s">
        <v>9480</v>
      </c>
      <c r="D192" s="94">
        <v>1</v>
      </c>
      <c r="E192" s="95"/>
      <c r="F192" s="96">
        <v>90</v>
      </c>
      <c r="G192" s="66" t="str">
        <f>IF(Edges[[#This Row],[Vertex 1]]=Edges[[#This Row],[Vertex 2]],"HIDE","SHOW")</f>
        <v>SHOW</v>
      </c>
      <c r="H192" s="78"/>
      <c r="I192" s="97"/>
      <c r="J192" s="97"/>
      <c r="K192" s="34" t="s">
        <v>65</v>
      </c>
      <c r="L192" s="98">
        <v>192</v>
      </c>
      <c r="M192" s="98"/>
      <c r="N192" s="99"/>
      <c r="O192" s="81" t="s">
        <v>233</v>
      </c>
      <c r="P192" s="83">
        <v>42854.513564814813</v>
      </c>
      <c r="Q192" s="81" t="s">
        <v>2069</v>
      </c>
      <c r="R192" s="81"/>
      <c r="S192" s="81"/>
      <c r="T192" s="81"/>
      <c r="U192" s="81"/>
      <c r="V192" s="82" t="s">
        <v>2073</v>
      </c>
      <c r="W192" s="83">
        <v>42854.513564814813</v>
      </c>
      <c r="X192" s="82" t="s">
        <v>2079</v>
      </c>
      <c r="Y192" s="81"/>
      <c r="Z192" s="81"/>
      <c r="AA192" s="85" t="s">
        <v>2085</v>
      </c>
      <c r="AB192" s="81"/>
      <c r="AC192" s="81" t="b">
        <v>0</v>
      </c>
      <c r="AD192" s="81">
        <v>0</v>
      </c>
      <c r="AE192" s="85" t="s">
        <v>293</v>
      </c>
      <c r="AF192" s="81" t="b">
        <v>0</v>
      </c>
      <c r="AG192" s="81" t="s">
        <v>297</v>
      </c>
      <c r="AH192" s="81"/>
      <c r="AI192" s="85" t="s">
        <v>294</v>
      </c>
      <c r="AJ192" s="81" t="b">
        <v>0</v>
      </c>
      <c r="AK192" s="81">
        <v>0</v>
      </c>
      <c r="AL192" s="85" t="s">
        <v>294</v>
      </c>
      <c r="AM192" s="81" t="s">
        <v>303</v>
      </c>
      <c r="AN192" s="81" t="b">
        <v>0</v>
      </c>
      <c r="AO192" s="85" t="s">
        <v>2085</v>
      </c>
      <c r="AP192" s="81" t="s">
        <v>178</v>
      </c>
      <c r="AQ192" s="81">
        <v>0</v>
      </c>
      <c r="AR192" s="81">
        <v>0</v>
      </c>
      <c r="AS192" s="81"/>
      <c r="AT192" s="81"/>
      <c r="AU192" s="81"/>
      <c r="AV192" s="81"/>
      <c r="AW192" s="81"/>
      <c r="AX192" s="81"/>
      <c r="AY192" s="81"/>
      <c r="AZ192" s="81"/>
      <c r="BA192" s="66" t="s">
        <v>2124</v>
      </c>
      <c r="BB192">
        <v>-1</v>
      </c>
      <c r="BC192" s="66" t="str">
        <f>VLOOKUP(Edges[[#This Row],[States]],'Sentiment Classification'!E:G,3,FALSE)</f>
        <v>North</v>
      </c>
      <c r="BD192" s="66" t="str">
        <f>IF(Edges[[#This Row],[Vertex 1]]=Edges[[#This Row],[Vertex 2]],"HIDE","SHOW")</f>
        <v>SHOW</v>
      </c>
      <c r="BE192" s="66">
        <f>VLOOKUP(Edges[[#This Row],[Region]],'Sentiment Classification'!J:K,2,FALSE)</f>
        <v>154</v>
      </c>
      <c r="BF192" s="66">
        <f>VLOOKUP(Edges[[#This Row],[States]],'Sentiment Classification'!E:F,2,FALSE)</f>
        <v>-7</v>
      </c>
      <c r="BG192" s="65" t="str">
        <f>REPLACE(INDEX(GroupVertices[Group], MATCH(Edges[[#This Row],[Vertex 1]],GroupVertices[Vertex],0)),1,1,"")</f>
        <v>orth</v>
      </c>
      <c r="BH192" s="65" t="str">
        <f>REPLACE(INDEX(GroupVertices[Group], MATCH(Edges[[#This Row],[Vertex 2]],GroupVertices[Vertex],0)),1,1,"")</f>
        <v>A</v>
      </c>
      <c r="BI192">
        <v>1</v>
      </c>
    </row>
    <row r="193" spans="1:61" hidden="1" x14ac:dyDescent="0.25">
      <c r="A193" s="64" t="s">
        <v>2125</v>
      </c>
      <c r="B193" s="64" t="s">
        <v>2125</v>
      </c>
      <c r="C193" s="79"/>
      <c r="D193" s="87"/>
      <c r="E193" s="88"/>
      <c r="F193" s="89"/>
      <c r="G193" s="66" t="str">
        <f>IF(Edges[[#This Row],[Vertex 1]]=Edges[[#This Row],[Vertex 2]],"HIDE","SHOW")</f>
        <v>HIDE</v>
      </c>
      <c r="H193" s="77"/>
      <c r="I193" s="90"/>
      <c r="J193" s="90"/>
      <c r="K193" s="34" t="s">
        <v>65</v>
      </c>
      <c r="L193" s="93">
        <v>193</v>
      </c>
      <c r="M193" s="93"/>
      <c r="N193" s="92"/>
      <c r="O193" s="66" t="s">
        <v>178</v>
      </c>
      <c r="P193" s="68">
        <v>42848.753217592595</v>
      </c>
      <c r="Q193" s="66" t="s">
        <v>2151</v>
      </c>
      <c r="R193" s="66"/>
      <c r="S193" s="66"/>
      <c r="T193" s="66"/>
      <c r="U193" s="66"/>
      <c r="V193" s="70" t="s">
        <v>2182</v>
      </c>
      <c r="W193" s="68">
        <v>42848.753217592595</v>
      </c>
      <c r="X193" s="70" t="s">
        <v>2199</v>
      </c>
      <c r="Y193" s="66"/>
      <c r="Z193" s="66"/>
      <c r="AA193" s="72" t="s">
        <v>2222</v>
      </c>
      <c r="AB193" s="66"/>
      <c r="AC193" s="66" t="b">
        <v>0</v>
      </c>
      <c r="AD193" s="66">
        <v>0</v>
      </c>
      <c r="AE193" s="72" t="s">
        <v>294</v>
      </c>
      <c r="AF193" s="66" t="b">
        <v>0</v>
      </c>
      <c r="AG193" s="66" t="s">
        <v>297</v>
      </c>
      <c r="AH193" s="66"/>
      <c r="AI193" s="72" t="s">
        <v>294</v>
      </c>
      <c r="AJ193" s="66" t="b">
        <v>0</v>
      </c>
      <c r="AK193" s="66">
        <v>0</v>
      </c>
      <c r="AL193" s="72" t="s">
        <v>294</v>
      </c>
      <c r="AM193" s="66" t="s">
        <v>306</v>
      </c>
      <c r="AN193" s="66" t="b">
        <v>0</v>
      </c>
      <c r="AO193" s="72" t="s">
        <v>2222</v>
      </c>
      <c r="AP193" s="66" t="s">
        <v>178</v>
      </c>
      <c r="AQ193" s="66">
        <v>0</v>
      </c>
      <c r="AR193" s="66">
        <v>0</v>
      </c>
      <c r="AS193" s="66"/>
      <c r="AT193" s="66"/>
      <c r="AU193" s="66"/>
      <c r="AV193" s="66"/>
      <c r="AW193" s="66"/>
      <c r="AX193" s="66"/>
      <c r="AY193" s="66"/>
      <c r="AZ193" s="66"/>
      <c r="BA193" s="66" t="s">
        <v>2415</v>
      </c>
      <c r="BB193">
        <v>1</v>
      </c>
      <c r="BC193" s="66" t="str">
        <f>VLOOKUP(Edges[[#This Row],[States]],'Sentiment Classification'!E:G,3,FALSE)</f>
        <v>North</v>
      </c>
      <c r="BD193" s="66" t="str">
        <f>IF(Edges[[#This Row],[Vertex 1]]=Edges[[#This Row],[Vertex 2]],"HIDE","SHOW")</f>
        <v>HIDE</v>
      </c>
      <c r="BE193" s="66">
        <f>VLOOKUP(Edges[[#This Row],[Region]],'Sentiment Classification'!J:K,2,FALSE)</f>
        <v>154</v>
      </c>
      <c r="BF193" s="66">
        <f>VLOOKUP(Edges[[#This Row],[States]],'Sentiment Classification'!E:F,2,FALSE)</f>
        <v>26</v>
      </c>
      <c r="BG193" s="137" t="e">
        <f>REPLACE(INDEX(GroupVertices[Group], MATCH(Edges[[#This Row],[Vertex 1]],GroupVertices[Vertex],0)),1,1,"")</f>
        <v>#N/A</v>
      </c>
      <c r="BH193" s="137" t="e">
        <f>REPLACE(INDEX(GroupVertices[Group], MATCH(Edges[[#This Row],[Vertex 2]],GroupVertices[Vertex],0)),1,1,"")</f>
        <v>#N/A</v>
      </c>
      <c r="BI193">
        <v>1</v>
      </c>
    </row>
    <row r="194" spans="1:61" hidden="1" x14ac:dyDescent="0.25">
      <c r="A194" s="64" t="s">
        <v>2126</v>
      </c>
      <c r="B194" s="64" t="s">
        <v>2126</v>
      </c>
      <c r="C194" s="79"/>
      <c r="D194" s="87"/>
      <c r="E194" s="88"/>
      <c r="F194" s="89"/>
      <c r="G194" s="66" t="str">
        <f>IF(Edges[[#This Row],[Vertex 1]]=Edges[[#This Row],[Vertex 2]],"HIDE","SHOW")</f>
        <v>HIDE</v>
      </c>
      <c r="H194" s="77"/>
      <c r="I194" s="90"/>
      <c r="J194" s="90"/>
      <c r="K194" s="34" t="s">
        <v>65</v>
      </c>
      <c r="L194" s="93">
        <v>194</v>
      </c>
      <c r="M194" s="93"/>
      <c r="N194" s="92"/>
      <c r="O194" s="66" t="s">
        <v>178</v>
      </c>
      <c r="P194" s="68">
        <v>42848.754976851851</v>
      </c>
      <c r="Q194" s="66" t="s">
        <v>2152</v>
      </c>
      <c r="R194" s="66"/>
      <c r="S194" s="66"/>
      <c r="T194" s="66" t="s">
        <v>2174</v>
      </c>
      <c r="U194" s="69" t="s">
        <v>2180</v>
      </c>
      <c r="V194" s="70" t="s">
        <v>2180</v>
      </c>
      <c r="W194" s="68">
        <v>42848.754976851851</v>
      </c>
      <c r="X194" s="70" t="s">
        <v>2200</v>
      </c>
      <c r="Y194" s="66"/>
      <c r="Z194" s="66"/>
      <c r="AA194" s="72" t="s">
        <v>2223</v>
      </c>
      <c r="AB194" s="66"/>
      <c r="AC194" s="66" t="b">
        <v>0</v>
      </c>
      <c r="AD194" s="66">
        <v>3</v>
      </c>
      <c r="AE194" s="72" t="s">
        <v>294</v>
      </c>
      <c r="AF194" s="66" t="b">
        <v>0</v>
      </c>
      <c r="AG194" s="66" t="s">
        <v>297</v>
      </c>
      <c r="AH194" s="66"/>
      <c r="AI194" s="72" t="s">
        <v>294</v>
      </c>
      <c r="AJ194" s="66" t="b">
        <v>0</v>
      </c>
      <c r="AK194" s="66">
        <v>0</v>
      </c>
      <c r="AL194" s="72" t="s">
        <v>294</v>
      </c>
      <c r="AM194" s="66" t="s">
        <v>303</v>
      </c>
      <c r="AN194" s="66" t="b">
        <v>0</v>
      </c>
      <c r="AO194" s="72" t="s">
        <v>2223</v>
      </c>
      <c r="AP194" s="66" t="s">
        <v>178</v>
      </c>
      <c r="AQ194" s="66">
        <v>0</v>
      </c>
      <c r="AR194" s="66">
        <v>0</v>
      </c>
      <c r="AS194" s="66"/>
      <c r="AT194" s="66"/>
      <c r="AU194" s="66"/>
      <c r="AV194" s="66"/>
      <c r="AW194" s="66"/>
      <c r="AX194" s="66"/>
      <c r="AY194" s="66"/>
      <c r="AZ194" s="66"/>
      <c r="BA194" s="66" t="s">
        <v>2415</v>
      </c>
      <c r="BB194">
        <v>-1</v>
      </c>
      <c r="BC194" s="66" t="str">
        <f>VLOOKUP(Edges[[#This Row],[States]],'Sentiment Classification'!E:G,3,FALSE)</f>
        <v>North</v>
      </c>
      <c r="BD194" s="66" t="str">
        <f>IF(Edges[[#This Row],[Vertex 1]]=Edges[[#This Row],[Vertex 2]],"HIDE","SHOW")</f>
        <v>HIDE</v>
      </c>
      <c r="BE194" s="66">
        <f>VLOOKUP(Edges[[#This Row],[Region]],'Sentiment Classification'!J:K,2,FALSE)</f>
        <v>154</v>
      </c>
      <c r="BF194" s="66">
        <f>VLOOKUP(Edges[[#This Row],[States]],'Sentiment Classification'!E:F,2,FALSE)</f>
        <v>26</v>
      </c>
      <c r="BG194" s="137" t="e">
        <f>REPLACE(INDEX(GroupVertices[Group], MATCH(Edges[[#This Row],[Vertex 1]],GroupVertices[Vertex],0)),1,1,"")</f>
        <v>#N/A</v>
      </c>
      <c r="BH194" s="137" t="e">
        <f>REPLACE(INDEX(GroupVertices[Group], MATCH(Edges[[#This Row],[Vertex 2]],GroupVertices[Vertex],0)),1,1,"")</f>
        <v>#N/A</v>
      </c>
      <c r="BI194">
        <v>1</v>
      </c>
    </row>
    <row r="195" spans="1:61" x14ac:dyDescent="0.25">
      <c r="A195" s="64" t="s">
        <v>2127</v>
      </c>
      <c r="B195" s="64" t="s">
        <v>464</v>
      </c>
      <c r="C195" s="79" t="s">
        <v>9479</v>
      </c>
      <c r="D195" s="87">
        <v>1</v>
      </c>
      <c r="E195" s="88"/>
      <c r="F195" s="89">
        <v>90</v>
      </c>
      <c r="G195" s="66" t="str">
        <f>IF(Edges[[#This Row],[Vertex 1]]=Edges[[#This Row],[Vertex 2]],"HIDE","SHOW")</f>
        <v>SHOW</v>
      </c>
      <c r="H195" s="77"/>
      <c r="I195" s="90"/>
      <c r="J195" s="90"/>
      <c r="K195" s="34" t="s">
        <v>65</v>
      </c>
      <c r="L195" s="93">
        <v>195</v>
      </c>
      <c r="M195" s="93"/>
      <c r="N195" s="92"/>
      <c r="O195" s="66" t="s">
        <v>233</v>
      </c>
      <c r="P195" s="68">
        <v>42848.754652777781</v>
      </c>
      <c r="Q195" s="66" t="s">
        <v>2153</v>
      </c>
      <c r="R195" s="66"/>
      <c r="S195" s="66"/>
      <c r="T195" s="66"/>
      <c r="U195" s="66"/>
      <c r="V195" s="70" t="s">
        <v>2183</v>
      </c>
      <c r="W195" s="68">
        <v>42848.754652777781</v>
      </c>
      <c r="X195" s="70" t="s">
        <v>2201</v>
      </c>
      <c r="Y195" s="66"/>
      <c r="Z195" s="66"/>
      <c r="AA195" s="72" t="s">
        <v>2224</v>
      </c>
      <c r="AB195" s="72" t="s">
        <v>2245</v>
      </c>
      <c r="AC195" s="66" t="b">
        <v>0</v>
      </c>
      <c r="AD195" s="66">
        <v>4</v>
      </c>
      <c r="AE195" s="72" t="s">
        <v>470</v>
      </c>
      <c r="AF195" s="66" t="b">
        <v>0</v>
      </c>
      <c r="AG195" s="66" t="s">
        <v>297</v>
      </c>
      <c r="AH195" s="66"/>
      <c r="AI195" s="72" t="s">
        <v>294</v>
      </c>
      <c r="AJ195" s="66" t="b">
        <v>0</v>
      </c>
      <c r="AK195" s="66">
        <v>1</v>
      </c>
      <c r="AL195" s="72" t="s">
        <v>294</v>
      </c>
      <c r="AM195" s="66" t="s">
        <v>300</v>
      </c>
      <c r="AN195" s="66" t="b">
        <v>0</v>
      </c>
      <c r="AO195" s="72" t="s">
        <v>2245</v>
      </c>
      <c r="AP195" s="66" t="s">
        <v>178</v>
      </c>
      <c r="AQ195" s="66">
        <v>0</v>
      </c>
      <c r="AR195" s="66">
        <v>0</v>
      </c>
      <c r="AS195" s="66"/>
      <c r="AT195" s="66"/>
      <c r="AU195" s="66"/>
      <c r="AV195" s="66"/>
      <c r="AW195" s="66"/>
      <c r="AX195" s="66"/>
      <c r="AY195" s="66"/>
      <c r="AZ195" s="66"/>
      <c r="BA195" s="66" t="s">
        <v>2415</v>
      </c>
      <c r="BB195">
        <v>1</v>
      </c>
      <c r="BC195" s="66" t="str">
        <f>VLOOKUP(Edges[[#This Row],[States]],'Sentiment Classification'!E:G,3,FALSE)</f>
        <v>North</v>
      </c>
      <c r="BD195" s="66" t="str">
        <f>IF(Edges[[#This Row],[Vertex 1]]=Edges[[#This Row],[Vertex 2]],"HIDE","SHOW")</f>
        <v>SHOW</v>
      </c>
      <c r="BE195" s="66">
        <f>VLOOKUP(Edges[[#This Row],[Region]],'Sentiment Classification'!J:K,2,FALSE)</f>
        <v>154</v>
      </c>
      <c r="BF195" s="66">
        <f>VLOOKUP(Edges[[#This Row],[States]],'Sentiment Classification'!E:F,2,FALSE)</f>
        <v>26</v>
      </c>
      <c r="BG195" s="65" t="str">
        <f>REPLACE(INDEX(GroupVertices[Group], MATCH(Edges[[#This Row],[Vertex 1]],GroupVertices[Vertex],0)),1,1,"")</f>
        <v>orth</v>
      </c>
      <c r="BH195" s="65" t="str">
        <f>REPLACE(INDEX(GroupVertices[Group], MATCH(Edges[[#This Row],[Vertex 2]],GroupVertices[Vertex],0)),1,1,"")</f>
        <v>ast</v>
      </c>
      <c r="BI195">
        <v>1</v>
      </c>
    </row>
    <row r="196" spans="1:61" x14ac:dyDescent="0.25">
      <c r="A196" s="64" t="s">
        <v>2128</v>
      </c>
      <c r="B196" s="64" t="s">
        <v>2127</v>
      </c>
      <c r="C196" s="79" t="s">
        <v>9479</v>
      </c>
      <c r="D196" s="87">
        <v>1</v>
      </c>
      <c r="E196" s="88"/>
      <c r="F196" s="89">
        <v>90</v>
      </c>
      <c r="G196" s="66" t="str">
        <f>IF(Edges[[#This Row],[Vertex 1]]=Edges[[#This Row],[Vertex 2]],"HIDE","SHOW")</f>
        <v>SHOW</v>
      </c>
      <c r="H196" s="77"/>
      <c r="I196" s="90"/>
      <c r="J196" s="90"/>
      <c r="K196" s="34" t="s">
        <v>65</v>
      </c>
      <c r="L196" s="93">
        <v>196</v>
      </c>
      <c r="M196" s="93"/>
      <c r="N196" s="92"/>
      <c r="O196" s="66" t="s">
        <v>232</v>
      </c>
      <c r="P196" s="68">
        <v>42848.755150462966</v>
      </c>
      <c r="Q196" s="66" t="s">
        <v>2154</v>
      </c>
      <c r="R196" s="66"/>
      <c r="S196" s="66"/>
      <c r="T196" s="66"/>
      <c r="U196" s="66"/>
      <c r="V196" s="70" t="s">
        <v>2184</v>
      </c>
      <c r="W196" s="68">
        <v>42848.755150462966</v>
      </c>
      <c r="X196" s="70" t="s">
        <v>2202</v>
      </c>
      <c r="Y196" s="66"/>
      <c r="Z196" s="66"/>
      <c r="AA196" s="72" t="s">
        <v>2225</v>
      </c>
      <c r="AB196" s="66"/>
      <c r="AC196" s="66" t="b">
        <v>0</v>
      </c>
      <c r="AD196" s="66">
        <v>0</v>
      </c>
      <c r="AE196" s="72" t="s">
        <v>294</v>
      </c>
      <c r="AF196" s="66" t="b">
        <v>0</v>
      </c>
      <c r="AG196" s="66" t="s">
        <v>297</v>
      </c>
      <c r="AH196" s="66"/>
      <c r="AI196" s="72" t="s">
        <v>294</v>
      </c>
      <c r="AJ196" s="66" t="b">
        <v>0</v>
      </c>
      <c r="AK196" s="66">
        <v>1</v>
      </c>
      <c r="AL196" s="72" t="s">
        <v>2224</v>
      </c>
      <c r="AM196" s="66" t="s">
        <v>303</v>
      </c>
      <c r="AN196" s="66" t="b">
        <v>0</v>
      </c>
      <c r="AO196" s="72" t="s">
        <v>2224</v>
      </c>
      <c r="AP196" s="66" t="s">
        <v>178</v>
      </c>
      <c r="AQ196" s="66">
        <v>0</v>
      </c>
      <c r="AR196" s="66">
        <v>0</v>
      </c>
      <c r="AS196" s="66"/>
      <c r="AT196" s="66"/>
      <c r="AU196" s="66"/>
      <c r="AV196" s="66"/>
      <c r="AW196" s="66"/>
      <c r="AX196" s="66"/>
      <c r="AY196" s="66"/>
      <c r="AZ196" s="66"/>
      <c r="BA196" s="66" t="s">
        <v>2415</v>
      </c>
      <c r="BB196">
        <v>1</v>
      </c>
      <c r="BC196" s="66" t="str">
        <f>VLOOKUP(Edges[[#This Row],[States]],'Sentiment Classification'!E:G,3,FALSE)</f>
        <v>North</v>
      </c>
      <c r="BD196" s="66" t="str">
        <f>IF(Edges[[#This Row],[Vertex 1]]=Edges[[#This Row],[Vertex 2]],"HIDE","SHOW")</f>
        <v>SHOW</v>
      </c>
      <c r="BE196" s="66">
        <f>VLOOKUP(Edges[[#This Row],[Region]],'Sentiment Classification'!J:K,2,FALSE)</f>
        <v>154</v>
      </c>
      <c r="BF196" s="66">
        <f>VLOOKUP(Edges[[#This Row],[States]],'Sentiment Classification'!E:F,2,FALSE)</f>
        <v>26</v>
      </c>
      <c r="BG196" s="65" t="str">
        <f>REPLACE(INDEX(GroupVertices[Group], MATCH(Edges[[#This Row],[Vertex 1]],GroupVertices[Vertex],0)),1,1,"")</f>
        <v>orth</v>
      </c>
      <c r="BH196" s="65" t="str">
        <f>REPLACE(INDEX(GroupVertices[Group], MATCH(Edges[[#This Row],[Vertex 2]],GroupVertices[Vertex],0)),1,1,"")</f>
        <v>orth</v>
      </c>
      <c r="BI196">
        <v>1</v>
      </c>
    </row>
    <row r="197" spans="1:61" x14ac:dyDescent="0.25">
      <c r="A197" s="64" t="s">
        <v>2128</v>
      </c>
      <c r="B197" s="64" t="s">
        <v>464</v>
      </c>
      <c r="C197" s="79" t="s">
        <v>9479</v>
      </c>
      <c r="D197" s="87">
        <v>1</v>
      </c>
      <c r="E197" s="88"/>
      <c r="F197" s="89">
        <v>90</v>
      </c>
      <c r="G197" s="66" t="str">
        <f>IF(Edges[[#This Row],[Vertex 1]]=Edges[[#This Row],[Vertex 2]],"HIDE","SHOW")</f>
        <v>SHOW</v>
      </c>
      <c r="H197" s="77"/>
      <c r="I197" s="90"/>
      <c r="J197" s="90"/>
      <c r="K197" s="34" t="s">
        <v>65</v>
      </c>
      <c r="L197" s="93">
        <v>197</v>
      </c>
      <c r="M197" s="93"/>
      <c r="N197" s="92"/>
      <c r="O197" s="66" t="s">
        <v>232</v>
      </c>
      <c r="P197" s="68">
        <v>42848.755150462966</v>
      </c>
      <c r="Q197" s="66" t="s">
        <v>2154</v>
      </c>
      <c r="R197" s="66"/>
      <c r="S197" s="66"/>
      <c r="T197" s="66"/>
      <c r="U197" s="66"/>
      <c r="V197" s="70" t="s">
        <v>2184</v>
      </c>
      <c r="W197" s="68">
        <v>42848.755150462966</v>
      </c>
      <c r="X197" s="70" t="s">
        <v>2202</v>
      </c>
      <c r="Y197" s="66"/>
      <c r="Z197" s="66"/>
      <c r="AA197" s="72" t="s">
        <v>2225</v>
      </c>
      <c r="AB197" s="66"/>
      <c r="AC197" s="66" t="b">
        <v>0</v>
      </c>
      <c r="AD197" s="66">
        <v>0</v>
      </c>
      <c r="AE197" s="72" t="s">
        <v>294</v>
      </c>
      <c r="AF197" s="66" t="b">
        <v>0</v>
      </c>
      <c r="AG197" s="66" t="s">
        <v>297</v>
      </c>
      <c r="AH197" s="66"/>
      <c r="AI197" s="72" t="s">
        <v>294</v>
      </c>
      <c r="AJ197" s="66" t="b">
        <v>0</v>
      </c>
      <c r="AK197" s="66">
        <v>1</v>
      </c>
      <c r="AL197" s="72" t="s">
        <v>2224</v>
      </c>
      <c r="AM197" s="66" t="s">
        <v>303</v>
      </c>
      <c r="AN197" s="66" t="b">
        <v>0</v>
      </c>
      <c r="AO197" s="72" t="s">
        <v>2224</v>
      </c>
      <c r="AP197" s="66" t="s">
        <v>178</v>
      </c>
      <c r="AQ197" s="66">
        <v>0</v>
      </c>
      <c r="AR197" s="66">
        <v>0</v>
      </c>
      <c r="AS197" s="66"/>
      <c r="AT197" s="66"/>
      <c r="AU197" s="66"/>
      <c r="AV197" s="66"/>
      <c r="AW197" s="66"/>
      <c r="AX197" s="66"/>
      <c r="AY197" s="66"/>
      <c r="AZ197" s="66"/>
      <c r="BA197" s="66" t="s">
        <v>2415</v>
      </c>
      <c r="BB197">
        <v>1</v>
      </c>
      <c r="BC197" s="66" t="str">
        <f>VLOOKUP(Edges[[#This Row],[States]],'Sentiment Classification'!E:G,3,FALSE)</f>
        <v>North</v>
      </c>
      <c r="BD197" s="66" t="str">
        <f>IF(Edges[[#This Row],[Vertex 1]]=Edges[[#This Row],[Vertex 2]],"HIDE","SHOW")</f>
        <v>SHOW</v>
      </c>
      <c r="BE197" s="66">
        <f>VLOOKUP(Edges[[#This Row],[Region]],'Sentiment Classification'!J:K,2,FALSE)</f>
        <v>154</v>
      </c>
      <c r="BF197" s="66">
        <f>VLOOKUP(Edges[[#This Row],[States]],'Sentiment Classification'!E:F,2,FALSE)</f>
        <v>26</v>
      </c>
      <c r="BG197" s="65" t="str">
        <f>REPLACE(INDEX(GroupVertices[Group], MATCH(Edges[[#This Row],[Vertex 1]],GroupVertices[Vertex],0)),1,1,"")</f>
        <v>orth</v>
      </c>
      <c r="BH197" s="65" t="str">
        <f>REPLACE(INDEX(GroupVertices[Group], MATCH(Edges[[#This Row],[Vertex 2]],GroupVertices[Vertex],0)),1,1,"")</f>
        <v>ast</v>
      </c>
      <c r="BI197">
        <v>1</v>
      </c>
    </row>
    <row r="198" spans="1:61" x14ac:dyDescent="0.25">
      <c r="A198" s="64" t="s">
        <v>2129</v>
      </c>
      <c r="B198" s="64" t="s">
        <v>2137</v>
      </c>
      <c r="C198" s="79" t="s">
        <v>9479</v>
      </c>
      <c r="D198" s="87">
        <v>1</v>
      </c>
      <c r="E198" s="88"/>
      <c r="F198" s="89">
        <v>90</v>
      </c>
      <c r="G198" s="66" t="str">
        <f>IF(Edges[[#This Row],[Vertex 1]]=Edges[[#This Row],[Vertex 2]],"HIDE","SHOW")</f>
        <v>SHOW</v>
      </c>
      <c r="H198" s="77"/>
      <c r="I198" s="90"/>
      <c r="J198" s="90"/>
      <c r="K198" s="34" t="s">
        <v>65</v>
      </c>
      <c r="L198" s="93">
        <v>198</v>
      </c>
      <c r="M198" s="93"/>
      <c r="N198" s="92"/>
      <c r="O198" s="66" t="s">
        <v>232</v>
      </c>
      <c r="P198" s="68">
        <v>42848.757222222222</v>
      </c>
      <c r="Q198" s="66" t="s">
        <v>2155</v>
      </c>
      <c r="R198" s="66"/>
      <c r="S198" s="66"/>
      <c r="T198" s="66"/>
      <c r="U198" s="66"/>
      <c r="V198" s="70" t="s">
        <v>2185</v>
      </c>
      <c r="W198" s="68">
        <v>42848.757222222222</v>
      </c>
      <c r="X198" s="70" t="s">
        <v>2203</v>
      </c>
      <c r="Y198" s="66"/>
      <c r="Z198" s="66"/>
      <c r="AA198" s="72" t="s">
        <v>2226</v>
      </c>
      <c r="AB198" s="66"/>
      <c r="AC198" s="66" t="b">
        <v>0</v>
      </c>
      <c r="AD198" s="66">
        <v>0</v>
      </c>
      <c r="AE198" s="72" t="s">
        <v>294</v>
      </c>
      <c r="AF198" s="66" t="b">
        <v>0</v>
      </c>
      <c r="AG198" s="66" t="s">
        <v>297</v>
      </c>
      <c r="AH198" s="66"/>
      <c r="AI198" s="72" t="s">
        <v>294</v>
      </c>
      <c r="AJ198" s="66" t="b">
        <v>0</v>
      </c>
      <c r="AK198" s="66">
        <v>3</v>
      </c>
      <c r="AL198" s="72" t="s">
        <v>2235</v>
      </c>
      <c r="AM198" s="66" t="s">
        <v>306</v>
      </c>
      <c r="AN198" s="66" t="b">
        <v>0</v>
      </c>
      <c r="AO198" s="72" t="s">
        <v>2235</v>
      </c>
      <c r="AP198" s="66" t="s">
        <v>178</v>
      </c>
      <c r="AQ198" s="66">
        <v>0</v>
      </c>
      <c r="AR198" s="66">
        <v>0</v>
      </c>
      <c r="AS198" s="66"/>
      <c r="AT198" s="66"/>
      <c r="AU198" s="66"/>
      <c r="AV198" s="66"/>
      <c r="AW198" s="66"/>
      <c r="AX198" s="66"/>
      <c r="AY198" s="66"/>
      <c r="AZ198" s="66"/>
      <c r="BA198" s="66" t="s">
        <v>2415</v>
      </c>
      <c r="BB198">
        <v>1</v>
      </c>
      <c r="BC198" s="66" t="str">
        <f>VLOOKUP(Edges[[#This Row],[States]],'Sentiment Classification'!E:G,3,FALSE)</f>
        <v>North</v>
      </c>
      <c r="BD198" s="66" t="str">
        <f>IF(Edges[[#This Row],[Vertex 1]]=Edges[[#This Row],[Vertex 2]],"HIDE","SHOW")</f>
        <v>SHOW</v>
      </c>
      <c r="BE198" s="66">
        <f>VLOOKUP(Edges[[#This Row],[Region]],'Sentiment Classification'!J:K,2,FALSE)</f>
        <v>154</v>
      </c>
      <c r="BF198" s="66">
        <f>VLOOKUP(Edges[[#This Row],[States]],'Sentiment Classification'!E:F,2,FALSE)</f>
        <v>26</v>
      </c>
      <c r="BG198" s="65" t="str">
        <f>REPLACE(INDEX(GroupVertices[Group], MATCH(Edges[[#This Row],[Vertex 1]],GroupVertices[Vertex],0)),1,1,"")</f>
        <v>orth</v>
      </c>
      <c r="BH198" s="65" t="str">
        <f>REPLACE(INDEX(GroupVertices[Group], MATCH(Edges[[#This Row],[Vertex 2]],GroupVertices[Vertex],0)),1,1,"")</f>
        <v>orth</v>
      </c>
      <c r="BI198">
        <v>1</v>
      </c>
    </row>
    <row r="199" spans="1:61" hidden="1" x14ac:dyDescent="0.25">
      <c r="A199" s="64" t="s">
        <v>2130</v>
      </c>
      <c r="B199" s="64" t="s">
        <v>2130</v>
      </c>
      <c r="C199" s="79"/>
      <c r="D199" s="87"/>
      <c r="E199" s="88"/>
      <c r="F199" s="89"/>
      <c r="G199" s="66" t="str">
        <f>IF(Edges[[#This Row],[Vertex 1]]=Edges[[#This Row],[Vertex 2]],"HIDE","SHOW")</f>
        <v>HIDE</v>
      </c>
      <c r="H199" s="77"/>
      <c r="I199" s="90"/>
      <c r="J199" s="90"/>
      <c r="K199" s="34" t="s">
        <v>65</v>
      </c>
      <c r="L199" s="93">
        <v>199</v>
      </c>
      <c r="M199" s="93"/>
      <c r="N199" s="92"/>
      <c r="O199" s="66" t="s">
        <v>178</v>
      </c>
      <c r="P199" s="68">
        <v>42848.762384259258</v>
      </c>
      <c r="Q199" s="66" t="s">
        <v>2156</v>
      </c>
      <c r="R199" s="69" t="s">
        <v>2171</v>
      </c>
      <c r="S199" s="66" t="s">
        <v>525</v>
      </c>
      <c r="T199" s="66"/>
      <c r="U199" s="66"/>
      <c r="V199" s="70" t="s">
        <v>2186</v>
      </c>
      <c r="W199" s="68">
        <v>42848.762384259258</v>
      </c>
      <c r="X199" s="70" t="s">
        <v>2204</v>
      </c>
      <c r="Y199" s="66"/>
      <c r="Z199" s="66"/>
      <c r="AA199" s="72" t="s">
        <v>2227</v>
      </c>
      <c r="AB199" s="66"/>
      <c r="AC199" s="66" t="b">
        <v>0</v>
      </c>
      <c r="AD199" s="66">
        <v>2</v>
      </c>
      <c r="AE199" s="72" t="s">
        <v>294</v>
      </c>
      <c r="AF199" s="66" t="b">
        <v>1</v>
      </c>
      <c r="AG199" s="66" t="s">
        <v>297</v>
      </c>
      <c r="AH199" s="66"/>
      <c r="AI199" s="72" t="s">
        <v>2253</v>
      </c>
      <c r="AJ199" s="66" t="b">
        <v>0</v>
      </c>
      <c r="AK199" s="66">
        <v>0</v>
      </c>
      <c r="AL199" s="72" t="s">
        <v>294</v>
      </c>
      <c r="AM199" s="66" t="s">
        <v>303</v>
      </c>
      <c r="AN199" s="66" t="b">
        <v>0</v>
      </c>
      <c r="AO199" s="72" t="s">
        <v>2227</v>
      </c>
      <c r="AP199" s="66" t="s">
        <v>178</v>
      </c>
      <c r="AQ199" s="66">
        <v>0</v>
      </c>
      <c r="AR199" s="66">
        <v>0</v>
      </c>
      <c r="AS199" s="66"/>
      <c r="AT199" s="66"/>
      <c r="AU199" s="66"/>
      <c r="AV199" s="66"/>
      <c r="AW199" s="66"/>
      <c r="AX199" s="66"/>
      <c r="AY199" s="66"/>
      <c r="AZ199" s="66"/>
      <c r="BA199" s="66" t="s">
        <v>2415</v>
      </c>
      <c r="BB199">
        <v>1</v>
      </c>
      <c r="BC199" s="66" t="str">
        <f>VLOOKUP(Edges[[#This Row],[States]],'Sentiment Classification'!E:G,3,FALSE)</f>
        <v>North</v>
      </c>
      <c r="BD199" s="66" t="str">
        <f>IF(Edges[[#This Row],[Vertex 1]]=Edges[[#This Row],[Vertex 2]],"HIDE","SHOW")</f>
        <v>HIDE</v>
      </c>
      <c r="BE199" s="66">
        <f>VLOOKUP(Edges[[#This Row],[Region]],'Sentiment Classification'!J:K,2,FALSE)</f>
        <v>154</v>
      </c>
      <c r="BF199" s="66">
        <f>VLOOKUP(Edges[[#This Row],[States]],'Sentiment Classification'!E:F,2,FALSE)</f>
        <v>26</v>
      </c>
      <c r="BG199" s="137" t="e">
        <f>REPLACE(INDEX(GroupVertices[Group], MATCH(Edges[[#This Row],[Vertex 1]],GroupVertices[Vertex],0)),1,1,"")</f>
        <v>#N/A</v>
      </c>
      <c r="BH199" s="137" t="e">
        <f>REPLACE(INDEX(GroupVertices[Group], MATCH(Edges[[#This Row],[Vertex 2]],GroupVertices[Vertex],0)),1,1,"")</f>
        <v>#N/A</v>
      </c>
      <c r="BI199">
        <v>1</v>
      </c>
    </row>
    <row r="200" spans="1:61" hidden="1" x14ac:dyDescent="0.25">
      <c r="A200" s="64" t="s">
        <v>2131</v>
      </c>
      <c r="B200" s="64" t="s">
        <v>2131</v>
      </c>
      <c r="C200" s="79"/>
      <c r="D200" s="87"/>
      <c r="E200" s="88"/>
      <c r="F200" s="89"/>
      <c r="G200" s="66" t="str">
        <f>IF(Edges[[#This Row],[Vertex 1]]=Edges[[#This Row],[Vertex 2]],"HIDE","SHOW")</f>
        <v>HIDE</v>
      </c>
      <c r="H200" s="77"/>
      <c r="I200" s="90"/>
      <c r="J200" s="90"/>
      <c r="K200" s="34" t="s">
        <v>65</v>
      </c>
      <c r="L200" s="93">
        <v>200</v>
      </c>
      <c r="M200" s="93"/>
      <c r="N200" s="92"/>
      <c r="O200" s="66" t="s">
        <v>178</v>
      </c>
      <c r="P200" s="68">
        <v>42848.763749999998</v>
      </c>
      <c r="Q200" s="66" t="s">
        <v>2157</v>
      </c>
      <c r="R200" s="66"/>
      <c r="S200" s="66"/>
      <c r="T200" s="66" t="s">
        <v>2175</v>
      </c>
      <c r="U200" s="69" t="s">
        <v>2181</v>
      </c>
      <c r="V200" s="70" t="s">
        <v>2181</v>
      </c>
      <c r="W200" s="68">
        <v>42848.763749999998</v>
      </c>
      <c r="X200" s="70" t="s">
        <v>2205</v>
      </c>
      <c r="Y200" s="66"/>
      <c r="Z200" s="66"/>
      <c r="AA200" s="72" t="s">
        <v>2228</v>
      </c>
      <c r="AB200" s="66"/>
      <c r="AC200" s="66" t="b">
        <v>0</v>
      </c>
      <c r="AD200" s="66">
        <v>8</v>
      </c>
      <c r="AE200" s="72" t="s">
        <v>294</v>
      </c>
      <c r="AF200" s="66" t="b">
        <v>0</v>
      </c>
      <c r="AG200" s="66" t="s">
        <v>297</v>
      </c>
      <c r="AH200" s="66"/>
      <c r="AI200" s="72" t="s">
        <v>294</v>
      </c>
      <c r="AJ200" s="66" t="b">
        <v>0</v>
      </c>
      <c r="AK200" s="66">
        <v>0</v>
      </c>
      <c r="AL200" s="72" t="s">
        <v>294</v>
      </c>
      <c r="AM200" s="66" t="s">
        <v>303</v>
      </c>
      <c r="AN200" s="66" t="b">
        <v>0</v>
      </c>
      <c r="AO200" s="72" t="s">
        <v>2228</v>
      </c>
      <c r="AP200" s="66" t="s">
        <v>178</v>
      </c>
      <c r="AQ200" s="66">
        <v>0</v>
      </c>
      <c r="AR200" s="66">
        <v>0</v>
      </c>
      <c r="AS200" s="66"/>
      <c r="AT200" s="66"/>
      <c r="AU200" s="66"/>
      <c r="AV200" s="66"/>
      <c r="AW200" s="66"/>
      <c r="AX200" s="66"/>
      <c r="AY200" s="66"/>
      <c r="AZ200" s="66"/>
      <c r="BA200" s="66" t="s">
        <v>2415</v>
      </c>
      <c r="BB200">
        <v>1</v>
      </c>
      <c r="BC200" s="66" t="str">
        <f>VLOOKUP(Edges[[#This Row],[States]],'Sentiment Classification'!E:G,3,FALSE)</f>
        <v>North</v>
      </c>
      <c r="BD200" s="66" t="str">
        <f>IF(Edges[[#This Row],[Vertex 1]]=Edges[[#This Row],[Vertex 2]],"HIDE","SHOW")</f>
        <v>HIDE</v>
      </c>
      <c r="BE200" s="66">
        <f>VLOOKUP(Edges[[#This Row],[Region]],'Sentiment Classification'!J:K,2,FALSE)</f>
        <v>154</v>
      </c>
      <c r="BF200" s="66">
        <f>VLOOKUP(Edges[[#This Row],[States]],'Sentiment Classification'!E:F,2,FALSE)</f>
        <v>26</v>
      </c>
      <c r="BG200" s="137" t="e">
        <f>REPLACE(INDEX(GroupVertices[Group], MATCH(Edges[[#This Row],[Vertex 1]],GroupVertices[Vertex],0)),1,1,"")</f>
        <v>#N/A</v>
      </c>
      <c r="BH200" s="137" t="e">
        <f>REPLACE(INDEX(GroupVertices[Group], MATCH(Edges[[#This Row],[Vertex 2]],GroupVertices[Vertex],0)),1,1,"")</f>
        <v>#N/A</v>
      </c>
      <c r="BI200">
        <v>1</v>
      </c>
    </row>
    <row r="201" spans="1:61" x14ac:dyDescent="0.25">
      <c r="A201" s="64" t="s">
        <v>2132</v>
      </c>
      <c r="B201" s="64" t="s">
        <v>2146</v>
      </c>
      <c r="C201" s="79" t="s">
        <v>9479</v>
      </c>
      <c r="D201" s="87">
        <v>1</v>
      </c>
      <c r="E201" s="88"/>
      <c r="F201" s="89">
        <v>90</v>
      </c>
      <c r="G201" s="66" t="str">
        <f>IF(Edges[[#This Row],[Vertex 1]]=Edges[[#This Row],[Vertex 2]],"HIDE","SHOW")</f>
        <v>SHOW</v>
      </c>
      <c r="H201" s="77"/>
      <c r="I201" s="90"/>
      <c r="J201" s="90"/>
      <c r="K201" s="34" t="s">
        <v>65</v>
      </c>
      <c r="L201" s="93">
        <v>201</v>
      </c>
      <c r="M201" s="93"/>
      <c r="N201" s="92"/>
      <c r="O201" s="66" t="s">
        <v>232</v>
      </c>
      <c r="P201" s="68">
        <v>42848.764409722222</v>
      </c>
      <c r="Q201" s="66" t="s">
        <v>2158</v>
      </c>
      <c r="R201" s="66"/>
      <c r="S201" s="66"/>
      <c r="T201" s="66" t="s">
        <v>2176</v>
      </c>
      <c r="U201" s="66"/>
      <c r="V201" s="70" t="s">
        <v>418</v>
      </c>
      <c r="W201" s="68">
        <v>42848.764409722222</v>
      </c>
      <c r="X201" s="70" t="s">
        <v>2206</v>
      </c>
      <c r="Y201" s="66"/>
      <c r="Z201" s="66"/>
      <c r="AA201" s="72" t="s">
        <v>2229</v>
      </c>
      <c r="AB201" s="66"/>
      <c r="AC201" s="66" t="b">
        <v>0</v>
      </c>
      <c r="AD201" s="66">
        <v>0</v>
      </c>
      <c r="AE201" s="72" t="s">
        <v>294</v>
      </c>
      <c r="AF201" s="66" t="b">
        <v>0</v>
      </c>
      <c r="AG201" s="66" t="s">
        <v>297</v>
      </c>
      <c r="AH201" s="66"/>
      <c r="AI201" s="72" t="s">
        <v>294</v>
      </c>
      <c r="AJ201" s="66" t="b">
        <v>0</v>
      </c>
      <c r="AK201" s="66">
        <v>1</v>
      </c>
      <c r="AL201" s="72" t="s">
        <v>2230</v>
      </c>
      <c r="AM201" s="66" t="s">
        <v>303</v>
      </c>
      <c r="AN201" s="66" t="b">
        <v>0</v>
      </c>
      <c r="AO201" s="72" t="s">
        <v>2230</v>
      </c>
      <c r="AP201" s="66" t="s">
        <v>178</v>
      </c>
      <c r="AQ201" s="66">
        <v>0</v>
      </c>
      <c r="AR201" s="66">
        <v>0</v>
      </c>
      <c r="AS201" s="66"/>
      <c r="AT201" s="66"/>
      <c r="AU201" s="66"/>
      <c r="AV201" s="66"/>
      <c r="AW201" s="66"/>
      <c r="AX201" s="66"/>
      <c r="AY201" s="66"/>
      <c r="AZ201" s="66"/>
      <c r="BA201" s="66" t="s">
        <v>2415</v>
      </c>
      <c r="BB201">
        <v>1</v>
      </c>
      <c r="BC201" s="66" t="str">
        <f>VLOOKUP(Edges[[#This Row],[States]],'Sentiment Classification'!E:G,3,FALSE)</f>
        <v>North</v>
      </c>
      <c r="BD201" s="66" t="str">
        <f>IF(Edges[[#This Row],[Vertex 1]]=Edges[[#This Row],[Vertex 2]],"HIDE","SHOW")</f>
        <v>SHOW</v>
      </c>
      <c r="BE201" s="66">
        <f>VLOOKUP(Edges[[#This Row],[Region]],'Sentiment Classification'!J:K,2,FALSE)</f>
        <v>154</v>
      </c>
      <c r="BF201" s="66">
        <f>VLOOKUP(Edges[[#This Row],[States]],'Sentiment Classification'!E:F,2,FALSE)</f>
        <v>26</v>
      </c>
      <c r="BG201" s="65" t="str">
        <f>REPLACE(INDEX(GroupVertices[Group], MATCH(Edges[[#This Row],[Vertex 1]],GroupVertices[Vertex],0)),1,1,"")</f>
        <v>orth</v>
      </c>
      <c r="BH201" s="65" t="str">
        <f>REPLACE(INDEX(GroupVertices[Group], MATCH(Edges[[#This Row],[Vertex 2]],GroupVertices[Vertex],0)),1,1,"")</f>
        <v>orth</v>
      </c>
      <c r="BI201">
        <v>1</v>
      </c>
    </row>
    <row r="202" spans="1:61" x14ac:dyDescent="0.25">
      <c r="A202" s="64" t="s">
        <v>2132</v>
      </c>
      <c r="B202" s="64" t="s">
        <v>2147</v>
      </c>
      <c r="C202" s="79" t="s">
        <v>9479</v>
      </c>
      <c r="D202" s="87">
        <v>1</v>
      </c>
      <c r="E202" s="88"/>
      <c r="F202" s="89">
        <v>90</v>
      </c>
      <c r="G202" s="66" t="str">
        <f>IF(Edges[[#This Row],[Vertex 1]]=Edges[[#This Row],[Vertex 2]],"HIDE","SHOW")</f>
        <v>SHOW</v>
      </c>
      <c r="H202" s="77"/>
      <c r="I202" s="90"/>
      <c r="J202" s="90"/>
      <c r="K202" s="34" t="s">
        <v>65</v>
      </c>
      <c r="L202" s="93">
        <v>202</v>
      </c>
      <c r="M202" s="93"/>
      <c r="N202" s="92"/>
      <c r="O202" s="66" t="s">
        <v>232</v>
      </c>
      <c r="P202" s="68">
        <v>42848.764409722222</v>
      </c>
      <c r="Q202" s="66" t="s">
        <v>2158</v>
      </c>
      <c r="R202" s="66"/>
      <c r="S202" s="66"/>
      <c r="T202" s="66" t="s">
        <v>2176</v>
      </c>
      <c r="U202" s="66"/>
      <c r="V202" s="70" t="s">
        <v>418</v>
      </c>
      <c r="W202" s="68">
        <v>42848.764409722222</v>
      </c>
      <c r="X202" s="70" t="s">
        <v>2206</v>
      </c>
      <c r="Y202" s="66"/>
      <c r="Z202" s="66"/>
      <c r="AA202" s="72" t="s">
        <v>2229</v>
      </c>
      <c r="AB202" s="66"/>
      <c r="AC202" s="66" t="b">
        <v>0</v>
      </c>
      <c r="AD202" s="66">
        <v>0</v>
      </c>
      <c r="AE202" s="72" t="s">
        <v>294</v>
      </c>
      <c r="AF202" s="66" t="b">
        <v>0</v>
      </c>
      <c r="AG202" s="66" t="s">
        <v>297</v>
      </c>
      <c r="AH202" s="66"/>
      <c r="AI202" s="72" t="s">
        <v>294</v>
      </c>
      <c r="AJ202" s="66" t="b">
        <v>0</v>
      </c>
      <c r="AK202" s="66">
        <v>1</v>
      </c>
      <c r="AL202" s="72" t="s">
        <v>2230</v>
      </c>
      <c r="AM202" s="66" t="s">
        <v>303</v>
      </c>
      <c r="AN202" s="66" t="b">
        <v>0</v>
      </c>
      <c r="AO202" s="72" t="s">
        <v>2230</v>
      </c>
      <c r="AP202" s="66" t="s">
        <v>178</v>
      </c>
      <c r="AQ202" s="66">
        <v>0</v>
      </c>
      <c r="AR202" s="66">
        <v>0</v>
      </c>
      <c r="AS202" s="66"/>
      <c r="AT202" s="66"/>
      <c r="AU202" s="66"/>
      <c r="AV202" s="66"/>
      <c r="AW202" s="66"/>
      <c r="AX202" s="66"/>
      <c r="AY202" s="66"/>
      <c r="AZ202" s="66"/>
      <c r="BA202" s="66" t="s">
        <v>2415</v>
      </c>
      <c r="BB202">
        <v>1</v>
      </c>
      <c r="BC202" s="66" t="str">
        <f>VLOOKUP(Edges[[#This Row],[States]],'Sentiment Classification'!E:G,3,FALSE)</f>
        <v>North</v>
      </c>
      <c r="BD202" s="66" t="str">
        <f>IF(Edges[[#This Row],[Vertex 1]]=Edges[[#This Row],[Vertex 2]],"HIDE","SHOW")</f>
        <v>SHOW</v>
      </c>
      <c r="BE202" s="66">
        <f>VLOOKUP(Edges[[#This Row],[Region]],'Sentiment Classification'!J:K,2,FALSE)</f>
        <v>154</v>
      </c>
      <c r="BF202" s="66">
        <f>VLOOKUP(Edges[[#This Row],[States]],'Sentiment Classification'!E:F,2,FALSE)</f>
        <v>26</v>
      </c>
      <c r="BG202" s="65" t="str">
        <f>REPLACE(INDEX(GroupVertices[Group], MATCH(Edges[[#This Row],[Vertex 1]],GroupVertices[Vertex],0)),1,1,"")</f>
        <v>orth</v>
      </c>
      <c r="BH202" s="65" t="str">
        <f>REPLACE(INDEX(GroupVertices[Group], MATCH(Edges[[#This Row],[Vertex 2]],GroupVertices[Vertex],0)),1,1,"")</f>
        <v>orth</v>
      </c>
      <c r="BI202">
        <v>1</v>
      </c>
    </row>
    <row r="203" spans="1:61" x14ac:dyDescent="0.25">
      <c r="A203" s="64" t="s">
        <v>2132</v>
      </c>
      <c r="B203" s="64" t="s">
        <v>2133</v>
      </c>
      <c r="C203" s="79" t="s">
        <v>9479</v>
      </c>
      <c r="D203" s="87">
        <v>1</v>
      </c>
      <c r="E203" s="88"/>
      <c r="F203" s="89">
        <v>90</v>
      </c>
      <c r="G203" s="66" t="str">
        <f>IF(Edges[[#This Row],[Vertex 1]]=Edges[[#This Row],[Vertex 2]],"HIDE","SHOW")</f>
        <v>SHOW</v>
      </c>
      <c r="H203" s="77"/>
      <c r="I203" s="90"/>
      <c r="J203" s="90"/>
      <c r="K203" s="34" t="s">
        <v>65</v>
      </c>
      <c r="L203" s="93">
        <v>203</v>
      </c>
      <c r="M203" s="93"/>
      <c r="N203" s="92"/>
      <c r="O203" s="66" t="s">
        <v>232</v>
      </c>
      <c r="P203" s="68">
        <v>42848.764409722222</v>
      </c>
      <c r="Q203" s="66" t="s">
        <v>2158</v>
      </c>
      <c r="R203" s="66"/>
      <c r="S203" s="66"/>
      <c r="T203" s="66" t="s">
        <v>2176</v>
      </c>
      <c r="U203" s="66"/>
      <c r="V203" s="70" t="s">
        <v>418</v>
      </c>
      <c r="W203" s="68">
        <v>42848.764409722222</v>
      </c>
      <c r="X203" s="70" t="s">
        <v>2206</v>
      </c>
      <c r="Y203" s="66"/>
      <c r="Z203" s="66"/>
      <c r="AA203" s="72" t="s">
        <v>2229</v>
      </c>
      <c r="AB203" s="66"/>
      <c r="AC203" s="66" t="b">
        <v>0</v>
      </c>
      <c r="AD203" s="66">
        <v>0</v>
      </c>
      <c r="AE203" s="72" t="s">
        <v>294</v>
      </c>
      <c r="AF203" s="66" t="b">
        <v>0</v>
      </c>
      <c r="AG203" s="66" t="s">
        <v>297</v>
      </c>
      <c r="AH203" s="66"/>
      <c r="AI203" s="72" t="s">
        <v>294</v>
      </c>
      <c r="AJ203" s="66" t="b">
        <v>0</v>
      </c>
      <c r="AK203" s="66">
        <v>1</v>
      </c>
      <c r="AL203" s="72" t="s">
        <v>2230</v>
      </c>
      <c r="AM203" s="66" t="s">
        <v>303</v>
      </c>
      <c r="AN203" s="66" t="b">
        <v>0</v>
      </c>
      <c r="AO203" s="72" t="s">
        <v>2230</v>
      </c>
      <c r="AP203" s="66" t="s">
        <v>178</v>
      </c>
      <c r="AQ203" s="66">
        <v>0</v>
      </c>
      <c r="AR203" s="66">
        <v>0</v>
      </c>
      <c r="AS203" s="66"/>
      <c r="AT203" s="66"/>
      <c r="AU203" s="66"/>
      <c r="AV203" s="66"/>
      <c r="AW203" s="66"/>
      <c r="AX203" s="66"/>
      <c r="AY203" s="66"/>
      <c r="AZ203" s="66"/>
      <c r="BA203" s="66" t="s">
        <v>2415</v>
      </c>
      <c r="BB203">
        <v>1</v>
      </c>
      <c r="BC203" s="66" t="str">
        <f>VLOOKUP(Edges[[#This Row],[States]],'Sentiment Classification'!E:G,3,FALSE)</f>
        <v>North</v>
      </c>
      <c r="BD203" s="66" t="str">
        <f>IF(Edges[[#This Row],[Vertex 1]]=Edges[[#This Row],[Vertex 2]],"HIDE","SHOW")</f>
        <v>SHOW</v>
      </c>
      <c r="BE203" s="66">
        <f>VLOOKUP(Edges[[#This Row],[Region]],'Sentiment Classification'!J:K,2,FALSE)</f>
        <v>154</v>
      </c>
      <c r="BF203" s="66">
        <f>VLOOKUP(Edges[[#This Row],[States]],'Sentiment Classification'!E:F,2,FALSE)</f>
        <v>26</v>
      </c>
      <c r="BG203" s="65" t="str">
        <f>REPLACE(INDEX(GroupVertices[Group], MATCH(Edges[[#This Row],[Vertex 1]],GroupVertices[Vertex],0)),1,1,"")</f>
        <v>orth</v>
      </c>
      <c r="BH203" s="65" t="str">
        <f>REPLACE(INDEX(GroupVertices[Group], MATCH(Edges[[#This Row],[Vertex 2]],GroupVertices[Vertex],0)),1,1,"")</f>
        <v>orth</v>
      </c>
      <c r="BI203">
        <v>1</v>
      </c>
    </row>
    <row r="204" spans="1:61" x14ac:dyDescent="0.25">
      <c r="A204" s="64" t="s">
        <v>2133</v>
      </c>
      <c r="B204" s="64" t="s">
        <v>2146</v>
      </c>
      <c r="C204" s="79" t="s">
        <v>9479</v>
      </c>
      <c r="D204" s="87">
        <v>2.5</v>
      </c>
      <c r="E204" s="88"/>
      <c r="F204" s="89">
        <v>95</v>
      </c>
      <c r="G204" s="66" t="str">
        <f>IF(Edges[[#This Row],[Vertex 1]]=Edges[[#This Row],[Vertex 2]],"HIDE","SHOW")</f>
        <v>SHOW</v>
      </c>
      <c r="H204" s="77"/>
      <c r="I204" s="90"/>
      <c r="J204" s="90"/>
      <c r="K204" s="34" t="s">
        <v>65</v>
      </c>
      <c r="L204" s="93">
        <v>204</v>
      </c>
      <c r="M204" s="93"/>
      <c r="N204" s="92"/>
      <c r="O204" s="66" t="s">
        <v>232</v>
      </c>
      <c r="P204" s="68">
        <v>42848.762395833335</v>
      </c>
      <c r="Q204" s="66" t="s">
        <v>2159</v>
      </c>
      <c r="R204" s="69" t="s">
        <v>2172</v>
      </c>
      <c r="S204" s="66" t="s">
        <v>525</v>
      </c>
      <c r="T204" s="66" t="s">
        <v>2176</v>
      </c>
      <c r="U204" s="66"/>
      <c r="V204" s="70" t="s">
        <v>2187</v>
      </c>
      <c r="W204" s="68">
        <v>42848.762395833335</v>
      </c>
      <c r="X204" s="70" t="s">
        <v>2207</v>
      </c>
      <c r="Y204" s="66"/>
      <c r="Z204" s="66"/>
      <c r="AA204" s="72" t="s">
        <v>2230</v>
      </c>
      <c r="AB204" s="66"/>
      <c r="AC204" s="66" t="b">
        <v>0</v>
      </c>
      <c r="AD204" s="66">
        <v>1</v>
      </c>
      <c r="AE204" s="72" t="s">
        <v>294</v>
      </c>
      <c r="AF204" s="66" t="b">
        <v>0</v>
      </c>
      <c r="AG204" s="66" t="s">
        <v>297</v>
      </c>
      <c r="AH204" s="66"/>
      <c r="AI204" s="72" t="s">
        <v>294</v>
      </c>
      <c r="AJ204" s="66" t="b">
        <v>0</v>
      </c>
      <c r="AK204" s="66">
        <v>1</v>
      </c>
      <c r="AL204" s="72" t="s">
        <v>294</v>
      </c>
      <c r="AM204" s="66" t="s">
        <v>303</v>
      </c>
      <c r="AN204" s="66" t="b">
        <v>1</v>
      </c>
      <c r="AO204" s="72" t="s">
        <v>2230</v>
      </c>
      <c r="AP204" s="66" t="s">
        <v>178</v>
      </c>
      <c r="AQ204" s="66">
        <v>0</v>
      </c>
      <c r="AR204" s="66">
        <v>0</v>
      </c>
      <c r="AS204" s="66"/>
      <c r="AT204" s="66"/>
      <c r="AU204" s="66"/>
      <c r="AV204" s="66"/>
      <c r="AW204" s="66"/>
      <c r="AX204" s="66"/>
      <c r="AY204" s="66"/>
      <c r="AZ204" s="66"/>
      <c r="BA204" s="66" t="s">
        <v>2415</v>
      </c>
      <c r="BB204">
        <v>1</v>
      </c>
      <c r="BC204" s="66" t="str">
        <f>VLOOKUP(Edges[[#This Row],[States]],'Sentiment Classification'!E:G,3,FALSE)</f>
        <v>North</v>
      </c>
      <c r="BD204" s="66" t="str">
        <f>IF(Edges[[#This Row],[Vertex 1]]=Edges[[#This Row],[Vertex 2]],"HIDE","SHOW")</f>
        <v>SHOW</v>
      </c>
      <c r="BE204" s="66">
        <f>VLOOKUP(Edges[[#This Row],[Region]],'Sentiment Classification'!J:K,2,FALSE)</f>
        <v>154</v>
      </c>
      <c r="BF204" s="66">
        <f>VLOOKUP(Edges[[#This Row],[States]],'Sentiment Classification'!E:F,2,FALSE)</f>
        <v>26</v>
      </c>
      <c r="BG204" s="65" t="str">
        <f>REPLACE(INDEX(GroupVertices[Group], MATCH(Edges[[#This Row],[Vertex 1]],GroupVertices[Vertex],0)),1,1,"")</f>
        <v>orth</v>
      </c>
      <c r="BH204" s="65" t="str">
        <f>REPLACE(INDEX(GroupVertices[Group], MATCH(Edges[[#This Row],[Vertex 2]],GroupVertices[Vertex],0)),1,1,"")</f>
        <v>orth</v>
      </c>
      <c r="BI204">
        <v>2</v>
      </c>
    </row>
    <row r="205" spans="1:61" x14ac:dyDescent="0.25">
      <c r="A205" s="64" t="s">
        <v>2133</v>
      </c>
      <c r="B205" s="64" t="s">
        <v>2146</v>
      </c>
      <c r="C205" s="79" t="s">
        <v>9479</v>
      </c>
      <c r="D205" s="87">
        <v>2.5</v>
      </c>
      <c r="E205" s="88"/>
      <c r="F205" s="89">
        <v>95</v>
      </c>
      <c r="G205" s="66" t="str">
        <f>IF(Edges[[#This Row],[Vertex 1]]=Edges[[#This Row],[Vertex 2]],"HIDE","SHOW")</f>
        <v>SHOW</v>
      </c>
      <c r="H205" s="77"/>
      <c r="I205" s="90"/>
      <c r="J205" s="90"/>
      <c r="K205" s="34" t="s">
        <v>65</v>
      </c>
      <c r="L205" s="93">
        <v>205</v>
      </c>
      <c r="M205" s="93"/>
      <c r="N205" s="92"/>
      <c r="O205" s="66" t="s">
        <v>232</v>
      </c>
      <c r="P205" s="68">
        <v>42848.764745370368</v>
      </c>
      <c r="Q205" s="66" t="s">
        <v>2160</v>
      </c>
      <c r="R205" s="69" t="s">
        <v>2173</v>
      </c>
      <c r="S205" s="66" t="s">
        <v>525</v>
      </c>
      <c r="T205" s="66" t="s">
        <v>2177</v>
      </c>
      <c r="U205" s="66"/>
      <c r="V205" s="70" t="s">
        <v>2187</v>
      </c>
      <c r="W205" s="68">
        <v>42848.764745370368</v>
      </c>
      <c r="X205" s="70" t="s">
        <v>2208</v>
      </c>
      <c r="Y205" s="66"/>
      <c r="Z205" s="66"/>
      <c r="AA205" s="72" t="s">
        <v>2231</v>
      </c>
      <c r="AB205" s="66"/>
      <c r="AC205" s="66" t="b">
        <v>0</v>
      </c>
      <c r="AD205" s="66">
        <v>1</v>
      </c>
      <c r="AE205" s="72" t="s">
        <v>294</v>
      </c>
      <c r="AF205" s="66" t="b">
        <v>0</v>
      </c>
      <c r="AG205" s="66" t="s">
        <v>297</v>
      </c>
      <c r="AH205" s="66"/>
      <c r="AI205" s="72" t="s">
        <v>294</v>
      </c>
      <c r="AJ205" s="66" t="b">
        <v>0</v>
      </c>
      <c r="AK205" s="66">
        <v>0</v>
      </c>
      <c r="AL205" s="72" t="s">
        <v>294</v>
      </c>
      <c r="AM205" s="66" t="s">
        <v>303</v>
      </c>
      <c r="AN205" s="66" t="b">
        <v>1</v>
      </c>
      <c r="AO205" s="72" t="s">
        <v>2231</v>
      </c>
      <c r="AP205" s="66" t="s">
        <v>178</v>
      </c>
      <c r="AQ205" s="66">
        <v>0</v>
      </c>
      <c r="AR205" s="66">
        <v>0</v>
      </c>
      <c r="AS205" s="66"/>
      <c r="AT205" s="66"/>
      <c r="AU205" s="66"/>
      <c r="AV205" s="66"/>
      <c r="AW205" s="66"/>
      <c r="AX205" s="66"/>
      <c r="AY205" s="66"/>
      <c r="AZ205" s="66"/>
      <c r="BA205" s="66" t="s">
        <v>2415</v>
      </c>
      <c r="BB205">
        <v>1</v>
      </c>
      <c r="BC205" s="66" t="str">
        <f>VLOOKUP(Edges[[#This Row],[States]],'Sentiment Classification'!E:G,3,FALSE)</f>
        <v>North</v>
      </c>
      <c r="BD205" s="66" t="str">
        <f>IF(Edges[[#This Row],[Vertex 1]]=Edges[[#This Row],[Vertex 2]],"HIDE","SHOW")</f>
        <v>SHOW</v>
      </c>
      <c r="BE205" s="66">
        <f>VLOOKUP(Edges[[#This Row],[Region]],'Sentiment Classification'!J:K,2,FALSE)</f>
        <v>154</v>
      </c>
      <c r="BF205" s="66">
        <f>VLOOKUP(Edges[[#This Row],[States]],'Sentiment Classification'!E:F,2,FALSE)</f>
        <v>26</v>
      </c>
      <c r="BG205" s="65" t="str">
        <f>REPLACE(INDEX(GroupVertices[Group], MATCH(Edges[[#This Row],[Vertex 1]],GroupVertices[Vertex],0)),1,1,"")</f>
        <v>orth</v>
      </c>
      <c r="BH205" s="65" t="str">
        <f>REPLACE(INDEX(GroupVertices[Group], MATCH(Edges[[#This Row],[Vertex 2]],GroupVertices[Vertex],0)),1,1,"")</f>
        <v>orth</v>
      </c>
      <c r="BI205">
        <v>2</v>
      </c>
    </row>
    <row r="206" spans="1:61" x14ac:dyDescent="0.25">
      <c r="A206" s="64" t="s">
        <v>2133</v>
      </c>
      <c r="B206" s="64" t="s">
        <v>2147</v>
      </c>
      <c r="C206" s="79" t="s">
        <v>9479</v>
      </c>
      <c r="D206" s="87">
        <v>2.5</v>
      </c>
      <c r="E206" s="88"/>
      <c r="F206" s="89">
        <v>95</v>
      </c>
      <c r="G206" s="66" t="str">
        <f>IF(Edges[[#This Row],[Vertex 1]]=Edges[[#This Row],[Vertex 2]],"HIDE","SHOW")</f>
        <v>SHOW</v>
      </c>
      <c r="H206" s="77"/>
      <c r="I206" s="90"/>
      <c r="J206" s="90"/>
      <c r="K206" s="34" t="s">
        <v>65</v>
      </c>
      <c r="L206" s="93">
        <v>206</v>
      </c>
      <c r="M206" s="93"/>
      <c r="N206" s="92"/>
      <c r="O206" s="66" t="s">
        <v>232</v>
      </c>
      <c r="P206" s="68">
        <v>42848.762395833335</v>
      </c>
      <c r="Q206" s="66" t="s">
        <v>2159</v>
      </c>
      <c r="R206" s="69" t="s">
        <v>2172</v>
      </c>
      <c r="S206" s="66" t="s">
        <v>525</v>
      </c>
      <c r="T206" s="66" t="s">
        <v>2176</v>
      </c>
      <c r="U206" s="66"/>
      <c r="V206" s="70" t="s">
        <v>2187</v>
      </c>
      <c r="W206" s="68">
        <v>42848.762395833335</v>
      </c>
      <c r="X206" s="70" t="s">
        <v>2207</v>
      </c>
      <c r="Y206" s="66"/>
      <c r="Z206" s="66"/>
      <c r="AA206" s="72" t="s">
        <v>2230</v>
      </c>
      <c r="AB206" s="66"/>
      <c r="AC206" s="66" t="b">
        <v>0</v>
      </c>
      <c r="AD206" s="66">
        <v>1</v>
      </c>
      <c r="AE206" s="72" t="s">
        <v>294</v>
      </c>
      <c r="AF206" s="66" t="b">
        <v>0</v>
      </c>
      <c r="AG206" s="66" t="s">
        <v>297</v>
      </c>
      <c r="AH206" s="66"/>
      <c r="AI206" s="72" t="s">
        <v>294</v>
      </c>
      <c r="AJ206" s="66" t="b">
        <v>0</v>
      </c>
      <c r="AK206" s="66">
        <v>1</v>
      </c>
      <c r="AL206" s="72" t="s">
        <v>294</v>
      </c>
      <c r="AM206" s="66" t="s">
        <v>303</v>
      </c>
      <c r="AN206" s="66" t="b">
        <v>1</v>
      </c>
      <c r="AO206" s="72" t="s">
        <v>2230</v>
      </c>
      <c r="AP206" s="66" t="s">
        <v>178</v>
      </c>
      <c r="AQ206" s="66">
        <v>0</v>
      </c>
      <c r="AR206" s="66">
        <v>0</v>
      </c>
      <c r="AS206" s="66"/>
      <c r="AT206" s="66"/>
      <c r="AU206" s="66"/>
      <c r="AV206" s="66"/>
      <c r="AW206" s="66"/>
      <c r="AX206" s="66"/>
      <c r="AY206" s="66"/>
      <c r="AZ206" s="66"/>
      <c r="BA206" s="66" t="s">
        <v>2415</v>
      </c>
      <c r="BB206">
        <v>1</v>
      </c>
      <c r="BC206" s="66" t="str">
        <f>VLOOKUP(Edges[[#This Row],[States]],'Sentiment Classification'!E:G,3,FALSE)</f>
        <v>North</v>
      </c>
      <c r="BD206" s="66" t="str">
        <f>IF(Edges[[#This Row],[Vertex 1]]=Edges[[#This Row],[Vertex 2]],"HIDE","SHOW")</f>
        <v>SHOW</v>
      </c>
      <c r="BE206" s="66">
        <f>VLOOKUP(Edges[[#This Row],[Region]],'Sentiment Classification'!J:K,2,FALSE)</f>
        <v>154</v>
      </c>
      <c r="BF206" s="66">
        <f>VLOOKUP(Edges[[#This Row],[States]],'Sentiment Classification'!E:F,2,FALSE)</f>
        <v>26</v>
      </c>
      <c r="BG206" s="65" t="str">
        <f>REPLACE(INDEX(GroupVertices[Group], MATCH(Edges[[#This Row],[Vertex 1]],GroupVertices[Vertex],0)),1,1,"")</f>
        <v>orth</v>
      </c>
      <c r="BH206" s="65" t="str">
        <f>REPLACE(INDEX(GroupVertices[Group], MATCH(Edges[[#This Row],[Vertex 2]],GroupVertices[Vertex],0)),1,1,"")</f>
        <v>orth</v>
      </c>
      <c r="BI206">
        <v>2</v>
      </c>
    </row>
    <row r="207" spans="1:61" x14ac:dyDescent="0.25">
      <c r="A207" s="64" t="s">
        <v>2133</v>
      </c>
      <c r="B207" s="64" t="s">
        <v>2147</v>
      </c>
      <c r="C207" s="79" t="s">
        <v>9479</v>
      </c>
      <c r="D207" s="87">
        <v>2.5</v>
      </c>
      <c r="E207" s="88"/>
      <c r="F207" s="89">
        <v>95</v>
      </c>
      <c r="G207" s="66" t="str">
        <f>IF(Edges[[#This Row],[Vertex 1]]=Edges[[#This Row],[Vertex 2]],"HIDE","SHOW")</f>
        <v>SHOW</v>
      </c>
      <c r="H207" s="77"/>
      <c r="I207" s="90"/>
      <c r="J207" s="90"/>
      <c r="K207" s="34" t="s">
        <v>65</v>
      </c>
      <c r="L207" s="93">
        <v>207</v>
      </c>
      <c r="M207" s="93"/>
      <c r="N207" s="92"/>
      <c r="O207" s="66" t="s">
        <v>232</v>
      </c>
      <c r="P207" s="68">
        <v>42848.764745370368</v>
      </c>
      <c r="Q207" s="66" t="s">
        <v>2160</v>
      </c>
      <c r="R207" s="69" t="s">
        <v>2173</v>
      </c>
      <c r="S207" s="66" t="s">
        <v>525</v>
      </c>
      <c r="T207" s="66" t="s">
        <v>2177</v>
      </c>
      <c r="U207" s="66"/>
      <c r="V207" s="70" t="s">
        <v>2187</v>
      </c>
      <c r="W207" s="68">
        <v>42848.764745370368</v>
      </c>
      <c r="X207" s="70" t="s">
        <v>2208</v>
      </c>
      <c r="Y207" s="66"/>
      <c r="Z207" s="66"/>
      <c r="AA207" s="72" t="s">
        <v>2231</v>
      </c>
      <c r="AB207" s="66"/>
      <c r="AC207" s="66" t="b">
        <v>0</v>
      </c>
      <c r="AD207" s="66">
        <v>1</v>
      </c>
      <c r="AE207" s="72" t="s">
        <v>294</v>
      </c>
      <c r="AF207" s="66" t="b">
        <v>0</v>
      </c>
      <c r="AG207" s="66" t="s">
        <v>297</v>
      </c>
      <c r="AH207" s="66"/>
      <c r="AI207" s="72" t="s">
        <v>294</v>
      </c>
      <c r="AJ207" s="66" t="b">
        <v>0</v>
      </c>
      <c r="AK207" s="66">
        <v>0</v>
      </c>
      <c r="AL207" s="72" t="s">
        <v>294</v>
      </c>
      <c r="AM207" s="66" t="s">
        <v>303</v>
      </c>
      <c r="AN207" s="66" t="b">
        <v>1</v>
      </c>
      <c r="AO207" s="72" t="s">
        <v>2231</v>
      </c>
      <c r="AP207" s="66" t="s">
        <v>178</v>
      </c>
      <c r="AQ207" s="66">
        <v>0</v>
      </c>
      <c r="AR207" s="66">
        <v>0</v>
      </c>
      <c r="AS207" s="66"/>
      <c r="AT207" s="66"/>
      <c r="AU207" s="66"/>
      <c r="AV207" s="66"/>
      <c r="AW207" s="66"/>
      <c r="AX207" s="66"/>
      <c r="AY207" s="66"/>
      <c r="AZ207" s="66"/>
      <c r="BA207" s="66" t="s">
        <v>2415</v>
      </c>
      <c r="BB207">
        <v>1</v>
      </c>
      <c r="BC207" s="66" t="str">
        <f>VLOOKUP(Edges[[#This Row],[States]],'Sentiment Classification'!E:G,3,FALSE)</f>
        <v>North</v>
      </c>
      <c r="BD207" s="66" t="str">
        <f>IF(Edges[[#This Row],[Vertex 1]]=Edges[[#This Row],[Vertex 2]],"HIDE","SHOW")</f>
        <v>SHOW</v>
      </c>
      <c r="BE207" s="66">
        <f>VLOOKUP(Edges[[#This Row],[Region]],'Sentiment Classification'!J:K,2,FALSE)</f>
        <v>154</v>
      </c>
      <c r="BF207" s="66">
        <f>VLOOKUP(Edges[[#This Row],[States]],'Sentiment Classification'!E:F,2,FALSE)</f>
        <v>26</v>
      </c>
      <c r="BG207" s="65" t="str">
        <f>REPLACE(INDEX(GroupVertices[Group], MATCH(Edges[[#This Row],[Vertex 1]],GroupVertices[Vertex],0)),1,1,"")</f>
        <v>orth</v>
      </c>
      <c r="BH207" s="65" t="str">
        <f>REPLACE(INDEX(GroupVertices[Group], MATCH(Edges[[#This Row],[Vertex 2]],GroupVertices[Vertex],0)),1,1,"")</f>
        <v>orth</v>
      </c>
      <c r="BI207">
        <v>2</v>
      </c>
    </row>
    <row r="208" spans="1:61" x14ac:dyDescent="0.25">
      <c r="A208" s="64" t="s">
        <v>2134</v>
      </c>
      <c r="B208" s="64" t="s">
        <v>464</v>
      </c>
      <c r="C208" s="79" t="s">
        <v>9479</v>
      </c>
      <c r="D208" s="87">
        <v>1</v>
      </c>
      <c r="E208" s="88"/>
      <c r="F208" s="89">
        <v>90</v>
      </c>
      <c r="G208" s="66" t="str">
        <f>IF(Edges[[#This Row],[Vertex 1]]=Edges[[#This Row],[Vertex 2]],"HIDE","SHOW")</f>
        <v>SHOW</v>
      </c>
      <c r="H208" s="77"/>
      <c r="I208" s="90"/>
      <c r="J208" s="90"/>
      <c r="K208" s="34" t="s">
        <v>65</v>
      </c>
      <c r="L208" s="93">
        <v>208</v>
      </c>
      <c r="M208" s="93"/>
      <c r="N208" s="92"/>
      <c r="O208" s="66" t="s">
        <v>232</v>
      </c>
      <c r="P208" s="68">
        <v>42848.765451388892</v>
      </c>
      <c r="Q208" s="66" t="s">
        <v>2161</v>
      </c>
      <c r="R208" s="66"/>
      <c r="S208" s="66"/>
      <c r="T208" s="66" t="s">
        <v>2178</v>
      </c>
      <c r="U208" s="66"/>
      <c r="V208" s="70" t="s">
        <v>418</v>
      </c>
      <c r="W208" s="68">
        <v>42848.765451388892</v>
      </c>
      <c r="X208" s="70" t="s">
        <v>2209</v>
      </c>
      <c r="Y208" s="66"/>
      <c r="Z208" s="66"/>
      <c r="AA208" s="72" t="s">
        <v>2232</v>
      </c>
      <c r="AB208" s="66"/>
      <c r="AC208" s="66" t="b">
        <v>0</v>
      </c>
      <c r="AD208" s="66">
        <v>8</v>
      </c>
      <c r="AE208" s="72" t="s">
        <v>294</v>
      </c>
      <c r="AF208" s="66" t="b">
        <v>0</v>
      </c>
      <c r="AG208" s="66" t="s">
        <v>297</v>
      </c>
      <c r="AH208" s="66"/>
      <c r="AI208" s="72" t="s">
        <v>294</v>
      </c>
      <c r="AJ208" s="66" t="b">
        <v>0</v>
      </c>
      <c r="AK208" s="66">
        <v>1</v>
      </c>
      <c r="AL208" s="72" t="s">
        <v>294</v>
      </c>
      <c r="AM208" s="66" t="s">
        <v>303</v>
      </c>
      <c r="AN208" s="66" t="b">
        <v>0</v>
      </c>
      <c r="AO208" s="72" t="s">
        <v>2232</v>
      </c>
      <c r="AP208" s="66" t="s">
        <v>178</v>
      </c>
      <c r="AQ208" s="66">
        <v>0</v>
      </c>
      <c r="AR208" s="66">
        <v>0</v>
      </c>
      <c r="AS208" s="66"/>
      <c r="AT208" s="66"/>
      <c r="AU208" s="66"/>
      <c r="AV208" s="66"/>
      <c r="AW208" s="66"/>
      <c r="AX208" s="66"/>
      <c r="AY208" s="66"/>
      <c r="AZ208" s="66"/>
      <c r="BA208" s="66" t="s">
        <v>2415</v>
      </c>
      <c r="BB208">
        <v>1</v>
      </c>
      <c r="BC208" s="66" t="str">
        <f>VLOOKUP(Edges[[#This Row],[States]],'Sentiment Classification'!E:G,3,FALSE)</f>
        <v>North</v>
      </c>
      <c r="BD208" s="66" t="str">
        <f>IF(Edges[[#This Row],[Vertex 1]]=Edges[[#This Row],[Vertex 2]],"HIDE","SHOW")</f>
        <v>SHOW</v>
      </c>
      <c r="BE208" s="66">
        <f>VLOOKUP(Edges[[#This Row],[Region]],'Sentiment Classification'!J:K,2,FALSE)</f>
        <v>154</v>
      </c>
      <c r="BF208" s="66">
        <f>VLOOKUP(Edges[[#This Row],[States]],'Sentiment Classification'!E:F,2,FALSE)</f>
        <v>26</v>
      </c>
      <c r="BG208" s="65" t="str">
        <f>REPLACE(INDEX(GroupVertices[Group], MATCH(Edges[[#This Row],[Vertex 1]],GroupVertices[Vertex],0)),1,1,"")</f>
        <v>orth</v>
      </c>
      <c r="BH208" s="65" t="str">
        <f>REPLACE(INDEX(GroupVertices[Group], MATCH(Edges[[#This Row],[Vertex 2]],GroupVertices[Vertex],0)),1,1,"")</f>
        <v>ast</v>
      </c>
      <c r="BI208">
        <v>1</v>
      </c>
    </row>
    <row r="209" spans="1:61" x14ac:dyDescent="0.25">
      <c r="A209" s="64" t="s">
        <v>2135</v>
      </c>
      <c r="B209" s="64" t="s">
        <v>2137</v>
      </c>
      <c r="C209" s="79" t="s">
        <v>9479</v>
      </c>
      <c r="D209" s="87">
        <v>1</v>
      </c>
      <c r="E209" s="88"/>
      <c r="F209" s="89">
        <v>90</v>
      </c>
      <c r="G209" s="66" t="str">
        <f>IF(Edges[[#This Row],[Vertex 1]]=Edges[[#This Row],[Vertex 2]],"HIDE","SHOW")</f>
        <v>SHOW</v>
      </c>
      <c r="H209" s="77"/>
      <c r="I209" s="90"/>
      <c r="J209" s="90"/>
      <c r="K209" s="34" t="s">
        <v>65</v>
      </c>
      <c r="L209" s="93">
        <v>209</v>
      </c>
      <c r="M209" s="93"/>
      <c r="N209" s="92"/>
      <c r="O209" s="66" t="s">
        <v>232</v>
      </c>
      <c r="P209" s="68">
        <v>42848.765787037039</v>
      </c>
      <c r="Q209" s="66" t="s">
        <v>2155</v>
      </c>
      <c r="R209" s="66"/>
      <c r="S209" s="66"/>
      <c r="T209" s="66"/>
      <c r="U209" s="66"/>
      <c r="V209" s="70" t="s">
        <v>2188</v>
      </c>
      <c r="W209" s="68">
        <v>42848.765787037039</v>
      </c>
      <c r="X209" s="70" t="s">
        <v>2210</v>
      </c>
      <c r="Y209" s="66"/>
      <c r="Z209" s="66"/>
      <c r="AA209" s="72" t="s">
        <v>2233</v>
      </c>
      <c r="AB209" s="66"/>
      <c r="AC209" s="66" t="b">
        <v>0</v>
      </c>
      <c r="AD209" s="66">
        <v>0</v>
      </c>
      <c r="AE209" s="72" t="s">
        <v>294</v>
      </c>
      <c r="AF209" s="66" t="b">
        <v>0</v>
      </c>
      <c r="AG209" s="66" t="s">
        <v>297</v>
      </c>
      <c r="AH209" s="66"/>
      <c r="AI209" s="72" t="s">
        <v>294</v>
      </c>
      <c r="AJ209" s="66" t="b">
        <v>0</v>
      </c>
      <c r="AK209" s="66">
        <v>3</v>
      </c>
      <c r="AL209" s="72" t="s">
        <v>2235</v>
      </c>
      <c r="AM209" s="66" t="s">
        <v>303</v>
      </c>
      <c r="AN209" s="66" t="b">
        <v>0</v>
      </c>
      <c r="AO209" s="72" t="s">
        <v>2235</v>
      </c>
      <c r="AP209" s="66" t="s">
        <v>178</v>
      </c>
      <c r="AQ209" s="66">
        <v>0</v>
      </c>
      <c r="AR209" s="66">
        <v>0</v>
      </c>
      <c r="AS209" s="66"/>
      <c r="AT209" s="66"/>
      <c r="AU209" s="66"/>
      <c r="AV209" s="66"/>
      <c r="AW209" s="66"/>
      <c r="AX209" s="66"/>
      <c r="AY209" s="66"/>
      <c r="AZ209" s="66"/>
      <c r="BA209" s="66" t="s">
        <v>2415</v>
      </c>
      <c r="BB209">
        <v>1</v>
      </c>
      <c r="BC209" s="66" t="str">
        <f>VLOOKUP(Edges[[#This Row],[States]],'Sentiment Classification'!E:G,3,FALSE)</f>
        <v>North</v>
      </c>
      <c r="BD209" s="66" t="str">
        <f>IF(Edges[[#This Row],[Vertex 1]]=Edges[[#This Row],[Vertex 2]],"HIDE","SHOW")</f>
        <v>SHOW</v>
      </c>
      <c r="BE209" s="66">
        <f>VLOOKUP(Edges[[#This Row],[Region]],'Sentiment Classification'!J:K,2,FALSE)</f>
        <v>154</v>
      </c>
      <c r="BF209" s="66">
        <f>VLOOKUP(Edges[[#This Row],[States]],'Sentiment Classification'!E:F,2,FALSE)</f>
        <v>26</v>
      </c>
      <c r="BG209" s="65" t="str">
        <f>REPLACE(INDEX(GroupVertices[Group], MATCH(Edges[[#This Row],[Vertex 1]],GroupVertices[Vertex],0)),1,1,"")</f>
        <v>orth</v>
      </c>
      <c r="BH209" s="65" t="str">
        <f>REPLACE(INDEX(GroupVertices[Group], MATCH(Edges[[#This Row],[Vertex 2]],GroupVertices[Vertex],0)),1,1,"")</f>
        <v>orth</v>
      </c>
      <c r="BI209">
        <v>1</v>
      </c>
    </row>
    <row r="210" spans="1:61" x14ac:dyDescent="0.25">
      <c r="A210" s="64" t="s">
        <v>2136</v>
      </c>
      <c r="B210" s="64" t="s">
        <v>2134</v>
      </c>
      <c r="C210" s="79" t="s">
        <v>9479</v>
      </c>
      <c r="D210" s="87">
        <v>1</v>
      </c>
      <c r="E210" s="88"/>
      <c r="F210" s="89">
        <v>90</v>
      </c>
      <c r="G210" s="66" t="str">
        <f>IF(Edges[[#This Row],[Vertex 1]]=Edges[[#This Row],[Vertex 2]],"HIDE","SHOW")</f>
        <v>SHOW</v>
      </c>
      <c r="H210" s="77"/>
      <c r="I210" s="90"/>
      <c r="J210" s="90"/>
      <c r="K210" s="34" t="s">
        <v>65</v>
      </c>
      <c r="L210" s="93">
        <v>210</v>
      </c>
      <c r="M210" s="93"/>
      <c r="N210" s="92"/>
      <c r="O210" s="66" t="s">
        <v>232</v>
      </c>
      <c r="P210" s="68">
        <v>42848.766597222224</v>
      </c>
      <c r="Q210" s="66" t="s">
        <v>2162</v>
      </c>
      <c r="R210" s="66"/>
      <c r="S210" s="66"/>
      <c r="T210" s="66" t="s">
        <v>2178</v>
      </c>
      <c r="U210" s="66"/>
      <c r="V210" s="70" t="s">
        <v>2189</v>
      </c>
      <c r="W210" s="68">
        <v>42848.766597222224</v>
      </c>
      <c r="X210" s="70" t="s">
        <v>2211</v>
      </c>
      <c r="Y210" s="66"/>
      <c r="Z210" s="66"/>
      <c r="AA210" s="72" t="s">
        <v>2234</v>
      </c>
      <c r="AB210" s="66"/>
      <c r="AC210" s="66" t="b">
        <v>0</v>
      </c>
      <c r="AD210" s="66">
        <v>0</v>
      </c>
      <c r="AE210" s="72" t="s">
        <v>294</v>
      </c>
      <c r="AF210" s="66" t="b">
        <v>0</v>
      </c>
      <c r="AG210" s="66" t="s">
        <v>297</v>
      </c>
      <c r="AH210" s="66"/>
      <c r="AI210" s="72" t="s">
        <v>294</v>
      </c>
      <c r="AJ210" s="66" t="b">
        <v>0</v>
      </c>
      <c r="AK210" s="66">
        <v>1</v>
      </c>
      <c r="AL210" s="72" t="s">
        <v>2232</v>
      </c>
      <c r="AM210" s="66" t="s">
        <v>300</v>
      </c>
      <c r="AN210" s="66" t="b">
        <v>0</v>
      </c>
      <c r="AO210" s="72" t="s">
        <v>2232</v>
      </c>
      <c r="AP210" s="66" t="s">
        <v>178</v>
      </c>
      <c r="AQ210" s="66">
        <v>0</v>
      </c>
      <c r="AR210" s="66">
        <v>0</v>
      </c>
      <c r="AS210" s="66"/>
      <c r="AT210" s="66"/>
      <c r="AU210" s="66"/>
      <c r="AV210" s="66"/>
      <c r="AW210" s="66"/>
      <c r="AX210" s="66"/>
      <c r="AY210" s="66"/>
      <c r="AZ210" s="66"/>
      <c r="BA210" s="66" t="s">
        <v>2415</v>
      </c>
      <c r="BB210">
        <v>1</v>
      </c>
      <c r="BC210" s="66" t="str">
        <f>VLOOKUP(Edges[[#This Row],[States]],'Sentiment Classification'!E:G,3,FALSE)</f>
        <v>North</v>
      </c>
      <c r="BD210" s="66" t="str">
        <f>IF(Edges[[#This Row],[Vertex 1]]=Edges[[#This Row],[Vertex 2]],"HIDE","SHOW")</f>
        <v>SHOW</v>
      </c>
      <c r="BE210" s="66">
        <f>VLOOKUP(Edges[[#This Row],[Region]],'Sentiment Classification'!J:K,2,FALSE)</f>
        <v>154</v>
      </c>
      <c r="BF210" s="66">
        <f>VLOOKUP(Edges[[#This Row],[States]],'Sentiment Classification'!E:F,2,FALSE)</f>
        <v>26</v>
      </c>
      <c r="BG210" s="65" t="str">
        <f>REPLACE(INDEX(GroupVertices[Group], MATCH(Edges[[#This Row],[Vertex 1]],GroupVertices[Vertex],0)),1,1,"")</f>
        <v>orth</v>
      </c>
      <c r="BH210" s="65" t="str">
        <f>REPLACE(INDEX(GroupVertices[Group], MATCH(Edges[[#This Row],[Vertex 2]],GroupVertices[Vertex],0)),1,1,"")</f>
        <v>orth</v>
      </c>
      <c r="BI210">
        <v>1</v>
      </c>
    </row>
    <row r="211" spans="1:61" hidden="1" x14ac:dyDescent="0.25">
      <c r="A211" s="64" t="s">
        <v>2137</v>
      </c>
      <c r="B211" s="64" t="s">
        <v>2137</v>
      </c>
      <c r="C211" s="79"/>
      <c r="D211" s="87"/>
      <c r="E211" s="88"/>
      <c r="F211" s="89"/>
      <c r="G211" s="66" t="str">
        <f>IF(Edges[[#This Row],[Vertex 1]]=Edges[[#This Row],[Vertex 2]],"HIDE","SHOW")</f>
        <v>HIDE</v>
      </c>
      <c r="H211" s="77"/>
      <c r="I211" s="90"/>
      <c r="J211" s="90"/>
      <c r="K211" s="34" t="s">
        <v>65</v>
      </c>
      <c r="L211" s="93">
        <v>211</v>
      </c>
      <c r="M211" s="93"/>
      <c r="N211" s="92"/>
      <c r="O211" s="66" t="s">
        <v>178</v>
      </c>
      <c r="P211" s="68">
        <v>42848.751863425925</v>
      </c>
      <c r="Q211" s="66" t="s">
        <v>2163</v>
      </c>
      <c r="R211" s="66"/>
      <c r="S211" s="66"/>
      <c r="T211" s="66"/>
      <c r="U211" s="66"/>
      <c r="V211" s="70" t="s">
        <v>2190</v>
      </c>
      <c r="W211" s="68">
        <v>42848.751863425925</v>
      </c>
      <c r="X211" s="70" t="s">
        <v>2212</v>
      </c>
      <c r="Y211" s="66"/>
      <c r="Z211" s="66"/>
      <c r="AA211" s="72" t="s">
        <v>2235</v>
      </c>
      <c r="AB211" s="66"/>
      <c r="AC211" s="66" t="b">
        <v>0</v>
      </c>
      <c r="AD211" s="66">
        <v>4</v>
      </c>
      <c r="AE211" s="72" t="s">
        <v>294</v>
      </c>
      <c r="AF211" s="66" t="b">
        <v>0</v>
      </c>
      <c r="AG211" s="66" t="s">
        <v>297</v>
      </c>
      <c r="AH211" s="66"/>
      <c r="AI211" s="72" t="s">
        <v>294</v>
      </c>
      <c r="AJ211" s="66" t="b">
        <v>0</v>
      </c>
      <c r="AK211" s="66">
        <v>3</v>
      </c>
      <c r="AL211" s="72" t="s">
        <v>294</v>
      </c>
      <c r="AM211" s="66" t="s">
        <v>303</v>
      </c>
      <c r="AN211" s="66" t="b">
        <v>0</v>
      </c>
      <c r="AO211" s="72" t="s">
        <v>2235</v>
      </c>
      <c r="AP211" s="66" t="s">
        <v>178</v>
      </c>
      <c r="AQ211" s="66">
        <v>0</v>
      </c>
      <c r="AR211" s="66">
        <v>0</v>
      </c>
      <c r="AS211" s="66"/>
      <c r="AT211" s="66"/>
      <c r="AU211" s="66"/>
      <c r="AV211" s="66"/>
      <c r="AW211" s="66"/>
      <c r="AX211" s="66"/>
      <c r="AY211" s="66"/>
      <c r="AZ211" s="66"/>
      <c r="BA211" s="66" t="s">
        <v>2415</v>
      </c>
      <c r="BB211">
        <v>1</v>
      </c>
      <c r="BC211" s="66" t="str">
        <f>VLOOKUP(Edges[[#This Row],[States]],'Sentiment Classification'!E:G,3,FALSE)</f>
        <v>North</v>
      </c>
      <c r="BD211" s="66" t="str">
        <f>IF(Edges[[#This Row],[Vertex 1]]=Edges[[#This Row],[Vertex 2]],"HIDE","SHOW")</f>
        <v>HIDE</v>
      </c>
      <c r="BE211" s="66">
        <f>VLOOKUP(Edges[[#This Row],[Region]],'Sentiment Classification'!J:K,2,FALSE)</f>
        <v>154</v>
      </c>
      <c r="BF211" s="66">
        <f>VLOOKUP(Edges[[#This Row],[States]],'Sentiment Classification'!E:F,2,FALSE)</f>
        <v>26</v>
      </c>
      <c r="BG211" s="137" t="str">
        <f>REPLACE(INDEX(GroupVertices[Group], MATCH(Edges[[#This Row],[Vertex 1]],GroupVertices[Vertex],0)),1,1,"")</f>
        <v>orth</v>
      </c>
      <c r="BH211" s="137" t="str">
        <f>REPLACE(INDEX(GroupVertices[Group], MATCH(Edges[[#This Row],[Vertex 2]],GroupVertices[Vertex],0)),1,1,"")</f>
        <v>orth</v>
      </c>
      <c r="BI211">
        <v>1</v>
      </c>
    </row>
    <row r="212" spans="1:61" x14ac:dyDescent="0.25">
      <c r="A212" s="64" t="s">
        <v>2138</v>
      </c>
      <c r="B212" s="64" t="s">
        <v>2137</v>
      </c>
      <c r="C212" s="79" t="s">
        <v>9479</v>
      </c>
      <c r="D212" s="87">
        <v>1</v>
      </c>
      <c r="E212" s="88"/>
      <c r="F212" s="89">
        <v>90</v>
      </c>
      <c r="G212" s="66" t="str">
        <f>IF(Edges[[#This Row],[Vertex 1]]=Edges[[#This Row],[Vertex 2]],"HIDE","SHOW")</f>
        <v>SHOW</v>
      </c>
      <c r="H212" s="77"/>
      <c r="I212" s="90"/>
      <c r="J212" s="90"/>
      <c r="K212" s="34" t="s">
        <v>65</v>
      </c>
      <c r="L212" s="93">
        <v>212</v>
      </c>
      <c r="M212" s="93"/>
      <c r="N212" s="92"/>
      <c r="O212" s="66" t="s">
        <v>232</v>
      </c>
      <c r="P212" s="68">
        <v>42848.768483796295</v>
      </c>
      <c r="Q212" s="66" t="s">
        <v>2155</v>
      </c>
      <c r="R212" s="66"/>
      <c r="S212" s="66"/>
      <c r="T212" s="66"/>
      <c r="U212" s="66"/>
      <c r="V212" s="70" t="s">
        <v>2191</v>
      </c>
      <c r="W212" s="68">
        <v>42848.768483796295</v>
      </c>
      <c r="X212" s="70" t="s">
        <v>2213</v>
      </c>
      <c r="Y212" s="66"/>
      <c r="Z212" s="66"/>
      <c r="AA212" s="72" t="s">
        <v>2236</v>
      </c>
      <c r="AB212" s="66"/>
      <c r="AC212" s="66" t="b">
        <v>0</v>
      </c>
      <c r="AD212" s="66">
        <v>0</v>
      </c>
      <c r="AE212" s="72" t="s">
        <v>294</v>
      </c>
      <c r="AF212" s="66" t="b">
        <v>0</v>
      </c>
      <c r="AG212" s="66" t="s">
        <v>297</v>
      </c>
      <c r="AH212" s="66"/>
      <c r="AI212" s="72" t="s">
        <v>294</v>
      </c>
      <c r="AJ212" s="66" t="b">
        <v>0</v>
      </c>
      <c r="AK212" s="66">
        <v>3</v>
      </c>
      <c r="AL212" s="72" t="s">
        <v>2235</v>
      </c>
      <c r="AM212" s="66" t="s">
        <v>300</v>
      </c>
      <c r="AN212" s="66" t="b">
        <v>0</v>
      </c>
      <c r="AO212" s="72" t="s">
        <v>2235</v>
      </c>
      <c r="AP212" s="66" t="s">
        <v>178</v>
      </c>
      <c r="AQ212" s="66">
        <v>0</v>
      </c>
      <c r="AR212" s="66">
        <v>0</v>
      </c>
      <c r="AS212" s="66"/>
      <c r="AT212" s="66"/>
      <c r="AU212" s="66"/>
      <c r="AV212" s="66"/>
      <c r="AW212" s="66"/>
      <c r="AX212" s="66"/>
      <c r="AY212" s="66"/>
      <c r="AZ212" s="66"/>
      <c r="BA212" s="66" t="s">
        <v>2415</v>
      </c>
      <c r="BB212">
        <v>1</v>
      </c>
      <c r="BC212" s="66" t="str">
        <f>VLOOKUP(Edges[[#This Row],[States]],'Sentiment Classification'!E:G,3,FALSE)</f>
        <v>North</v>
      </c>
      <c r="BD212" s="66" t="str">
        <f>IF(Edges[[#This Row],[Vertex 1]]=Edges[[#This Row],[Vertex 2]],"HIDE","SHOW")</f>
        <v>SHOW</v>
      </c>
      <c r="BE212" s="66">
        <f>VLOOKUP(Edges[[#This Row],[Region]],'Sentiment Classification'!J:K,2,FALSE)</f>
        <v>154</v>
      </c>
      <c r="BF212" s="66">
        <f>VLOOKUP(Edges[[#This Row],[States]],'Sentiment Classification'!E:F,2,FALSE)</f>
        <v>26</v>
      </c>
      <c r="BG212" s="65" t="str">
        <f>REPLACE(INDEX(GroupVertices[Group], MATCH(Edges[[#This Row],[Vertex 1]],GroupVertices[Vertex],0)),1,1,"")</f>
        <v>orth</v>
      </c>
      <c r="BH212" s="65" t="str">
        <f>REPLACE(INDEX(GroupVertices[Group], MATCH(Edges[[#This Row],[Vertex 2]],GroupVertices[Vertex],0)),1,1,"")</f>
        <v>orth</v>
      </c>
      <c r="BI212">
        <v>1</v>
      </c>
    </row>
    <row r="213" spans="1:61" x14ac:dyDescent="0.25">
      <c r="A213" s="64" t="s">
        <v>2139</v>
      </c>
      <c r="B213" s="64" t="s">
        <v>2148</v>
      </c>
      <c r="C213" s="79" t="s">
        <v>9479</v>
      </c>
      <c r="D213" s="87">
        <v>1</v>
      </c>
      <c r="E213" s="88"/>
      <c r="F213" s="89">
        <v>90</v>
      </c>
      <c r="G213" s="66" t="str">
        <f>IF(Edges[[#This Row],[Vertex 1]]=Edges[[#This Row],[Vertex 2]],"HIDE","SHOW")</f>
        <v>SHOW</v>
      </c>
      <c r="H213" s="77"/>
      <c r="I213" s="90"/>
      <c r="J213" s="90"/>
      <c r="K213" s="34" t="s">
        <v>65</v>
      </c>
      <c r="L213" s="93">
        <v>213</v>
      </c>
      <c r="M213" s="93"/>
      <c r="N213" s="92"/>
      <c r="O213" s="66" t="s">
        <v>233</v>
      </c>
      <c r="P213" s="68">
        <v>42848.772650462961</v>
      </c>
      <c r="Q213" s="66" t="s">
        <v>2164</v>
      </c>
      <c r="R213" s="66"/>
      <c r="S213" s="66"/>
      <c r="T213" s="66"/>
      <c r="U213" s="66"/>
      <c r="V213" s="70" t="s">
        <v>2192</v>
      </c>
      <c r="W213" s="68">
        <v>42848.772650462961</v>
      </c>
      <c r="X213" s="70" t="s">
        <v>2214</v>
      </c>
      <c r="Y213" s="66"/>
      <c r="Z213" s="66"/>
      <c r="AA213" s="72" t="s">
        <v>2237</v>
      </c>
      <c r="AB213" s="72" t="s">
        <v>2246</v>
      </c>
      <c r="AC213" s="66" t="b">
        <v>0</v>
      </c>
      <c r="AD213" s="66">
        <v>0</v>
      </c>
      <c r="AE213" s="72" t="s">
        <v>2250</v>
      </c>
      <c r="AF213" s="66" t="b">
        <v>0</v>
      </c>
      <c r="AG213" s="66" t="s">
        <v>297</v>
      </c>
      <c r="AH213" s="66"/>
      <c r="AI213" s="72" t="s">
        <v>294</v>
      </c>
      <c r="AJ213" s="66" t="b">
        <v>0</v>
      </c>
      <c r="AK213" s="66">
        <v>0</v>
      </c>
      <c r="AL213" s="72" t="s">
        <v>294</v>
      </c>
      <c r="AM213" s="66" t="s">
        <v>303</v>
      </c>
      <c r="AN213" s="66" t="b">
        <v>0</v>
      </c>
      <c r="AO213" s="72" t="s">
        <v>2246</v>
      </c>
      <c r="AP213" s="66" t="s">
        <v>178</v>
      </c>
      <c r="AQ213" s="66">
        <v>0</v>
      </c>
      <c r="AR213" s="66">
        <v>0</v>
      </c>
      <c r="AS213" s="66"/>
      <c r="AT213" s="66"/>
      <c r="AU213" s="66"/>
      <c r="AV213" s="66"/>
      <c r="AW213" s="66"/>
      <c r="AX213" s="66"/>
      <c r="AY213" s="66"/>
      <c r="AZ213" s="66"/>
      <c r="BA213" s="66" t="s">
        <v>2415</v>
      </c>
      <c r="BB213">
        <v>1</v>
      </c>
      <c r="BC213" s="66" t="str">
        <f>VLOOKUP(Edges[[#This Row],[States]],'Sentiment Classification'!E:G,3,FALSE)</f>
        <v>North</v>
      </c>
      <c r="BD213" s="66" t="str">
        <f>IF(Edges[[#This Row],[Vertex 1]]=Edges[[#This Row],[Vertex 2]],"HIDE","SHOW")</f>
        <v>SHOW</v>
      </c>
      <c r="BE213" s="66">
        <f>VLOOKUP(Edges[[#This Row],[Region]],'Sentiment Classification'!J:K,2,FALSE)</f>
        <v>154</v>
      </c>
      <c r="BF213" s="66">
        <f>VLOOKUP(Edges[[#This Row],[States]],'Sentiment Classification'!E:F,2,FALSE)</f>
        <v>26</v>
      </c>
      <c r="BG213" s="65" t="str">
        <f>REPLACE(INDEX(GroupVertices[Group], MATCH(Edges[[#This Row],[Vertex 1]],GroupVertices[Vertex],0)),1,1,"")</f>
        <v>orth</v>
      </c>
      <c r="BH213" s="65" t="str">
        <f>REPLACE(INDEX(GroupVertices[Group], MATCH(Edges[[#This Row],[Vertex 2]],GroupVertices[Vertex],0)),1,1,"")</f>
        <v>orth</v>
      </c>
      <c r="BI213">
        <v>1</v>
      </c>
    </row>
    <row r="214" spans="1:61" hidden="1" x14ac:dyDescent="0.25">
      <c r="A214" s="64" t="s">
        <v>2140</v>
      </c>
      <c r="B214" s="64" t="s">
        <v>2140</v>
      </c>
      <c r="C214" s="79"/>
      <c r="D214" s="87"/>
      <c r="E214" s="88"/>
      <c r="F214" s="89"/>
      <c r="G214" s="66" t="str">
        <f>IF(Edges[[#This Row],[Vertex 1]]=Edges[[#This Row],[Vertex 2]],"HIDE","SHOW")</f>
        <v>HIDE</v>
      </c>
      <c r="H214" s="77"/>
      <c r="I214" s="90"/>
      <c r="J214" s="90"/>
      <c r="K214" s="34" t="s">
        <v>65</v>
      </c>
      <c r="L214" s="93">
        <v>214</v>
      </c>
      <c r="M214" s="93"/>
      <c r="N214" s="92"/>
      <c r="O214" s="66" t="s">
        <v>178</v>
      </c>
      <c r="P214" s="68">
        <v>42849.158414351848</v>
      </c>
      <c r="Q214" s="66" t="s">
        <v>2165</v>
      </c>
      <c r="R214" s="66"/>
      <c r="S214" s="66"/>
      <c r="T214" s="66" t="s">
        <v>2179</v>
      </c>
      <c r="U214" s="66"/>
      <c r="V214" s="70" t="s">
        <v>2193</v>
      </c>
      <c r="W214" s="68">
        <v>42849.158414351848</v>
      </c>
      <c r="X214" s="70" t="s">
        <v>2215</v>
      </c>
      <c r="Y214" s="66"/>
      <c r="Z214" s="66"/>
      <c r="AA214" s="72" t="s">
        <v>2238</v>
      </c>
      <c r="AB214" s="66"/>
      <c r="AC214" s="66" t="b">
        <v>0</v>
      </c>
      <c r="AD214" s="66">
        <v>0</v>
      </c>
      <c r="AE214" s="72" t="s">
        <v>294</v>
      </c>
      <c r="AF214" s="66" t="b">
        <v>0</v>
      </c>
      <c r="AG214" s="66" t="s">
        <v>297</v>
      </c>
      <c r="AH214" s="66"/>
      <c r="AI214" s="72" t="s">
        <v>294</v>
      </c>
      <c r="AJ214" s="66" t="b">
        <v>0</v>
      </c>
      <c r="AK214" s="66">
        <v>0</v>
      </c>
      <c r="AL214" s="72" t="s">
        <v>294</v>
      </c>
      <c r="AM214" s="66" t="s">
        <v>300</v>
      </c>
      <c r="AN214" s="66" t="b">
        <v>0</v>
      </c>
      <c r="AO214" s="72" t="s">
        <v>2238</v>
      </c>
      <c r="AP214" s="66" t="s">
        <v>178</v>
      </c>
      <c r="AQ214" s="66">
        <v>0</v>
      </c>
      <c r="AR214" s="66">
        <v>0</v>
      </c>
      <c r="AS214" s="66"/>
      <c r="AT214" s="66"/>
      <c r="AU214" s="66"/>
      <c r="AV214" s="66"/>
      <c r="AW214" s="66"/>
      <c r="AX214" s="66"/>
      <c r="AY214" s="66"/>
      <c r="AZ214" s="66"/>
      <c r="BA214" s="66" t="s">
        <v>2415</v>
      </c>
      <c r="BB214">
        <v>1</v>
      </c>
      <c r="BC214" s="66" t="str">
        <f>VLOOKUP(Edges[[#This Row],[States]],'Sentiment Classification'!E:G,3,FALSE)</f>
        <v>North</v>
      </c>
      <c r="BD214" s="66" t="str">
        <f>IF(Edges[[#This Row],[Vertex 1]]=Edges[[#This Row],[Vertex 2]],"HIDE","SHOW")</f>
        <v>HIDE</v>
      </c>
      <c r="BE214" s="66">
        <f>VLOOKUP(Edges[[#This Row],[Region]],'Sentiment Classification'!J:K,2,FALSE)</f>
        <v>154</v>
      </c>
      <c r="BF214" s="66">
        <f>VLOOKUP(Edges[[#This Row],[States]],'Sentiment Classification'!E:F,2,FALSE)</f>
        <v>26</v>
      </c>
      <c r="BG214" s="137" t="e">
        <f>REPLACE(INDEX(GroupVertices[Group], MATCH(Edges[[#This Row],[Vertex 1]],GroupVertices[Vertex],0)),1,1,"")</f>
        <v>#N/A</v>
      </c>
      <c r="BH214" s="137" t="e">
        <f>REPLACE(INDEX(GroupVertices[Group], MATCH(Edges[[#This Row],[Vertex 2]],GroupVertices[Vertex],0)),1,1,"")</f>
        <v>#N/A</v>
      </c>
      <c r="BI214">
        <v>1</v>
      </c>
    </row>
    <row r="215" spans="1:61" hidden="1" x14ac:dyDescent="0.25">
      <c r="A215" s="64" t="s">
        <v>2141</v>
      </c>
      <c r="B215" s="64" t="s">
        <v>2141</v>
      </c>
      <c r="C215" s="79"/>
      <c r="D215" s="87"/>
      <c r="E215" s="88"/>
      <c r="F215" s="89"/>
      <c r="G215" s="66" t="str">
        <f>IF(Edges[[#This Row],[Vertex 1]]=Edges[[#This Row],[Vertex 2]],"HIDE","SHOW")</f>
        <v>HIDE</v>
      </c>
      <c r="H215" s="77"/>
      <c r="I215" s="90"/>
      <c r="J215" s="90"/>
      <c r="K215" s="34" t="s">
        <v>65</v>
      </c>
      <c r="L215" s="93">
        <v>215</v>
      </c>
      <c r="M215" s="93"/>
      <c r="N215" s="92"/>
      <c r="O215" s="66" t="s">
        <v>178</v>
      </c>
      <c r="P215" s="68">
        <v>42849.183159722219</v>
      </c>
      <c r="Q215" s="66" t="s">
        <v>2166</v>
      </c>
      <c r="R215" s="66"/>
      <c r="S215" s="66"/>
      <c r="T215" s="66"/>
      <c r="U215" s="66"/>
      <c r="V215" s="70" t="s">
        <v>2194</v>
      </c>
      <c r="W215" s="68">
        <v>42849.183159722219</v>
      </c>
      <c r="X215" s="70" t="s">
        <v>2216</v>
      </c>
      <c r="Y215" s="66"/>
      <c r="Z215" s="66"/>
      <c r="AA215" s="72" t="s">
        <v>2239</v>
      </c>
      <c r="AB215" s="66"/>
      <c r="AC215" s="66" t="b">
        <v>0</v>
      </c>
      <c r="AD215" s="66">
        <v>0</v>
      </c>
      <c r="AE215" s="72" t="s">
        <v>294</v>
      </c>
      <c r="AF215" s="66" t="b">
        <v>0</v>
      </c>
      <c r="AG215" s="66" t="s">
        <v>297</v>
      </c>
      <c r="AH215" s="66"/>
      <c r="AI215" s="72" t="s">
        <v>294</v>
      </c>
      <c r="AJ215" s="66" t="b">
        <v>0</v>
      </c>
      <c r="AK215" s="66">
        <v>0</v>
      </c>
      <c r="AL215" s="72" t="s">
        <v>294</v>
      </c>
      <c r="AM215" s="66" t="s">
        <v>306</v>
      </c>
      <c r="AN215" s="66" t="b">
        <v>0</v>
      </c>
      <c r="AO215" s="72" t="s">
        <v>2239</v>
      </c>
      <c r="AP215" s="66" t="s">
        <v>178</v>
      </c>
      <c r="AQ215" s="66">
        <v>0</v>
      </c>
      <c r="AR215" s="66">
        <v>0</v>
      </c>
      <c r="AS215" s="66"/>
      <c r="AT215" s="66"/>
      <c r="AU215" s="66"/>
      <c r="AV215" s="66"/>
      <c r="AW215" s="66"/>
      <c r="AX215" s="66"/>
      <c r="AY215" s="66"/>
      <c r="AZ215" s="66"/>
      <c r="BA215" s="66" t="s">
        <v>2415</v>
      </c>
      <c r="BB215">
        <v>1</v>
      </c>
      <c r="BC215" s="66" t="str">
        <f>VLOOKUP(Edges[[#This Row],[States]],'Sentiment Classification'!E:G,3,FALSE)</f>
        <v>North</v>
      </c>
      <c r="BD215" s="66" t="str">
        <f>IF(Edges[[#This Row],[Vertex 1]]=Edges[[#This Row],[Vertex 2]],"HIDE","SHOW")</f>
        <v>HIDE</v>
      </c>
      <c r="BE215" s="66">
        <f>VLOOKUP(Edges[[#This Row],[Region]],'Sentiment Classification'!J:K,2,FALSE)</f>
        <v>154</v>
      </c>
      <c r="BF215" s="66">
        <f>VLOOKUP(Edges[[#This Row],[States]],'Sentiment Classification'!E:F,2,FALSE)</f>
        <v>26</v>
      </c>
      <c r="BG215" s="137" t="e">
        <f>REPLACE(INDEX(GroupVertices[Group], MATCH(Edges[[#This Row],[Vertex 1]],GroupVertices[Vertex],0)),1,1,"")</f>
        <v>#N/A</v>
      </c>
      <c r="BH215" s="137" t="e">
        <f>REPLACE(INDEX(GroupVertices[Group], MATCH(Edges[[#This Row],[Vertex 2]],GroupVertices[Vertex],0)),1,1,"")</f>
        <v>#N/A</v>
      </c>
      <c r="BI215">
        <v>1</v>
      </c>
    </row>
    <row r="216" spans="1:61" hidden="1" x14ac:dyDescent="0.25">
      <c r="A216" s="64" t="s">
        <v>2142</v>
      </c>
      <c r="B216" s="64" t="s">
        <v>2142</v>
      </c>
      <c r="C216" s="79"/>
      <c r="D216" s="87"/>
      <c r="E216" s="88"/>
      <c r="F216" s="89"/>
      <c r="G216" s="66" t="str">
        <f>IF(Edges[[#This Row],[Vertex 1]]=Edges[[#This Row],[Vertex 2]],"HIDE","SHOW")</f>
        <v>HIDE</v>
      </c>
      <c r="H216" s="77"/>
      <c r="I216" s="90"/>
      <c r="J216" s="90"/>
      <c r="K216" s="34" t="s">
        <v>65</v>
      </c>
      <c r="L216" s="93">
        <v>216</v>
      </c>
      <c r="M216" s="93"/>
      <c r="N216" s="92"/>
      <c r="O216" s="66" t="s">
        <v>178</v>
      </c>
      <c r="P216" s="68">
        <v>42849.22084490741</v>
      </c>
      <c r="Q216" s="66" t="s">
        <v>2165</v>
      </c>
      <c r="R216" s="66"/>
      <c r="S216" s="66"/>
      <c r="T216" s="66" t="s">
        <v>2179</v>
      </c>
      <c r="U216" s="66"/>
      <c r="V216" s="70" t="s">
        <v>2195</v>
      </c>
      <c r="W216" s="68">
        <v>42849.22084490741</v>
      </c>
      <c r="X216" s="70" t="s">
        <v>2217</v>
      </c>
      <c r="Y216" s="66"/>
      <c r="Z216" s="66"/>
      <c r="AA216" s="72" t="s">
        <v>2240</v>
      </c>
      <c r="AB216" s="66"/>
      <c r="AC216" s="66" t="b">
        <v>0</v>
      </c>
      <c r="AD216" s="66">
        <v>0</v>
      </c>
      <c r="AE216" s="72" t="s">
        <v>294</v>
      </c>
      <c r="AF216" s="66" t="b">
        <v>0</v>
      </c>
      <c r="AG216" s="66" t="s">
        <v>297</v>
      </c>
      <c r="AH216" s="66"/>
      <c r="AI216" s="72" t="s">
        <v>294</v>
      </c>
      <c r="AJ216" s="66" t="b">
        <v>0</v>
      </c>
      <c r="AK216" s="66">
        <v>0</v>
      </c>
      <c r="AL216" s="72" t="s">
        <v>294</v>
      </c>
      <c r="AM216" s="66" t="s">
        <v>303</v>
      </c>
      <c r="AN216" s="66" t="b">
        <v>0</v>
      </c>
      <c r="AO216" s="72" t="s">
        <v>2240</v>
      </c>
      <c r="AP216" s="66" t="s">
        <v>178</v>
      </c>
      <c r="AQ216" s="66">
        <v>0</v>
      </c>
      <c r="AR216" s="66">
        <v>0</v>
      </c>
      <c r="AS216" s="66"/>
      <c r="AT216" s="66"/>
      <c r="AU216" s="66"/>
      <c r="AV216" s="66"/>
      <c r="AW216" s="66"/>
      <c r="AX216" s="66"/>
      <c r="AY216" s="66"/>
      <c r="AZ216" s="66"/>
      <c r="BA216" s="66" t="s">
        <v>2415</v>
      </c>
      <c r="BB216">
        <v>1</v>
      </c>
      <c r="BC216" s="66" t="str">
        <f>VLOOKUP(Edges[[#This Row],[States]],'Sentiment Classification'!E:G,3,FALSE)</f>
        <v>North</v>
      </c>
      <c r="BD216" s="66" t="str">
        <f>IF(Edges[[#This Row],[Vertex 1]]=Edges[[#This Row],[Vertex 2]],"HIDE","SHOW")</f>
        <v>HIDE</v>
      </c>
      <c r="BE216" s="66">
        <f>VLOOKUP(Edges[[#This Row],[Region]],'Sentiment Classification'!J:K,2,FALSE)</f>
        <v>154</v>
      </c>
      <c r="BF216" s="66">
        <f>VLOOKUP(Edges[[#This Row],[States]],'Sentiment Classification'!E:F,2,FALSE)</f>
        <v>26</v>
      </c>
      <c r="BG216" s="137" t="e">
        <f>REPLACE(INDEX(GroupVertices[Group], MATCH(Edges[[#This Row],[Vertex 1]],GroupVertices[Vertex],0)),1,1,"")</f>
        <v>#N/A</v>
      </c>
      <c r="BH216" s="137" t="e">
        <f>REPLACE(INDEX(GroupVertices[Group], MATCH(Edges[[#This Row],[Vertex 2]],GroupVertices[Vertex],0)),1,1,"")</f>
        <v>#N/A</v>
      </c>
      <c r="BI216">
        <v>1</v>
      </c>
    </row>
    <row r="217" spans="1:61" x14ac:dyDescent="0.25">
      <c r="A217" s="64" t="s">
        <v>2143</v>
      </c>
      <c r="B217" s="64" t="s">
        <v>2149</v>
      </c>
      <c r="C217" s="79" t="s">
        <v>9481</v>
      </c>
      <c r="D217" s="87">
        <v>1</v>
      </c>
      <c r="E217" s="88"/>
      <c r="F217" s="89">
        <v>90</v>
      </c>
      <c r="G217" s="66" t="str">
        <f>IF(Edges[[#This Row],[Vertex 1]]=Edges[[#This Row],[Vertex 2]],"HIDE","SHOW")</f>
        <v>SHOW</v>
      </c>
      <c r="H217" s="77"/>
      <c r="I217" s="90"/>
      <c r="J217" s="90"/>
      <c r="K217" s="34" t="s">
        <v>65</v>
      </c>
      <c r="L217" s="93">
        <v>217</v>
      </c>
      <c r="M217" s="93"/>
      <c r="N217" s="92"/>
      <c r="O217" s="66" t="s">
        <v>233</v>
      </c>
      <c r="P217" s="68">
        <v>42849.271458333336</v>
      </c>
      <c r="Q217" s="66" t="s">
        <v>2167</v>
      </c>
      <c r="R217" s="66"/>
      <c r="S217" s="66"/>
      <c r="T217" s="66"/>
      <c r="U217" s="66"/>
      <c r="V217" s="70" t="s">
        <v>2196</v>
      </c>
      <c r="W217" s="68">
        <v>42849.271458333336</v>
      </c>
      <c r="X217" s="70" t="s">
        <v>2218</v>
      </c>
      <c r="Y217" s="66"/>
      <c r="Z217" s="66"/>
      <c r="AA217" s="72" t="s">
        <v>2241</v>
      </c>
      <c r="AB217" s="72" t="s">
        <v>2247</v>
      </c>
      <c r="AC217" s="66" t="b">
        <v>0</v>
      </c>
      <c r="AD217" s="66">
        <v>0</v>
      </c>
      <c r="AE217" s="72" t="s">
        <v>2251</v>
      </c>
      <c r="AF217" s="66" t="b">
        <v>0</v>
      </c>
      <c r="AG217" s="66" t="s">
        <v>298</v>
      </c>
      <c r="AH217" s="66"/>
      <c r="AI217" s="72" t="s">
        <v>294</v>
      </c>
      <c r="AJ217" s="66" t="b">
        <v>0</v>
      </c>
      <c r="AK217" s="66">
        <v>0</v>
      </c>
      <c r="AL217" s="72" t="s">
        <v>294</v>
      </c>
      <c r="AM217" s="66" t="s">
        <v>303</v>
      </c>
      <c r="AN217" s="66" t="b">
        <v>0</v>
      </c>
      <c r="AO217" s="72" t="s">
        <v>2247</v>
      </c>
      <c r="AP217" s="66" t="s">
        <v>178</v>
      </c>
      <c r="AQ217" s="66">
        <v>0</v>
      </c>
      <c r="AR217" s="66">
        <v>0</v>
      </c>
      <c r="AS217" s="66"/>
      <c r="AT217" s="66"/>
      <c r="AU217" s="66"/>
      <c r="AV217" s="66"/>
      <c r="AW217" s="66"/>
      <c r="AX217" s="66"/>
      <c r="AY217" s="66"/>
      <c r="AZ217" s="66"/>
      <c r="BA217" s="66" t="s">
        <v>2415</v>
      </c>
      <c r="BB217">
        <v>0</v>
      </c>
      <c r="BC217" s="66" t="str">
        <f>VLOOKUP(Edges[[#This Row],[States]],'Sentiment Classification'!E:G,3,FALSE)</f>
        <v>North</v>
      </c>
      <c r="BD217" s="66" t="str">
        <f>IF(Edges[[#This Row],[Vertex 1]]=Edges[[#This Row],[Vertex 2]],"HIDE","SHOW")</f>
        <v>SHOW</v>
      </c>
      <c r="BE217" s="66">
        <f>VLOOKUP(Edges[[#This Row],[Region]],'Sentiment Classification'!J:K,2,FALSE)</f>
        <v>154</v>
      </c>
      <c r="BF217" s="66">
        <f>VLOOKUP(Edges[[#This Row],[States]],'Sentiment Classification'!E:F,2,FALSE)</f>
        <v>26</v>
      </c>
      <c r="BG217" s="65" t="str">
        <f>REPLACE(INDEX(GroupVertices[Group], MATCH(Edges[[#This Row],[Vertex 1]],GroupVertices[Vertex],0)),1,1,"")</f>
        <v>orth</v>
      </c>
      <c r="BH217" s="65" t="str">
        <f>REPLACE(INDEX(GroupVertices[Group], MATCH(Edges[[#This Row],[Vertex 2]],GroupVertices[Vertex],0)),1,1,"")</f>
        <v>orth</v>
      </c>
      <c r="BI217">
        <v>1</v>
      </c>
    </row>
    <row r="218" spans="1:61" x14ac:dyDescent="0.25">
      <c r="A218" s="64" t="s">
        <v>2144</v>
      </c>
      <c r="B218" s="64" t="s">
        <v>2150</v>
      </c>
      <c r="C218" s="79" t="s">
        <v>9479</v>
      </c>
      <c r="D218" s="87">
        <v>1</v>
      </c>
      <c r="E218" s="88"/>
      <c r="F218" s="89">
        <v>90</v>
      </c>
      <c r="G218" s="66" t="str">
        <f>IF(Edges[[#This Row],[Vertex 1]]=Edges[[#This Row],[Vertex 2]],"HIDE","SHOW")</f>
        <v>SHOW</v>
      </c>
      <c r="H218" s="77"/>
      <c r="I218" s="90"/>
      <c r="J218" s="90"/>
      <c r="K218" s="34" t="s">
        <v>65</v>
      </c>
      <c r="L218" s="93">
        <v>218</v>
      </c>
      <c r="M218" s="93"/>
      <c r="N218" s="92"/>
      <c r="O218" s="66" t="s">
        <v>233</v>
      </c>
      <c r="P218" s="68">
        <v>42849.298402777778</v>
      </c>
      <c r="Q218" s="66" t="s">
        <v>2168</v>
      </c>
      <c r="R218" s="66"/>
      <c r="S218" s="66"/>
      <c r="T218" s="66"/>
      <c r="U218" s="66"/>
      <c r="V218" s="70" t="s">
        <v>2197</v>
      </c>
      <c r="W218" s="68">
        <v>42849.298402777778</v>
      </c>
      <c r="X218" s="70" t="s">
        <v>2219</v>
      </c>
      <c r="Y218" s="66"/>
      <c r="Z218" s="66"/>
      <c r="AA218" s="72" t="s">
        <v>2242</v>
      </c>
      <c r="AB218" s="72" t="s">
        <v>2248</v>
      </c>
      <c r="AC218" s="66" t="b">
        <v>0</v>
      </c>
      <c r="AD218" s="66">
        <v>0</v>
      </c>
      <c r="AE218" s="72" t="s">
        <v>2252</v>
      </c>
      <c r="AF218" s="66" t="b">
        <v>0</v>
      </c>
      <c r="AG218" s="66" t="s">
        <v>297</v>
      </c>
      <c r="AH218" s="66"/>
      <c r="AI218" s="72" t="s">
        <v>294</v>
      </c>
      <c r="AJ218" s="66" t="b">
        <v>0</v>
      </c>
      <c r="AK218" s="66">
        <v>0</v>
      </c>
      <c r="AL218" s="72" t="s">
        <v>294</v>
      </c>
      <c r="AM218" s="66" t="s">
        <v>303</v>
      </c>
      <c r="AN218" s="66" t="b">
        <v>0</v>
      </c>
      <c r="AO218" s="72" t="s">
        <v>2248</v>
      </c>
      <c r="AP218" s="66" t="s">
        <v>178</v>
      </c>
      <c r="AQ218" s="66">
        <v>0</v>
      </c>
      <c r="AR218" s="66">
        <v>0</v>
      </c>
      <c r="AS218" s="66"/>
      <c r="AT218" s="66"/>
      <c r="AU218" s="66"/>
      <c r="AV218" s="66"/>
      <c r="AW218" s="66"/>
      <c r="AX218" s="66"/>
      <c r="AY218" s="66"/>
      <c r="AZ218" s="66"/>
      <c r="BA218" s="66" t="s">
        <v>2415</v>
      </c>
      <c r="BB218">
        <v>1</v>
      </c>
      <c r="BC218" s="66" t="str">
        <f>VLOOKUP(Edges[[#This Row],[States]],'Sentiment Classification'!E:G,3,FALSE)</f>
        <v>North</v>
      </c>
      <c r="BD218" s="66" t="str">
        <f>IF(Edges[[#This Row],[Vertex 1]]=Edges[[#This Row],[Vertex 2]],"HIDE","SHOW")</f>
        <v>SHOW</v>
      </c>
      <c r="BE218" s="66">
        <f>VLOOKUP(Edges[[#This Row],[Region]],'Sentiment Classification'!J:K,2,FALSE)</f>
        <v>154</v>
      </c>
      <c r="BF218" s="66">
        <f>VLOOKUP(Edges[[#This Row],[States]],'Sentiment Classification'!E:F,2,FALSE)</f>
        <v>26</v>
      </c>
      <c r="BG218" s="65" t="str">
        <f>REPLACE(INDEX(GroupVertices[Group], MATCH(Edges[[#This Row],[Vertex 1]],GroupVertices[Vertex],0)),1,1,"")</f>
        <v>orth</v>
      </c>
      <c r="BH218" s="65" t="str">
        <f>REPLACE(INDEX(GroupVertices[Group], MATCH(Edges[[#This Row],[Vertex 2]],GroupVertices[Vertex],0)),1,1,"")</f>
        <v>orth</v>
      </c>
      <c r="BI218">
        <v>1</v>
      </c>
    </row>
    <row r="219" spans="1:61" x14ac:dyDescent="0.25">
      <c r="A219" s="64" t="s">
        <v>2145</v>
      </c>
      <c r="B219" s="64" t="s">
        <v>227</v>
      </c>
      <c r="C219" s="79" t="s">
        <v>9479</v>
      </c>
      <c r="D219" s="87">
        <v>1</v>
      </c>
      <c r="E219" s="88"/>
      <c r="F219" s="89">
        <v>90</v>
      </c>
      <c r="G219" s="66" t="str">
        <f>IF(Edges[[#This Row],[Vertex 1]]=Edges[[#This Row],[Vertex 2]],"HIDE","SHOW")</f>
        <v>SHOW</v>
      </c>
      <c r="H219" s="77"/>
      <c r="I219" s="90"/>
      <c r="J219" s="90"/>
      <c r="K219" s="34" t="s">
        <v>65</v>
      </c>
      <c r="L219" s="93">
        <v>219</v>
      </c>
      <c r="M219" s="93"/>
      <c r="N219" s="92"/>
      <c r="O219" s="66" t="s">
        <v>232</v>
      </c>
      <c r="P219" s="68">
        <v>42850.211793981478</v>
      </c>
      <c r="Q219" s="66" t="s">
        <v>2169</v>
      </c>
      <c r="R219" s="66"/>
      <c r="S219" s="66"/>
      <c r="T219" s="66"/>
      <c r="U219" s="66"/>
      <c r="V219" s="70" t="s">
        <v>2198</v>
      </c>
      <c r="W219" s="68">
        <v>42850.211793981478</v>
      </c>
      <c r="X219" s="70" t="s">
        <v>2220</v>
      </c>
      <c r="Y219" s="66"/>
      <c r="Z219" s="66"/>
      <c r="AA219" s="72" t="s">
        <v>2243</v>
      </c>
      <c r="AB219" s="66"/>
      <c r="AC219" s="66" t="b">
        <v>0</v>
      </c>
      <c r="AD219" s="66">
        <v>0</v>
      </c>
      <c r="AE219" s="72" t="s">
        <v>294</v>
      </c>
      <c r="AF219" s="66" t="b">
        <v>0</v>
      </c>
      <c r="AG219" s="66" t="s">
        <v>297</v>
      </c>
      <c r="AH219" s="66"/>
      <c r="AI219" s="72" t="s">
        <v>294</v>
      </c>
      <c r="AJ219" s="66" t="b">
        <v>0</v>
      </c>
      <c r="AK219" s="66">
        <v>0</v>
      </c>
      <c r="AL219" s="72" t="s">
        <v>294</v>
      </c>
      <c r="AM219" s="66" t="s">
        <v>303</v>
      </c>
      <c r="AN219" s="66" t="b">
        <v>0</v>
      </c>
      <c r="AO219" s="72" t="s">
        <v>2243</v>
      </c>
      <c r="AP219" s="66" t="s">
        <v>178</v>
      </c>
      <c r="AQ219" s="66">
        <v>0</v>
      </c>
      <c r="AR219" s="66">
        <v>0</v>
      </c>
      <c r="AS219" s="66"/>
      <c r="AT219" s="66"/>
      <c r="AU219" s="66"/>
      <c r="AV219" s="66"/>
      <c r="AW219" s="66"/>
      <c r="AX219" s="66"/>
      <c r="AY219" s="66"/>
      <c r="AZ219" s="66"/>
      <c r="BA219" s="66" t="s">
        <v>2415</v>
      </c>
      <c r="BB219">
        <v>1</v>
      </c>
      <c r="BC219" s="66" t="str">
        <f>VLOOKUP(Edges[[#This Row],[States]],'Sentiment Classification'!E:G,3,FALSE)</f>
        <v>North</v>
      </c>
      <c r="BD219" s="66" t="str">
        <f>IF(Edges[[#This Row],[Vertex 1]]=Edges[[#This Row],[Vertex 2]],"HIDE","SHOW")</f>
        <v>SHOW</v>
      </c>
      <c r="BE219" s="66">
        <f>VLOOKUP(Edges[[#This Row],[Region]],'Sentiment Classification'!J:K,2,FALSE)</f>
        <v>154</v>
      </c>
      <c r="BF219" s="66">
        <f>VLOOKUP(Edges[[#This Row],[States]],'Sentiment Classification'!E:F,2,FALSE)</f>
        <v>26</v>
      </c>
      <c r="BG219" s="65" t="str">
        <f>REPLACE(INDEX(GroupVertices[Group], MATCH(Edges[[#This Row],[Vertex 1]],GroupVertices[Vertex],0)),1,1,"")</f>
        <v>orth</v>
      </c>
      <c r="BH219" s="65" t="str">
        <f>REPLACE(INDEX(GroupVertices[Group], MATCH(Edges[[#This Row],[Vertex 2]],GroupVertices[Vertex],0)),1,1,"")</f>
        <v>A</v>
      </c>
      <c r="BI219">
        <v>1</v>
      </c>
    </row>
    <row r="220" spans="1:61" x14ac:dyDescent="0.25">
      <c r="A220" s="64" t="s">
        <v>2145</v>
      </c>
      <c r="B220" s="64" t="s">
        <v>773</v>
      </c>
      <c r="C220" s="79" t="s">
        <v>9479</v>
      </c>
      <c r="D220" s="87">
        <v>2.5</v>
      </c>
      <c r="E220" s="88"/>
      <c r="F220" s="89">
        <v>95</v>
      </c>
      <c r="G220" s="66" t="str">
        <f>IF(Edges[[#This Row],[Vertex 1]]=Edges[[#This Row],[Vertex 2]],"HIDE","SHOW")</f>
        <v>SHOW</v>
      </c>
      <c r="H220" s="77"/>
      <c r="I220" s="90"/>
      <c r="J220" s="90"/>
      <c r="K220" s="34" t="s">
        <v>65</v>
      </c>
      <c r="L220" s="93">
        <v>220</v>
      </c>
      <c r="M220" s="93"/>
      <c r="N220" s="92"/>
      <c r="O220" s="66" t="s">
        <v>232</v>
      </c>
      <c r="P220" s="68">
        <v>42850.211793981478</v>
      </c>
      <c r="Q220" s="66" t="s">
        <v>2169</v>
      </c>
      <c r="R220" s="66"/>
      <c r="S220" s="66"/>
      <c r="T220" s="66"/>
      <c r="U220" s="66"/>
      <c r="V220" s="70" t="s">
        <v>2198</v>
      </c>
      <c r="W220" s="68">
        <v>42850.211793981478</v>
      </c>
      <c r="X220" s="70" t="s">
        <v>2220</v>
      </c>
      <c r="Y220" s="66"/>
      <c r="Z220" s="66"/>
      <c r="AA220" s="72" t="s">
        <v>2243</v>
      </c>
      <c r="AB220" s="66"/>
      <c r="AC220" s="66" t="b">
        <v>0</v>
      </c>
      <c r="AD220" s="66">
        <v>0</v>
      </c>
      <c r="AE220" s="72" t="s">
        <v>294</v>
      </c>
      <c r="AF220" s="66" t="b">
        <v>0</v>
      </c>
      <c r="AG220" s="66" t="s">
        <v>297</v>
      </c>
      <c r="AH220" s="66"/>
      <c r="AI220" s="72" t="s">
        <v>294</v>
      </c>
      <c r="AJ220" s="66" t="b">
        <v>0</v>
      </c>
      <c r="AK220" s="66">
        <v>0</v>
      </c>
      <c r="AL220" s="72" t="s">
        <v>294</v>
      </c>
      <c r="AM220" s="66" t="s">
        <v>303</v>
      </c>
      <c r="AN220" s="66" t="b">
        <v>0</v>
      </c>
      <c r="AO220" s="72" t="s">
        <v>2243</v>
      </c>
      <c r="AP220" s="66" t="s">
        <v>178</v>
      </c>
      <c r="AQ220" s="66">
        <v>0</v>
      </c>
      <c r="AR220" s="66">
        <v>0</v>
      </c>
      <c r="AS220" s="66"/>
      <c r="AT220" s="66"/>
      <c r="AU220" s="66"/>
      <c r="AV220" s="66"/>
      <c r="AW220" s="66"/>
      <c r="AX220" s="66"/>
      <c r="AY220" s="66"/>
      <c r="AZ220" s="66"/>
      <c r="BA220" s="66" t="s">
        <v>2415</v>
      </c>
      <c r="BB220">
        <v>1</v>
      </c>
      <c r="BC220" s="66" t="str">
        <f>VLOOKUP(Edges[[#This Row],[States]],'Sentiment Classification'!E:G,3,FALSE)</f>
        <v>North</v>
      </c>
      <c r="BD220" s="66" t="str">
        <f>IF(Edges[[#This Row],[Vertex 1]]=Edges[[#This Row],[Vertex 2]],"HIDE","SHOW")</f>
        <v>SHOW</v>
      </c>
      <c r="BE220" s="66">
        <f>VLOOKUP(Edges[[#This Row],[Region]],'Sentiment Classification'!J:K,2,FALSE)</f>
        <v>154</v>
      </c>
      <c r="BF220" s="66">
        <f>VLOOKUP(Edges[[#This Row],[States]],'Sentiment Classification'!E:F,2,FALSE)</f>
        <v>26</v>
      </c>
      <c r="BG220" s="65" t="str">
        <f>REPLACE(INDEX(GroupVertices[Group], MATCH(Edges[[#This Row],[Vertex 1]],GroupVertices[Vertex],0)),1,1,"")</f>
        <v>orth</v>
      </c>
      <c r="BH220" s="65" t="str">
        <f>REPLACE(INDEX(GroupVertices[Group], MATCH(Edges[[#This Row],[Vertex 2]],GroupVertices[Vertex],0)),1,1,"")</f>
        <v>A</v>
      </c>
      <c r="BI220">
        <v>2</v>
      </c>
    </row>
    <row r="221" spans="1:61" x14ac:dyDescent="0.25">
      <c r="A221" s="80" t="s">
        <v>2145</v>
      </c>
      <c r="B221" s="80" t="s">
        <v>773</v>
      </c>
      <c r="C221" s="79" t="s">
        <v>9479</v>
      </c>
      <c r="D221" s="94">
        <v>2.5</v>
      </c>
      <c r="E221" s="95"/>
      <c r="F221" s="96">
        <v>95</v>
      </c>
      <c r="G221" s="66" t="str">
        <f>IF(Edges[[#This Row],[Vertex 1]]=Edges[[#This Row],[Vertex 2]],"HIDE","SHOW")</f>
        <v>SHOW</v>
      </c>
      <c r="H221" s="78"/>
      <c r="I221" s="97"/>
      <c r="J221" s="97"/>
      <c r="K221" s="34" t="s">
        <v>65</v>
      </c>
      <c r="L221" s="98">
        <v>221</v>
      </c>
      <c r="M221" s="98"/>
      <c r="N221" s="99"/>
      <c r="O221" s="81" t="s">
        <v>233</v>
      </c>
      <c r="P221" s="83">
        <v>42850.234872685185</v>
      </c>
      <c r="Q221" s="81" t="s">
        <v>2170</v>
      </c>
      <c r="R221" s="81"/>
      <c r="S221" s="81"/>
      <c r="T221" s="81"/>
      <c r="U221" s="81"/>
      <c r="V221" s="82" t="s">
        <v>2198</v>
      </c>
      <c r="W221" s="83">
        <v>42850.234872685185</v>
      </c>
      <c r="X221" s="82" t="s">
        <v>2221</v>
      </c>
      <c r="Y221" s="81"/>
      <c r="Z221" s="81"/>
      <c r="AA221" s="85" t="s">
        <v>2244</v>
      </c>
      <c r="AB221" s="85" t="s">
        <v>2249</v>
      </c>
      <c r="AC221" s="81" t="b">
        <v>0</v>
      </c>
      <c r="AD221" s="81">
        <v>0</v>
      </c>
      <c r="AE221" s="85" t="s">
        <v>1013</v>
      </c>
      <c r="AF221" s="81" t="b">
        <v>0</v>
      </c>
      <c r="AG221" s="81" t="s">
        <v>297</v>
      </c>
      <c r="AH221" s="81"/>
      <c r="AI221" s="85" t="s">
        <v>294</v>
      </c>
      <c r="AJ221" s="81" t="b">
        <v>0</v>
      </c>
      <c r="AK221" s="81">
        <v>0</v>
      </c>
      <c r="AL221" s="85" t="s">
        <v>294</v>
      </c>
      <c r="AM221" s="81" t="s">
        <v>303</v>
      </c>
      <c r="AN221" s="81" t="b">
        <v>0</v>
      </c>
      <c r="AO221" s="85" t="s">
        <v>2249</v>
      </c>
      <c r="AP221" s="81" t="s">
        <v>178</v>
      </c>
      <c r="AQ221" s="81">
        <v>0</v>
      </c>
      <c r="AR221" s="81">
        <v>0</v>
      </c>
      <c r="AS221" s="81"/>
      <c r="AT221" s="81"/>
      <c r="AU221" s="81"/>
      <c r="AV221" s="81"/>
      <c r="AW221" s="81"/>
      <c r="AX221" s="81"/>
      <c r="AY221" s="81"/>
      <c r="AZ221" s="81"/>
      <c r="BA221" s="66" t="s">
        <v>2415</v>
      </c>
      <c r="BB221">
        <v>1</v>
      </c>
      <c r="BC221" s="66" t="str">
        <f>VLOOKUP(Edges[[#This Row],[States]],'Sentiment Classification'!E:G,3,FALSE)</f>
        <v>North</v>
      </c>
      <c r="BD221" s="66" t="str">
        <f>IF(Edges[[#This Row],[Vertex 1]]=Edges[[#This Row],[Vertex 2]],"HIDE","SHOW")</f>
        <v>SHOW</v>
      </c>
      <c r="BE221" s="66">
        <f>VLOOKUP(Edges[[#This Row],[Region]],'Sentiment Classification'!J:K,2,FALSE)</f>
        <v>154</v>
      </c>
      <c r="BF221" s="66">
        <f>VLOOKUP(Edges[[#This Row],[States]],'Sentiment Classification'!E:F,2,FALSE)</f>
        <v>26</v>
      </c>
      <c r="BG221" s="65" t="str">
        <f>REPLACE(INDEX(GroupVertices[Group], MATCH(Edges[[#This Row],[Vertex 1]],GroupVertices[Vertex],0)),1,1,"")</f>
        <v>orth</v>
      </c>
      <c r="BH221" s="65" t="str">
        <f>REPLACE(INDEX(GroupVertices[Group], MATCH(Edges[[#This Row],[Vertex 2]],GroupVertices[Vertex],0)),1,1,"")</f>
        <v>A</v>
      </c>
      <c r="BI221">
        <v>2</v>
      </c>
    </row>
    <row r="222" spans="1:61" x14ac:dyDescent="0.25">
      <c r="A222" s="80" t="s">
        <v>226</v>
      </c>
      <c r="B222" s="80" t="s">
        <v>2416</v>
      </c>
      <c r="C222" s="79" t="s">
        <v>9481</v>
      </c>
      <c r="D222" s="94">
        <v>1</v>
      </c>
      <c r="E222" s="95"/>
      <c r="F222" s="96">
        <v>90</v>
      </c>
      <c r="G222" s="66" t="str">
        <f>IF(Edges[[#This Row],[Vertex 1]]=Edges[[#This Row],[Vertex 2]],"HIDE","SHOW")</f>
        <v>SHOW</v>
      </c>
      <c r="H222" s="78"/>
      <c r="I222" s="97"/>
      <c r="J222" s="97"/>
      <c r="K222" s="34" t="s">
        <v>65</v>
      </c>
      <c r="L222" s="98">
        <v>222</v>
      </c>
      <c r="M222" s="98"/>
      <c r="N222" s="99"/>
      <c r="O222" s="81" t="s">
        <v>233</v>
      </c>
      <c r="P222" s="83">
        <v>42854.396122685182</v>
      </c>
      <c r="Q222" s="81" t="s">
        <v>2417</v>
      </c>
      <c r="R222" s="81"/>
      <c r="S222" s="81"/>
      <c r="T222" s="81"/>
      <c r="U222" s="81"/>
      <c r="V222" s="82" t="s">
        <v>416</v>
      </c>
      <c r="W222" s="83">
        <v>42854.396122685182</v>
      </c>
      <c r="X222" s="82" t="s">
        <v>2418</v>
      </c>
      <c r="Y222" s="81"/>
      <c r="Z222" s="81"/>
      <c r="AA222" s="85" t="s">
        <v>2419</v>
      </c>
      <c r="AB222" s="85" t="s">
        <v>2420</v>
      </c>
      <c r="AC222" s="81" t="b">
        <v>0</v>
      </c>
      <c r="AD222" s="81">
        <v>0</v>
      </c>
      <c r="AE222" s="85" t="s">
        <v>2421</v>
      </c>
      <c r="AF222" s="81" t="b">
        <v>0</v>
      </c>
      <c r="AG222" s="81" t="s">
        <v>297</v>
      </c>
      <c r="AH222" s="81"/>
      <c r="AI222" s="85" t="s">
        <v>294</v>
      </c>
      <c r="AJ222" s="81" t="b">
        <v>0</v>
      </c>
      <c r="AK222" s="81">
        <v>0</v>
      </c>
      <c r="AL222" s="85" t="s">
        <v>294</v>
      </c>
      <c r="AM222" s="81" t="s">
        <v>2422</v>
      </c>
      <c r="AN222" s="81" t="b">
        <v>0</v>
      </c>
      <c r="AO222" s="85" t="s">
        <v>2420</v>
      </c>
      <c r="AP222" s="81" t="s">
        <v>178</v>
      </c>
      <c r="AQ222" s="81">
        <v>0</v>
      </c>
      <c r="AR222" s="81">
        <v>0</v>
      </c>
      <c r="AS222" s="81"/>
      <c r="AT222" s="81"/>
      <c r="AU222" s="81"/>
      <c r="AV222" s="81"/>
      <c r="AW222" s="81"/>
      <c r="AX222" s="81"/>
      <c r="AY222" s="81"/>
      <c r="AZ222" s="81"/>
      <c r="BA222" s="81" t="s">
        <v>2428</v>
      </c>
      <c r="BB222">
        <v>0</v>
      </c>
      <c r="BC222" s="66" t="str">
        <f>VLOOKUP(Edges[[#This Row],[States]],'Sentiment Classification'!E:G,3,FALSE)</f>
        <v>North</v>
      </c>
      <c r="BD222" s="66" t="str">
        <f>IF(Edges[[#This Row],[Vertex 1]]=Edges[[#This Row],[Vertex 2]],"HIDE","SHOW")</f>
        <v>SHOW</v>
      </c>
      <c r="BE222" s="66">
        <f>VLOOKUP(Edges[[#This Row],[Region]],'Sentiment Classification'!J:K,2,FALSE)</f>
        <v>154</v>
      </c>
      <c r="BF222" s="66">
        <f>VLOOKUP(Edges[[#This Row],[States]],'Sentiment Classification'!E:F,2,FALSE)</f>
        <v>0</v>
      </c>
      <c r="BG222" s="65" t="str">
        <f>REPLACE(INDEX(GroupVertices[Group], MATCH(Edges[[#This Row],[Vertex 1]],GroupVertices[Vertex],0)),1,1,"")</f>
        <v>A</v>
      </c>
      <c r="BH222" s="65" t="str">
        <f>REPLACE(INDEX(GroupVertices[Group], MATCH(Edges[[#This Row],[Vertex 2]],GroupVertices[Vertex],0)),1,1,"")</f>
        <v>orth</v>
      </c>
      <c r="BI222">
        <v>1</v>
      </c>
    </row>
    <row r="223" spans="1:61" x14ac:dyDescent="0.25">
      <c r="A223" s="64" t="s">
        <v>2429</v>
      </c>
      <c r="B223" s="64" t="s">
        <v>226</v>
      </c>
      <c r="C223" s="79" t="s">
        <v>9479</v>
      </c>
      <c r="D223" s="87">
        <v>1</v>
      </c>
      <c r="E223" s="88"/>
      <c r="F223" s="89">
        <v>90</v>
      </c>
      <c r="G223" s="66" t="str">
        <f>IF(Edges[[#This Row],[Vertex 1]]=Edges[[#This Row],[Vertex 2]],"HIDE","SHOW")</f>
        <v>SHOW</v>
      </c>
      <c r="H223" s="77"/>
      <c r="I223" s="90"/>
      <c r="J223" s="90"/>
      <c r="K223" s="34" t="s">
        <v>65</v>
      </c>
      <c r="L223" s="93">
        <v>223</v>
      </c>
      <c r="M223" s="93"/>
      <c r="N223" s="92"/>
      <c r="O223" s="66" t="s">
        <v>233</v>
      </c>
      <c r="P223" s="68">
        <v>42848.082754629628</v>
      </c>
      <c r="Q223" s="66" t="s">
        <v>2431</v>
      </c>
      <c r="R223" s="69" t="s">
        <v>2433</v>
      </c>
      <c r="S223" s="66" t="s">
        <v>525</v>
      </c>
      <c r="T223" s="66"/>
      <c r="U223" s="66"/>
      <c r="V223" s="70" t="s">
        <v>2435</v>
      </c>
      <c r="W223" s="68">
        <v>42848.082754629628</v>
      </c>
      <c r="X223" s="70" t="s">
        <v>2437</v>
      </c>
      <c r="Y223" s="66"/>
      <c r="Z223" s="66"/>
      <c r="AA223" s="72" t="s">
        <v>2439</v>
      </c>
      <c r="AB223" s="72" t="s">
        <v>2441</v>
      </c>
      <c r="AC223" s="66" t="b">
        <v>0</v>
      </c>
      <c r="AD223" s="66">
        <v>0</v>
      </c>
      <c r="AE223" s="72" t="s">
        <v>581</v>
      </c>
      <c r="AF223" s="66" t="b">
        <v>0</v>
      </c>
      <c r="AG223" s="66" t="s">
        <v>297</v>
      </c>
      <c r="AH223" s="66"/>
      <c r="AI223" s="72" t="s">
        <v>294</v>
      </c>
      <c r="AJ223" s="66" t="b">
        <v>0</v>
      </c>
      <c r="AK223" s="66">
        <v>0</v>
      </c>
      <c r="AL223" s="72" t="s">
        <v>294</v>
      </c>
      <c r="AM223" s="66" t="s">
        <v>303</v>
      </c>
      <c r="AN223" s="66" t="b">
        <v>1</v>
      </c>
      <c r="AO223" s="72" t="s">
        <v>2441</v>
      </c>
      <c r="AP223" s="66" t="s">
        <v>178</v>
      </c>
      <c r="AQ223" s="66">
        <v>0</v>
      </c>
      <c r="AR223" s="66">
        <v>0</v>
      </c>
      <c r="AS223" s="66"/>
      <c r="AT223" s="66"/>
      <c r="AU223" s="66"/>
      <c r="AV223" s="66"/>
      <c r="AW223" s="66"/>
      <c r="AX223" s="66"/>
      <c r="AY223" s="66"/>
      <c r="AZ223" s="66"/>
      <c r="BA223" s="66" t="s">
        <v>2454</v>
      </c>
      <c r="BB223">
        <v>1</v>
      </c>
      <c r="BC223" s="66" t="str">
        <f>VLOOKUP(Edges[[#This Row],[States]],'Sentiment Classification'!E:G,3,FALSE)</f>
        <v>North</v>
      </c>
      <c r="BD223" s="66" t="str">
        <f>IF(Edges[[#This Row],[Vertex 1]]=Edges[[#This Row],[Vertex 2]],"HIDE","SHOW")</f>
        <v>SHOW</v>
      </c>
      <c r="BE223" s="66">
        <f>VLOOKUP(Edges[[#This Row],[Region]],'Sentiment Classification'!J:K,2,FALSE)</f>
        <v>154</v>
      </c>
      <c r="BF223" s="66">
        <f>VLOOKUP(Edges[[#This Row],[States]],'Sentiment Classification'!E:F,2,FALSE)</f>
        <v>1</v>
      </c>
      <c r="BG223" s="65" t="str">
        <f>REPLACE(INDEX(GroupVertices[Group], MATCH(Edges[[#This Row],[Vertex 1]],GroupVertices[Vertex],0)),1,1,"")</f>
        <v>orth</v>
      </c>
      <c r="BH223" s="65" t="str">
        <f>REPLACE(INDEX(GroupVertices[Group], MATCH(Edges[[#This Row],[Vertex 2]],GroupVertices[Vertex],0)),1,1,"")</f>
        <v>A</v>
      </c>
      <c r="BI223">
        <v>1</v>
      </c>
    </row>
    <row r="224" spans="1:61" x14ac:dyDescent="0.25">
      <c r="A224" s="80" t="s">
        <v>2430</v>
      </c>
      <c r="B224" s="80" t="s">
        <v>227</v>
      </c>
      <c r="C224" s="79" t="s">
        <v>9481</v>
      </c>
      <c r="D224" s="94">
        <v>1</v>
      </c>
      <c r="E224" s="95"/>
      <c r="F224" s="96">
        <v>90</v>
      </c>
      <c r="G224" s="66" t="str">
        <f>IF(Edges[[#This Row],[Vertex 1]]=Edges[[#This Row],[Vertex 2]],"HIDE","SHOW")</f>
        <v>SHOW</v>
      </c>
      <c r="H224" s="78"/>
      <c r="I224" s="97"/>
      <c r="J224" s="97"/>
      <c r="K224" s="34" t="s">
        <v>65</v>
      </c>
      <c r="L224" s="98">
        <v>224</v>
      </c>
      <c r="M224" s="98"/>
      <c r="N224" s="99"/>
      <c r="O224" s="81" t="s">
        <v>233</v>
      </c>
      <c r="P224" s="83">
        <v>42851.788912037038</v>
      </c>
      <c r="Q224" s="81" t="s">
        <v>2432</v>
      </c>
      <c r="R224" s="84" t="s">
        <v>2434</v>
      </c>
      <c r="S224" s="81" t="s">
        <v>525</v>
      </c>
      <c r="T224" s="81"/>
      <c r="U224" s="81"/>
      <c r="V224" s="82" t="s">
        <v>2436</v>
      </c>
      <c r="W224" s="83">
        <v>42851.788912037038</v>
      </c>
      <c r="X224" s="82" t="s">
        <v>2438</v>
      </c>
      <c r="Y224" s="81"/>
      <c r="Z224" s="81"/>
      <c r="AA224" s="85" t="s">
        <v>2440</v>
      </c>
      <c r="AB224" s="81"/>
      <c r="AC224" s="81" t="b">
        <v>0</v>
      </c>
      <c r="AD224" s="81">
        <v>0</v>
      </c>
      <c r="AE224" s="85" t="s">
        <v>293</v>
      </c>
      <c r="AF224" s="81" t="b">
        <v>0</v>
      </c>
      <c r="AG224" s="81" t="s">
        <v>297</v>
      </c>
      <c r="AH224" s="81"/>
      <c r="AI224" s="85" t="s">
        <v>294</v>
      </c>
      <c r="AJ224" s="81" t="b">
        <v>0</v>
      </c>
      <c r="AK224" s="81">
        <v>0</v>
      </c>
      <c r="AL224" s="85" t="s">
        <v>294</v>
      </c>
      <c r="AM224" s="81" t="s">
        <v>300</v>
      </c>
      <c r="AN224" s="81" t="b">
        <v>1</v>
      </c>
      <c r="AO224" s="85" t="s">
        <v>2440</v>
      </c>
      <c r="AP224" s="81" t="s">
        <v>178</v>
      </c>
      <c r="AQ224" s="81">
        <v>0</v>
      </c>
      <c r="AR224" s="81">
        <v>0</v>
      </c>
      <c r="AS224" s="81"/>
      <c r="AT224" s="81"/>
      <c r="AU224" s="81"/>
      <c r="AV224" s="81"/>
      <c r="AW224" s="81"/>
      <c r="AX224" s="81"/>
      <c r="AY224" s="81"/>
      <c r="AZ224" s="81"/>
      <c r="BA224" s="66" t="s">
        <v>2454</v>
      </c>
      <c r="BB224">
        <v>0</v>
      </c>
      <c r="BC224" s="66" t="str">
        <f>VLOOKUP(Edges[[#This Row],[States]],'Sentiment Classification'!E:G,3,FALSE)</f>
        <v>North</v>
      </c>
      <c r="BD224" s="66" t="str">
        <f>IF(Edges[[#This Row],[Vertex 1]]=Edges[[#This Row],[Vertex 2]],"HIDE","SHOW")</f>
        <v>SHOW</v>
      </c>
      <c r="BE224" s="66">
        <f>VLOOKUP(Edges[[#This Row],[Region]],'Sentiment Classification'!J:K,2,FALSE)</f>
        <v>154</v>
      </c>
      <c r="BF224" s="66">
        <f>VLOOKUP(Edges[[#This Row],[States]],'Sentiment Classification'!E:F,2,FALSE)</f>
        <v>1</v>
      </c>
      <c r="BG224" s="65" t="str">
        <f>REPLACE(INDEX(GroupVertices[Group], MATCH(Edges[[#This Row],[Vertex 1]],GroupVertices[Vertex],0)),1,1,"")</f>
        <v>orth</v>
      </c>
      <c r="BH224" s="65" t="str">
        <f>REPLACE(INDEX(GroupVertices[Group], MATCH(Edges[[#This Row],[Vertex 2]],GroupVertices[Vertex],0)),1,1,"")</f>
        <v>A</v>
      </c>
      <c r="BI224">
        <v>1</v>
      </c>
    </row>
    <row r="225" spans="1:61" x14ac:dyDescent="0.25">
      <c r="A225" s="64" t="s">
        <v>2455</v>
      </c>
      <c r="B225" s="64" t="s">
        <v>227</v>
      </c>
      <c r="C225" s="79" t="s">
        <v>9480</v>
      </c>
      <c r="D225" s="87">
        <v>1</v>
      </c>
      <c r="E225" s="88"/>
      <c r="F225" s="89">
        <v>90</v>
      </c>
      <c r="G225" s="66" t="str">
        <f>IF(Edges[[#This Row],[Vertex 1]]=Edges[[#This Row],[Vertex 2]],"HIDE","SHOW")</f>
        <v>SHOW</v>
      </c>
      <c r="H225" s="77"/>
      <c r="I225" s="90"/>
      <c r="J225" s="90"/>
      <c r="K225" s="34" t="s">
        <v>65</v>
      </c>
      <c r="L225" s="93">
        <v>225</v>
      </c>
      <c r="M225" s="93"/>
      <c r="N225" s="92"/>
      <c r="O225" s="66" t="s">
        <v>233</v>
      </c>
      <c r="P225" s="68">
        <v>42846.246168981481</v>
      </c>
      <c r="Q225" s="66" t="s">
        <v>2464</v>
      </c>
      <c r="R225" s="66"/>
      <c r="S225" s="66"/>
      <c r="T225" s="66"/>
      <c r="U225" s="66"/>
      <c r="V225" s="70" t="s">
        <v>2473</v>
      </c>
      <c r="W225" s="68">
        <v>42846.246168981481</v>
      </c>
      <c r="X225" s="70" t="s">
        <v>2479</v>
      </c>
      <c r="Y225" s="66"/>
      <c r="Z225" s="66"/>
      <c r="AA225" s="72" t="s">
        <v>2488</v>
      </c>
      <c r="AB225" s="66"/>
      <c r="AC225" s="66" t="b">
        <v>0</v>
      </c>
      <c r="AD225" s="66">
        <v>0</v>
      </c>
      <c r="AE225" s="72" t="s">
        <v>293</v>
      </c>
      <c r="AF225" s="66" t="b">
        <v>0</v>
      </c>
      <c r="AG225" s="66" t="s">
        <v>297</v>
      </c>
      <c r="AH225" s="66"/>
      <c r="AI225" s="72" t="s">
        <v>294</v>
      </c>
      <c r="AJ225" s="66" t="b">
        <v>0</v>
      </c>
      <c r="AK225" s="66">
        <v>0</v>
      </c>
      <c r="AL225" s="72" t="s">
        <v>294</v>
      </c>
      <c r="AM225" s="66" t="s">
        <v>585</v>
      </c>
      <c r="AN225" s="66" t="b">
        <v>0</v>
      </c>
      <c r="AO225" s="72" t="s">
        <v>2488</v>
      </c>
      <c r="AP225" s="66" t="s">
        <v>178</v>
      </c>
      <c r="AQ225" s="66">
        <v>0</v>
      </c>
      <c r="AR225" s="66">
        <v>0</v>
      </c>
      <c r="AS225" s="66"/>
      <c r="AT225" s="66"/>
      <c r="AU225" s="66"/>
      <c r="AV225" s="66"/>
      <c r="AW225" s="66"/>
      <c r="AX225" s="66"/>
      <c r="AY225" s="66"/>
      <c r="AZ225" s="66"/>
      <c r="BA225" s="66" t="s">
        <v>2537</v>
      </c>
      <c r="BB225">
        <v>-1</v>
      </c>
      <c r="BC225" s="66" t="str">
        <f>VLOOKUP(Edges[[#This Row],[States]],'Sentiment Classification'!E:G,3,FALSE)</f>
        <v>South</v>
      </c>
      <c r="BD225" s="66" t="str">
        <f>IF(Edges[[#This Row],[Vertex 1]]=Edges[[#This Row],[Vertex 2]],"HIDE","SHOW")</f>
        <v>SHOW</v>
      </c>
      <c r="BE225" s="66">
        <f>VLOOKUP(Edges[[#This Row],[Region]],'Sentiment Classification'!J:K,2,FALSE)</f>
        <v>33</v>
      </c>
      <c r="BF225" s="66">
        <f>VLOOKUP(Edges[[#This Row],[States]],'Sentiment Classification'!E:F,2,FALSE)</f>
        <v>-2</v>
      </c>
      <c r="BG225" s="65" t="str">
        <f>REPLACE(INDEX(GroupVertices[Group], MATCH(Edges[[#This Row],[Vertex 1]],GroupVertices[Vertex],0)),1,1,"")</f>
        <v>outh</v>
      </c>
      <c r="BH225" s="65" t="str">
        <f>REPLACE(INDEX(GroupVertices[Group], MATCH(Edges[[#This Row],[Vertex 2]],GroupVertices[Vertex],0)),1,1,"")</f>
        <v>A</v>
      </c>
      <c r="BI225">
        <v>1</v>
      </c>
    </row>
    <row r="226" spans="1:61" x14ac:dyDescent="0.25">
      <c r="A226" s="64" t="s">
        <v>2456</v>
      </c>
      <c r="B226" s="64" t="s">
        <v>227</v>
      </c>
      <c r="C226" s="79" t="s">
        <v>9480</v>
      </c>
      <c r="D226" s="87">
        <v>1</v>
      </c>
      <c r="E226" s="88"/>
      <c r="F226" s="89">
        <v>90</v>
      </c>
      <c r="G226" s="66" t="str">
        <f>IF(Edges[[#This Row],[Vertex 1]]=Edges[[#This Row],[Vertex 2]],"HIDE","SHOW")</f>
        <v>SHOW</v>
      </c>
      <c r="H226" s="77"/>
      <c r="I226" s="90"/>
      <c r="J226" s="90"/>
      <c r="K226" s="34" t="s">
        <v>65</v>
      </c>
      <c r="L226" s="93">
        <v>226</v>
      </c>
      <c r="M226" s="93"/>
      <c r="N226" s="92"/>
      <c r="O226" s="66" t="s">
        <v>232</v>
      </c>
      <c r="P226" s="68">
        <v>42848.07167824074</v>
      </c>
      <c r="Q226" s="66" t="s">
        <v>2465</v>
      </c>
      <c r="R226" s="66"/>
      <c r="S226" s="66"/>
      <c r="T226" s="66"/>
      <c r="U226" s="66"/>
      <c r="V226" s="70" t="s">
        <v>2474</v>
      </c>
      <c r="W226" s="68">
        <v>42848.07167824074</v>
      </c>
      <c r="X226" s="70" t="s">
        <v>2480</v>
      </c>
      <c r="Y226" s="66"/>
      <c r="Z226" s="66"/>
      <c r="AA226" s="72" t="s">
        <v>2489</v>
      </c>
      <c r="AB226" s="66"/>
      <c r="AC226" s="66" t="b">
        <v>0</v>
      </c>
      <c r="AD226" s="66">
        <v>0</v>
      </c>
      <c r="AE226" s="72" t="s">
        <v>294</v>
      </c>
      <c r="AF226" s="66" t="b">
        <v>0</v>
      </c>
      <c r="AG226" s="66" t="s">
        <v>297</v>
      </c>
      <c r="AH226" s="66"/>
      <c r="AI226" s="72" t="s">
        <v>294</v>
      </c>
      <c r="AJ226" s="66" t="b">
        <v>0</v>
      </c>
      <c r="AK226" s="66">
        <v>0</v>
      </c>
      <c r="AL226" s="72" t="s">
        <v>294</v>
      </c>
      <c r="AM226" s="66" t="s">
        <v>306</v>
      </c>
      <c r="AN226" s="66" t="b">
        <v>0</v>
      </c>
      <c r="AO226" s="72" t="s">
        <v>2489</v>
      </c>
      <c r="AP226" s="66" t="s">
        <v>178</v>
      </c>
      <c r="AQ226" s="66">
        <v>0</v>
      </c>
      <c r="AR226" s="66">
        <v>0</v>
      </c>
      <c r="AS226" s="66"/>
      <c r="AT226" s="66"/>
      <c r="AU226" s="66"/>
      <c r="AV226" s="66"/>
      <c r="AW226" s="66"/>
      <c r="AX226" s="66"/>
      <c r="AY226" s="66"/>
      <c r="AZ226" s="66"/>
      <c r="BA226" s="66" t="s">
        <v>2537</v>
      </c>
      <c r="BB226">
        <v>-1</v>
      </c>
      <c r="BC226" s="66" t="str">
        <f>VLOOKUP(Edges[[#This Row],[States]],'Sentiment Classification'!E:G,3,FALSE)</f>
        <v>South</v>
      </c>
      <c r="BD226" s="66" t="str">
        <f>IF(Edges[[#This Row],[Vertex 1]]=Edges[[#This Row],[Vertex 2]],"HIDE","SHOW")</f>
        <v>SHOW</v>
      </c>
      <c r="BE226" s="66">
        <f>VLOOKUP(Edges[[#This Row],[Region]],'Sentiment Classification'!J:K,2,FALSE)</f>
        <v>33</v>
      </c>
      <c r="BF226" s="66">
        <f>VLOOKUP(Edges[[#This Row],[States]],'Sentiment Classification'!E:F,2,FALSE)</f>
        <v>-2</v>
      </c>
      <c r="BG226" s="65" t="str">
        <f>REPLACE(INDEX(GroupVertices[Group], MATCH(Edges[[#This Row],[Vertex 1]],GroupVertices[Vertex],0)),1,1,"")</f>
        <v>outh</v>
      </c>
      <c r="BH226" s="65" t="str">
        <f>REPLACE(INDEX(GroupVertices[Group], MATCH(Edges[[#This Row],[Vertex 2]],GroupVertices[Vertex],0)),1,1,"")</f>
        <v>A</v>
      </c>
      <c r="BI226">
        <v>1</v>
      </c>
    </row>
    <row r="227" spans="1:61" hidden="1" x14ac:dyDescent="0.25">
      <c r="A227" s="64" t="s">
        <v>2457</v>
      </c>
      <c r="B227" s="64" t="s">
        <v>2457</v>
      </c>
      <c r="C227" s="79"/>
      <c r="D227" s="87"/>
      <c r="E227" s="88"/>
      <c r="F227" s="89"/>
      <c r="G227" s="66" t="str">
        <f>IF(Edges[[#This Row],[Vertex 1]]=Edges[[#This Row],[Vertex 2]],"HIDE","SHOW")</f>
        <v>HIDE</v>
      </c>
      <c r="H227" s="77"/>
      <c r="I227" s="90"/>
      <c r="J227" s="90"/>
      <c r="K227" s="34" t="s">
        <v>65</v>
      </c>
      <c r="L227" s="93">
        <v>227</v>
      </c>
      <c r="M227" s="93"/>
      <c r="N227" s="92"/>
      <c r="O227" s="66" t="s">
        <v>178</v>
      </c>
      <c r="P227" s="68">
        <v>42848.731203703705</v>
      </c>
      <c r="Q227" s="66" t="s">
        <v>2466</v>
      </c>
      <c r="R227" s="66"/>
      <c r="S227" s="66"/>
      <c r="T227" s="66"/>
      <c r="U227" s="66"/>
      <c r="V227" s="70" t="s">
        <v>418</v>
      </c>
      <c r="W227" s="68">
        <v>42848.731203703705</v>
      </c>
      <c r="X227" s="70" t="s">
        <v>2481</v>
      </c>
      <c r="Y227" s="66"/>
      <c r="Z227" s="66"/>
      <c r="AA227" s="72" t="s">
        <v>2490</v>
      </c>
      <c r="AB227" s="66"/>
      <c r="AC227" s="66" t="b">
        <v>0</v>
      </c>
      <c r="AD227" s="66">
        <v>0</v>
      </c>
      <c r="AE227" s="72" t="s">
        <v>294</v>
      </c>
      <c r="AF227" s="66" t="b">
        <v>0</v>
      </c>
      <c r="AG227" s="66" t="s">
        <v>297</v>
      </c>
      <c r="AH227" s="66"/>
      <c r="AI227" s="72" t="s">
        <v>294</v>
      </c>
      <c r="AJ227" s="66" t="b">
        <v>0</v>
      </c>
      <c r="AK227" s="66">
        <v>0</v>
      </c>
      <c r="AL227" s="72" t="s">
        <v>294</v>
      </c>
      <c r="AM227" s="66" t="s">
        <v>303</v>
      </c>
      <c r="AN227" s="66" t="b">
        <v>0</v>
      </c>
      <c r="AO227" s="72" t="s">
        <v>2490</v>
      </c>
      <c r="AP227" s="66" t="s">
        <v>178</v>
      </c>
      <c r="AQ227" s="66">
        <v>0</v>
      </c>
      <c r="AR227" s="66">
        <v>0</v>
      </c>
      <c r="AS227" s="66"/>
      <c r="AT227" s="66"/>
      <c r="AU227" s="66"/>
      <c r="AV227" s="66"/>
      <c r="AW227" s="66"/>
      <c r="AX227" s="66"/>
      <c r="AY227" s="66"/>
      <c r="AZ227" s="66"/>
      <c r="BA227" s="66" t="s">
        <v>2537</v>
      </c>
      <c r="BB227">
        <v>-1</v>
      </c>
      <c r="BC227" s="66" t="str">
        <f>VLOOKUP(Edges[[#This Row],[States]],'Sentiment Classification'!E:G,3,FALSE)</f>
        <v>South</v>
      </c>
      <c r="BD227" s="66" t="str">
        <f>IF(Edges[[#This Row],[Vertex 1]]=Edges[[#This Row],[Vertex 2]],"HIDE","SHOW")</f>
        <v>HIDE</v>
      </c>
      <c r="BE227" s="66">
        <f>VLOOKUP(Edges[[#This Row],[Region]],'Sentiment Classification'!J:K,2,FALSE)</f>
        <v>33</v>
      </c>
      <c r="BF227" s="66">
        <f>VLOOKUP(Edges[[#This Row],[States]],'Sentiment Classification'!E:F,2,FALSE)</f>
        <v>-2</v>
      </c>
      <c r="BG227" s="137" t="e">
        <f>REPLACE(INDEX(GroupVertices[Group], MATCH(Edges[[#This Row],[Vertex 1]],GroupVertices[Vertex],0)),1,1,"")</f>
        <v>#N/A</v>
      </c>
      <c r="BH227" s="137" t="e">
        <f>REPLACE(INDEX(GroupVertices[Group], MATCH(Edges[[#This Row],[Vertex 2]],GroupVertices[Vertex],0)),1,1,"")</f>
        <v>#N/A</v>
      </c>
      <c r="BI227">
        <v>1</v>
      </c>
    </row>
    <row r="228" spans="1:61" x14ac:dyDescent="0.25">
      <c r="A228" s="64" t="s">
        <v>2458</v>
      </c>
      <c r="B228" s="64" t="s">
        <v>226</v>
      </c>
      <c r="C228" s="79" t="s">
        <v>9480</v>
      </c>
      <c r="D228" s="87">
        <v>1</v>
      </c>
      <c r="E228" s="88"/>
      <c r="F228" s="89">
        <v>90</v>
      </c>
      <c r="G228" s="66" t="str">
        <f>IF(Edges[[#This Row],[Vertex 1]]=Edges[[#This Row],[Vertex 2]],"HIDE","SHOW")</f>
        <v>SHOW</v>
      </c>
      <c r="H228" s="77"/>
      <c r="I228" s="90"/>
      <c r="J228" s="90"/>
      <c r="K228" s="34" t="s">
        <v>65</v>
      </c>
      <c r="L228" s="93">
        <v>228</v>
      </c>
      <c r="M228" s="93"/>
      <c r="N228" s="92"/>
      <c r="O228" s="66" t="s">
        <v>233</v>
      </c>
      <c r="P228" s="68">
        <v>42851.755914351852</v>
      </c>
      <c r="Q228" s="66" t="s">
        <v>2467</v>
      </c>
      <c r="R228" s="66"/>
      <c r="S228" s="66"/>
      <c r="T228" s="66"/>
      <c r="U228" s="66"/>
      <c r="V228" s="70" t="s">
        <v>2475</v>
      </c>
      <c r="W228" s="68">
        <v>42851.755914351852</v>
      </c>
      <c r="X228" s="70" t="s">
        <v>2482</v>
      </c>
      <c r="Y228" s="66"/>
      <c r="Z228" s="66"/>
      <c r="AA228" s="72" t="s">
        <v>2491</v>
      </c>
      <c r="AB228" s="66"/>
      <c r="AC228" s="66" t="b">
        <v>0</v>
      </c>
      <c r="AD228" s="66">
        <v>0</v>
      </c>
      <c r="AE228" s="72" t="s">
        <v>581</v>
      </c>
      <c r="AF228" s="66" t="b">
        <v>0</v>
      </c>
      <c r="AG228" s="66" t="s">
        <v>297</v>
      </c>
      <c r="AH228" s="66"/>
      <c r="AI228" s="72" t="s">
        <v>294</v>
      </c>
      <c r="AJ228" s="66" t="b">
        <v>0</v>
      </c>
      <c r="AK228" s="66">
        <v>0</v>
      </c>
      <c r="AL228" s="72" t="s">
        <v>294</v>
      </c>
      <c r="AM228" s="66" t="s">
        <v>303</v>
      </c>
      <c r="AN228" s="66" t="b">
        <v>0</v>
      </c>
      <c r="AO228" s="72" t="s">
        <v>2491</v>
      </c>
      <c r="AP228" s="66" t="s">
        <v>178</v>
      </c>
      <c r="AQ228" s="66">
        <v>0</v>
      </c>
      <c r="AR228" s="66">
        <v>0</v>
      </c>
      <c r="AS228" s="66"/>
      <c r="AT228" s="66"/>
      <c r="AU228" s="66"/>
      <c r="AV228" s="66"/>
      <c r="AW228" s="66"/>
      <c r="AX228" s="66"/>
      <c r="AY228" s="66"/>
      <c r="AZ228" s="66"/>
      <c r="BA228" s="66" t="s">
        <v>2537</v>
      </c>
      <c r="BB228">
        <v>-1</v>
      </c>
      <c r="BC228" s="66" t="str">
        <f>VLOOKUP(Edges[[#This Row],[States]],'Sentiment Classification'!E:G,3,FALSE)</f>
        <v>South</v>
      </c>
      <c r="BD228" s="66" t="str">
        <f>IF(Edges[[#This Row],[Vertex 1]]=Edges[[#This Row],[Vertex 2]],"HIDE","SHOW")</f>
        <v>SHOW</v>
      </c>
      <c r="BE228" s="66">
        <f>VLOOKUP(Edges[[#This Row],[Region]],'Sentiment Classification'!J:K,2,FALSE)</f>
        <v>33</v>
      </c>
      <c r="BF228" s="66">
        <f>VLOOKUP(Edges[[#This Row],[States]],'Sentiment Classification'!E:F,2,FALSE)</f>
        <v>-2</v>
      </c>
      <c r="BG228" s="65" t="str">
        <f>REPLACE(INDEX(GroupVertices[Group], MATCH(Edges[[#This Row],[Vertex 1]],GroupVertices[Vertex],0)),1,1,"")</f>
        <v>outh</v>
      </c>
      <c r="BH228" s="65" t="str">
        <f>REPLACE(INDEX(GroupVertices[Group], MATCH(Edges[[#This Row],[Vertex 2]],GroupVertices[Vertex],0)),1,1,"")</f>
        <v>A</v>
      </c>
      <c r="BI228">
        <v>1</v>
      </c>
    </row>
    <row r="229" spans="1:61" x14ac:dyDescent="0.25">
      <c r="A229" s="64" t="s">
        <v>2459</v>
      </c>
      <c r="B229" s="64" t="s">
        <v>226</v>
      </c>
      <c r="C229" s="79" t="s">
        <v>9481</v>
      </c>
      <c r="D229" s="87">
        <v>1</v>
      </c>
      <c r="E229" s="88"/>
      <c r="F229" s="89">
        <v>90</v>
      </c>
      <c r="G229" s="66" t="str">
        <f>IF(Edges[[#This Row],[Vertex 1]]=Edges[[#This Row],[Vertex 2]],"HIDE","SHOW")</f>
        <v>SHOW</v>
      </c>
      <c r="H229" s="77"/>
      <c r="I229" s="90"/>
      <c r="J229" s="90"/>
      <c r="K229" s="34" t="s">
        <v>65</v>
      </c>
      <c r="L229" s="93">
        <v>229</v>
      </c>
      <c r="M229" s="93"/>
      <c r="N229" s="92"/>
      <c r="O229" s="66" t="s">
        <v>233</v>
      </c>
      <c r="P229" s="68">
        <v>42853.204085648147</v>
      </c>
      <c r="Q229" s="66" t="s">
        <v>2468</v>
      </c>
      <c r="R229" s="66"/>
      <c r="S229" s="66"/>
      <c r="T229" s="66"/>
      <c r="U229" s="66"/>
      <c r="V229" s="70" t="s">
        <v>418</v>
      </c>
      <c r="W229" s="68">
        <v>42853.204085648147</v>
      </c>
      <c r="X229" s="70" t="s">
        <v>2483</v>
      </c>
      <c r="Y229" s="66"/>
      <c r="Z229" s="66"/>
      <c r="AA229" s="72" t="s">
        <v>2492</v>
      </c>
      <c r="AB229" s="72" t="s">
        <v>2497</v>
      </c>
      <c r="AC229" s="66" t="b">
        <v>0</v>
      </c>
      <c r="AD229" s="66">
        <v>0</v>
      </c>
      <c r="AE229" s="72" t="s">
        <v>581</v>
      </c>
      <c r="AF229" s="66" t="b">
        <v>0</v>
      </c>
      <c r="AG229" s="66" t="s">
        <v>297</v>
      </c>
      <c r="AH229" s="66"/>
      <c r="AI229" s="72" t="s">
        <v>294</v>
      </c>
      <c r="AJ229" s="66" t="b">
        <v>0</v>
      </c>
      <c r="AK229" s="66">
        <v>0</v>
      </c>
      <c r="AL229" s="72" t="s">
        <v>294</v>
      </c>
      <c r="AM229" s="66" t="s">
        <v>303</v>
      </c>
      <c r="AN229" s="66" t="b">
        <v>0</v>
      </c>
      <c r="AO229" s="72" t="s">
        <v>2497</v>
      </c>
      <c r="AP229" s="66" t="s">
        <v>178</v>
      </c>
      <c r="AQ229" s="66">
        <v>0</v>
      </c>
      <c r="AR229" s="66">
        <v>0</v>
      </c>
      <c r="AS229" s="66"/>
      <c r="AT229" s="66"/>
      <c r="AU229" s="66"/>
      <c r="AV229" s="66"/>
      <c r="AW229" s="66"/>
      <c r="AX229" s="66"/>
      <c r="AY229" s="66"/>
      <c r="AZ229" s="66"/>
      <c r="BA229" s="66" t="s">
        <v>2537</v>
      </c>
      <c r="BB229">
        <v>0</v>
      </c>
      <c r="BC229" s="66" t="str">
        <f>VLOOKUP(Edges[[#This Row],[States]],'Sentiment Classification'!E:G,3,FALSE)</f>
        <v>South</v>
      </c>
      <c r="BD229" s="66" t="str">
        <f>IF(Edges[[#This Row],[Vertex 1]]=Edges[[#This Row],[Vertex 2]],"HIDE","SHOW")</f>
        <v>SHOW</v>
      </c>
      <c r="BE229" s="66">
        <f>VLOOKUP(Edges[[#This Row],[Region]],'Sentiment Classification'!J:K,2,FALSE)</f>
        <v>33</v>
      </c>
      <c r="BF229" s="66">
        <f>VLOOKUP(Edges[[#This Row],[States]],'Sentiment Classification'!E:F,2,FALSE)</f>
        <v>-2</v>
      </c>
      <c r="BG229" s="65" t="str">
        <f>REPLACE(INDEX(GroupVertices[Group], MATCH(Edges[[#This Row],[Vertex 1]],GroupVertices[Vertex],0)),1,1,"")</f>
        <v>outh</v>
      </c>
      <c r="BH229" s="65" t="str">
        <f>REPLACE(INDEX(GroupVertices[Group], MATCH(Edges[[#This Row],[Vertex 2]],GroupVertices[Vertex],0)),1,1,"")</f>
        <v>A</v>
      </c>
      <c r="BI229">
        <v>1</v>
      </c>
    </row>
    <row r="230" spans="1:61" hidden="1" x14ac:dyDescent="0.25">
      <c r="A230" s="64" t="s">
        <v>2460</v>
      </c>
      <c r="B230" s="64" t="s">
        <v>2460</v>
      </c>
      <c r="C230" s="79"/>
      <c r="D230" s="87"/>
      <c r="E230" s="88"/>
      <c r="F230" s="89"/>
      <c r="G230" s="66" t="str">
        <f>IF(Edges[[#This Row],[Vertex 1]]=Edges[[#This Row],[Vertex 2]],"HIDE","SHOW")</f>
        <v>HIDE</v>
      </c>
      <c r="H230" s="77"/>
      <c r="I230" s="90"/>
      <c r="J230" s="90"/>
      <c r="K230" s="34" t="s">
        <v>65</v>
      </c>
      <c r="L230" s="93">
        <v>230</v>
      </c>
      <c r="M230" s="93"/>
      <c r="N230" s="92"/>
      <c r="O230" s="66" t="s">
        <v>178</v>
      </c>
      <c r="P230" s="68">
        <v>42853.410451388889</v>
      </c>
      <c r="Q230" s="66" t="s">
        <v>2469</v>
      </c>
      <c r="R230" s="66"/>
      <c r="S230" s="66"/>
      <c r="T230" s="66"/>
      <c r="U230" s="66"/>
      <c r="V230" s="70" t="s">
        <v>418</v>
      </c>
      <c r="W230" s="68">
        <v>42853.410451388889</v>
      </c>
      <c r="X230" s="70" t="s">
        <v>2484</v>
      </c>
      <c r="Y230" s="66"/>
      <c r="Z230" s="66"/>
      <c r="AA230" s="72" t="s">
        <v>2493</v>
      </c>
      <c r="AB230" s="66"/>
      <c r="AC230" s="66" t="b">
        <v>0</v>
      </c>
      <c r="AD230" s="66">
        <v>1</v>
      </c>
      <c r="AE230" s="72" t="s">
        <v>294</v>
      </c>
      <c r="AF230" s="66" t="b">
        <v>0</v>
      </c>
      <c r="AG230" s="66" t="s">
        <v>297</v>
      </c>
      <c r="AH230" s="66"/>
      <c r="AI230" s="72" t="s">
        <v>294</v>
      </c>
      <c r="AJ230" s="66" t="b">
        <v>0</v>
      </c>
      <c r="AK230" s="66">
        <v>0</v>
      </c>
      <c r="AL230" s="72" t="s">
        <v>294</v>
      </c>
      <c r="AM230" s="66" t="s">
        <v>303</v>
      </c>
      <c r="AN230" s="66" t="b">
        <v>0</v>
      </c>
      <c r="AO230" s="72" t="s">
        <v>2493</v>
      </c>
      <c r="AP230" s="66" t="s">
        <v>178</v>
      </c>
      <c r="AQ230" s="66">
        <v>0</v>
      </c>
      <c r="AR230" s="66">
        <v>0</v>
      </c>
      <c r="AS230" s="66"/>
      <c r="AT230" s="66"/>
      <c r="AU230" s="66"/>
      <c r="AV230" s="66"/>
      <c r="AW230" s="66"/>
      <c r="AX230" s="66"/>
      <c r="AY230" s="66"/>
      <c r="AZ230" s="66"/>
      <c r="BA230" s="66" t="s">
        <v>2537</v>
      </c>
      <c r="BB230">
        <v>-1</v>
      </c>
      <c r="BC230" s="66" t="str">
        <f>VLOOKUP(Edges[[#This Row],[States]],'Sentiment Classification'!E:G,3,FALSE)</f>
        <v>South</v>
      </c>
      <c r="BD230" s="66" t="str">
        <f>IF(Edges[[#This Row],[Vertex 1]]=Edges[[#This Row],[Vertex 2]],"HIDE","SHOW")</f>
        <v>HIDE</v>
      </c>
      <c r="BE230" s="66">
        <f>VLOOKUP(Edges[[#This Row],[Region]],'Sentiment Classification'!J:K,2,FALSE)</f>
        <v>33</v>
      </c>
      <c r="BF230" s="66">
        <f>VLOOKUP(Edges[[#This Row],[States]],'Sentiment Classification'!E:F,2,FALSE)</f>
        <v>-2</v>
      </c>
      <c r="BG230" s="137" t="e">
        <f>REPLACE(INDEX(GroupVertices[Group], MATCH(Edges[[#This Row],[Vertex 1]],GroupVertices[Vertex],0)),1,1,"")</f>
        <v>#N/A</v>
      </c>
      <c r="BH230" s="137" t="e">
        <f>REPLACE(INDEX(GroupVertices[Group], MATCH(Edges[[#This Row],[Vertex 2]],GroupVertices[Vertex],0)),1,1,"")</f>
        <v>#N/A</v>
      </c>
      <c r="BI230">
        <v>1</v>
      </c>
    </row>
    <row r="231" spans="1:61" hidden="1" x14ac:dyDescent="0.25">
      <c r="A231" s="64" t="s">
        <v>2461</v>
      </c>
      <c r="B231" s="64" t="s">
        <v>2461</v>
      </c>
      <c r="C231" s="79"/>
      <c r="D231" s="87"/>
      <c r="E231" s="88"/>
      <c r="F231" s="89"/>
      <c r="G231" s="66" t="str">
        <f>IF(Edges[[#This Row],[Vertex 1]]=Edges[[#This Row],[Vertex 2]],"HIDE","SHOW")</f>
        <v>HIDE</v>
      </c>
      <c r="H231" s="77"/>
      <c r="I231" s="90"/>
      <c r="J231" s="90"/>
      <c r="K231" s="34" t="s">
        <v>65</v>
      </c>
      <c r="L231" s="93">
        <v>231</v>
      </c>
      <c r="M231" s="93"/>
      <c r="N231" s="92"/>
      <c r="O231" s="66" t="s">
        <v>178</v>
      </c>
      <c r="P231" s="68">
        <v>42853.454918981479</v>
      </c>
      <c r="Q231" s="66" t="s">
        <v>2470</v>
      </c>
      <c r="R231" s="66"/>
      <c r="S231" s="66"/>
      <c r="T231" s="66"/>
      <c r="U231" s="66"/>
      <c r="V231" s="70" t="s">
        <v>2476</v>
      </c>
      <c r="W231" s="68">
        <v>42853.454918981479</v>
      </c>
      <c r="X231" s="70" t="s">
        <v>2485</v>
      </c>
      <c r="Y231" s="66"/>
      <c r="Z231" s="66"/>
      <c r="AA231" s="72" t="s">
        <v>2494</v>
      </c>
      <c r="AB231" s="66"/>
      <c r="AC231" s="66" t="b">
        <v>0</v>
      </c>
      <c r="AD231" s="66">
        <v>0</v>
      </c>
      <c r="AE231" s="72" t="s">
        <v>294</v>
      </c>
      <c r="AF231" s="66" t="b">
        <v>0</v>
      </c>
      <c r="AG231" s="66" t="s">
        <v>297</v>
      </c>
      <c r="AH231" s="66"/>
      <c r="AI231" s="72" t="s">
        <v>294</v>
      </c>
      <c r="AJ231" s="66" t="b">
        <v>0</v>
      </c>
      <c r="AK231" s="66">
        <v>0</v>
      </c>
      <c r="AL231" s="72" t="s">
        <v>294</v>
      </c>
      <c r="AM231" s="66" t="s">
        <v>303</v>
      </c>
      <c r="AN231" s="66" t="b">
        <v>0</v>
      </c>
      <c r="AO231" s="72" t="s">
        <v>2494</v>
      </c>
      <c r="AP231" s="66" t="s">
        <v>178</v>
      </c>
      <c r="AQ231" s="66">
        <v>0</v>
      </c>
      <c r="AR231" s="66">
        <v>0</v>
      </c>
      <c r="AS231" s="66"/>
      <c r="AT231" s="66"/>
      <c r="AU231" s="66"/>
      <c r="AV231" s="66"/>
      <c r="AW231" s="66"/>
      <c r="AX231" s="66"/>
      <c r="AY231" s="66"/>
      <c r="AZ231" s="66"/>
      <c r="BA231" s="66" t="s">
        <v>2537</v>
      </c>
      <c r="BB231">
        <v>1</v>
      </c>
      <c r="BC231" s="66" t="str">
        <f>VLOOKUP(Edges[[#This Row],[States]],'Sentiment Classification'!E:G,3,FALSE)</f>
        <v>South</v>
      </c>
      <c r="BD231" s="66" t="str">
        <f>IF(Edges[[#This Row],[Vertex 1]]=Edges[[#This Row],[Vertex 2]],"HIDE","SHOW")</f>
        <v>HIDE</v>
      </c>
      <c r="BE231" s="66">
        <f>VLOOKUP(Edges[[#This Row],[Region]],'Sentiment Classification'!J:K,2,FALSE)</f>
        <v>33</v>
      </c>
      <c r="BF231" s="66">
        <f>VLOOKUP(Edges[[#This Row],[States]],'Sentiment Classification'!E:F,2,FALSE)</f>
        <v>-2</v>
      </c>
      <c r="BG231" s="137" t="e">
        <f>REPLACE(INDEX(GroupVertices[Group], MATCH(Edges[[#This Row],[Vertex 1]],GroupVertices[Vertex],0)),1,1,"")</f>
        <v>#N/A</v>
      </c>
      <c r="BH231" s="137" t="e">
        <f>REPLACE(INDEX(GroupVertices[Group], MATCH(Edges[[#This Row],[Vertex 2]],GroupVertices[Vertex],0)),1,1,"")</f>
        <v>#N/A</v>
      </c>
      <c r="BI231">
        <v>1</v>
      </c>
    </row>
    <row r="232" spans="1:61" x14ac:dyDescent="0.25">
      <c r="A232" s="64" t="s">
        <v>2462</v>
      </c>
      <c r="B232" s="64" t="s">
        <v>226</v>
      </c>
      <c r="C232" s="79" t="s">
        <v>9481</v>
      </c>
      <c r="D232" s="87">
        <v>2.5</v>
      </c>
      <c r="E232" s="88"/>
      <c r="F232" s="89">
        <v>95</v>
      </c>
      <c r="G232" s="66" t="str">
        <f>IF(Edges[[#This Row],[Vertex 1]]=Edges[[#This Row],[Vertex 2]],"HIDE","SHOW")</f>
        <v>SHOW</v>
      </c>
      <c r="H232" s="77"/>
      <c r="I232" s="90"/>
      <c r="J232" s="90"/>
      <c r="K232" s="34" t="s">
        <v>65</v>
      </c>
      <c r="L232" s="93">
        <v>232</v>
      </c>
      <c r="M232" s="93"/>
      <c r="N232" s="92"/>
      <c r="O232" s="66" t="s">
        <v>233</v>
      </c>
      <c r="P232" s="68">
        <v>42854.296168981484</v>
      </c>
      <c r="Q232" s="66" t="s">
        <v>2471</v>
      </c>
      <c r="R232" s="66"/>
      <c r="S232" s="66"/>
      <c r="T232" s="66"/>
      <c r="U232" s="66"/>
      <c r="V232" s="70" t="s">
        <v>2477</v>
      </c>
      <c r="W232" s="68">
        <v>42854.296168981484</v>
      </c>
      <c r="X232" s="70" t="s">
        <v>2486</v>
      </c>
      <c r="Y232" s="66"/>
      <c r="Z232" s="66"/>
      <c r="AA232" s="72" t="s">
        <v>2495</v>
      </c>
      <c r="AB232" s="66"/>
      <c r="AC232" s="66" t="b">
        <v>0</v>
      </c>
      <c r="AD232" s="66">
        <v>0</v>
      </c>
      <c r="AE232" s="72" t="s">
        <v>581</v>
      </c>
      <c r="AF232" s="66" t="b">
        <v>0</v>
      </c>
      <c r="AG232" s="66" t="s">
        <v>297</v>
      </c>
      <c r="AH232" s="66"/>
      <c r="AI232" s="72" t="s">
        <v>294</v>
      </c>
      <c r="AJ232" s="66" t="b">
        <v>0</v>
      </c>
      <c r="AK232" s="66">
        <v>0</v>
      </c>
      <c r="AL232" s="72" t="s">
        <v>294</v>
      </c>
      <c r="AM232" s="66" t="s">
        <v>585</v>
      </c>
      <c r="AN232" s="66" t="b">
        <v>0</v>
      </c>
      <c r="AO232" s="72" t="s">
        <v>2495</v>
      </c>
      <c r="AP232" s="66" t="s">
        <v>178</v>
      </c>
      <c r="AQ232" s="66">
        <v>0</v>
      </c>
      <c r="AR232" s="66">
        <v>0</v>
      </c>
      <c r="AS232" s="66"/>
      <c r="AT232" s="66"/>
      <c r="AU232" s="66"/>
      <c r="AV232" s="66"/>
      <c r="AW232" s="66"/>
      <c r="AX232" s="66"/>
      <c r="AY232" s="66"/>
      <c r="AZ232" s="66"/>
      <c r="BA232" s="66" t="s">
        <v>2537</v>
      </c>
      <c r="BB232">
        <v>0</v>
      </c>
      <c r="BC232" s="66" t="str">
        <f>VLOOKUP(Edges[[#This Row],[States]],'Sentiment Classification'!E:G,3,FALSE)</f>
        <v>South</v>
      </c>
      <c r="BD232" s="66" t="str">
        <f>IF(Edges[[#This Row],[Vertex 1]]=Edges[[#This Row],[Vertex 2]],"HIDE","SHOW")</f>
        <v>SHOW</v>
      </c>
      <c r="BE232" s="66">
        <f>VLOOKUP(Edges[[#This Row],[Region]],'Sentiment Classification'!J:K,2,FALSE)</f>
        <v>33</v>
      </c>
      <c r="BF232" s="66">
        <f>VLOOKUP(Edges[[#This Row],[States]],'Sentiment Classification'!E:F,2,FALSE)</f>
        <v>-2</v>
      </c>
      <c r="BG232" s="65" t="str">
        <f>REPLACE(INDEX(GroupVertices[Group], MATCH(Edges[[#This Row],[Vertex 1]],GroupVertices[Vertex],0)),1,1,"")</f>
        <v>outh</v>
      </c>
      <c r="BH232" s="65" t="str">
        <f>REPLACE(INDEX(GroupVertices[Group], MATCH(Edges[[#This Row],[Vertex 2]],GroupVertices[Vertex],0)),1,1,"")</f>
        <v>A</v>
      </c>
      <c r="BI232">
        <v>2</v>
      </c>
    </row>
    <row r="233" spans="1:61" x14ac:dyDescent="0.25">
      <c r="A233" s="64" t="s">
        <v>2463</v>
      </c>
      <c r="B233" s="64" t="s">
        <v>228</v>
      </c>
      <c r="C233" s="79" t="s">
        <v>9479</v>
      </c>
      <c r="D233" s="87">
        <v>2.5</v>
      </c>
      <c r="E233" s="88"/>
      <c r="F233" s="89">
        <v>95</v>
      </c>
      <c r="G233" s="66" t="str">
        <f>IF(Edges[[#This Row],[Vertex 1]]=Edges[[#This Row],[Vertex 2]],"HIDE","SHOW")</f>
        <v>SHOW</v>
      </c>
      <c r="H233" s="77"/>
      <c r="I233" s="90"/>
      <c r="J233" s="90"/>
      <c r="K233" s="34" t="s">
        <v>65</v>
      </c>
      <c r="L233" s="93">
        <v>233</v>
      </c>
      <c r="M233" s="93"/>
      <c r="N233" s="92"/>
      <c r="O233" s="66" t="s">
        <v>232</v>
      </c>
      <c r="P233" s="68">
        <v>42855.468391203707</v>
      </c>
      <c r="Q233" s="66" t="s">
        <v>2472</v>
      </c>
      <c r="R233" s="66"/>
      <c r="S233" s="66"/>
      <c r="T233" s="66" t="s">
        <v>252</v>
      </c>
      <c r="U233" s="66"/>
      <c r="V233" s="70" t="s">
        <v>2478</v>
      </c>
      <c r="W233" s="68">
        <v>42855.468391203707</v>
      </c>
      <c r="X233" s="70" t="s">
        <v>2487</v>
      </c>
      <c r="Y233" s="66"/>
      <c r="Z233" s="66"/>
      <c r="AA233" s="72" t="s">
        <v>2496</v>
      </c>
      <c r="AB233" s="66"/>
      <c r="AC233" s="66" t="b">
        <v>0</v>
      </c>
      <c r="AD233" s="66">
        <v>0</v>
      </c>
      <c r="AE233" s="72" t="s">
        <v>294</v>
      </c>
      <c r="AF233" s="66" t="b">
        <v>0</v>
      </c>
      <c r="AG233" s="66" t="s">
        <v>297</v>
      </c>
      <c r="AH233" s="66"/>
      <c r="AI233" s="72" t="s">
        <v>294</v>
      </c>
      <c r="AJ233" s="66" t="b">
        <v>0</v>
      </c>
      <c r="AK233" s="66">
        <v>0</v>
      </c>
      <c r="AL233" s="72" t="s">
        <v>294</v>
      </c>
      <c r="AM233" s="66" t="s">
        <v>303</v>
      </c>
      <c r="AN233" s="66" t="b">
        <v>0</v>
      </c>
      <c r="AO233" s="72" t="s">
        <v>2496</v>
      </c>
      <c r="AP233" s="66" t="s">
        <v>178</v>
      </c>
      <c r="AQ233" s="66">
        <v>0</v>
      </c>
      <c r="AR233" s="66">
        <v>0</v>
      </c>
      <c r="AS233" s="66"/>
      <c r="AT233" s="66"/>
      <c r="AU233" s="66"/>
      <c r="AV233" s="66"/>
      <c r="AW233" s="66"/>
      <c r="AX233" s="66"/>
      <c r="AY233" s="66"/>
      <c r="AZ233" s="66"/>
      <c r="BA233" s="66" t="s">
        <v>2537</v>
      </c>
      <c r="BB233">
        <v>1</v>
      </c>
      <c r="BC233" s="66" t="str">
        <f>VLOOKUP(Edges[[#This Row],[States]],'Sentiment Classification'!E:G,3,FALSE)</f>
        <v>South</v>
      </c>
      <c r="BD233" s="66" t="str">
        <f>IF(Edges[[#This Row],[Vertex 1]]=Edges[[#This Row],[Vertex 2]],"HIDE","SHOW")</f>
        <v>SHOW</v>
      </c>
      <c r="BE233" s="66">
        <f>VLOOKUP(Edges[[#This Row],[Region]],'Sentiment Classification'!J:K,2,FALSE)</f>
        <v>33</v>
      </c>
      <c r="BF233" s="66">
        <f>VLOOKUP(Edges[[#This Row],[States]],'Sentiment Classification'!E:F,2,FALSE)</f>
        <v>-2</v>
      </c>
      <c r="BG233" s="65" t="str">
        <f>REPLACE(INDEX(GroupVertices[Group], MATCH(Edges[[#This Row],[Vertex 1]],GroupVertices[Vertex],0)),1,1,"")</f>
        <v>outh</v>
      </c>
      <c r="BH233" s="65" t="str">
        <f>REPLACE(INDEX(GroupVertices[Group], MATCH(Edges[[#This Row],[Vertex 2]],GroupVertices[Vertex],0)),1,1,"")</f>
        <v>A</v>
      </c>
      <c r="BI233">
        <v>2</v>
      </c>
    </row>
    <row r="234" spans="1:61" x14ac:dyDescent="0.25">
      <c r="A234" s="80" t="s">
        <v>2463</v>
      </c>
      <c r="B234" s="80" t="s">
        <v>227</v>
      </c>
      <c r="C234" s="79" t="s">
        <v>9479</v>
      </c>
      <c r="D234" s="94">
        <v>2.5</v>
      </c>
      <c r="E234" s="95"/>
      <c r="F234" s="96">
        <v>95</v>
      </c>
      <c r="G234" s="66" t="str">
        <f>IF(Edges[[#This Row],[Vertex 1]]=Edges[[#This Row],[Vertex 2]],"HIDE","SHOW")</f>
        <v>SHOW</v>
      </c>
      <c r="H234" s="78"/>
      <c r="I234" s="97"/>
      <c r="J234" s="97"/>
      <c r="K234" s="34" t="s">
        <v>65</v>
      </c>
      <c r="L234" s="98">
        <v>234</v>
      </c>
      <c r="M234" s="98"/>
      <c r="N234" s="99"/>
      <c r="O234" s="81" t="s">
        <v>232</v>
      </c>
      <c r="P234" s="83">
        <v>42855.468391203707</v>
      </c>
      <c r="Q234" s="81" t="s">
        <v>2472</v>
      </c>
      <c r="R234" s="81"/>
      <c r="S234" s="81"/>
      <c r="T234" s="81" t="s">
        <v>252</v>
      </c>
      <c r="U234" s="81"/>
      <c r="V234" s="82" t="s">
        <v>2478</v>
      </c>
      <c r="W234" s="83">
        <v>42855.468391203707</v>
      </c>
      <c r="X234" s="82" t="s">
        <v>2487</v>
      </c>
      <c r="Y234" s="81"/>
      <c r="Z234" s="81"/>
      <c r="AA234" s="85" t="s">
        <v>2496</v>
      </c>
      <c r="AB234" s="81"/>
      <c r="AC234" s="81" t="b">
        <v>0</v>
      </c>
      <c r="AD234" s="81">
        <v>0</v>
      </c>
      <c r="AE234" s="85" t="s">
        <v>294</v>
      </c>
      <c r="AF234" s="81" t="b">
        <v>0</v>
      </c>
      <c r="AG234" s="81" t="s">
        <v>297</v>
      </c>
      <c r="AH234" s="81"/>
      <c r="AI234" s="85" t="s">
        <v>294</v>
      </c>
      <c r="AJ234" s="81" t="b">
        <v>0</v>
      </c>
      <c r="AK234" s="81">
        <v>0</v>
      </c>
      <c r="AL234" s="85" t="s">
        <v>294</v>
      </c>
      <c r="AM234" s="81" t="s">
        <v>303</v>
      </c>
      <c r="AN234" s="81" t="b">
        <v>0</v>
      </c>
      <c r="AO234" s="85" t="s">
        <v>2496</v>
      </c>
      <c r="AP234" s="81" t="s">
        <v>178</v>
      </c>
      <c r="AQ234" s="81">
        <v>0</v>
      </c>
      <c r="AR234" s="81">
        <v>0</v>
      </c>
      <c r="AS234" s="81"/>
      <c r="AT234" s="81"/>
      <c r="AU234" s="81"/>
      <c r="AV234" s="81"/>
      <c r="AW234" s="81"/>
      <c r="AX234" s="81"/>
      <c r="AY234" s="81"/>
      <c r="AZ234" s="81"/>
      <c r="BA234" s="66" t="s">
        <v>2537</v>
      </c>
      <c r="BB234">
        <v>1</v>
      </c>
      <c r="BC234" s="66" t="str">
        <f>VLOOKUP(Edges[[#This Row],[States]],'Sentiment Classification'!E:G,3,FALSE)</f>
        <v>South</v>
      </c>
      <c r="BD234" s="66" t="str">
        <f>IF(Edges[[#This Row],[Vertex 1]]=Edges[[#This Row],[Vertex 2]],"HIDE","SHOW")</f>
        <v>SHOW</v>
      </c>
      <c r="BE234" s="66">
        <f>VLOOKUP(Edges[[#This Row],[Region]],'Sentiment Classification'!J:K,2,FALSE)</f>
        <v>33</v>
      </c>
      <c r="BF234" s="66">
        <f>VLOOKUP(Edges[[#This Row],[States]],'Sentiment Classification'!E:F,2,FALSE)</f>
        <v>-2</v>
      </c>
      <c r="BG234" s="65" t="str">
        <f>REPLACE(INDEX(GroupVertices[Group], MATCH(Edges[[#This Row],[Vertex 1]],GroupVertices[Vertex],0)),1,1,"")</f>
        <v>outh</v>
      </c>
      <c r="BH234" s="65" t="str">
        <f>REPLACE(INDEX(GroupVertices[Group], MATCH(Edges[[#This Row],[Vertex 2]],GroupVertices[Vertex],0)),1,1,"")</f>
        <v>A</v>
      </c>
      <c r="BI234">
        <v>2</v>
      </c>
    </row>
    <row r="235" spans="1:61" hidden="1" x14ac:dyDescent="0.25">
      <c r="A235" s="64" t="s">
        <v>2538</v>
      </c>
      <c r="B235" s="64" t="s">
        <v>2538</v>
      </c>
      <c r="C235" s="79"/>
      <c r="D235" s="87"/>
      <c r="E235" s="88"/>
      <c r="F235" s="89"/>
      <c r="G235" s="66" t="str">
        <f>IF(Edges[[#This Row],[Vertex 1]]=Edges[[#This Row],[Vertex 2]],"HIDE","SHOW")</f>
        <v>HIDE</v>
      </c>
      <c r="H235" s="77"/>
      <c r="I235" s="90"/>
      <c r="J235" s="90"/>
      <c r="K235" s="34" t="s">
        <v>65</v>
      </c>
      <c r="L235" s="93">
        <v>235</v>
      </c>
      <c r="M235" s="93"/>
      <c r="N235" s="92"/>
      <c r="O235" s="66" t="s">
        <v>178</v>
      </c>
      <c r="P235" s="68">
        <v>42846.479189814818</v>
      </c>
      <c r="Q235" s="66" t="s">
        <v>2551</v>
      </c>
      <c r="R235" s="69" t="s">
        <v>2570</v>
      </c>
      <c r="S235" s="66" t="s">
        <v>2581</v>
      </c>
      <c r="T235" s="66" t="s">
        <v>2584</v>
      </c>
      <c r="U235" s="66"/>
      <c r="V235" s="70" t="s">
        <v>2587</v>
      </c>
      <c r="W235" s="68">
        <v>42846.479189814818</v>
      </c>
      <c r="X235" s="70" t="s">
        <v>2598</v>
      </c>
      <c r="Y235" s="66"/>
      <c r="Z235" s="66"/>
      <c r="AA235" s="72" t="s">
        <v>2617</v>
      </c>
      <c r="AB235" s="66"/>
      <c r="AC235" s="66" t="b">
        <v>0</v>
      </c>
      <c r="AD235" s="66">
        <v>0</v>
      </c>
      <c r="AE235" s="72" t="s">
        <v>294</v>
      </c>
      <c r="AF235" s="66" t="b">
        <v>0</v>
      </c>
      <c r="AG235" s="66" t="s">
        <v>2642</v>
      </c>
      <c r="AH235" s="66"/>
      <c r="AI235" s="72" t="s">
        <v>294</v>
      </c>
      <c r="AJ235" s="66" t="b">
        <v>0</v>
      </c>
      <c r="AK235" s="66">
        <v>0</v>
      </c>
      <c r="AL235" s="72" t="s">
        <v>294</v>
      </c>
      <c r="AM235" s="66" t="s">
        <v>1785</v>
      </c>
      <c r="AN235" s="66" t="b">
        <v>0</v>
      </c>
      <c r="AO235" s="72" t="s">
        <v>2617</v>
      </c>
      <c r="AP235" s="66" t="s">
        <v>178</v>
      </c>
      <c r="AQ235" s="66">
        <v>0</v>
      </c>
      <c r="AR235" s="66">
        <v>0</v>
      </c>
      <c r="AS235" s="66"/>
      <c r="AT235" s="66"/>
      <c r="AU235" s="66"/>
      <c r="AV235" s="66"/>
      <c r="AW235" s="66"/>
      <c r="AX235" s="66"/>
      <c r="AY235" s="66"/>
      <c r="AZ235" s="66"/>
      <c r="BA235" s="66" t="s">
        <v>2727</v>
      </c>
      <c r="BB235">
        <v>1</v>
      </c>
      <c r="BC235" s="66" t="str">
        <f>VLOOKUP(Edges[[#This Row],[States]],'Sentiment Classification'!E:G,3,FALSE)</f>
        <v>South</v>
      </c>
      <c r="BD235" s="66" t="str">
        <f>IF(Edges[[#This Row],[Vertex 1]]=Edges[[#This Row],[Vertex 2]],"HIDE","SHOW")</f>
        <v>HIDE</v>
      </c>
      <c r="BE235" s="66">
        <f>VLOOKUP(Edges[[#This Row],[Region]],'Sentiment Classification'!J:K,2,FALSE)</f>
        <v>33</v>
      </c>
      <c r="BF235" s="66">
        <f>VLOOKUP(Edges[[#This Row],[States]],'Sentiment Classification'!E:F,2,FALSE)</f>
        <v>6</v>
      </c>
      <c r="BG235" s="137" t="e">
        <f>REPLACE(INDEX(GroupVertices[Group], MATCH(Edges[[#This Row],[Vertex 1]],GroupVertices[Vertex],0)),1,1,"")</f>
        <v>#N/A</v>
      </c>
      <c r="BH235" s="137" t="e">
        <f>REPLACE(INDEX(GroupVertices[Group], MATCH(Edges[[#This Row],[Vertex 2]],GroupVertices[Vertex],0)),1,1,"")</f>
        <v>#N/A</v>
      </c>
      <c r="BI235">
        <v>1</v>
      </c>
    </row>
    <row r="236" spans="1:61" x14ac:dyDescent="0.25">
      <c r="A236" s="64" t="s">
        <v>214</v>
      </c>
      <c r="B236" s="64" t="s">
        <v>226</v>
      </c>
      <c r="C236" s="79" t="s">
        <v>9481</v>
      </c>
      <c r="D236" s="87">
        <v>1</v>
      </c>
      <c r="E236" s="88"/>
      <c r="F236" s="89">
        <v>90</v>
      </c>
      <c r="G236" s="66" t="str">
        <f>IF(Edges[[#This Row],[Vertex 1]]=Edges[[#This Row],[Vertex 2]],"HIDE","SHOW")</f>
        <v>SHOW</v>
      </c>
      <c r="H236" s="77"/>
      <c r="I236" s="90"/>
      <c r="J236" s="90"/>
      <c r="K236" s="34" t="s">
        <v>65</v>
      </c>
      <c r="L236" s="93">
        <v>236</v>
      </c>
      <c r="M236" s="93"/>
      <c r="N236" s="92"/>
      <c r="O236" s="66" t="s">
        <v>232</v>
      </c>
      <c r="P236" s="68">
        <v>42846.57068287037</v>
      </c>
      <c r="Q236" s="66" t="s">
        <v>234</v>
      </c>
      <c r="R236" s="66"/>
      <c r="S236" s="66"/>
      <c r="T236" s="66" t="s">
        <v>252</v>
      </c>
      <c r="U236" s="66"/>
      <c r="V236" s="70" t="s">
        <v>255</v>
      </c>
      <c r="W236" s="68">
        <v>42846.57068287037</v>
      </c>
      <c r="X236" s="70" t="s">
        <v>266</v>
      </c>
      <c r="Y236" s="66"/>
      <c r="Z236" s="66"/>
      <c r="AA236" s="72" t="s">
        <v>279</v>
      </c>
      <c r="AB236" s="66"/>
      <c r="AC236" s="66" t="b">
        <v>0</v>
      </c>
      <c r="AD236" s="66">
        <v>1</v>
      </c>
      <c r="AE236" s="72" t="s">
        <v>293</v>
      </c>
      <c r="AF236" s="66" t="b">
        <v>0</v>
      </c>
      <c r="AG236" s="66" t="s">
        <v>297</v>
      </c>
      <c r="AH236" s="66"/>
      <c r="AI236" s="72" t="s">
        <v>294</v>
      </c>
      <c r="AJ236" s="66" t="b">
        <v>0</v>
      </c>
      <c r="AK236" s="66">
        <v>0</v>
      </c>
      <c r="AL236" s="72" t="s">
        <v>294</v>
      </c>
      <c r="AM236" s="66" t="s">
        <v>300</v>
      </c>
      <c r="AN236" s="66" t="b">
        <v>0</v>
      </c>
      <c r="AO236" s="72" t="s">
        <v>279</v>
      </c>
      <c r="AP236" s="66" t="s">
        <v>178</v>
      </c>
      <c r="AQ236" s="66">
        <v>0</v>
      </c>
      <c r="AR236" s="66">
        <v>0</v>
      </c>
      <c r="AS236" s="66"/>
      <c r="AT236" s="66"/>
      <c r="AU236" s="66"/>
      <c r="AV236" s="66"/>
      <c r="AW236" s="66"/>
      <c r="AX236" s="66"/>
      <c r="AY236" s="66"/>
      <c r="AZ236" s="66"/>
      <c r="BA236" s="66" t="s">
        <v>2727</v>
      </c>
      <c r="BB236">
        <v>0</v>
      </c>
      <c r="BC236" s="66" t="str">
        <f>VLOOKUP(Edges[[#This Row],[States]],'Sentiment Classification'!E:G,3,FALSE)</f>
        <v>South</v>
      </c>
      <c r="BD236" s="66" t="str">
        <f>IF(Edges[[#This Row],[Vertex 1]]=Edges[[#This Row],[Vertex 2]],"HIDE","SHOW")</f>
        <v>SHOW</v>
      </c>
      <c r="BE236" s="66">
        <f>VLOOKUP(Edges[[#This Row],[Region]],'Sentiment Classification'!J:K,2,FALSE)</f>
        <v>33</v>
      </c>
      <c r="BF236" s="66">
        <f>VLOOKUP(Edges[[#This Row],[States]],'Sentiment Classification'!E:F,2,FALSE)</f>
        <v>6</v>
      </c>
      <c r="BG236" s="65" t="str">
        <f>REPLACE(INDEX(GroupVertices[Group], MATCH(Edges[[#This Row],[Vertex 1]],GroupVertices[Vertex],0)),1,1,"")</f>
        <v>outh</v>
      </c>
      <c r="BH236" s="65" t="str">
        <f>REPLACE(INDEX(GroupVertices[Group], MATCH(Edges[[#This Row],[Vertex 2]],GroupVertices[Vertex],0)),1,1,"")</f>
        <v>A</v>
      </c>
      <c r="BI236">
        <v>1</v>
      </c>
    </row>
    <row r="237" spans="1:61" x14ac:dyDescent="0.25">
      <c r="A237" s="64" t="s">
        <v>214</v>
      </c>
      <c r="B237" s="64" t="s">
        <v>227</v>
      </c>
      <c r="C237" s="79" t="s">
        <v>9481</v>
      </c>
      <c r="D237" s="87">
        <v>1</v>
      </c>
      <c r="E237" s="88"/>
      <c r="F237" s="89">
        <v>90</v>
      </c>
      <c r="G237" s="66" t="str">
        <f>IF(Edges[[#This Row],[Vertex 1]]=Edges[[#This Row],[Vertex 2]],"HIDE","SHOW")</f>
        <v>SHOW</v>
      </c>
      <c r="H237" s="77"/>
      <c r="I237" s="90"/>
      <c r="J237" s="90"/>
      <c r="K237" s="34" t="s">
        <v>65</v>
      </c>
      <c r="L237" s="93">
        <v>237</v>
      </c>
      <c r="M237" s="93"/>
      <c r="N237" s="92"/>
      <c r="O237" s="66" t="s">
        <v>233</v>
      </c>
      <c r="P237" s="68">
        <v>42846.57068287037</v>
      </c>
      <c r="Q237" s="66" t="s">
        <v>234</v>
      </c>
      <c r="R237" s="66"/>
      <c r="S237" s="66"/>
      <c r="T237" s="66" t="s">
        <v>252</v>
      </c>
      <c r="U237" s="66"/>
      <c r="V237" s="70" t="s">
        <v>255</v>
      </c>
      <c r="W237" s="68">
        <v>42846.57068287037</v>
      </c>
      <c r="X237" s="70" t="s">
        <v>266</v>
      </c>
      <c r="Y237" s="66"/>
      <c r="Z237" s="66"/>
      <c r="AA237" s="72" t="s">
        <v>279</v>
      </c>
      <c r="AB237" s="66"/>
      <c r="AC237" s="66" t="b">
        <v>0</v>
      </c>
      <c r="AD237" s="66">
        <v>1</v>
      </c>
      <c r="AE237" s="72" t="s">
        <v>293</v>
      </c>
      <c r="AF237" s="66" t="b">
        <v>0</v>
      </c>
      <c r="AG237" s="66" t="s">
        <v>297</v>
      </c>
      <c r="AH237" s="66"/>
      <c r="AI237" s="72" t="s">
        <v>294</v>
      </c>
      <c r="AJ237" s="66" t="b">
        <v>0</v>
      </c>
      <c r="AK237" s="66">
        <v>0</v>
      </c>
      <c r="AL237" s="72" t="s">
        <v>294</v>
      </c>
      <c r="AM237" s="66" t="s">
        <v>300</v>
      </c>
      <c r="AN237" s="66" t="b">
        <v>0</v>
      </c>
      <c r="AO237" s="72" t="s">
        <v>279</v>
      </c>
      <c r="AP237" s="66" t="s">
        <v>178</v>
      </c>
      <c r="AQ237" s="66">
        <v>0</v>
      </c>
      <c r="AR237" s="66">
        <v>0</v>
      </c>
      <c r="AS237" s="66"/>
      <c r="AT237" s="66"/>
      <c r="AU237" s="66"/>
      <c r="AV237" s="66"/>
      <c r="AW237" s="66"/>
      <c r="AX237" s="66"/>
      <c r="AY237" s="66"/>
      <c r="AZ237" s="66"/>
      <c r="BA237" s="66" t="s">
        <v>2727</v>
      </c>
      <c r="BB237">
        <v>0</v>
      </c>
      <c r="BC237" s="66" t="str">
        <f>VLOOKUP(Edges[[#This Row],[States]],'Sentiment Classification'!E:G,3,FALSE)</f>
        <v>South</v>
      </c>
      <c r="BD237" s="66" t="str">
        <f>IF(Edges[[#This Row],[Vertex 1]]=Edges[[#This Row],[Vertex 2]],"HIDE","SHOW")</f>
        <v>SHOW</v>
      </c>
      <c r="BE237" s="66">
        <f>VLOOKUP(Edges[[#This Row],[Region]],'Sentiment Classification'!J:K,2,FALSE)</f>
        <v>33</v>
      </c>
      <c r="BF237" s="66">
        <f>VLOOKUP(Edges[[#This Row],[States]],'Sentiment Classification'!E:F,2,FALSE)</f>
        <v>6</v>
      </c>
      <c r="BG237" s="65" t="str">
        <f>REPLACE(INDEX(GroupVertices[Group], MATCH(Edges[[#This Row],[Vertex 1]],GroupVertices[Vertex],0)),1,1,"")</f>
        <v>outh</v>
      </c>
      <c r="BH237" s="65" t="str">
        <f>REPLACE(INDEX(GroupVertices[Group], MATCH(Edges[[#This Row],[Vertex 2]],GroupVertices[Vertex],0)),1,1,"")</f>
        <v>A</v>
      </c>
      <c r="BI237">
        <v>1</v>
      </c>
    </row>
    <row r="238" spans="1:61" x14ac:dyDescent="0.25">
      <c r="A238" s="64" t="s">
        <v>2539</v>
      </c>
      <c r="B238" s="64" t="s">
        <v>2546</v>
      </c>
      <c r="C238" s="79" t="s">
        <v>9479</v>
      </c>
      <c r="D238" s="87">
        <v>1</v>
      </c>
      <c r="E238" s="88"/>
      <c r="F238" s="89">
        <v>90</v>
      </c>
      <c r="G238" s="66" t="str">
        <f>IF(Edges[[#This Row],[Vertex 1]]=Edges[[#This Row],[Vertex 2]],"HIDE","SHOW")</f>
        <v>SHOW</v>
      </c>
      <c r="H238" s="77"/>
      <c r="I238" s="90"/>
      <c r="J238" s="90"/>
      <c r="K238" s="34" t="s">
        <v>65</v>
      </c>
      <c r="L238" s="93">
        <v>238</v>
      </c>
      <c r="M238" s="93"/>
      <c r="N238" s="92"/>
      <c r="O238" s="66" t="s">
        <v>232</v>
      </c>
      <c r="P238" s="68">
        <v>42846.700925925928</v>
      </c>
      <c r="Q238" s="66" t="s">
        <v>2552</v>
      </c>
      <c r="R238" s="69" t="s">
        <v>2571</v>
      </c>
      <c r="S238" s="66" t="s">
        <v>2582</v>
      </c>
      <c r="T238" s="66" t="s">
        <v>2585</v>
      </c>
      <c r="U238" s="66"/>
      <c r="V238" s="70" t="s">
        <v>2588</v>
      </c>
      <c r="W238" s="68">
        <v>42846.700925925928</v>
      </c>
      <c r="X238" s="70" t="s">
        <v>2599</v>
      </c>
      <c r="Y238" s="66"/>
      <c r="Z238" s="66"/>
      <c r="AA238" s="72" t="s">
        <v>2618</v>
      </c>
      <c r="AB238" s="66"/>
      <c r="AC238" s="66" t="b">
        <v>0</v>
      </c>
      <c r="AD238" s="66">
        <v>0</v>
      </c>
      <c r="AE238" s="72" t="s">
        <v>294</v>
      </c>
      <c r="AF238" s="66" t="b">
        <v>0</v>
      </c>
      <c r="AG238" s="66" t="s">
        <v>297</v>
      </c>
      <c r="AH238" s="66"/>
      <c r="AI238" s="72" t="s">
        <v>294</v>
      </c>
      <c r="AJ238" s="66" t="b">
        <v>0</v>
      </c>
      <c r="AK238" s="66">
        <v>1</v>
      </c>
      <c r="AL238" s="72" t="s">
        <v>2625</v>
      </c>
      <c r="AM238" s="66" t="s">
        <v>2643</v>
      </c>
      <c r="AN238" s="66" t="b">
        <v>0</v>
      </c>
      <c r="AO238" s="72" t="s">
        <v>2625</v>
      </c>
      <c r="AP238" s="66" t="s">
        <v>178</v>
      </c>
      <c r="AQ238" s="66">
        <v>0</v>
      </c>
      <c r="AR238" s="66">
        <v>0</v>
      </c>
      <c r="AS238" s="66"/>
      <c r="AT238" s="66"/>
      <c r="AU238" s="66"/>
      <c r="AV238" s="66"/>
      <c r="AW238" s="66"/>
      <c r="AX238" s="66"/>
      <c r="AY238" s="66"/>
      <c r="AZ238" s="66"/>
      <c r="BA238" s="66" t="s">
        <v>2727</v>
      </c>
      <c r="BB238">
        <v>1</v>
      </c>
      <c r="BC238" s="66" t="str">
        <f>VLOOKUP(Edges[[#This Row],[States]],'Sentiment Classification'!E:G,3,FALSE)</f>
        <v>South</v>
      </c>
      <c r="BD238" s="66" t="str">
        <f>IF(Edges[[#This Row],[Vertex 1]]=Edges[[#This Row],[Vertex 2]],"HIDE","SHOW")</f>
        <v>SHOW</v>
      </c>
      <c r="BE238" s="66">
        <f>VLOOKUP(Edges[[#This Row],[Region]],'Sentiment Classification'!J:K,2,FALSE)</f>
        <v>33</v>
      </c>
      <c r="BF238" s="66">
        <f>VLOOKUP(Edges[[#This Row],[States]],'Sentiment Classification'!E:F,2,FALSE)</f>
        <v>6</v>
      </c>
      <c r="BG238" s="65" t="str">
        <f>REPLACE(INDEX(GroupVertices[Group], MATCH(Edges[[#This Row],[Vertex 1]],GroupVertices[Vertex],0)),1,1,"")</f>
        <v>outh</v>
      </c>
      <c r="BH238" s="65" t="str">
        <f>REPLACE(INDEX(GroupVertices[Group], MATCH(Edges[[#This Row],[Vertex 2]],GroupVertices[Vertex],0)),1,1,"")</f>
        <v>outh</v>
      </c>
      <c r="BI238">
        <v>1</v>
      </c>
    </row>
    <row r="239" spans="1:61" x14ac:dyDescent="0.25">
      <c r="A239" s="64" t="s">
        <v>2540</v>
      </c>
      <c r="B239" s="64" t="s">
        <v>503</v>
      </c>
      <c r="C239" s="79" t="s">
        <v>9479</v>
      </c>
      <c r="D239" s="87">
        <v>1</v>
      </c>
      <c r="E239" s="88"/>
      <c r="F239" s="89">
        <v>90</v>
      </c>
      <c r="G239" s="66" t="str">
        <f>IF(Edges[[#This Row],[Vertex 1]]=Edges[[#This Row],[Vertex 2]],"HIDE","SHOW")</f>
        <v>SHOW</v>
      </c>
      <c r="H239" s="77"/>
      <c r="I239" s="90"/>
      <c r="J239" s="90"/>
      <c r="K239" s="34" t="s">
        <v>65</v>
      </c>
      <c r="L239" s="93">
        <v>239</v>
      </c>
      <c r="M239" s="93"/>
      <c r="N239" s="92"/>
      <c r="O239" s="66" t="s">
        <v>233</v>
      </c>
      <c r="P239" s="68">
        <v>42847.743310185186</v>
      </c>
      <c r="Q239" s="66" t="s">
        <v>2553</v>
      </c>
      <c r="R239" s="66"/>
      <c r="S239" s="66"/>
      <c r="T239" s="66"/>
      <c r="U239" s="66"/>
      <c r="V239" s="70" t="s">
        <v>2589</v>
      </c>
      <c r="W239" s="68">
        <v>42847.743310185186</v>
      </c>
      <c r="X239" s="70" t="s">
        <v>2600</v>
      </c>
      <c r="Y239" s="66"/>
      <c r="Z239" s="66"/>
      <c r="AA239" s="72" t="s">
        <v>2619</v>
      </c>
      <c r="AB239" s="66"/>
      <c r="AC239" s="66" t="b">
        <v>0</v>
      </c>
      <c r="AD239" s="66">
        <v>0</v>
      </c>
      <c r="AE239" s="72" t="s">
        <v>2639</v>
      </c>
      <c r="AF239" s="66" t="b">
        <v>0</v>
      </c>
      <c r="AG239" s="66" t="s">
        <v>297</v>
      </c>
      <c r="AH239" s="66"/>
      <c r="AI239" s="72" t="s">
        <v>294</v>
      </c>
      <c r="AJ239" s="66" t="b">
        <v>0</v>
      </c>
      <c r="AK239" s="66">
        <v>0</v>
      </c>
      <c r="AL239" s="72" t="s">
        <v>294</v>
      </c>
      <c r="AM239" s="66" t="s">
        <v>2644</v>
      </c>
      <c r="AN239" s="66" t="b">
        <v>0</v>
      </c>
      <c r="AO239" s="72" t="s">
        <v>2619</v>
      </c>
      <c r="AP239" s="66" t="s">
        <v>178</v>
      </c>
      <c r="AQ239" s="66">
        <v>0</v>
      </c>
      <c r="AR239" s="66">
        <v>0</v>
      </c>
      <c r="AS239" s="66"/>
      <c r="AT239" s="66"/>
      <c r="AU239" s="66"/>
      <c r="AV239" s="66"/>
      <c r="AW239" s="66"/>
      <c r="AX239" s="66"/>
      <c r="AY239" s="66"/>
      <c r="AZ239" s="66"/>
      <c r="BA239" s="66" t="s">
        <v>2727</v>
      </c>
      <c r="BB239">
        <v>1</v>
      </c>
      <c r="BC239" s="66" t="str">
        <f>VLOOKUP(Edges[[#This Row],[States]],'Sentiment Classification'!E:G,3,FALSE)</f>
        <v>South</v>
      </c>
      <c r="BD239" s="66" t="str">
        <f>IF(Edges[[#This Row],[Vertex 1]]=Edges[[#This Row],[Vertex 2]],"HIDE","SHOW")</f>
        <v>SHOW</v>
      </c>
      <c r="BE239" s="66">
        <f>VLOOKUP(Edges[[#This Row],[Region]],'Sentiment Classification'!J:K,2,FALSE)</f>
        <v>33</v>
      </c>
      <c r="BF239" s="66">
        <f>VLOOKUP(Edges[[#This Row],[States]],'Sentiment Classification'!E:F,2,FALSE)</f>
        <v>6</v>
      </c>
      <c r="BG239" s="65" t="str">
        <f>REPLACE(INDEX(GroupVertices[Group], MATCH(Edges[[#This Row],[Vertex 1]],GroupVertices[Vertex],0)),1,1,"")</f>
        <v>outh</v>
      </c>
      <c r="BH239" s="65" t="str">
        <f>REPLACE(INDEX(GroupVertices[Group], MATCH(Edges[[#This Row],[Vertex 2]],GroupVertices[Vertex],0)),1,1,"")</f>
        <v>A</v>
      </c>
      <c r="BI239">
        <v>1</v>
      </c>
    </row>
    <row r="240" spans="1:61" x14ac:dyDescent="0.25">
      <c r="A240" s="64" t="s">
        <v>2541</v>
      </c>
      <c r="B240" s="64" t="s">
        <v>2549</v>
      </c>
      <c r="C240" s="79" t="s">
        <v>9481</v>
      </c>
      <c r="D240" s="87">
        <v>1</v>
      </c>
      <c r="E240" s="88"/>
      <c r="F240" s="89">
        <v>90</v>
      </c>
      <c r="G240" s="66" t="str">
        <f>IF(Edges[[#This Row],[Vertex 1]]=Edges[[#This Row],[Vertex 2]],"HIDE","SHOW")</f>
        <v>SHOW</v>
      </c>
      <c r="H240" s="77"/>
      <c r="I240" s="90"/>
      <c r="J240" s="90"/>
      <c r="K240" s="34" t="s">
        <v>65</v>
      </c>
      <c r="L240" s="93">
        <v>240</v>
      </c>
      <c r="M240" s="93"/>
      <c r="N240" s="92"/>
      <c r="O240" s="66" t="s">
        <v>233</v>
      </c>
      <c r="P240" s="68">
        <v>42849.350092592591</v>
      </c>
      <c r="Q240" s="66" t="s">
        <v>2554</v>
      </c>
      <c r="R240" s="69" t="s">
        <v>2572</v>
      </c>
      <c r="S240" s="66" t="s">
        <v>525</v>
      </c>
      <c r="T240" s="66"/>
      <c r="U240" s="66"/>
      <c r="V240" s="70" t="s">
        <v>2590</v>
      </c>
      <c r="W240" s="68">
        <v>42849.350092592591</v>
      </c>
      <c r="X240" s="70" t="s">
        <v>2601</v>
      </c>
      <c r="Y240" s="66"/>
      <c r="Z240" s="66"/>
      <c r="AA240" s="72" t="s">
        <v>2620</v>
      </c>
      <c r="AB240" s="72" t="s">
        <v>2636</v>
      </c>
      <c r="AC240" s="66" t="b">
        <v>0</v>
      </c>
      <c r="AD240" s="66">
        <v>0</v>
      </c>
      <c r="AE240" s="72" t="s">
        <v>2640</v>
      </c>
      <c r="AF240" s="66" t="b">
        <v>0</v>
      </c>
      <c r="AG240" s="66" t="s">
        <v>297</v>
      </c>
      <c r="AH240" s="66"/>
      <c r="AI240" s="72" t="s">
        <v>294</v>
      </c>
      <c r="AJ240" s="66" t="b">
        <v>0</v>
      </c>
      <c r="AK240" s="66">
        <v>0</v>
      </c>
      <c r="AL240" s="72" t="s">
        <v>294</v>
      </c>
      <c r="AM240" s="66" t="s">
        <v>585</v>
      </c>
      <c r="AN240" s="66" t="b">
        <v>1</v>
      </c>
      <c r="AO240" s="72" t="s">
        <v>2636</v>
      </c>
      <c r="AP240" s="66" t="s">
        <v>178</v>
      </c>
      <c r="AQ240" s="66">
        <v>0</v>
      </c>
      <c r="AR240" s="66">
        <v>0</v>
      </c>
      <c r="AS240" s="66"/>
      <c r="AT240" s="66"/>
      <c r="AU240" s="66"/>
      <c r="AV240" s="66"/>
      <c r="AW240" s="66"/>
      <c r="AX240" s="66"/>
      <c r="AY240" s="66"/>
      <c r="AZ240" s="66"/>
      <c r="BA240" s="66" t="s">
        <v>2727</v>
      </c>
      <c r="BB240">
        <v>0</v>
      </c>
      <c r="BC240" s="66" t="str">
        <f>VLOOKUP(Edges[[#This Row],[States]],'Sentiment Classification'!E:G,3,FALSE)</f>
        <v>South</v>
      </c>
      <c r="BD240" s="66" t="str">
        <f>IF(Edges[[#This Row],[Vertex 1]]=Edges[[#This Row],[Vertex 2]],"HIDE","SHOW")</f>
        <v>SHOW</v>
      </c>
      <c r="BE240" s="66">
        <f>VLOOKUP(Edges[[#This Row],[Region]],'Sentiment Classification'!J:K,2,FALSE)</f>
        <v>33</v>
      </c>
      <c r="BF240" s="66">
        <f>VLOOKUP(Edges[[#This Row],[States]],'Sentiment Classification'!E:F,2,FALSE)</f>
        <v>6</v>
      </c>
      <c r="BG240" s="65" t="str">
        <f>REPLACE(INDEX(GroupVertices[Group], MATCH(Edges[[#This Row],[Vertex 1]],GroupVertices[Vertex],0)),1,1,"")</f>
        <v>outh</v>
      </c>
      <c r="BH240" s="65" t="str">
        <f>REPLACE(INDEX(GroupVertices[Group], MATCH(Edges[[#This Row],[Vertex 2]],GroupVertices[Vertex],0)),1,1,"")</f>
        <v>outh</v>
      </c>
      <c r="BI240">
        <v>1</v>
      </c>
    </row>
    <row r="241" spans="1:61" x14ac:dyDescent="0.25">
      <c r="A241" s="64" t="s">
        <v>2542</v>
      </c>
      <c r="B241" s="64" t="s">
        <v>226</v>
      </c>
      <c r="C241" s="79" t="s">
        <v>9480</v>
      </c>
      <c r="D241" s="87">
        <v>1</v>
      </c>
      <c r="E241" s="88"/>
      <c r="F241" s="89">
        <v>90</v>
      </c>
      <c r="G241" s="66" t="str">
        <f>IF(Edges[[#This Row],[Vertex 1]]=Edges[[#This Row],[Vertex 2]],"HIDE","SHOW")</f>
        <v>SHOW</v>
      </c>
      <c r="H241" s="77"/>
      <c r="I241" s="90"/>
      <c r="J241" s="90"/>
      <c r="K241" s="34" t="s">
        <v>65</v>
      </c>
      <c r="L241" s="93">
        <v>241</v>
      </c>
      <c r="M241" s="93"/>
      <c r="N241" s="92"/>
      <c r="O241" s="66" t="s">
        <v>233</v>
      </c>
      <c r="P241" s="68">
        <v>42849.355104166665</v>
      </c>
      <c r="Q241" s="66" t="s">
        <v>2555</v>
      </c>
      <c r="R241" s="66"/>
      <c r="S241" s="66"/>
      <c r="T241" s="66"/>
      <c r="U241" s="66"/>
      <c r="V241" s="70" t="s">
        <v>2591</v>
      </c>
      <c r="W241" s="68">
        <v>42849.355104166665</v>
      </c>
      <c r="X241" s="70" t="s">
        <v>2602</v>
      </c>
      <c r="Y241" s="66"/>
      <c r="Z241" s="66"/>
      <c r="AA241" s="72" t="s">
        <v>2621</v>
      </c>
      <c r="AB241" s="66"/>
      <c r="AC241" s="66" t="b">
        <v>0</v>
      </c>
      <c r="AD241" s="66">
        <v>0</v>
      </c>
      <c r="AE241" s="72" t="s">
        <v>581</v>
      </c>
      <c r="AF241" s="66" t="b">
        <v>0</v>
      </c>
      <c r="AG241" s="66" t="s">
        <v>297</v>
      </c>
      <c r="AH241" s="66"/>
      <c r="AI241" s="72" t="s">
        <v>294</v>
      </c>
      <c r="AJ241" s="66" t="b">
        <v>0</v>
      </c>
      <c r="AK241" s="66">
        <v>0</v>
      </c>
      <c r="AL241" s="72" t="s">
        <v>294</v>
      </c>
      <c r="AM241" s="66" t="s">
        <v>300</v>
      </c>
      <c r="AN241" s="66" t="b">
        <v>0</v>
      </c>
      <c r="AO241" s="72" t="s">
        <v>2621</v>
      </c>
      <c r="AP241" s="66" t="s">
        <v>178</v>
      </c>
      <c r="AQ241" s="66">
        <v>0</v>
      </c>
      <c r="AR241" s="66">
        <v>0</v>
      </c>
      <c r="AS241" s="66"/>
      <c r="AT241" s="66"/>
      <c r="AU241" s="66"/>
      <c r="AV241" s="66"/>
      <c r="AW241" s="66"/>
      <c r="AX241" s="66"/>
      <c r="AY241" s="66"/>
      <c r="AZ241" s="66"/>
      <c r="BA241" s="66" t="s">
        <v>2727</v>
      </c>
      <c r="BB241">
        <v>-1</v>
      </c>
      <c r="BC241" s="66" t="str">
        <f>VLOOKUP(Edges[[#This Row],[States]],'Sentiment Classification'!E:G,3,FALSE)</f>
        <v>South</v>
      </c>
      <c r="BD241" s="66" t="str">
        <f>IF(Edges[[#This Row],[Vertex 1]]=Edges[[#This Row],[Vertex 2]],"HIDE","SHOW")</f>
        <v>SHOW</v>
      </c>
      <c r="BE241" s="66">
        <f>VLOOKUP(Edges[[#This Row],[Region]],'Sentiment Classification'!J:K,2,FALSE)</f>
        <v>33</v>
      </c>
      <c r="BF241" s="66">
        <f>VLOOKUP(Edges[[#This Row],[States]],'Sentiment Classification'!E:F,2,FALSE)</f>
        <v>6</v>
      </c>
      <c r="BG241" s="65" t="str">
        <f>REPLACE(INDEX(GroupVertices[Group], MATCH(Edges[[#This Row],[Vertex 1]],GroupVertices[Vertex],0)),1,1,"")</f>
        <v>outh</v>
      </c>
      <c r="BH241" s="65" t="str">
        <f>REPLACE(INDEX(GroupVertices[Group], MATCH(Edges[[#This Row],[Vertex 2]],GroupVertices[Vertex],0)),1,1,"")</f>
        <v>A</v>
      </c>
      <c r="BI241">
        <v>1</v>
      </c>
    </row>
    <row r="242" spans="1:61" x14ac:dyDescent="0.25">
      <c r="A242" s="64" t="s">
        <v>2543</v>
      </c>
      <c r="B242" s="64" t="s">
        <v>227</v>
      </c>
      <c r="C242" s="79" t="s">
        <v>9479</v>
      </c>
      <c r="D242" s="87">
        <v>1</v>
      </c>
      <c r="E242" s="88"/>
      <c r="F242" s="89">
        <v>90</v>
      </c>
      <c r="G242" s="66" t="str">
        <f>IF(Edges[[#This Row],[Vertex 1]]=Edges[[#This Row],[Vertex 2]],"HIDE","SHOW")</f>
        <v>SHOW</v>
      </c>
      <c r="H242" s="77"/>
      <c r="I242" s="90"/>
      <c r="J242" s="90"/>
      <c r="K242" s="34" t="s">
        <v>65</v>
      </c>
      <c r="L242" s="93">
        <v>242</v>
      </c>
      <c r="M242" s="93"/>
      <c r="N242" s="92"/>
      <c r="O242" s="66" t="s">
        <v>233</v>
      </c>
      <c r="P242" s="68">
        <v>42849.469247685185</v>
      </c>
      <c r="Q242" s="66" t="s">
        <v>2556</v>
      </c>
      <c r="R242" s="66"/>
      <c r="S242" s="66"/>
      <c r="T242" s="66"/>
      <c r="U242" s="66"/>
      <c r="V242" s="70" t="s">
        <v>2592</v>
      </c>
      <c r="W242" s="68">
        <v>42849.469247685185</v>
      </c>
      <c r="X242" s="70" t="s">
        <v>2603</v>
      </c>
      <c r="Y242" s="66"/>
      <c r="Z242" s="66"/>
      <c r="AA242" s="72" t="s">
        <v>2622</v>
      </c>
      <c r="AB242" s="72" t="s">
        <v>2637</v>
      </c>
      <c r="AC242" s="66" t="b">
        <v>0</v>
      </c>
      <c r="AD242" s="66">
        <v>0</v>
      </c>
      <c r="AE242" s="72" t="s">
        <v>293</v>
      </c>
      <c r="AF242" s="66" t="b">
        <v>0</v>
      </c>
      <c r="AG242" s="66" t="s">
        <v>297</v>
      </c>
      <c r="AH242" s="66"/>
      <c r="AI242" s="72" t="s">
        <v>294</v>
      </c>
      <c r="AJ242" s="66" t="b">
        <v>0</v>
      </c>
      <c r="AK242" s="66">
        <v>0</v>
      </c>
      <c r="AL242" s="72" t="s">
        <v>294</v>
      </c>
      <c r="AM242" s="66" t="s">
        <v>585</v>
      </c>
      <c r="AN242" s="66" t="b">
        <v>0</v>
      </c>
      <c r="AO242" s="72" t="s">
        <v>2637</v>
      </c>
      <c r="AP242" s="66" t="s">
        <v>178</v>
      </c>
      <c r="AQ242" s="66">
        <v>0</v>
      </c>
      <c r="AR242" s="66">
        <v>0</v>
      </c>
      <c r="AS242" s="66"/>
      <c r="AT242" s="66"/>
      <c r="AU242" s="66"/>
      <c r="AV242" s="66"/>
      <c r="AW242" s="66"/>
      <c r="AX242" s="66"/>
      <c r="AY242" s="66"/>
      <c r="AZ242" s="66"/>
      <c r="BA242" s="66" t="s">
        <v>2727</v>
      </c>
      <c r="BB242">
        <v>1</v>
      </c>
      <c r="BC242" s="66" t="str">
        <f>VLOOKUP(Edges[[#This Row],[States]],'Sentiment Classification'!E:G,3,FALSE)</f>
        <v>South</v>
      </c>
      <c r="BD242" s="66" t="str">
        <f>IF(Edges[[#This Row],[Vertex 1]]=Edges[[#This Row],[Vertex 2]],"HIDE","SHOW")</f>
        <v>SHOW</v>
      </c>
      <c r="BE242" s="66">
        <f>VLOOKUP(Edges[[#This Row],[Region]],'Sentiment Classification'!J:K,2,FALSE)</f>
        <v>33</v>
      </c>
      <c r="BF242" s="66">
        <f>VLOOKUP(Edges[[#This Row],[States]],'Sentiment Classification'!E:F,2,FALSE)</f>
        <v>6</v>
      </c>
      <c r="BG242" s="65" t="str">
        <f>REPLACE(INDEX(GroupVertices[Group], MATCH(Edges[[#This Row],[Vertex 1]],GroupVertices[Vertex],0)),1,1,"")</f>
        <v>outh</v>
      </c>
      <c r="BH242" s="65" t="str">
        <f>REPLACE(INDEX(GroupVertices[Group], MATCH(Edges[[#This Row],[Vertex 2]],GroupVertices[Vertex],0)),1,1,"")</f>
        <v>A</v>
      </c>
      <c r="BI242">
        <v>1</v>
      </c>
    </row>
    <row r="243" spans="1:61" hidden="1" x14ac:dyDescent="0.25">
      <c r="A243" s="64" t="s">
        <v>2544</v>
      </c>
      <c r="B243" s="64" t="s">
        <v>2544</v>
      </c>
      <c r="C243" s="79"/>
      <c r="D243" s="87"/>
      <c r="E243" s="88"/>
      <c r="F243" s="89"/>
      <c r="G243" s="66" t="str">
        <f>IF(Edges[[#This Row],[Vertex 1]]=Edges[[#This Row],[Vertex 2]],"HIDE","SHOW")</f>
        <v>HIDE</v>
      </c>
      <c r="H243" s="77"/>
      <c r="I243" s="90"/>
      <c r="J243" s="90"/>
      <c r="K243" s="34" t="s">
        <v>65</v>
      </c>
      <c r="L243" s="93">
        <v>243</v>
      </c>
      <c r="M243" s="93"/>
      <c r="N243" s="92"/>
      <c r="O243" s="66" t="s">
        <v>178</v>
      </c>
      <c r="P243" s="68">
        <v>42850.406875000001</v>
      </c>
      <c r="Q243" s="66" t="s">
        <v>2557</v>
      </c>
      <c r="R243" s="66"/>
      <c r="S243" s="66"/>
      <c r="T243" s="66"/>
      <c r="U243" s="66"/>
      <c r="V243" s="70" t="s">
        <v>2593</v>
      </c>
      <c r="W243" s="68">
        <v>42850.406875000001</v>
      </c>
      <c r="X243" s="70" t="s">
        <v>2604</v>
      </c>
      <c r="Y243" s="66"/>
      <c r="Z243" s="66"/>
      <c r="AA243" s="72" t="s">
        <v>2623</v>
      </c>
      <c r="AB243" s="66"/>
      <c r="AC243" s="66" t="b">
        <v>0</v>
      </c>
      <c r="AD243" s="66">
        <v>0</v>
      </c>
      <c r="AE243" s="72" t="s">
        <v>294</v>
      </c>
      <c r="AF243" s="66" t="b">
        <v>0</v>
      </c>
      <c r="AG243" s="66" t="s">
        <v>297</v>
      </c>
      <c r="AH243" s="66"/>
      <c r="AI243" s="72" t="s">
        <v>294</v>
      </c>
      <c r="AJ243" s="66" t="b">
        <v>0</v>
      </c>
      <c r="AK243" s="66">
        <v>0</v>
      </c>
      <c r="AL243" s="72" t="s">
        <v>294</v>
      </c>
      <c r="AM243" s="66" t="s">
        <v>303</v>
      </c>
      <c r="AN243" s="66" t="b">
        <v>0</v>
      </c>
      <c r="AO243" s="72" t="s">
        <v>2623</v>
      </c>
      <c r="AP243" s="66" t="s">
        <v>178</v>
      </c>
      <c r="AQ243" s="66">
        <v>0</v>
      </c>
      <c r="AR243" s="66">
        <v>0</v>
      </c>
      <c r="AS243" s="66"/>
      <c r="AT243" s="66"/>
      <c r="AU243" s="66"/>
      <c r="AV243" s="66"/>
      <c r="AW243" s="66"/>
      <c r="AX243" s="66"/>
      <c r="AY243" s="66"/>
      <c r="AZ243" s="66"/>
      <c r="BA243" s="66" t="s">
        <v>2727</v>
      </c>
      <c r="BB243">
        <v>1</v>
      </c>
      <c r="BC243" s="66" t="str">
        <f>VLOOKUP(Edges[[#This Row],[States]],'Sentiment Classification'!E:G,3,FALSE)</f>
        <v>South</v>
      </c>
      <c r="BD243" s="66" t="str">
        <f>IF(Edges[[#This Row],[Vertex 1]]=Edges[[#This Row],[Vertex 2]],"HIDE","SHOW")</f>
        <v>HIDE</v>
      </c>
      <c r="BE243" s="66">
        <f>VLOOKUP(Edges[[#This Row],[Region]],'Sentiment Classification'!J:K,2,FALSE)</f>
        <v>33</v>
      </c>
      <c r="BF243" s="66">
        <f>VLOOKUP(Edges[[#This Row],[States]],'Sentiment Classification'!E:F,2,FALSE)</f>
        <v>6</v>
      </c>
      <c r="BG243" s="137" t="e">
        <f>REPLACE(INDEX(GroupVertices[Group], MATCH(Edges[[#This Row],[Vertex 1]],GroupVertices[Vertex],0)),1,1,"")</f>
        <v>#N/A</v>
      </c>
      <c r="BH243" s="137" t="e">
        <f>REPLACE(INDEX(GroupVertices[Group], MATCH(Edges[[#This Row],[Vertex 2]],GroupVertices[Vertex],0)),1,1,"")</f>
        <v>#N/A</v>
      </c>
      <c r="BI243">
        <v>1</v>
      </c>
    </row>
    <row r="244" spans="1:61" hidden="1" x14ac:dyDescent="0.25">
      <c r="A244" s="64" t="s">
        <v>2545</v>
      </c>
      <c r="B244" s="64" t="s">
        <v>2545</v>
      </c>
      <c r="C244" s="79"/>
      <c r="D244" s="87"/>
      <c r="E244" s="88"/>
      <c r="F244" s="89"/>
      <c r="G244" s="66" t="str">
        <f>IF(Edges[[#This Row],[Vertex 1]]=Edges[[#This Row],[Vertex 2]],"HIDE","SHOW")</f>
        <v>HIDE</v>
      </c>
      <c r="H244" s="77"/>
      <c r="I244" s="90"/>
      <c r="J244" s="90"/>
      <c r="K244" s="34" t="s">
        <v>65</v>
      </c>
      <c r="L244" s="93">
        <v>244</v>
      </c>
      <c r="M244" s="93"/>
      <c r="N244" s="92"/>
      <c r="O244" s="66" t="s">
        <v>178</v>
      </c>
      <c r="P244" s="68">
        <v>42850.407256944447</v>
      </c>
      <c r="Q244" s="66" t="s">
        <v>2558</v>
      </c>
      <c r="R244" s="66"/>
      <c r="S244" s="66"/>
      <c r="T244" s="66"/>
      <c r="U244" s="66"/>
      <c r="V244" s="70" t="s">
        <v>2594</v>
      </c>
      <c r="W244" s="68">
        <v>42850.407256944447</v>
      </c>
      <c r="X244" s="70" t="s">
        <v>2605</v>
      </c>
      <c r="Y244" s="66"/>
      <c r="Z244" s="66"/>
      <c r="AA244" s="72" t="s">
        <v>2624</v>
      </c>
      <c r="AB244" s="66"/>
      <c r="AC244" s="66" t="b">
        <v>0</v>
      </c>
      <c r="AD244" s="66">
        <v>0</v>
      </c>
      <c r="AE244" s="72" t="s">
        <v>294</v>
      </c>
      <c r="AF244" s="66" t="b">
        <v>0</v>
      </c>
      <c r="AG244" s="66" t="s">
        <v>297</v>
      </c>
      <c r="AH244" s="66"/>
      <c r="AI244" s="72" t="s">
        <v>294</v>
      </c>
      <c r="AJ244" s="66" t="b">
        <v>0</v>
      </c>
      <c r="AK244" s="66">
        <v>0</v>
      </c>
      <c r="AL244" s="72" t="s">
        <v>294</v>
      </c>
      <c r="AM244" s="66" t="s">
        <v>304</v>
      </c>
      <c r="AN244" s="66" t="b">
        <v>0</v>
      </c>
      <c r="AO244" s="72" t="s">
        <v>2624</v>
      </c>
      <c r="AP244" s="66" t="s">
        <v>178</v>
      </c>
      <c r="AQ244" s="66">
        <v>0</v>
      </c>
      <c r="AR244" s="66">
        <v>0</v>
      </c>
      <c r="AS244" s="66"/>
      <c r="AT244" s="66"/>
      <c r="AU244" s="66"/>
      <c r="AV244" s="66"/>
      <c r="AW244" s="66"/>
      <c r="AX244" s="66"/>
      <c r="AY244" s="66"/>
      <c r="AZ244" s="66"/>
      <c r="BA244" s="66" t="s">
        <v>2727</v>
      </c>
      <c r="BB244">
        <v>1</v>
      </c>
      <c r="BC244" s="66" t="str">
        <f>VLOOKUP(Edges[[#This Row],[States]],'Sentiment Classification'!E:G,3,FALSE)</f>
        <v>South</v>
      </c>
      <c r="BD244" s="66" t="str">
        <f>IF(Edges[[#This Row],[Vertex 1]]=Edges[[#This Row],[Vertex 2]],"HIDE","SHOW")</f>
        <v>HIDE</v>
      </c>
      <c r="BE244" s="66">
        <f>VLOOKUP(Edges[[#This Row],[Region]],'Sentiment Classification'!J:K,2,FALSE)</f>
        <v>33</v>
      </c>
      <c r="BF244" s="66">
        <f>VLOOKUP(Edges[[#This Row],[States]],'Sentiment Classification'!E:F,2,FALSE)</f>
        <v>6</v>
      </c>
      <c r="BG244" s="137" t="e">
        <f>REPLACE(INDEX(GroupVertices[Group], MATCH(Edges[[#This Row],[Vertex 1]],GroupVertices[Vertex],0)),1,1,"")</f>
        <v>#N/A</v>
      </c>
      <c r="BH244" s="137" t="e">
        <f>REPLACE(INDEX(GroupVertices[Group], MATCH(Edges[[#This Row],[Vertex 2]],GroupVertices[Vertex],0)),1,1,"")</f>
        <v>#N/A</v>
      </c>
      <c r="BI244">
        <v>1</v>
      </c>
    </row>
    <row r="245" spans="1:61" hidden="1" x14ac:dyDescent="0.25">
      <c r="A245" s="64" t="s">
        <v>2546</v>
      </c>
      <c r="B245" s="64" t="s">
        <v>2546</v>
      </c>
      <c r="C245" s="79"/>
      <c r="D245" s="87"/>
      <c r="E245" s="88"/>
      <c r="F245" s="89"/>
      <c r="G245" s="66" t="str">
        <f>IF(Edges[[#This Row],[Vertex 1]]=Edges[[#This Row],[Vertex 2]],"HIDE","SHOW")</f>
        <v>HIDE</v>
      </c>
      <c r="H245" s="77"/>
      <c r="I245" s="90"/>
      <c r="J245" s="90"/>
      <c r="K245" s="34" t="s">
        <v>65</v>
      </c>
      <c r="L245" s="93">
        <v>245</v>
      </c>
      <c r="M245" s="93"/>
      <c r="N245" s="92"/>
      <c r="O245" s="66" t="s">
        <v>178</v>
      </c>
      <c r="P245" s="68">
        <v>42846.699212962965</v>
      </c>
      <c r="Q245" s="66" t="s">
        <v>2559</v>
      </c>
      <c r="R245" s="66" t="s">
        <v>2573</v>
      </c>
      <c r="S245" s="66" t="s">
        <v>2583</v>
      </c>
      <c r="T245" s="66" t="s">
        <v>2585</v>
      </c>
      <c r="U245" s="66"/>
      <c r="V245" s="70" t="s">
        <v>2595</v>
      </c>
      <c r="W245" s="68">
        <v>42846.699212962965</v>
      </c>
      <c r="X245" s="70" t="s">
        <v>2606</v>
      </c>
      <c r="Y245" s="66"/>
      <c r="Z245" s="66"/>
      <c r="AA245" s="72" t="s">
        <v>2625</v>
      </c>
      <c r="AB245" s="66"/>
      <c r="AC245" s="66" t="b">
        <v>0</v>
      </c>
      <c r="AD245" s="66">
        <v>1</v>
      </c>
      <c r="AE245" s="72" t="s">
        <v>294</v>
      </c>
      <c r="AF245" s="66" t="b">
        <v>0</v>
      </c>
      <c r="AG245" s="66" t="s">
        <v>297</v>
      </c>
      <c r="AH245" s="66"/>
      <c r="AI245" s="72" t="s">
        <v>294</v>
      </c>
      <c r="AJ245" s="66" t="b">
        <v>0</v>
      </c>
      <c r="AK245" s="66">
        <v>1</v>
      </c>
      <c r="AL245" s="72" t="s">
        <v>294</v>
      </c>
      <c r="AM245" s="66" t="s">
        <v>304</v>
      </c>
      <c r="AN245" s="66" t="b">
        <v>1</v>
      </c>
      <c r="AO245" s="72" t="s">
        <v>2625</v>
      </c>
      <c r="AP245" s="66" t="s">
        <v>178</v>
      </c>
      <c r="AQ245" s="66">
        <v>0</v>
      </c>
      <c r="AR245" s="66">
        <v>0</v>
      </c>
      <c r="AS245" s="66"/>
      <c r="AT245" s="66"/>
      <c r="AU245" s="66"/>
      <c r="AV245" s="66"/>
      <c r="AW245" s="66"/>
      <c r="AX245" s="66"/>
      <c r="AY245" s="66"/>
      <c r="AZ245" s="66"/>
      <c r="BA245" s="66" t="s">
        <v>2727</v>
      </c>
      <c r="BB245">
        <v>1</v>
      </c>
      <c r="BC245" s="66" t="str">
        <f>VLOOKUP(Edges[[#This Row],[States]],'Sentiment Classification'!E:G,3,FALSE)</f>
        <v>South</v>
      </c>
      <c r="BD245" s="66" t="str">
        <f>IF(Edges[[#This Row],[Vertex 1]]=Edges[[#This Row],[Vertex 2]],"HIDE","SHOW")</f>
        <v>HIDE</v>
      </c>
      <c r="BE245" s="66">
        <f>VLOOKUP(Edges[[#This Row],[Region]],'Sentiment Classification'!J:K,2,FALSE)</f>
        <v>33</v>
      </c>
      <c r="BF245" s="66">
        <f>VLOOKUP(Edges[[#This Row],[States]],'Sentiment Classification'!E:F,2,FALSE)</f>
        <v>6</v>
      </c>
      <c r="BG245" s="137" t="str">
        <f>REPLACE(INDEX(GroupVertices[Group], MATCH(Edges[[#This Row],[Vertex 1]],GroupVertices[Vertex],0)),1,1,"")</f>
        <v>outh</v>
      </c>
      <c r="BH245" s="137" t="str">
        <f>REPLACE(INDEX(GroupVertices[Group], MATCH(Edges[[#This Row],[Vertex 2]],GroupVertices[Vertex],0)),1,1,"")</f>
        <v>outh</v>
      </c>
      <c r="BI245">
        <v>4</v>
      </c>
    </row>
    <row r="246" spans="1:61" hidden="1" x14ac:dyDescent="0.25">
      <c r="A246" s="64" t="s">
        <v>2546</v>
      </c>
      <c r="B246" s="64" t="s">
        <v>2546</v>
      </c>
      <c r="C246" s="79"/>
      <c r="D246" s="87"/>
      <c r="E246" s="88"/>
      <c r="F246" s="89"/>
      <c r="G246" s="66" t="str">
        <f>IF(Edges[[#This Row],[Vertex 1]]=Edges[[#This Row],[Vertex 2]],"HIDE","SHOW")</f>
        <v>HIDE</v>
      </c>
      <c r="H246" s="77"/>
      <c r="I246" s="90"/>
      <c r="J246" s="90"/>
      <c r="K246" s="34" t="s">
        <v>65</v>
      </c>
      <c r="L246" s="93">
        <v>246</v>
      </c>
      <c r="M246" s="93"/>
      <c r="N246" s="92"/>
      <c r="O246" s="66" t="s">
        <v>178</v>
      </c>
      <c r="P246" s="68">
        <v>42848.514722222222</v>
      </c>
      <c r="Q246" s="66" t="s">
        <v>2560</v>
      </c>
      <c r="R246" s="66" t="s">
        <v>2574</v>
      </c>
      <c r="S246" s="66" t="s">
        <v>2583</v>
      </c>
      <c r="T246" s="66" t="s">
        <v>2585</v>
      </c>
      <c r="U246" s="66"/>
      <c r="V246" s="70" t="s">
        <v>2595</v>
      </c>
      <c r="W246" s="68">
        <v>42848.514722222222</v>
      </c>
      <c r="X246" s="70" t="s">
        <v>2607</v>
      </c>
      <c r="Y246" s="66"/>
      <c r="Z246" s="66"/>
      <c r="AA246" s="72" t="s">
        <v>2626</v>
      </c>
      <c r="AB246" s="66"/>
      <c r="AC246" s="66" t="b">
        <v>0</v>
      </c>
      <c r="AD246" s="66">
        <v>0</v>
      </c>
      <c r="AE246" s="72" t="s">
        <v>294</v>
      </c>
      <c r="AF246" s="66" t="b">
        <v>0</v>
      </c>
      <c r="AG246" s="66" t="s">
        <v>297</v>
      </c>
      <c r="AH246" s="66"/>
      <c r="AI246" s="72" t="s">
        <v>294</v>
      </c>
      <c r="AJ246" s="66" t="b">
        <v>0</v>
      </c>
      <c r="AK246" s="66">
        <v>0</v>
      </c>
      <c r="AL246" s="72" t="s">
        <v>294</v>
      </c>
      <c r="AM246" s="66" t="s">
        <v>304</v>
      </c>
      <c r="AN246" s="66" t="b">
        <v>1</v>
      </c>
      <c r="AO246" s="72" t="s">
        <v>2626</v>
      </c>
      <c r="AP246" s="66" t="s">
        <v>178</v>
      </c>
      <c r="AQ246" s="66">
        <v>0</v>
      </c>
      <c r="AR246" s="66">
        <v>0</v>
      </c>
      <c r="AS246" s="66"/>
      <c r="AT246" s="66"/>
      <c r="AU246" s="66"/>
      <c r="AV246" s="66"/>
      <c r="AW246" s="66"/>
      <c r="AX246" s="66"/>
      <c r="AY246" s="66"/>
      <c r="AZ246" s="66"/>
      <c r="BA246" s="66" t="s">
        <v>2727</v>
      </c>
      <c r="BB246">
        <v>1</v>
      </c>
      <c r="BC246" s="66" t="str">
        <f>VLOOKUP(Edges[[#This Row],[States]],'Sentiment Classification'!E:G,3,FALSE)</f>
        <v>South</v>
      </c>
      <c r="BD246" s="66" t="str">
        <f>IF(Edges[[#This Row],[Vertex 1]]=Edges[[#This Row],[Vertex 2]],"HIDE","SHOW")</f>
        <v>HIDE</v>
      </c>
      <c r="BE246" s="66">
        <f>VLOOKUP(Edges[[#This Row],[Region]],'Sentiment Classification'!J:K,2,FALSE)</f>
        <v>33</v>
      </c>
      <c r="BF246" s="66">
        <f>VLOOKUP(Edges[[#This Row],[States]],'Sentiment Classification'!E:F,2,FALSE)</f>
        <v>6</v>
      </c>
      <c r="BG246" s="137" t="str">
        <f>REPLACE(INDEX(GroupVertices[Group], MATCH(Edges[[#This Row],[Vertex 1]],GroupVertices[Vertex],0)),1,1,"")</f>
        <v>outh</v>
      </c>
      <c r="BH246" s="137" t="str">
        <f>REPLACE(INDEX(GroupVertices[Group], MATCH(Edges[[#This Row],[Vertex 2]],GroupVertices[Vertex],0)),1,1,"")</f>
        <v>outh</v>
      </c>
      <c r="BI246">
        <v>4</v>
      </c>
    </row>
    <row r="247" spans="1:61" hidden="1" x14ac:dyDescent="0.25">
      <c r="A247" s="64" t="s">
        <v>2546</v>
      </c>
      <c r="B247" s="64" t="s">
        <v>2546</v>
      </c>
      <c r="C247" s="79"/>
      <c r="D247" s="87"/>
      <c r="E247" s="88"/>
      <c r="F247" s="89"/>
      <c r="G247" s="66" t="str">
        <f>IF(Edges[[#This Row],[Vertex 1]]=Edges[[#This Row],[Vertex 2]],"HIDE","SHOW")</f>
        <v>HIDE</v>
      </c>
      <c r="H247" s="77"/>
      <c r="I247" s="90"/>
      <c r="J247" s="90"/>
      <c r="K247" s="34" t="s">
        <v>65</v>
      </c>
      <c r="L247" s="93">
        <v>247</v>
      </c>
      <c r="M247" s="93"/>
      <c r="N247" s="92"/>
      <c r="O247" s="66" t="s">
        <v>178</v>
      </c>
      <c r="P247" s="68">
        <v>42851.08148148148</v>
      </c>
      <c r="Q247" s="66" t="s">
        <v>2561</v>
      </c>
      <c r="R247" s="66" t="s">
        <v>2575</v>
      </c>
      <c r="S247" s="66" t="s">
        <v>2583</v>
      </c>
      <c r="T247" s="66" t="s">
        <v>2585</v>
      </c>
      <c r="U247" s="66"/>
      <c r="V247" s="70" t="s">
        <v>2595</v>
      </c>
      <c r="W247" s="68">
        <v>42851.08148148148</v>
      </c>
      <c r="X247" s="70" t="s">
        <v>2608</v>
      </c>
      <c r="Y247" s="66"/>
      <c r="Z247" s="66"/>
      <c r="AA247" s="72" t="s">
        <v>2627</v>
      </c>
      <c r="AB247" s="66"/>
      <c r="AC247" s="66" t="b">
        <v>0</v>
      </c>
      <c r="AD247" s="66">
        <v>0</v>
      </c>
      <c r="AE247" s="72" t="s">
        <v>294</v>
      </c>
      <c r="AF247" s="66" t="b">
        <v>0</v>
      </c>
      <c r="AG247" s="66" t="s">
        <v>297</v>
      </c>
      <c r="AH247" s="66"/>
      <c r="AI247" s="72" t="s">
        <v>294</v>
      </c>
      <c r="AJ247" s="66" t="b">
        <v>0</v>
      </c>
      <c r="AK247" s="66">
        <v>0</v>
      </c>
      <c r="AL247" s="72" t="s">
        <v>294</v>
      </c>
      <c r="AM247" s="66" t="s">
        <v>304</v>
      </c>
      <c r="AN247" s="66" t="b">
        <v>1</v>
      </c>
      <c r="AO247" s="72" t="s">
        <v>2627</v>
      </c>
      <c r="AP247" s="66" t="s">
        <v>178</v>
      </c>
      <c r="AQ247" s="66">
        <v>0</v>
      </c>
      <c r="AR247" s="66">
        <v>0</v>
      </c>
      <c r="AS247" s="66"/>
      <c r="AT247" s="66"/>
      <c r="AU247" s="66"/>
      <c r="AV247" s="66"/>
      <c r="AW247" s="66"/>
      <c r="AX247" s="66"/>
      <c r="AY247" s="66"/>
      <c r="AZ247" s="66"/>
      <c r="BA247" s="66" t="s">
        <v>2727</v>
      </c>
      <c r="BB247">
        <v>1</v>
      </c>
      <c r="BC247" s="66" t="str">
        <f>VLOOKUP(Edges[[#This Row],[States]],'Sentiment Classification'!E:G,3,FALSE)</f>
        <v>South</v>
      </c>
      <c r="BD247" s="66" t="str">
        <f>IF(Edges[[#This Row],[Vertex 1]]=Edges[[#This Row],[Vertex 2]],"HIDE","SHOW")</f>
        <v>HIDE</v>
      </c>
      <c r="BE247" s="66">
        <f>VLOOKUP(Edges[[#This Row],[Region]],'Sentiment Classification'!J:K,2,FALSE)</f>
        <v>33</v>
      </c>
      <c r="BF247" s="66">
        <f>VLOOKUP(Edges[[#This Row],[States]],'Sentiment Classification'!E:F,2,FALSE)</f>
        <v>6</v>
      </c>
      <c r="BG247" s="137" t="str">
        <f>REPLACE(INDEX(GroupVertices[Group], MATCH(Edges[[#This Row],[Vertex 1]],GroupVertices[Vertex],0)),1,1,"")</f>
        <v>outh</v>
      </c>
      <c r="BH247" s="137" t="str">
        <f>REPLACE(INDEX(GroupVertices[Group], MATCH(Edges[[#This Row],[Vertex 2]],GroupVertices[Vertex],0)),1,1,"")</f>
        <v>outh</v>
      </c>
      <c r="BI247">
        <v>4</v>
      </c>
    </row>
    <row r="248" spans="1:61" hidden="1" x14ac:dyDescent="0.25">
      <c r="A248" s="64" t="s">
        <v>2546</v>
      </c>
      <c r="B248" s="64" t="s">
        <v>2546</v>
      </c>
      <c r="C248" s="79"/>
      <c r="D248" s="87"/>
      <c r="E248" s="88"/>
      <c r="F248" s="89"/>
      <c r="G248" s="66" t="str">
        <f>IF(Edges[[#This Row],[Vertex 1]]=Edges[[#This Row],[Vertex 2]],"HIDE","SHOW")</f>
        <v>HIDE</v>
      </c>
      <c r="H248" s="77"/>
      <c r="I248" s="90"/>
      <c r="J248" s="90"/>
      <c r="K248" s="34" t="s">
        <v>65</v>
      </c>
      <c r="L248" s="93">
        <v>248</v>
      </c>
      <c r="M248" s="93"/>
      <c r="N248" s="92"/>
      <c r="O248" s="66" t="s">
        <v>178</v>
      </c>
      <c r="P248" s="68">
        <v>42851.831701388888</v>
      </c>
      <c r="Q248" s="66" t="s">
        <v>2562</v>
      </c>
      <c r="R248" s="66" t="s">
        <v>2576</v>
      </c>
      <c r="S248" s="66" t="s">
        <v>2583</v>
      </c>
      <c r="T248" s="66" t="s">
        <v>2585</v>
      </c>
      <c r="U248" s="66"/>
      <c r="V248" s="70" t="s">
        <v>2595</v>
      </c>
      <c r="W248" s="68">
        <v>42851.831701388888</v>
      </c>
      <c r="X248" s="70" t="s">
        <v>2609</v>
      </c>
      <c r="Y248" s="66"/>
      <c r="Z248" s="66"/>
      <c r="AA248" s="72" t="s">
        <v>2628</v>
      </c>
      <c r="AB248" s="66"/>
      <c r="AC248" s="66" t="b">
        <v>0</v>
      </c>
      <c r="AD248" s="66">
        <v>0</v>
      </c>
      <c r="AE248" s="72" t="s">
        <v>294</v>
      </c>
      <c r="AF248" s="66" t="b">
        <v>0</v>
      </c>
      <c r="AG248" s="66" t="s">
        <v>297</v>
      </c>
      <c r="AH248" s="66"/>
      <c r="AI248" s="72" t="s">
        <v>294</v>
      </c>
      <c r="AJ248" s="66" t="b">
        <v>0</v>
      </c>
      <c r="AK248" s="66">
        <v>0</v>
      </c>
      <c r="AL248" s="72" t="s">
        <v>294</v>
      </c>
      <c r="AM248" s="66" t="s">
        <v>304</v>
      </c>
      <c r="AN248" s="66" t="b">
        <v>1</v>
      </c>
      <c r="AO248" s="72" t="s">
        <v>2628</v>
      </c>
      <c r="AP248" s="66" t="s">
        <v>178</v>
      </c>
      <c r="AQ248" s="66">
        <v>0</v>
      </c>
      <c r="AR248" s="66">
        <v>0</v>
      </c>
      <c r="AS248" s="66"/>
      <c r="AT248" s="66"/>
      <c r="AU248" s="66"/>
      <c r="AV248" s="66"/>
      <c r="AW248" s="66"/>
      <c r="AX248" s="66"/>
      <c r="AY248" s="66"/>
      <c r="AZ248" s="66"/>
      <c r="BA248" s="66" t="s">
        <v>2727</v>
      </c>
      <c r="BB248">
        <v>1</v>
      </c>
      <c r="BC248" s="66" t="str">
        <f>VLOOKUP(Edges[[#This Row],[States]],'Sentiment Classification'!E:G,3,FALSE)</f>
        <v>South</v>
      </c>
      <c r="BD248" s="66" t="str">
        <f>IF(Edges[[#This Row],[Vertex 1]]=Edges[[#This Row],[Vertex 2]],"HIDE","SHOW")</f>
        <v>HIDE</v>
      </c>
      <c r="BE248" s="66">
        <f>VLOOKUP(Edges[[#This Row],[Region]],'Sentiment Classification'!J:K,2,FALSE)</f>
        <v>33</v>
      </c>
      <c r="BF248" s="66">
        <f>VLOOKUP(Edges[[#This Row],[States]],'Sentiment Classification'!E:F,2,FALSE)</f>
        <v>6</v>
      </c>
      <c r="BG248" s="137" t="str">
        <f>REPLACE(INDEX(GroupVertices[Group], MATCH(Edges[[#This Row],[Vertex 1]],GroupVertices[Vertex],0)),1,1,"")</f>
        <v>outh</v>
      </c>
      <c r="BH248" s="137" t="str">
        <f>REPLACE(INDEX(GroupVertices[Group], MATCH(Edges[[#This Row],[Vertex 2]],GroupVertices[Vertex],0)),1,1,"")</f>
        <v>outh</v>
      </c>
      <c r="BI248">
        <v>4</v>
      </c>
    </row>
    <row r="249" spans="1:61" hidden="1" x14ac:dyDescent="0.25">
      <c r="A249" s="64" t="s">
        <v>215</v>
      </c>
      <c r="B249" s="64" t="s">
        <v>215</v>
      </c>
      <c r="C249" s="79"/>
      <c r="D249" s="87"/>
      <c r="E249" s="88"/>
      <c r="F249" s="89"/>
      <c r="G249" s="66" t="str">
        <f>IF(Edges[[#This Row],[Vertex 1]]=Edges[[#This Row],[Vertex 2]],"HIDE","SHOW")</f>
        <v>HIDE</v>
      </c>
      <c r="H249" s="77"/>
      <c r="I249" s="90"/>
      <c r="J249" s="90"/>
      <c r="K249" s="34" t="s">
        <v>65</v>
      </c>
      <c r="L249" s="93">
        <v>249</v>
      </c>
      <c r="M249" s="93"/>
      <c r="N249" s="92"/>
      <c r="O249" s="66" t="s">
        <v>178</v>
      </c>
      <c r="P249" s="68">
        <v>42852.148298611108</v>
      </c>
      <c r="Q249" s="66" t="s">
        <v>2563</v>
      </c>
      <c r="R249" s="69" t="s">
        <v>2577</v>
      </c>
      <c r="S249" s="66" t="s">
        <v>249</v>
      </c>
      <c r="T249" s="66"/>
      <c r="U249" s="69" t="s">
        <v>2586</v>
      </c>
      <c r="V249" s="70" t="s">
        <v>2586</v>
      </c>
      <c r="W249" s="68">
        <v>42852.148298611108</v>
      </c>
      <c r="X249" s="70" t="s">
        <v>2610</v>
      </c>
      <c r="Y249" s="66"/>
      <c r="Z249" s="66"/>
      <c r="AA249" s="72" t="s">
        <v>2629</v>
      </c>
      <c r="AB249" s="66"/>
      <c r="AC249" s="66" t="b">
        <v>0</v>
      </c>
      <c r="AD249" s="66">
        <v>0</v>
      </c>
      <c r="AE249" s="72" t="s">
        <v>294</v>
      </c>
      <c r="AF249" s="66" t="b">
        <v>0</v>
      </c>
      <c r="AG249" s="66" t="s">
        <v>297</v>
      </c>
      <c r="AH249" s="66"/>
      <c r="AI249" s="72" t="s">
        <v>294</v>
      </c>
      <c r="AJ249" s="66" t="b">
        <v>0</v>
      </c>
      <c r="AK249" s="66">
        <v>0</v>
      </c>
      <c r="AL249" s="72" t="s">
        <v>294</v>
      </c>
      <c r="AM249" s="66" t="s">
        <v>301</v>
      </c>
      <c r="AN249" s="66" t="b">
        <v>0</v>
      </c>
      <c r="AO249" s="72" t="s">
        <v>2629</v>
      </c>
      <c r="AP249" s="66" t="s">
        <v>178</v>
      </c>
      <c r="AQ249" s="66">
        <v>0</v>
      </c>
      <c r="AR249" s="66">
        <v>0</v>
      </c>
      <c r="AS249" s="66"/>
      <c r="AT249" s="66"/>
      <c r="AU249" s="66"/>
      <c r="AV249" s="66"/>
      <c r="AW249" s="66"/>
      <c r="AX249" s="66"/>
      <c r="AY249" s="66"/>
      <c r="AZ249" s="66"/>
      <c r="BA249" s="66" t="s">
        <v>2727</v>
      </c>
      <c r="BB249">
        <v>-1</v>
      </c>
      <c r="BC249" s="66" t="str">
        <f>VLOOKUP(Edges[[#This Row],[States]],'Sentiment Classification'!E:G,3,FALSE)</f>
        <v>South</v>
      </c>
      <c r="BD249" s="66" t="str">
        <f>IF(Edges[[#This Row],[Vertex 1]]=Edges[[#This Row],[Vertex 2]],"HIDE","SHOW")</f>
        <v>HIDE</v>
      </c>
      <c r="BE249" s="66">
        <f>VLOOKUP(Edges[[#This Row],[Region]],'Sentiment Classification'!J:K,2,FALSE)</f>
        <v>33</v>
      </c>
      <c r="BF249" s="66">
        <f>VLOOKUP(Edges[[#This Row],[States]],'Sentiment Classification'!E:F,2,FALSE)</f>
        <v>6</v>
      </c>
      <c r="BG249" s="137" t="e">
        <f>REPLACE(INDEX(GroupVertices[Group], MATCH(Edges[[#This Row],[Vertex 1]],GroupVertices[Vertex],0)),1,1,"")</f>
        <v>#N/A</v>
      </c>
      <c r="BH249" s="137" t="e">
        <f>REPLACE(INDEX(GroupVertices[Group], MATCH(Edges[[#This Row],[Vertex 2]],GroupVertices[Vertex],0)),1,1,"")</f>
        <v>#N/A</v>
      </c>
      <c r="BI249">
        <v>3</v>
      </c>
    </row>
    <row r="250" spans="1:61" hidden="1" x14ac:dyDescent="0.25">
      <c r="A250" s="64" t="s">
        <v>221</v>
      </c>
      <c r="B250" s="64" t="s">
        <v>221</v>
      </c>
      <c r="C250" s="79"/>
      <c r="D250" s="87"/>
      <c r="E250" s="88"/>
      <c r="F250" s="89"/>
      <c r="G250" s="66" t="str">
        <f>IF(Edges[[#This Row],[Vertex 1]]=Edges[[#This Row],[Vertex 2]],"HIDE","SHOW")</f>
        <v>HIDE</v>
      </c>
      <c r="H250" s="77"/>
      <c r="I250" s="90"/>
      <c r="J250" s="90"/>
      <c r="K250" s="34" t="s">
        <v>65</v>
      </c>
      <c r="L250" s="93">
        <v>250</v>
      </c>
      <c r="M250" s="93"/>
      <c r="N250" s="92"/>
      <c r="O250" s="66" t="s">
        <v>178</v>
      </c>
      <c r="P250" s="68">
        <v>42852.416875000003</v>
      </c>
      <c r="Q250" s="66" t="s">
        <v>2564</v>
      </c>
      <c r="R250" s="69" t="s">
        <v>2578</v>
      </c>
      <c r="S250" s="66" t="s">
        <v>249</v>
      </c>
      <c r="T250" s="66"/>
      <c r="U250" s="66"/>
      <c r="V250" s="70" t="s">
        <v>261</v>
      </c>
      <c r="W250" s="68">
        <v>42852.416875000003</v>
      </c>
      <c r="X250" s="70" t="s">
        <v>2611</v>
      </c>
      <c r="Y250" s="66"/>
      <c r="Z250" s="66"/>
      <c r="AA250" s="72" t="s">
        <v>2630</v>
      </c>
      <c r="AB250" s="66"/>
      <c r="AC250" s="66" t="b">
        <v>0</v>
      </c>
      <c r="AD250" s="66">
        <v>0</v>
      </c>
      <c r="AE250" s="72" t="s">
        <v>294</v>
      </c>
      <c r="AF250" s="66" t="b">
        <v>0</v>
      </c>
      <c r="AG250" s="66" t="s">
        <v>297</v>
      </c>
      <c r="AH250" s="66"/>
      <c r="AI250" s="72" t="s">
        <v>294</v>
      </c>
      <c r="AJ250" s="66" t="b">
        <v>0</v>
      </c>
      <c r="AK250" s="66">
        <v>0</v>
      </c>
      <c r="AL250" s="72" t="s">
        <v>294</v>
      </c>
      <c r="AM250" s="66" t="s">
        <v>302</v>
      </c>
      <c r="AN250" s="66" t="b">
        <v>0</v>
      </c>
      <c r="AO250" s="72" t="s">
        <v>2630</v>
      </c>
      <c r="AP250" s="66" t="s">
        <v>178</v>
      </c>
      <c r="AQ250" s="66">
        <v>0</v>
      </c>
      <c r="AR250" s="66">
        <v>0</v>
      </c>
      <c r="AS250" s="66"/>
      <c r="AT250" s="66"/>
      <c r="AU250" s="66"/>
      <c r="AV250" s="66"/>
      <c r="AW250" s="66"/>
      <c r="AX250" s="66"/>
      <c r="AY250" s="66"/>
      <c r="AZ250" s="66"/>
      <c r="BA250" s="66" t="s">
        <v>2727</v>
      </c>
      <c r="BB250">
        <v>-1</v>
      </c>
      <c r="BC250" s="66" t="str">
        <f>VLOOKUP(Edges[[#This Row],[States]],'Sentiment Classification'!E:G,3,FALSE)</f>
        <v>South</v>
      </c>
      <c r="BD250" s="66" t="str">
        <f>IF(Edges[[#This Row],[Vertex 1]]=Edges[[#This Row],[Vertex 2]],"HIDE","SHOW")</f>
        <v>HIDE</v>
      </c>
      <c r="BE250" s="66">
        <f>VLOOKUP(Edges[[#This Row],[Region]],'Sentiment Classification'!J:K,2,FALSE)</f>
        <v>33</v>
      </c>
      <c r="BF250" s="66">
        <f>VLOOKUP(Edges[[#This Row],[States]],'Sentiment Classification'!E:F,2,FALSE)</f>
        <v>6</v>
      </c>
      <c r="BG250" s="137" t="str">
        <f>REPLACE(INDEX(GroupVertices[Group], MATCH(Edges[[#This Row],[Vertex 1]],GroupVertices[Vertex],0)),1,1,"")</f>
        <v>A</v>
      </c>
      <c r="BH250" s="137" t="str">
        <f>REPLACE(INDEX(GroupVertices[Group], MATCH(Edges[[#This Row],[Vertex 2]],GroupVertices[Vertex],0)),1,1,"")</f>
        <v>A</v>
      </c>
      <c r="BI250">
        <v>3</v>
      </c>
    </row>
    <row r="251" spans="1:61" hidden="1" x14ac:dyDescent="0.25">
      <c r="A251" s="64" t="s">
        <v>216</v>
      </c>
      <c r="B251" s="64" t="s">
        <v>216</v>
      </c>
      <c r="C251" s="79"/>
      <c r="D251" s="87"/>
      <c r="E251" s="88"/>
      <c r="F251" s="89"/>
      <c r="G251" s="66" t="str">
        <f>IF(Edges[[#This Row],[Vertex 1]]=Edges[[#This Row],[Vertex 2]],"HIDE","SHOW")</f>
        <v>HIDE</v>
      </c>
      <c r="H251" s="77"/>
      <c r="I251" s="90"/>
      <c r="J251" s="90"/>
      <c r="K251" s="34" t="s">
        <v>65</v>
      </c>
      <c r="L251" s="93">
        <v>251</v>
      </c>
      <c r="M251" s="93"/>
      <c r="N251" s="92"/>
      <c r="O251" s="66" t="s">
        <v>178</v>
      </c>
      <c r="P251" s="68">
        <v>42852.416898148149</v>
      </c>
      <c r="Q251" s="66" t="s">
        <v>2565</v>
      </c>
      <c r="R251" s="69" t="s">
        <v>2578</v>
      </c>
      <c r="S251" s="66" t="s">
        <v>249</v>
      </c>
      <c r="T251" s="66"/>
      <c r="U251" s="66"/>
      <c r="V251" s="70" t="s">
        <v>256</v>
      </c>
      <c r="W251" s="68">
        <v>42852.416898148149</v>
      </c>
      <c r="X251" s="70" t="s">
        <v>2612</v>
      </c>
      <c r="Y251" s="66"/>
      <c r="Z251" s="66"/>
      <c r="AA251" s="72" t="s">
        <v>2631</v>
      </c>
      <c r="AB251" s="66"/>
      <c r="AC251" s="66" t="b">
        <v>0</v>
      </c>
      <c r="AD251" s="66">
        <v>0</v>
      </c>
      <c r="AE251" s="72" t="s">
        <v>294</v>
      </c>
      <c r="AF251" s="66" t="b">
        <v>0</v>
      </c>
      <c r="AG251" s="66" t="s">
        <v>297</v>
      </c>
      <c r="AH251" s="66"/>
      <c r="AI251" s="72" t="s">
        <v>294</v>
      </c>
      <c r="AJ251" s="66" t="b">
        <v>0</v>
      </c>
      <c r="AK251" s="66">
        <v>0</v>
      </c>
      <c r="AL251" s="72" t="s">
        <v>294</v>
      </c>
      <c r="AM251" s="66" t="s">
        <v>302</v>
      </c>
      <c r="AN251" s="66" t="b">
        <v>0</v>
      </c>
      <c r="AO251" s="72" t="s">
        <v>2631</v>
      </c>
      <c r="AP251" s="66" t="s">
        <v>178</v>
      </c>
      <c r="AQ251" s="66">
        <v>0</v>
      </c>
      <c r="AR251" s="66">
        <v>0</v>
      </c>
      <c r="AS251" s="66"/>
      <c r="AT251" s="66"/>
      <c r="AU251" s="66"/>
      <c r="AV251" s="66"/>
      <c r="AW251" s="66"/>
      <c r="AX251" s="66"/>
      <c r="AY251" s="66"/>
      <c r="AZ251" s="66"/>
      <c r="BA251" s="66" t="s">
        <v>2727</v>
      </c>
      <c r="BB251">
        <v>-1</v>
      </c>
      <c r="BC251" s="66" t="str">
        <f>VLOOKUP(Edges[[#This Row],[States]],'Sentiment Classification'!E:G,3,FALSE)</f>
        <v>South</v>
      </c>
      <c r="BD251" s="66" t="str">
        <f>IF(Edges[[#This Row],[Vertex 1]]=Edges[[#This Row],[Vertex 2]],"HIDE","SHOW")</f>
        <v>HIDE</v>
      </c>
      <c r="BE251" s="66">
        <f>VLOOKUP(Edges[[#This Row],[Region]],'Sentiment Classification'!J:K,2,FALSE)</f>
        <v>33</v>
      </c>
      <c r="BF251" s="66">
        <f>VLOOKUP(Edges[[#This Row],[States]],'Sentiment Classification'!E:F,2,FALSE)</f>
        <v>6</v>
      </c>
      <c r="BG251" s="137" t="e">
        <f>REPLACE(INDEX(GroupVertices[Group], MATCH(Edges[[#This Row],[Vertex 1]],GroupVertices[Vertex],0)),1,1,"")</f>
        <v>#N/A</v>
      </c>
      <c r="BH251" s="137" t="e">
        <f>REPLACE(INDEX(GroupVertices[Group], MATCH(Edges[[#This Row],[Vertex 2]],GroupVertices[Vertex],0)),1,1,"")</f>
        <v>#N/A</v>
      </c>
      <c r="BI251">
        <v>3</v>
      </c>
    </row>
    <row r="252" spans="1:61" hidden="1" x14ac:dyDescent="0.25">
      <c r="A252" s="64" t="s">
        <v>218</v>
      </c>
      <c r="B252" s="64" t="s">
        <v>218</v>
      </c>
      <c r="C252" s="79"/>
      <c r="D252" s="87"/>
      <c r="E252" s="88"/>
      <c r="F252" s="89"/>
      <c r="G252" s="66" t="str">
        <f>IF(Edges[[#This Row],[Vertex 1]]=Edges[[#This Row],[Vertex 2]],"HIDE","SHOW")</f>
        <v>HIDE</v>
      </c>
      <c r="H252" s="77"/>
      <c r="I252" s="90"/>
      <c r="J252" s="90"/>
      <c r="K252" s="34" t="s">
        <v>65</v>
      </c>
      <c r="L252" s="93">
        <v>252</v>
      </c>
      <c r="M252" s="93"/>
      <c r="N252" s="92"/>
      <c r="O252" s="66" t="s">
        <v>178</v>
      </c>
      <c r="P252" s="68">
        <v>42852.417256944442</v>
      </c>
      <c r="Q252" s="66" t="s">
        <v>2566</v>
      </c>
      <c r="R252" s="69" t="s">
        <v>2578</v>
      </c>
      <c r="S252" s="66" t="s">
        <v>249</v>
      </c>
      <c r="T252" s="66" t="s">
        <v>253</v>
      </c>
      <c r="U252" s="66"/>
      <c r="V252" s="70" t="s">
        <v>258</v>
      </c>
      <c r="W252" s="68">
        <v>42852.417256944442</v>
      </c>
      <c r="X252" s="70" t="s">
        <v>2613</v>
      </c>
      <c r="Y252" s="66"/>
      <c r="Z252" s="66"/>
      <c r="AA252" s="72" t="s">
        <v>2632</v>
      </c>
      <c r="AB252" s="66"/>
      <c r="AC252" s="66" t="b">
        <v>0</v>
      </c>
      <c r="AD252" s="66">
        <v>0</v>
      </c>
      <c r="AE252" s="72" t="s">
        <v>294</v>
      </c>
      <c r="AF252" s="66" t="b">
        <v>0</v>
      </c>
      <c r="AG252" s="66" t="s">
        <v>297</v>
      </c>
      <c r="AH252" s="66"/>
      <c r="AI252" s="72" t="s">
        <v>294</v>
      </c>
      <c r="AJ252" s="66" t="b">
        <v>0</v>
      </c>
      <c r="AK252" s="66">
        <v>0</v>
      </c>
      <c r="AL252" s="72" t="s">
        <v>294</v>
      </c>
      <c r="AM252" s="66" t="s">
        <v>304</v>
      </c>
      <c r="AN252" s="66" t="b">
        <v>0</v>
      </c>
      <c r="AO252" s="72" t="s">
        <v>2632</v>
      </c>
      <c r="AP252" s="66" t="s">
        <v>178</v>
      </c>
      <c r="AQ252" s="66">
        <v>0</v>
      </c>
      <c r="AR252" s="66">
        <v>0</v>
      </c>
      <c r="AS252" s="66"/>
      <c r="AT252" s="66"/>
      <c r="AU252" s="66"/>
      <c r="AV252" s="66"/>
      <c r="AW252" s="66"/>
      <c r="AX252" s="66"/>
      <c r="AY252" s="66"/>
      <c r="AZ252" s="66"/>
      <c r="BA252" s="66" t="s">
        <v>2727</v>
      </c>
      <c r="BB252">
        <v>-1</v>
      </c>
      <c r="BC252" s="66" t="str">
        <f>VLOOKUP(Edges[[#This Row],[States]],'Sentiment Classification'!E:G,3,FALSE)</f>
        <v>South</v>
      </c>
      <c r="BD252" s="66" t="str">
        <f>IF(Edges[[#This Row],[Vertex 1]]=Edges[[#This Row],[Vertex 2]],"HIDE","SHOW")</f>
        <v>HIDE</v>
      </c>
      <c r="BE252" s="66">
        <f>VLOOKUP(Edges[[#This Row],[Region]],'Sentiment Classification'!J:K,2,FALSE)</f>
        <v>33</v>
      </c>
      <c r="BF252" s="66">
        <f>VLOOKUP(Edges[[#This Row],[States]],'Sentiment Classification'!E:F,2,FALSE)</f>
        <v>6</v>
      </c>
      <c r="BG252" s="137" t="e">
        <f>REPLACE(INDEX(GroupVertices[Group], MATCH(Edges[[#This Row],[Vertex 1]],GroupVertices[Vertex],0)),1,1,"")</f>
        <v>#N/A</v>
      </c>
      <c r="BH252" s="137" t="e">
        <f>REPLACE(INDEX(GroupVertices[Group], MATCH(Edges[[#This Row],[Vertex 2]],GroupVertices[Vertex],0)),1,1,"")</f>
        <v>#N/A</v>
      </c>
      <c r="BI252">
        <v>3</v>
      </c>
    </row>
    <row r="253" spans="1:61" hidden="1" x14ac:dyDescent="0.25">
      <c r="A253" s="64" t="s">
        <v>219</v>
      </c>
      <c r="B253" s="64" t="s">
        <v>219</v>
      </c>
      <c r="C253" s="79"/>
      <c r="D253" s="87"/>
      <c r="E253" s="88"/>
      <c r="F253" s="89"/>
      <c r="G253" s="66" t="str">
        <f>IF(Edges[[#This Row],[Vertex 1]]=Edges[[#This Row],[Vertex 2]],"HIDE","SHOW")</f>
        <v>HIDE</v>
      </c>
      <c r="H253" s="77"/>
      <c r="I253" s="90"/>
      <c r="J253" s="90"/>
      <c r="K253" s="34" t="s">
        <v>65</v>
      </c>
      <c r="L253" s="93">
        <v>253</v>
      </c>
      <c r="M253" s="93"/>
      <c r="N253" s="92"/>
      <c r="O253" s="66" t="s">
        <v>178</v>
      </c>
      <c r="P253" s="68">
        <v>42852.418819444443</v>
      </c>
      <c r="Q253" s="66" t="s">
        <v>2567</v>
      </c>
      <c r="R253" s="69" t="s">
        <v>2578</v>
      </c>
      <c r="S253" s="66" t="s">
        <v>249</v>
      </c>
      <c r="T253" s="66"/>
      <c r="U253" s="66"/>
      <c r="V253" s="70" t="s">
        <v>259</v>
      </c>
      <c r="W253" s="68">
        <v>42852.418819444443</v>
      </c>
      <c r="X253" s="70" t="s">
        <v>2614</v>
      </c>
      <c r="Y253" s="66"/>
      <c r="Z253" s="66"/>
      <c r="AA253" s="72" t="s">
        <v>2633</v>
      </c>
      <c r="AB253" s="66"/>
      <c r="AC253" s="66" t="b">
        <v>0</v>
      </c>
      <c r="AD253" s="66">
        <v>0</v>
      </c>
      <c r="AE253" s="72" t="s">
        <v>294</v>
      </c>
      <c r="AF253" s="66" t="b">
        <v>0</v>
      </c>
      <c r="AG253" s="66" t="s">
        <v>297</v>
      </c>
      <c r="AH253" s="66"/>
      <c r="AI253" s="72" t="s">
        <v>294</v>
      </c>
      <c r="AJ253" s="66" t="b">
        <v>0</v>
      </c>
      <c r="AK253" s="66">
        <v>0</v>
      </c>
      <c r="AL253" s="72" t="s">
        <v>294</v>
      </c>
      <c r="AM253" s="66" t="s">
        <v>304</v>
      </c>
      <c r="AN253" s="66" t="b">
        <v>0</v>
      </c>
      <c r="AO253" s="72" t="s">
        <v>2633</v>
      </c>
      <c r="AP253" s="66" t="s">
        <v>178</v>
      </c>
      <c r="AQ253" s="66">
        <v>0</v>
      </c>
      <c r="AR253" s="66">
        <v>0</v>
      </c>
      <c r="AS253" s="66"/>
      <c r="AT253" s="66"/>
      <c r="AU253" s="66"/>
      <c r="AV253" s="66"/>
      <c r="AW253" s="66"/>
      <c r="AX253" s="66"/>
      <c r="AY253" s="66"/>
      <c r="AZ253" s="66"/>
      <c r="BA253" s="66" t="s">
        <v>2727</v>
      </c>
      <c r="BB253">
        <v>-1</v>
      </c>
      <c r="BC253" s="66" t="str">
        <f>VLOOKUP(Edges[[#This Row],[States]],'Sentiment Classification'!E:G,3,FALSE)</f>
        <v>South</v>
      </c>
      <c r="BD253" s="66" t="str">
        <f>IF(Edges[[#This Row],[Vertex 1]]=Edges[[#This Row],[Vertex 2]],"HIDE","SHOW")</f>
        <v>HIDE</v>
      </c>
      <c r="BE253" s="66">
        <f>VLOOKUP(Edges[[#This Row],[Region]],'Sentiment Classification'!J:K,2,FALSE)</f>
        <v>33</v>
      </c>
      <c r="BF253" s="66">
        <f>VLOOKUP(Edges[[#This Row],[States]],'Sentiment Classification'!E:F,2,FALSE)</f>
        <v>6</v>
      </c>
      <c r="BG253" s="137" t="e">
        <f>REPLACE(INDEX(GroupVertices[Group], MATCH(Edges[[#This Row],[Vertex 1]],GroupVertices[Vertex],0)),1,1,"")</f>
        <v>#N/A</v>
      </c>
      <c r="BH253" s="137" t="e">
        <f>REPLACE(INDEX(GroupVertices[Group], MATCH(Edges[[#This Row],[Vertex 2]],GroupVertices[Vertex],0)),1,1,"")</f>
        <v>#N/A</v>
      </c>
      <c r="BI253">
        <v>3</v>
      </c>
    </row>
    <row r="254" spans="1:61" hidden="1" x14ac:dyDescent="0.25">
      <c r="A254" s="64" t="s">
        <v>2547</v>
      </c>
      <c r="B254" s="64" t="s">
        <v>2547</v>
      </c>
      <c r="C254" s="79"/>
      <c r="D254" s="87"/>
      <c r="E254" s="88"/>
      <c r="F254" s="89"/>
      <c r="G254" s="66" t="str">
        <f>IF(Edges[[#This Row],[Vertex 1]]=Edges[[#This Row],[Vertex 2]],"HIDE","SHOW")</f>
        <v>HIDE</v>
      </c>
      <c r="H254" s="77"/>
      <c r="I254" s="90"/>
      <c r="J254" s="90"/>
      <c r="K254" s="34" t="s">
        <v>65</v>
      </c>
      <c r="L254" s="93">
        <v>254</v>
      </c>
      <c r="M254" s="93"/>
      <c r="N254" s="92"/>
      <c r="O254" s="66" t="s">
        <v>178</v>
      </c>
      <c r="P254" s="68">
        <v>42853.519189814811</v>
      </c>
      <c r="Q254" s="66" t="s">
        <v>2568</v>
      </c>
      <c r="R254" s="69" t="s">
        <v>2579</v>
      </c>
      <c r="S254" s="66" t="s">
        <v>2581</v>
      </c>
      <c r="T254" s="66"/>
      <c r="U254" s="66"/>
      <c r="V254" s="70" t="s">
        <v>2596</v>
      </c>
      <c r="W254" s="68">
        <v>42853.519189814811</v>
      </c>
      <c r="X254" s="70" t="s">
        <v>2615</v>
      </c>
      <c r="Y254" s="66"/>
      <c r="Z254" s="66"/>
      <c r="AA254" s="72" t="s">
        <v>2634</v>
      </c>
      <c r="AB254" s="66"/>
      <c r="AC254" s="66" t="b">
        <v>0</v>
      </c>
      <c r="AD254" s="66">
        <v>0</v>
      </c>
      <c r="AE254" s="72" t="s">
        <v>294</v>
      </c>
      <c r="AF254" s="66" t="b">
        <v>0</v>
      </c>
      <c r="AG254" s="66" t="s">
        <v>297</v>
      </c>
      <c r="AH254" s="66"/>
      <c r="AI254" s="72" t="s">
        <v>294</v>
      </c>
      <c r="AJ254" s="66" t="b">
        <v>0</v>
      </c>
      <c r="AK254" s="66">
        <v>0</v>
      </c>
      <c r="AL254" s="72" t="s">
        <v>294</v>
      </c>
      <c r="AM254" s="66" t="s">
        <v>1785</v>
      </c>
      <c r="AN254" s="66" t="b">
        <v>0</v>
      </c>
      <c r="AO254" s="72" t="s">
        <v>2634</v>
      </c>
      <c r="AP254" s="66" t="s">
        <v>178</v>
      </c>
      <c r="AQ254" s="66">
        <v>0</v>
      </c>
      <c r="AR254" s="66">
        <v>0</v>
      </c>
      <c r="AS254" s="66"/>
      <c r="AT254" s="66"/>
      <c r="AU254" s="66"/>
      <c r="AV254" s="66"/>
      <c r="AW254" s="66"/>
      <c r="AX254" s="66"/>
      <c r="AY254" s="66"/>
      <c r="AZ254" s="66"/>
      <c r="BA254" s="66" t="s">
        <v>2727</v>
      </c>
      <c r="BB254">
        <v>0</v>
      </c>
      <c r="BC254" s="66" t="str">
        <f>VLOOKUP(Edges[[#This Row],[States]],'Sentiment Classification'!E:G,3,FALSE)</f>
        <v>South</v>
      </c>
      <c r="BD254" s="66" t="str">
        <f>IF(Edges[[#This Row],[Vertex 1]]=Edges[[#This Row],[Vertex 2]],"HIDE","SHOW")</f>
        <v>HIDE</v>
      </c>
      <c r="BE254" s="66">
        <f>VLOOKUP(Edges[[#This Row],[Region]],'Sentiment Classification'!J:K,2,FALSE)</f>
        <v>33</v>
      </c>
      <c r="BF254" s="66">
        <f>VLOOKUP(Edges[[#This Row],[States]],'Sentiment Classification'!E:F,2,FALSE)</f>
        <v>6</v>
      </c>
      <c r="BG254" s="137" t="e">
        <f>REPLACE(INDEX(GroupVertices[Group], MATCH(Edges[[#This Row],[Vertex 1]],GroupVertices[Vertex],0)),1,1,"")</f>
        <v>#N/A</v>
      </c>
      <c r="BH254" s="137" t="e">
        <f>REPLACE(INDEX(GroupVertices[Group], MATCH(Edges[[#This Row],[Vertex 2]],GroupVertices[Vertex],0)),1,1,"")</f>
        <v>#N/A</v>
      </c>
      <c r="BI254">
        <v>1</v>
      </c>
    </row>
    <row r="255" spans="1:61" x14ac:dyDescent="0.25">
      <c r="A255" s="64" t="s">
        <v>2548</v>
      </c>
      <c r="B255" s="64" t="s">
        <v>227</v>
      </c>
      <c r="C255" s="79" t="s">
        <v>9479</v>
      </c>
      <c r="D255" s="87">
        <v>1</v>
      </c>
      <c r="E255" s="88"/>
      <c r="F255" s="89">
        <v>90</v>
      </c>
      <c r="G255" s="66" t="str">
        <f>IF(Edges[[#This Row],[Vertex 1]]=Edges[[#This Row],[Vertex 2]],"HIDE","SHOW")</f>
        <v>SHOW</v>
      </c>
      <c r="H255" s="77"/>
      <c r="I255" s="90"/>
      <c r="J255" s="90"/>
      <c r="K255" s="34" t="s">
        <v>65</v>
      </c>
      <c r="L255" s="93">
        <v>255</v>
      </c>
      <c r="M255" s="93"/>
      <c r="N255" s="92"/>
      <c r="O255" s="66" t="s">
        <v>232</v>
      </c>
      <c r="P255" s="68">
        <v>42854.128854166665</v>
      </c>
      <c r="Q255" s="66" t="s">
        <v>2569</v>
      </c>
      <c r="R255" s="69" t="s">
        <v>2580</v>
      </c>
      <c r="S255" s="66" t="s">
        <v>525</v>
      </c>
      <c r="T255" s="66"/>
      <c r="U255" s="66"/>
      <c r="V255" s="70" t="s">
        <v>2597</v>
      </c>
      <c r="W255" s="68">
        <v>42854.128854166665</v>
      </c>
      <c r="X255" s="70" t="s">
        <v>2616</v>
      </c>
      <c r="Y255" s="66"/>
      <c r="Z255" s="66"/>
      <c r="AA255" s="72" t="s">
        <v>2635</v>
      </c>
      <c r="AB255" s="72" t="s">
        <v>2638</v>
      </c>
      <c r="AC255" s="66" t="b">
        <v>0</v>
      </c>
      <c r="AD255" s="66">
        <v>0</v>
      </c>
      <c r="AE255" s="72" t="s">
        <v>2641</v>
      </c>
      <c r="AF255" s="66" t="b">
        <v>0</v>
      </c>
      <c r="AG255" s="66" t="s">
        <v>297</v>
      </c>
      <c r="AH255" s="66"/>
      <c r="AI255" s="72" t="s">
        <v>294</v>
      </c>
      <c r="AJ255" s="66" t="b">
        <v>0</v>
      </c>
      <c r="AK255" s="66">
        <v>0</v>
      </c>
      <c r="AL255" s="72" t="s">
        <v>294</v>
      </c>
      <c r="AM255" s="66" t="s">
        <v>303</v>
      </c>
      <c r="AN255" s="66" t="b">
        <v>1</v>
      </c>
      <c r="AO255" s="72" t="s">
        <v>2638</v>
      </c>
      <c r="AP255" s="66" t="s">
        <v>178</v>
      </c>
      <c r="AQ255" s="66">
        <v>0</v>
      </c>
      <c r="AR255" s="66">
        <v>0</v>
      </c>
      <c r="AS255" s="66"/>
      <c r="AT255" s="66"/>
      <c r="AU255" s="66"/>
      <c r="AV255" s="66"/>
      <c r="AW255" s="66"/>
      <c r="AX255" s="66"/>
      <c r="AY255" s="66"/>
      <c r="AZ255" s="66"/>
      <c r="BA255" s="66" t="s">
        <v>2727</v>
      </c>
      <c r="BB255">
        <v>1</v>
      </c>
      <c r="BC255" s="66" t="str">
        <f>VLOOKUP(Edges[[#This Row],[States]],'Sentiment Classification'!E:G,3,FALSE)</f>
        <v>South</v>
      </c>
      <c r="BD255" s="66" t="str">
        <f>IF(Edges[[#This Row],[Vertex 1]]=Edges[[#This Row],[Vertex 2]],"HIDE","SHOW")</f>
        <v>SHOW</v>
      </c>
      <c r="BE255" s="66">
        <f>VLOOKUP(Edges[[#This Row],[Region]],'Sentiment Classification'!J:K,2,FALSE)</f>
        <v>33</v>
      </c>
      <c r="BF255" s="66">
        <f>VLOOKUP(Edges[[#This Row],[States]],'Sentiment Classification'!E:F,2,FALSE)</f>
        <v>6</v>
      </c>
      <c r="BG255" s="65" t="str">
        <f>REPLACE(INDEX(GroupVertices[Group], MATCH(Edges[[#This Row],[Vertex 1]],GroupVertices[Vertex],0)),1,1,"")</f>
        <v>outh</v>
      </c>
      <c r="BH255" s="65" t="str">
        <f>REPLACE(INDEX(GroupVertices[Group], MATCH(Edges[[#This Row],[Vertex 2]],GroupVertices[Vertex],0)),1,1,"")</f>
        <v>A</v>
      </c>
      <c r="BI255">
        <v>1</v>
      </c>
    </row>
    <row r="256" spans="1:61" x14ac:dyDescent="0.25">
      <c r="A256" s="80" t="s">
        <v>2548</v>
      </c>
      <c r="B256" s="80" t="s">
        <v>2550</v>
      </c>
      <c r="C256" s="79" t="s">
        <v>9479</v>
      </c>
      <c r="D256" s="94">
        <v>1</v>
      </c>
      <c r="E256" s="95"/>
      <c r="F256" s="96">
        <v>90</v>
      </c>
      <c r="G256" s="66" t="str">
        <f>IF(Edges[[#This Row],[Vertex 1]]=Edges[[#This Row],[Vertex 2]],"HIDE","SHOW")</f>
        <v>SHOW</v>
      </c>
      <c r="H256" s="78"/>
      <c r="I256" s="97"/>
      <c r="J256" s="97"/>
      <c r="K256" s="34" t="s">
        <v>65</v>
      </c>
      <c r="L256" s="98">
        <v>256</v>
      </c>
      <c r="M256" s="98"/>
      <c r="N256" s="99"/>
      <c r="O256" s="81" t="s">
        <v>233</v>
      </c>
      <c r="P256" s="83">
        <v>42854.128854166665</v>
      </c>
      <c r="Q256" s="81" t="s">
        <v>2569</v>
      </c>
      <c r="R256" s="84" t="s">
        <v>2580</v>
      </c>
      <c r="S256" s="81" t="s">
        <v>525</v>
      </c>
      <c r="T256" s="81"/>
      <c r="U256" s="81"/>
      <c r="V256" s="82" t="s">
        <v>2597</v>
      </c>
      <c r="W256" s="83">
        <v>42854.128854166665</v>
      </c>
      <c r="X256" s="82" t="s">
        <v>2616</v>
      </c>
      <c r="Y256" s="81"/>
      <c r="Z256" s="81"/>
      <c r="AA256" s="85" t="s">
        <v>2635</v>
      </c>
      <c r="AB256" s="85" t="s">
        <v>2638</v>
      </c>
      <c r="AC256" s="81" t="b">
        <v>0</v>
      </c>
      <c r="AD256" s="81">
        <v>0</v>
      </c>
      <c r="AE256" s="85" t="s">
        <v>2641</v>
      </c>
      <c r="AF256" s="81" t="b">
        <v>0</v>
      </c>
      <c r="AG256" s="81" t="s">
        <v>297</v>
      </c>
      <c r="AH256" s="81"/>
      <c r="AI256" s="85" t="s">
        <v>294</v>
      </c>
      <c r="AJ256" s="81" t="b">
        <v>0</v>
      </c>
      <c r="AK256" s="81">
        <v>0</v>
      </c>
      <c r="AL256" s="85" t="s">
        <v>294</v>
      </c>
      <c r="AM256" s="81" t="s">
        <v>303</v>
      </c>
      <c r="AN256" s="81" t="b">
        <v>1</v>
      </c>
      <c r="AO256" s="85" t="s">
        <v>2638</v>
      </c>
      <c r="AP256" s="81" t="s">
        <v>178</v>
      </c>
      <c r="AQ256" s="81">
        <v>0</v>
      </c>
      <c r="AR256" s="81">
        <v>0</v>
      </c>
      <c r="AS256" s="81"/>
      <c r="AT256" s="81"/>
      <c r="AU256" s="81"/>
      <c r="AV256" s="81"/>
      <c r="AW256" s="81"/>
      <c r="AX256" s="81"/>
      <c r="AY256" s="81"/>
      <c r="AZ256" s="81"/>
      <c r="BA256" s="66" t="s">
        <v>2727</v>
      </c>
      <c r="BB256">
        <v>1</v>
      </c>
      <c r="BC256" s="66" t="str">
        <f>VLOOKUP(Edges[[#This Row],[States]],'Sentiment Classification'!E:G,3,FALSE)</f>
        <v>South</v>
      </c>
      <c r="BD256" s="66" t="str">
        <f>IF(Edges[[#This Row],[Vertex 1]]=Edges[[#This Row],[Vertex 2]],"HIDE","SHOW")</f>
        <v>SHOW</v>
      </c>
      <c r="BE256" s="66">
        <f>VLOOKUP(Edges[[#This Row],[Region]],'Sentiment Classification'!J:K,2,FALSE)</f>
        <v>33</v>
      </c>
      <c r="BF256" s="66">
        <f>VLOOKUP(Edges[[#This Row],[States]],'Sentiment Classification'!E:F,2,FALSE)</f>
        <v>6</v>
      </c>
      <c r="BG256" s="65" t="str">
        <f>REPLACE(INDEX(GroupVertices[Group], MATCH(Edges[[#This Row],[Vertex 1]],GroupVertices[Vertex],0)),1,1,"")</f>
        <v>outh</v>
      </c>
      <c r="BH256" s="65" t="str">
        <f>REPLACE(INDEX(GroupVertices[Group], MATCH(Edges[[#This Row],[Vertex 2]],GroupVertices[Vertex],0)),1,1,"")</f>
        <v>outh</v>
      </c>
      <c r="BI256">
        <v>1</v>
      </c>
    </row>
    <row r="257" spans="1:61" x14ac:dyDescent="0.25">
      <c r="A257" s="64" t="s">
        <v>2728</v>
      </c>
      <c r="B257" s="64" t="s">
        <v>227</v>
      </c>
      <c r="C257" s="79" t="s">
        <v>9479</v>
      </c>
      <c r="D257" s="87">
        <v>1</v>
      </c>
      <c r="E257" s="88"/>
      <c r="F257" s="89">
        <v>90</v>
      </c>
      <c r="G257" s="66" t="str">
        <f>IF(Edges[[#This Row],[Vertex 1]]=Edges[[#This Row],[Vertex 2]],"HIDE","SHOW")</f>
        <v>SHOW</v>
      </c>
      <c r="H257" s="77"/>
      <c r="I257" s="90"/>
      <c r="J257" s="90"/>
      <c r="K257" s="34" t="s">
        <v>65</v>
      </c>
      <c r="L257" s="93">
        <v>257</v>
      </c>
      <c r="M257" s="93"/>
      <c r="N257" s="92"/>
      <c r="O257" s="66" t="s">
        <v>233</v>
      </c>
      <c r="P257" s="68">
        <v>42847.422349537039</v>
      </c>
      <c r="Q257" s="66" t="s">
        <v>2732</v>
      </c>
      <c r="R257" s="66"/>
      <c r="S257" s="66"/>
      <c r="T257" s="66"/>
      <c r="U257" s="66"/>
      <c r="V257" s="70" t="s">
        <v>2737</v>
      </c>
      <c r="W257" s="68">
        <v>42847.422349537039</v>
      </c>
      <c r="X257" s="70" t="s">
        <v>2740</v>
      </c>
      <c r="Y257" s="66"/>
      <c r="Z257" s="66"/>
      <c r="AA257" s="72" t="s">
        <v>2743</v>
      </c>
      <c r="AB257" s="66"/>
      <c r="AC257" s="66" t="b">
        <v>0</v>
      </c>
      <c r="AD257" s="66">
        <v>0</v>
      </c>
      <c r="AE257" s="72" t="s">
        <v>293</v>
      </c>
      <c r="AF257" s="66" t="b">
        <v>0</v>
      </c>
      <c r="AG257" s="66" t="s">
        <v>297</v>
      </c>
      <c r="AH257" s="66"/>
      <c r="AI257" s="72" t="s">
        <v>294</v>
      </c>
      <c r="AJ257" s="66" t="b">
        <v>0</v>
      </c>
      <c r="AK257" s="66">
        <v>0</v>
      </c>
      <c r="AL257" s="72" t="s">
        <v>294</v>
      </c>
      <c r="AM257" s="66" t="s">
        <v>585</v>
      </c>
      <c r="AN257" s="66" t="b">
        <v>0</v>
      </c>
      <c r="AO257" s="72" t="s">
        <v>2743</v>
      </c>
      <c r="AP257" s="66" t="s">
        <v>178</v>
      </c>
      <c r="AQ257" s="66">
        <v>0</v>
      </c>
      <c r="AR257" s="66">
        <v>0</v>
      </c>
      <c r="AS257" s="66"/>
      <c r="AT257" s="66"/>
      <c r="AU257" s="66"/>
      <c r="AV257" s="66"/>
      <c r="AW257" s="66"/>
      <c r="AX257" s="66"/>
      <c r="AY257" s="66"/>
      <c r="AZ257" s="66"/>
      <c r="BA257" s="66" t="s">
        <v>2756</v>
      </c>
      <c r="BB257">
        <v>1</v>
      </c>
      <c r="BC257" s="66" t="str">
        <f>VLOOKUP(Edges[[#This Row],[States]],'Sentiment Classification'!E:G,3,FALSE)</f>
        <v>North</v>
      </c>
      <c r="BD257" s="66" t="str">
        <f>IF(Edges[[#This Row],[Vertex 1]]=Edges[[#This Row],[Vertex 2]],"HIDE","SHOW")</f>
        <v>SHOW</v>
      </c>
      <c r="BE257" s="66">
        <f>VLOOKUP(Edges[[#This Row],[Region]],'Sentiment Classification'!J:K,2,FALSE)</f>
        <v>154</v>
      </c>
      <c r="BF257" s="66">
        <f>VLOOKUP(Edges[[#This Row],[States]],'Sentiment Classification'!E:F,2,FALSE)</f>
        <v>0</v>
      </c>
      <c r="BG257" s="65" t="str">
        <f>REPLACE(INDEX(GroupVertices[Group], MATCH(Edges[[#This Row],[Vertex 1]],GroupVertices[Vertex],0)),1,1,"")</f>
        <v>orth</v>
      </c>
      <c r="BH257" s="65" t="str">
        <f>REPLACE(INDEX(GroupVertices[Group], MATCH(Edges[[#This Row],[Vertex 2]],GroupVertices[Vertex],0)),1,1,"")</f>
        <v>A</v>
      </c>
      <c r="BI257">
        <v>1</v>
      </c>
    </row>
    <row r="258" spans="1:61" x14ac:dyDescent="0.25">
      <c r="A258" s="64" t="s">
        <v>2729</v>
      </c>
      <c r="B258" s="64" t="s">
        <v>226</v>
      </c>
      <c r="C258" s="79" t="s">
        <v>9480</v>
      </c>
      <c r="D258" s="87">
        <v>1</v>
      </c>
      <c r="E258" s="88"/>
      <c r="F258" s="89">
        <v>90</v>
      </c>
      <c r="G258" s="66" t="str">
        <f>IF(Edges[[#This Row],[Vertex 1]]=Edges[[#This Row],[Vertex 2]],"HIDE","SHOW")</f>
        <v>SHOW</v>
      </c>
      <c r="H258" s="77"/>
      <c r="I258" s="90"/>
      <c r="J258" s="90"/>
      <c r="K258" s="34" t="s">
        <v>65</v>
      </c>
      <c r="L258" s="93">
        <v>258</v>
      </c>
      <c r="M258" s="93"/>
      <c r="N258" s="92"/>
      <c r="O258" s="66" t="s">
        <v>233</v>
      </c>
      <c r="P258" s="68">
        <v>42849.386550925927</v>
      </c>
      <c r="Q258" s="66" t="s">
        <v>2733</v>
      </c>
      <c r="R258" s="66"/>
      <c r="S258" s="66"/>
      <c r="T258" s="66"/>
      <c r="U258" s="66"/>
      <c r="V258" s="70" t="s">
        <v>2738</v>
      </c>
      <c r="W258" s="68">
        <v>42849.386550925927</v>
      </c>
      <c r="X258" s="70" t="s">
        <v>2741</v>
      </c>
      <c r="Y258" s="66"/>
      <c r="Z258" s="66"/>
      <c r="AA258" s="72" t="s">
        <v>2744</v>
      </c>
      <c r="AB258" s="66"/>
      <c r="AC258" s="66" t="b">
        <v>0</v>
      </c>
      <c r="AD258" s="66">
        <v>1</v>
      </c>
      <c r="AE258" s="72" t="s">
        <v>581</v>
      </c>
      <c r="AF258" s="66" t="b">
        <v>0</v>
      </c>
      <c r="AG258" s="66" t="s">
        <v>297</v>
      </c>
      <c r="AH258" s="66"/>
      <c r="AI258" s="72" t="s">
        <v>294</v>
      </c>
      <c r="AJ258" s="66" t="b">
        <v>0</v>
      </c>
      <c r="AK258" s="66">
        <v>0</v>
      </c>
      <c r="AL258" s="72" t="s">
        <v>294</v>
      </c>
      <c r="AM258" s="66" t="s">
        <v>303</v>
      </c>
      <c r="AN258" s="66" t="b">
        <v>0</v>
      </c>
      <c r="AO258" s="72" t="s">
        <v>2744</v>
      </c>
      <c r="AP258" s="66" t="s">
        <v>178</v>
      </c>
      <c r="AQ258" s="66">
        <v>0</v>
      </c>
      <c r="AR258" s="66">
        <v>0</v>
      </c>
      <c r="AS258" s="66"/>
      <c r="AT258" s="66"/>
      <c r="AU258" s="66"/>
      <c r="AV258" s="66"/>
      <c r="AW258" s="66"/>
      <c r="AX258" s="66"/>
      <c r="AY258" s="66"/>
      <c r="AZ258" s="66"/>
      <c r="BA258" s="66" t="s">
        <v>2756</v>
      </c>
      <c r="BB258">
        <v>-1</v>
      </c>
      <c r="BC258" s="66" t="str">
        <f>VLOOKUP(Edges[[#This Row],[States]],'Sentiment Classification'!E:G,3,FALSE)</f>
        <v>North</v>
      </c>
      <c r="BD258" s="66" t="str">
        <f>IF(Edges[[#This Row],[Vertex 1]]=Edges[[#This Row],[Vertex 2]],"HIDE","SHOW")</f>
        <v>SHOW</v>
      </c>
      <c r="BE258" s="66">
        <f>VLOOKUP(Edges[[#This Row],[Region]],'Sentiment Classification'!J:K,2,FALSE)</f>
        <v>154</v>
      </c>
      <c r="BF258" s="66">
        <f>VLOOKUP(Edges[[#This Row],[States]],'Sentiment Classification'!E:F,2,FALSE)</f>
        <v>0</v>
      </c>
      <c r="BG258" s="65" t="str">
        <f>REPLACE(INDEX(GroupVertices[Group], MATCH(Edges[[#This Row],[Vertex 1]],GroupVertices[Vertex],0)),1,1,"")</f>
        <v>orth</v>
      </c>
      <c r="BH258" s="65" t="str">
        <f>REPLACE(INDEX(GroupVertices[Group], MATCH(Edges[[#This Row],[Vertex 2]],GroupVertices[Vertex],0)),1,1,"")</f>
        <v>A</v>
      </c>
      <c r="BI258">
        <v>1</v>
      </c>
    </row>
    <row r="259" spans="1:61" x14ac:dyDescent="0.25">
      <c r="A259" s="80" t="s">
        <v>2730</v>
      </c>
      <c r="B259" s="80" t="s">
        <v>2731</v>
      </c>
      <c r="C259" s="79" t="s">
        <v>9481</v>
      </c>
      <c r="D259" s="94">
        <v>1</v>
      </c>
      <c r="E259" s="95"/>
      <c r="F259" s="96">
        <v>90</v>
      </c>
      <c r="G259" s="66" t="str">
        <f>IF(Edges[[#This Row],[Vertex 1]]=Edges[[#This Row],[Vertex 2]],"HIDE","SHOW")</f>
        <v>SHOW</v>
      </c>
      <c r="H259" s="78"/>
      <c r="I259" s="97"/>
      <c r="J259" s="97"/>
      <c r="K259" s="34" t="s">
        <v>65</v>
      </c>
      <c r="L259" s="98">
        <v>259</v>
      </c>
      <c r="M259" s="98"/>
      <c r="N259" s="99"/>
      <c r="O259" s="81" t="s">
        <v>232</v>
      </c>
      <c r="P259" s="83">
        <v>42851.216643518521</v>
      </c>
      <c r="Q259" s="81" t="s">
        <v>2734</v>
      </c>
      <c r="R259" s="81" t="s">
        <v>2735</v>
      </c>
      <c r="S259" s="81" t="s">
        <v>2736</v>
      </c>
      <c r="T259" s="81"/>
      <c r="U259" s="81"/>
      <c r="V259" s="82" t="s">
        <v>2739</v>
      </c>
      <c r="W259" s="83">
        <v>42851.216643518521</v>
      </c>
      <c r="X259" s="82" t="s">
        <v>2742</v>
      </c>
      <c r="Y259" s="81"/>
      <c r="Z259" s="81"/>
      <c r="AA259" s="85" t="s">
        <v>2745</v>
      </c>
      <c r="AB259" s="81"/>
      <c r="AC259" s="81" t="b">
        <v>0</v>
      </c>
      <c r="AD259" s="81">
        <v>0</v>
      </c>
      <c r="AE259" s="85" t="s">
        <v>294</v>
      </c>
      <c r="AF259" s="81" t="b">
        <v>0</v>
      </c>
      <c r="AG259" s="81" t="s">
        <v>2746</v>
      </c>
      <c r="AH259" s="81"/>
      <c r="AI259" s="85" t="s">
        <v>294</v>
      </c>
      <c r="AJ259" s="81" t="b">
        <v>0</v>
      </c>
      <c r="AK259" s="81">
        <v>0</v>
      </c>
      <c r="AL259" s="85" t="s">
        <v>294</v>
      </c>
      <c r="AM259" s="81" t="s">
        <v>303</v>
      </c>
      <c r="AN259" s="81" t="b">
        <v>0</v>
      </c>
      <c r="AO259" s="85" t="s">
        <v>2745</v>
      </c>
      <c r="AP259" s="81" t="s">
        <v>178</v>
      </c>
      <c r="AQ259" s="81">
        <v>0</v>
      </c>
      <c r="AR259" s="81">
        <v>0</v>
      </c>
      <c r="AS259" s="81"/>
      <c r="AT259" s="81"/>
      <c r="AU259" s="81"/>
      <c r="AV259" s="81"/>
      <c r="AW259" s="81"/>
      <c r="AX259" s="81"/>
      <c r="AY259" s="81"/>
      <c r="AZ259" s="81"/>
      <c r="BA259" s="66" t="s">
        <v>2756</v>
      </c>
      <c r="BB259">
        <v>0</v>
      </c>
      <c r="BC259" s="66" t="str">
        <f>VLOOKUP(Edges[[#This Row],[States]],'Sentiment Classification'!E:G,3,FALSE)</f>
        <v>North</v>
      </c>
      <c r="BD259" s="66" t="str">
        <f>IF(Edges[[#This Row],[Vertex 1]]=Edges[[#This Row],[Vertex 2]],"HIDE","SHOW")</f>
        <v>SHOW</v>
      </c>
      <c r="BE259" s="66">
        <f>VLOOKUP(Edges[[#This Row],[Region]],'Sentiment Classification'!J:K,2,FALSE)</f>
        <v>154</v>
      </c>
      <c r="BF259" s="66">
        <f>VLOOKUP(Edges[[#This Row],[States]],'Sentiment Classification'!E:F,2,FALSE)</f>
        <v>0</v>
      </c>
      <c r="BG259" s="65" t="str">
        <f>REPLACE(INDEX(GroupVertices[Group], MATCH(Edges[[#This Row],[Vertex 1]],GroupVertices[Vertex],0)),1,1,"")</f>
        <v>orth</v>
      </c>
      <c r="BH259" s="65" t="str">
        <f>REPLACE(INDEX(GroupVertices[Group], MATCH(Edges[[#This Row],[Vertex 2]],GroupVertices[Vertex],0)),1,1,"")</f>
        <v>orth</v>
      </c>
      <c r="BI259">
        <v>1</v>
      </c>
    </row>
    <row r="260" spans="1:61" hidden="1" x14ac:dyDescent="0.25">
      <c r="A260" s="64" t="s">
        <v>2772</v>
      </c>
      <c r="B260" s="64" t="s">
        <v>2772</v>
      </c>
      <c r="C260" s="79"/>
      <c r="D260" s="87"/>
      <c r="E260" s="88"/>
      <c r="F260" s="89"/>
      <c r="G260" s="66" t="str">
        <f>IF(Edges[[#This Row],[Vertex 1]]=Edges[[#This Row],[Vertex 2]],"HIDE","SHOW")</f>
        <v>HIDE</v>
      </c>
      <c r="H260" s="77"/>
      <c r="I260" s="90"/>
      <c r="J260" s="90"/>
      <c r="K260" s="34" t="s">
        <v>65</v>
      </c>
      <c r="L260" s="93">
        <v>260</v>
      </c>
      <c r="M260" s="93"/>
      <c r="N260" s="92"/>
      <c r="O260" s="66" t="s">
        <v>178</v>
      </c>
      <c r="P260" s="68">
        <v>42846.451666666668</v>
      </c>
      <c r="Q260" s="66" t="s">
        <v>2789</v>
      </c>
      <c r="R260" s="66"/>
      <c r="S260" s="66"/>
      <c r="T260" s="66"/>
      <c r="U260" s="66"/>
      <c r="V260" s="70" t="s">
        <v>2830</v>
      </c>
      <c r="W260" s="68">
        <v>42846.451666666668</v>
      </c>
      <c r="X260" s="70" t="s">
        <v>2842</v>
      </c>
      <c r="Y260" s="66"/>
      <c r="Z260" s="66"/>
      <c r="AA260" s="72" t="s">
        <v>2866</v>
      </c>
      <c r="AB260" s="66"/>
      <c r="AC260" s="66" t="b">
        <v>0</v>
      </c>
      <c r="AD260" s="66">
        <v>0</v>
      </c>
      <c r="AE260" s="72" t="s">
        <v>294</v>
      </c>
      <c r="AF260" s="66" t="b">
        <v>0</v>
      </c>
      <c r="AG260" s="66" t="s">
        <v>297</v>
      </c>
      <c r="AH260" s="66"/>
      <c r="AI260" s="72" t="s">
        <v>294</v>
      </c>
      <c r="AJ260" s="66" t="b">
        <v>0</v>
      </c>
      <c r="AK260" s="66">
        <v>0</v>
      </c>
      <c r="AL260" s="72" t="s">
        <v>294</v>
      </c>
      <c r="AM260" s="66" t="s">
        <v>303</v>
      </c>
      <c r="AN260" s="66" t="b">
        <v>0</v>
      </c>
      <c r="AO260" s="72" t="s">
        <v>2866</v>
      </c>
      <c r="AP260" s="66" t="s">
        <v>178</v>
      </c>
      <c r="AQ260" s="66">
        <v>0</v>
      </c>
      <c r="AR260" s="66">
        <v>0</v>
      </c>
      <c r="AS260" s="66"/>
      <c r="AT260" s="66"/>
      <c r="AU260" s="66"/>
      <c r="AV260" s="66"/>
      <c r="AW260" s="66"/>
      <c r="AX260" s="66"/>
      <c r="AY260" s="66"/>
      <c r="AZ260" s="66"/>
      <c r="BA260" s="66" t="s">
        <v>2993</v>
      </c>
      <c r="BB260">
        <v>-1</v>
      </c>
      <c r="BC260" s="66" t="str">
        <f>VLOOKUP(Edges[[#This Row],[States]],'Sentiment Classification'!E:G,3,FALSE)</f>
        <v>North</v>
      </c>
      <c r="BD260" s="66" t="str">
        <f>IF(Edges[[#This Row],[Vertex 1]]=Edges[[#This Row],[Vertex 2]],"HIDE","SHOW")</f>
        <v>HIDE</v>
      </c>
      <c r="BE260" s="66">
        <f>VLOOKUP(Edges[[#This Row],[Region]],'Sentiment Classification'!J:K,2,FALSE)</f>
        <v>154</v>
      </c>
      <c r="BF260" s="66">
        <f>VLOOKUP(Edges[[#This Row],[States]],'Sentiment Classification'!E:F,2,FALSE)</f>
        <v>-11</v>
      </c>
      <c r="BG260" s="137" t="e">
        <f>REPLACE(INDEX(GroupVertices[Group], MATCH(Edges[[#This Row],[Vertex 1]],GroupVertices[Vertex],0)),1,1,"")</f>
        <v>#N/A</v>
      </c>
      <c r="BH260" s="137" t="e">
        <f>REPLACE(INDEX(GroupVertices[Group], MATCH(Edges[[#This Row],[Vertex 2]],GroupVertices[Vertex],0)),1,1,"")</f>
        <v>#N/A</v>
      </c>
      <c r="BI260">
        <v>1</v>
      </c>
    </row>
    <row r="261" spans="1:61" x14ac:dyDescent="0.25">
      <c r="A261" s="64" t="s">
        <v>2773</v>
      </c>
      <c r="B261" s="64" t="s">
        <v>226</v>
      </c>
      <c r="C261" s="79" t="s">
        <v>9481</v>
      </c>
      <c r="D261" s="87">
        <v>1</v>
      </c>
      <c r="E261" s="88"/>
      <c r="F261" s="89">
        <v>90</v>
      </c>
      <c r="G261" s="66" t="str">
        <f>IF(Edges[[#This Row],[Vertex 1]]=Edges[[#This Row],[Vertex 2]],"HIDE","SHOW")</f>
        <v>SHOW</v>
      </c>
      <c r="H261" s="77"/>
      <c r="I261" s="90"/>
      <c r="J261" s="90"/>
      <c r="K261" s="34" t="s">
        <v>65</v>
      </c>
      <c r="L261" s="93">
        <v>261</v>
      </c>
      <c r="M261" s="93"/>
      <c r="N261" s="92"/>
      <c r="O261" s="66" t="s">
        <v>233</v>
      </c>
      <c r="P261" s="68">
        <v>42848.195787037039</v>
      </c>
      <c r="Q261" s="66" t="s">
        <v>2790</v>
      </c>
      <c r="R261" s="69" t="s">
        <v>2813</v>
      </c>
      <c r="S261" s="66" t="s">
        <v>525</v>
      </c>
      <c r="T261" s="66"/>
      <c r="U261" s="66"/>
      <c r="V261" s="70" t="s">
        <v>2831</v>
      </c>
      <c r="W261" s="68">
        <v>42848.195787037039</v>
      </c>
      <c r="X261" s="70" t="s">
        <v>2843</v>
      </c>
      <c r="Y261" s="66"/>
      <c r="Z261" s="66"/>
      <c r="AA261" s="72" t="s">
        <v>2867</v>
      </c>
      <c r="AB261" s="72" t="s">
        <v>2890</v>
      </c>
      <c r="AC261" s="66" t="b">
        <v>0</v>
      </c>
      <c r="AD261" s="66">
        <v>0</v>
      </c>
      <c r="AE261" s="72" t="s">
        <v>581</v>
      </c>
      <c r="AF261" s="66" t="b">
        <v>0</v>
      </c>
      <c r="AG261" s="66" t="s">
        <v>462</v>
      </c>
      <c r="AH261" s="66"/>
      <c r="AI261" s="72" t="s">
        <v>294</v>
      </c>
      <c r="AJ261" s="66" t="b">
        <v>0</v>
      </c>
      <c r="AK261" s="66">
        <v>0</v>
      </c>
      <c r="AL261" s="72" t="s">
        <v>294</v>
      </c>
      <c r="AM261" s="66" t="s">
        <v>303</v>
      </c>
      <c r="AN261" s="66" t="b">
        <v>1</v>
      </c>
      <c r="AO261" s="72" t="s">
        <v>2890</v>
      </c>
      <c r="AP261" s="66" t="s">
        <v>178</v>
      </c>
      <c r="AQ261" s="66">
        <v>0</v>
      </c>
      <c r="AR261" s="66">
        <v>0</v>
      </c>
      <c r="AS261" s="66"/>
      <c r="AT261" s="66"/>
      <c r="AU261" s="66"/>
      <c r="AV261" s="66"/>
      <c r="AW261" s="66"/>
      <c r="AX261" s="66"/>
      <c r="AY261" s="66"/>
      <c r="AZ261" s="66"/>
      <c r="BA261" s="66" t="s">
        <v>2993</v>
      </c>
      <c r="BB261">
        <v>0</v>
      </c>
      <c r="BC261" s="66" t="str">
        <f>VLOOKUP(Edges[[#This Row],[States]],'Sentiment Classification'!E:G,3,FALSE)</f>
        <v>North</v>
      </c>
      <c r="BD261" s="66" t="str">
        <f>IF(Edges[[#This Row],[Vertex 1]]=Edges[[#This Row],[Vertex 2]],"HIDE","SHOW")</f>
        <v>SHOW</v>
      </c>
      <c r="BE261" s="66">
        <f>VLOOKUP(Edges[[#This Row],[Region]],'Sentiment Classification'!J:K,2,FALSE)</f>
        <v>154</v>
      </c>
      <c r="BF261" s="66">
        <f>VLOOKUP(Edges[[#This Row],[States]],'Sentiment Classification'!E:F,2,FALSE)</f>
        <v>-11</v>
      </c>
      <c r="BG261" s="65" t="str">
        <f>REPLACE(INDEX(GroupVertices[Group], MATCH(Edges[[#This Row],[Vertex 1]],GroupVertices[Vertex],0)),1,1,"")</f>
        <v>orth</v>
      </c>
      <c r="BH261" s="65" t="str">
        <f>REPLACE(INDEX(GroupVertices[Group], MATCH(Edges[[#This Row],[Vertex 2]],GroupVertices[Vertex],0)),1,1,"")</f>
        <v>A</v>
      </c>
      <c r="BI261">
        <v>1</v>
      </c>
    </row>
    <row r="262" spans="1:61" hidden="1" x14ac:dyDescent="0.25">
      <c r="A262" s="64" t="s">
        <v>2774</v>
      </c>
      <c r="B262" s="64" t="s">
        <v>2774</v>
      </c>
      <c r="C262" s="79"/>
      <c r="D262" s="87"/>
      <c r="E262" s="88"/>
      <c r="F262" s="89"/>
      <c r="G262" s="66" t="str">
        <f>IF(Edges[[#This Row],[Vertex 1]]=Edges[[#This Row],[Vertex 2]],"HIDE","SHOW")</f>
        <v>HIDE</v>
      </c>
      <c r="H262" s="77"/>
      <c r="I262" s="90"/>
      <c r="J262" s="90"/>
      <c r="K262" s="34" t="s">
        <v>65</v>
      </c>
      <c r="L262" s="93">
        <v>262</v>
      </c>
      <c r="M262" s="93"/>
      <c r="N262" s="92"/>
      <c r="O262" s="66" t="s">
        <v>178</v>
      </c>
      <c r="P262" s="68">
        <v>42848.267199074071</v>
      </c>
      <c r="Q262" s="66" t="s">
        <v>2791</v>
      </c>
      <c r="R262" s="69" t="s">
        <v>2814</v>
      </c>
      <c r="S262" s="66" t="s">
        <v>2827</v>
      </c>
      <c r="T262" s="66"/>
      <c r="U262" s="66"/>
      <c r="V262" s="70" t="s">
        <v>2832</v>
      </c>
      <c r="W262" s="68">
        <v>42848.267199074071</v>
      </c>
      <c r="X262" s="70" t="s">
        <v>2844</v>
      </c>
      <c r="Y262" s="66"/>
      <c r="Z262" s="66"/>
      <c r="AA262" s="72" t="s">
        <v>2868</v>
      </c>
      <c r="AB262" s="66"/>
      <c r="AC262" s="66" t="b">
        <v>0</v>
      </c>
      <c r="AD262" s="66">
        <v>0</v>
      </c>
      <c r="AE262" s="72" t="s">
        <v>294</v>
      </c>
      <c r="AF262" s="66" t="b">
        <v>0</v>
      </c>
      <c r="AG262" s="66" t="s">
        <v>2746</v>
      </c>
      <c r="AH262" s="66"/>
      <c r="AI262" s="72" t="s">
        <v>294</v>
      </c>
      <c r="AJ262" s="66" t="b">
        <v>0</v>
      </c>
      <c r="AK262" s="66">
        <v>0</v>
      </c>
      <c r="AL262" s="72" t="s">
        <v>294</v>
      </c>
      <c r="AM262" s="66" t="s">
        <v>585</v>
      </c>
      <c r="AN262" s="66" t="b">
        <v>0</v>
      </c>
      <c r="AO262" s="72" t="s">
        <v>2868</v>
      </c>
      <c r="AP262" s="66" t="s">
        <v>178</v>
      </c>
      <c r="AQ262" s="66">
        <v>0</v>
      </c>
      <c r="AR262" s="66">
        <v>0</v>
      </c>
      <c r="AS262" s="66"/>
      <c r="AT262" s="66"/>
      <c r="AU262" s="66"/>
      <c r="AV262" s="66"/>
      <c r="AW262" s="66"/>
      <c r="AX262" s="66"/>
      <c r="AY262" s="66"/>
      <c r="AZ262" s="66"/>
      <c r="BA262" s="66" t="s">
        <v>2993</v>
      </c>
      <c r="BB262">
        <v>-1</v>
      </c>
      <c r="BC262" s="66" t="str">
        <f>VLOOKUP(Edges[[#This Row],[States]],'Sentiment Classification'!E:G,3,FALSE)</f>
        <v>North</v>
      </c>
      <c r="BD262" s="66" t="str">
        <f>IF(Edges[[#This Row],[Vertex 1]]=Edges[[#This Row],[Vertex 2]],"HIDE","SHOW")</f>
        <v>HIDE</v>
      </c>
      <c r="BE262" s="66">
        <f>VLOOKUP(Edges[[#This Row],[Region]],'Sentiment Classification'!J:K,2,FALSE)</f>
        <v>154</v>
      </c>
      <c r="BF262" s="66">
        <f>VLOOKUP(Edges[[#This Row],[States]],'Sentiment Classification'!E:F,2,FALSE)</f>
        <v>-11</v>
      </c>
      <c r="BG262" s="137" t="e">
        <f>REPLACE(INDEX(GroupVertices[Group], MATCH(Edges[[#This Row],[Vertex 1]],GroupVertices[Vertex],0)),1,1,"")</f>
        <v>#N/A</v>
      </c>
      <c r="BH262" s="137" t="e">
        <f>REPLACE(INDEX(GroupVertices[Group], MATCH(Edges[[#This Row],[Vertex 2]],GroupVertices[Vertex],0)),1,1,"")</f>
        <v>#N/A</v>
      </c>
      <c r="BI262">
        <v>1</v>
      </c>
    </row>
    <row r="263" spans="1:61" x14ac:dyDescent="0.25">
      <c r="A263" s="64" t="s">
        <v>2775</v>
      </c>
      <c r="B263" s="64" t="s">
        <v>226</v>
      </c>
      <c r="C263" s="79" t="s">
        <v>9480</v>
      </c>
      <c r="D263" s="87">
        <v>1</v>
      </c>
      <c r="E263" s="88"/>
      <c r="F263" s="89">
        <v>90</v>
      </c>
      <c r="G263" s="66" t="str">
        <f>IF(Edges[[#This Row],[Vertex 1]]=Edges[[#This Row],[Vertex 2]],"HIDE","SHOW")</f>
        <v>SHOW</v>
      </c>
      <c r="H263" s="77"/>
      <c r="I263" s="90"/>
      <c r="J263" s="90"/>
      <c r="K263" s="34" t="s">
        <v>65</v>
      </c>
      <c r="L263" s="93">
        <v>263</v>
      </c>
      <c r="M263" s="93"/>
      <c r="N263" s="92"/>
      <c r="O263" s="66" t="s">
        <v>233</v>
      </c>
      <c r="P263" s="68">
        <v>42848.318773148145</v>
      </c>
      <c r="Q263" s="66" t="s">
        <v>2792</v>
      </c>
      <c r="R263" s="66"/>
      <c r="S263" s="66"/>
      <c r="T263" s="66"/>
      <c r="U263" s="66"/>
      <c r="V263" s="70" t="s">
        <v>418</v>
      </c>
      <c r="W263" s="68">
        <v>42848.318773148145</v>
      </c>
      <c r="X263" s="70" t="s">
        <v>2845</v>
      </c>
      <c r="Y263" s="66"/>
      <c r="Z263" s="66"/>
      <c r="AA263" s="72" t="s">
        <v>2869</v>
      </c>
      <c r="AB263" s="66"/>
      <c r="AC263" s="66" t="b">
        <v>0</v>
      </c>
      <c r="AD263" s="66">
        <v>0</v>
      </c>
      <c r="AE263" s="72" t="s">
        <v>581</v>
      </c>
      <c r="AF263" s="66" t="b">
        <v>0</v>
      </c>
      <c r="AG263" s="66" t="s">
        <v>297</v>
      </c>
      <c r="AH263" s="66"/>
      <c r="AI263" s="72" t="s">
        <v>294</v>
      </c>
      <c r="AJ263" s="66" t="b">
        <v>0</v>
      </c>
      <c r="AK263" s="66">
        <v>0</v>
      </c>
      <c r="AL263" s="72" t="s">
        <v>294</v>
      </c>
      <c r="AM263" s="66" t="s">
        <v>1020</v>
      </c>
      <c r="AN263" s="66" t="b">
        <v>0</v>
      </c>
      <c r="AO263" s="72" t="s">
        <v>2869</v>
      </c>
      <c r="AP263" s="66" t="s">
        <v>178</v>
      </c>
      <c r="AQ263" s="66">
        <v>0</v>
      </c>
      <c r="AR263" s="66">
        <v>0</v>
      </c>
      <c r="AS263" s="66"/>
      <c r="AT263" s="66"/>
      <c r="AU263" s="66"/>
      <c r="AV263" s="66"/>
      <c r="AW263" s="66"/>
      <c r="AX263" s="66"/>
      <c r="AY263" s="66"/>
      <c r="AZ263" s="66"/>
      <c r="BA263" s="66" t="s">
        <v>2993</v>
      </c>
      <c r="BB263">
        <v>-1</v>
      </c>
      <c r="BC263" s="66" t="str">
        <f>VLOOKUP(Edges[[#This Row],[States]],'Sentiment Classification'!E:G,3,FALSE)</f>
        <v>North</v>
      </c>
      <c r="BD263" s="66" t="str">
        <f>IF(Edges[[#This Row],[Vertex 1]]=Edges[[#This Row],[Vertex 2]],"HIDE","SHOW")</f>
        <v>SHOW</v>
      </c>
      <c r="BE263" s="66">
        <f>VLOOKUP(Edges[[#This Row],[Region]],'Sentiment Classification'!J:K,2,FALSE)</f>
        <v>154</v>
      </c>
      <c r="BF263" s="66">
        <f>VLOOKUP(Edges[[#This Row],[States]],'Sentiment Classification'!E:F,2,FALSE)</f>
        <v>-11</v>
      </c>
      <c r="BG263" s="65" t="str">
        <f>REPLACE(INDEX(GroupVertices[Group], MATCH(Edges[[#This Row],[Vertex 1]],GroupVertices[Vertex],0)),1,1,"")</f>
        <v>orth</v>
      </c>
      <c r="BH263" s="65" t="str">
        <f>REPLACE(INDEX(GroupVertices[Group], MATCH(Edges[[#This Row],[Vertex 2]],GroupVertices[Vertex],0)),1,1,"")</f>
        <v>A</v>
      </c>
      <c r="BI263">
        <v>1</v>
      </c>
    </row>
    <row r="264" spans="1:61" hidden="1" x14ac:dyDescent="0.25">
      <c r="A264" s="64" t="s">
        <v>2776</v>
      </c>
      <c r="B264" s="64" t="s">
        <v>2776</v>
      </c>
      <c r="C264" s="79"/>
      <c r="D264" s="87"/>
      <c r="E264" s="88"/>
      <c r="F264" s="89"/>
      <c r="G264" s="66" t="str">
        <f>IF(Edges[[#This Row],[Vertex 1]]=Edges[[#This Row],[Vertex 2]],"HIDE","SHOW")</f>
        <v>HIDE</v>
      </c>
      <c r="H264" s="77"/>
      <c r="I264" s="90"/>
      <c r="J264" s="90"/>
      <c r="K264" s="34" t="s">
        <v>65</v>
      </c>
      <c r="L264" s="93">
        <v>264</v>
      </c>
      <c r="M264" s="93"/>
      <c r="N264" s="92"/>
      <c r="O264" s="66" t="s">
        <v>178</v>
      </c>
      <c r="P264" s="68">
        <v>42848.365057870367</v>
      </c>
      <c r="Q264" s="72" t="s">
        <v>2793</v>
      </c>
      <c r="R264" s="69" t="s">
        <v>2815</v>
      </c>
      <c r="S264" s="66" t="s">
        <v>2827</v>
      </c>
      <c r="T264" s="66"/>
      <c r="U264" s="69" t="s">
        <v>2829</v>
      </c>
      <c r="V264" s="70" t="s">
        <v>2829</v>
      </c>
      <c r="W264" s="68">
        <v>42848.365057870367</v>
      </c>
      <c r="X264" s="70" t="s">
        <v>2846</v>
      </c>
      <c r="Y264" s="66"/>
      <c r="Z264" s="66"/>
      <c r="AA264" s="72" t="s">
        <v>2870</v>
      </c>
      <c r="AB264" s="66"/>
      <c r="AC264" s="66" t="b">
        <v>0</v>
      </c>
      <c r="AD264" s="66">
        <v>2</v>
      </c>
      <c r="AE264" s="72" t="s">
        <v>294</v>
      </c>
      <c r="AF264" s="66" t="b">
        <v>0</v>
      </c>
      <c r="AG264" s="66" t="s">
        <v>2746</v>
      </c>
      <c r="AH264" s="66"/>
      <c r="AI264" s="72" t="s">
        <v>294</v>
      </c>
      <c r="AJ264" s="66" t="b">
        <v>0</v>
      </c>
      <c r="AK264" s="66">
        <v>1</v>
      </c>
      <c r="AL264" s="72" t="s">
        <v>294</v>
      </c>
      <c r="AM264" s="66" t="s">
        <v>585</v>
      </c>
      <c r="AN264" s="66" t="b">
        <v>0</v>
      </c>
      <c r="AO264" s="72" t="s">
        <v>2870</v>
      </c>
      <c r="AP264" s="66" t="s">
        <v>178</v>
      </c>
      <c r="AQ264" s="66">
        <v>0</v>
      </c>
      <c r="AR264" s="66">
        <v>0</v>
      </c>
      <c r="AS264" s="66"/>
      <c r="AT264" s="66"/>
      <c r="AU264" s="66"/>
      <c r="AV264" s="66"/>
      <c r="AW264" s="66"/>
      <c r="AX264" s="66"/>
      <c r="AY264" s="66"/>
      <c r="AZ264" s="66"/>
      <c r="BA264" s="66" t="s">
        <v>2993</v>
      </c>
      <c r="BB264">
        <v>-1</v>
      </c>
      <c r="BC264" s="66" t="str">
        <f>VLOOKUP(Edges[[#This Row],[States]],'Sentiment Classification'!E:G,3,FALSE)</f>
        <v>North</v>
      </c>
      <c r="BD264" s="66" t="str">
        <f>IF(Edges[[#This Row],[Vertex 1]]=Edges[[#This Row],[Vertex 2]],"HIDE","SHOW")</f>
        <v>HIDE</v>
      </c>
      <c r="BE264" s="66">
        <f>VLOOKUP(Edges[[#This Row],[Region]],'Sentiment Classification'!J:K,2,FALSE)</f>
        <v>154</v>
      </c>
      <c r="BF264" s="66">
        <f>VLOOKUP(Edges[[#This Row],[States]],'Sentiment Classification'!E:F,2,FALSE)</f>
        <v>-11</v>
      </c>
      <c r="BG264" s="137" t="str">
        <f>REPLACE(INDEX(GroupVertices[Group], MATCH(Edges[[#This Row],[Vertex 1]],GroupVertices[Vertex],0)),1,1,"")</f>
        <v>orth</v>
      </c>
      <c r="BH264" s="137" t="str">
        <f>REPLACE(INDEX(GroupVertices[Group], MATCH(Edges[[#This Row],[Vertex 2]],GroupVertices[Vertex],0)),1,1,"")</f>
        <v>orth</v>
      </c>
      <c r="BI264">
        <v>1</v>
      </c>
    </row>
    <row r="265" spans="1:61" x14ac:dyDescent="0.25">
      <c r="A265" s="64" t="s">
        <v>2777</v>
      </c>
      <c r="B265" s="64" t="s">
        <v>2776</v>
      </c>
      <c r="C265" s="79" t="s">
        <v>9480</v>
      </c>
      <c r="D265" s="87">
        <v>1</v>
      </c>
      <c r="E265" s="88"/>
      <c r="F265" s="89">
        <v>90</v>
      </c>
      <c r="G265" s="66" t="str">
        <f>IF(Edges[[#This Row],[Vertex 1]]=Edges[[#This Row],[Vertex 2]],"HIDE","SHOW")</f>
        <v>SHOW</v>
      </c>
      <c r="H265" s="77"/>
      <c r="I265" s="90"/>
      <c r="J265" s="90"/>
      <c r="K265" s="34" t="s">
        <v>65</v>
      </c>
      <c r="L265" s="93">
        <v>265</v>
      </c>
      <c r="M265" s="93"/>
      <c r="N265" s="92"/>
      <c r="O265" s="66" t="s">
        <v>232</v>
      </c>
      <c r="P265" s="68">
        <v>42848.36818287037</v>
      </c>
      <c r="Q265" s="66" t="s">
        <v>2794</v>
      </c>
      <c r="R265" s="69" t="s">
        <v>2815</v>
      </c>
      <c r="S265" s="66" t="s">
        <v>2827</v>
      </c>
      <c r="T265" s="66"/>
      <c r="U265" s="69" t="s">
        <v>2829</v>
      </c>
      <c r="V265" s="70" t="s">
        <v>2829</v>
      </c>
      <c r="W265" s="68">
        <v>42848.36818287037</v>
      </c>
      <c r="X265" s="70" t="s">
        <v>2847</v>
      </c>
      <c r="Y265" s="66"/>
      <c r="Z265" s="66"/>
      <c r="AA265" s="72" t="s">
        <v>2871</v>
      </c>
      <c r="AB265" s="66"/>
      <c r="AC265" s="66" t="b">
        <v>0</v>
      </c>
      <c r="AD265" s="66">
        <v>0</v>
      </c>
      <c r="AE265" s="72" t="s">
        <v>294</v>
      </c>
      <c r="AF265" s="66" t="b">
        <v>0</v>
      </c>
      <c r="AG265" s="66" t="s">
        <v>2746</v>
      </c>
      <c r="AH265" s="66"/>
      <c r="AI265" s="72" t="s">
        <v>294</v>
      </c>
      <c r="AJ265" s="66" t="b">
        <v>0</v>
      </c>
      <c r="AK265" s="66">
        <v>1</v>
      </c>
      <c r="AL265" s="72" t="s">
        <v>2870</v>
      </c>
      <c r="AM265" s="66" t="s">
        <v>303</v>
      </c>
      <c r="AN265" s="66" t="b">
        <v>0</v>
      </c>
      <c r="AO265" s="72" t="s">
        <v>2870</v>
      </c>
      <c r="AP265" s="66" t="s">
        <v>178</v>
      </c>
      <c r="AQ265" s="66">
        <v>0</v>
      </c>
      <c r="AR265" s="66">
        <v>0</v>
      </c>
      <c r="AS265" s="66"/>
      <c r="AT265" s="66"/>
      <c r="AU265" s="66"/>
      <c r="AV265" s="66"/>
      <c r="AW265" s="66"/>
      <c r="AX265" s="66"/>
      <c r="AY265" s="66"/>
      <c r="AZ265" s="66"/>
      <c r="BA265" s="66" t="s">
        <v>2993</v>
      </c>
      <c r="BB265">
        <v>-1</v>
      </c>
      <c r="BC265" s="66" t="str">
        <f>VLOOKUP(Edges[[#This Row],[States]],'Sentiment Classification'!E:G,3,FALSE)</f>
        <v>North</v>
      </c>
      <c r="BD265" s="66" t="str">
        <f>IF(Edges[[#This Row],[Vertex 1]]=Edges[[#This Row],[Vertex 2]],"HIDE","SHOW")</f>
        <v>SHOW</v>
      </c>
      <c r="BE265" s="66">
        <f>VLOOKUP(Edges[[#This Row],[Region]],'Sentiment Classification'!J:K,2,FALSE)</f>
        <v>154</v>
      </c>
      <c r="BF265" s="66">
        <f>VLOOKUP(Edges[[#This Row],[States]],'Sentiment Classification'!E:F,2,FALSE)</f>
        <v>-11</v>
      </c>
      <c r="BG265" s="65" t="str">
        <f>REPLACE(INDEX(GroupVertices[Group], MATCH(Edges[[#This Row],[Vertex 1]],GroupVertices[Vertex],0)),1,1,"")</f>
        <v>orth</v>
      </c>
      <c r="BH265" s="65" t="str">
        <f>REPLACE(INDEX(GroupVertices[Group], MATCH(Edges[[#This Row],[Vertex 2]],GroupVertices[Vertex],0)),1,1,"")</f>
        <v>orth</v>
      </c>
      <c r="BI265">
        <v>1</v>
      </c>
    </row>
    <row r="266" spans="1:61" x14ac:dyDescent="0.25">
      <c r="A266" s="64" t="s">
        <v>2778</v>
      </c>
      <c r="B266" s="64" t="s">
        <v>227</v>
      </c>
      <c r="C266" s="79" t="s">
        <v>9480</v>
      </c>
      <c r="D266" s="87">
        <v>1</v>
      </c>
      <c r="E266" s="88"/>
      <c r="F266" s="89">
        <v>90</v>
      </c>
      <c r="G266" s="66" t="str">
        <f>IF(Edges[[#This Row],[Vertex 1]]=Edges[[#This Row],[Vertex 2]],"HIDE","SHOW")</f>
        <v>SHOW</v>
      </c>
      <c r="H266" s="77"/>
      <c r="I266" s="90"/>
      <c r="J266" s="90"/>
      <c r="K266" s="34" t="s">
        <v>65</v>
      </c>
      <c r="L266" s="93">
        <v>266</v>
      </c>
      <c r="M266" s="93"/>
      <c r="N266" s="92"/>
      <c r="O266" s="66" t="s">
        <v>233</v>
      </c>
      <c r="P266" s="68">
        <v>42849.084594907406</v>
      </c>
      <c r="Q266" s="66" t="s">
        <v>2795</v>
      </c>
      <c r="R266" s="66"/>
      <c r="S266" s="66"/>
      <c r="T266" s="66"/>
      <c r="U266" s="66"/>
      <c r="V266" s="70" t="s">
        <v>2833</v>
      </c>
      <c r="W266" s="68">
        <v>42849.084594907406</v>
      </c>
      <c r="X266" s="70" t="s">
        <v>2848</v>
      </c>
      <c r="Y266" s="66"/>
      <c r="Z266" s="66"/>
      <c r="AA266" s="72" t="s">
        <v>2872</v>
      </c>
      <c r="AB266" s="66"/>
      <c r="AC266" s="66" t="b">
        <v>0</v>
      </c>
      <c r="AD266" s="66">
        <v>0</v>
      </c>
      <c r="AE266" s="72" t="s">
        <v>293</v>
      </c>
      <c r="AF266" s="66" t="b">
        <v>0</v>
      </c>
      <c r="AG266" s="66" t="s">
        <v>1016</v>
      </c>
      <c r="AH266" s="66"/>
      <c r="AI266" s="72" t="s">
        <v>294</v>
      </c>
      <c r="AJ266" s="66" t="b">
        <v>0</v>
      </c>
      <c r="AK266" s="66">
        <v>0</v>
      </c>
      <c r="AL266" s="72" t="s">
        <v>294</v>
      </c>
      <c r="AM266" s="66" t="s">
        <v>303</v>
      </c>
      <c r="AN266" s="66" t="b">
        <v>0</v>
      </c>
      <c r="AO266" s="72" t="s">
        <v>2872</v>
      </c>
      <c r="AP266" s="66" t="s">
        <v>178</v>
      </c>
      <c r="AQ266" s="66">
        <v>0</v>
      </c>
      <c r="AR266" s="66">
        <v>0</v>
      </c>
      <c r="AS266" s="66"/>
      <c r="AT266" s="66"/>
      <c r="AU266" s="66"/>
      <c r="AV266" s="66"/>
      <c r="AW266" s="66"/>
      <c r="AX266" s="66"/>
      <c r="AY266" s="66"/>
      <c r="AZ266" s="66"/>
      <c r="BA266" s="66" t="s">
        <v>2993</v>
      </c>
      <c r="BB266">
        <v>-1</v>
      </c>
      <c r="BC266" s="66" t="str">
        <f>VLOOKUP(Edges[[#This Row],[States]],'Sentiment Classification'!E:G,3,FALSE)</f>
        <v>North</v>
      </c>
      <c r="BD266" s="66" t="str">
        <f>IF(Edges[[#This Row],[Vertex 1]]=Edges[[#This Row],[Vertex 2]],"HIDE","SHOW")</f>
        <v>SHOW</v>
      </c>
      <c r="BE266" s="66">
        <f>VLOOKUP(Edges[[#This Row],[Region]],'Sentiment Classification'!J:K,2,FALSE)</f>
        <v>154</v>
      </c>
      <c r="BF266" s="66">
        <f>VLOOKUP(Edges[[#This Row],[States]],'Sentiment Classification'!E:F,2,FALSE)</f>
        <v>-11</v>
      </c>
      <c r="BG266" s="65" t="str">
        <f>REPLACE(INDEX(GroupVertices[Group], MATCH(Edges[[#This Row],[Vertex 1]],GroupVertices[Vertex],0)),1,1,"")</f>
        <v>orth</v>
      </c>
      <c r="BH266" s="65" t="str">
        <f>REPLACE(INDEX(GroupVertices[Group], MATCH(Edges[[#This Row],[Vertex 2]],GroupVertices[Vertex],0)),1,1,"")</f>
        <v>A</v>
      </c>
      <c r="BI266">
        <v>1</v>
      </c>
    </row>
    <row r="267" spans="1:61" x14ac:dyDescent="0.25">
      <c r="A267" s="64" t="s">
        <v>2779</v>
      </c>
      <c r="B267" s="64" t="s">
        <v>2787</v>
      </c>
      <c r="C267" s="79" t="s">
        <v>9480</v>
      </c>
      <c r="D267" s="87">
        <v>1</v>
      </c>
      <c r="E267" s="88"/>
      <c r="F267" s="89">
        <v>90</v>
      </c>
      <c r="G267" s="66" t="str">
        <f>IF(Edges[[#This Row],[Vertex 1]]=Edges[[#This Row],[Vertex 2]],"HIDE","SHOW")</f>
        <v>SHOW</v>
      </c>
      <c r="H267" s="77"/>
      <c r="I267" s="90"/>
      <c r="J267" s="90"/>
      <c r="K267" s="34" t="s">
        <v>65</v>
      </c>
      <c r="L267" s="93">
        <v>267</v>
      </c>
      <c r="M267" s="93"/>
      <c r="N267" s="92"/>
      <c r="O267" s="66" t="s">
        <v>233</v>
      </c>
      <c r="P267" s="68">
        <v>42850.535613425927</v>
      </c>
      <c r="Q267" s="66" t="s">
        <v>2796</v>
      </c>
      <c r="R267" s="66"/>
      <c r="S267" s="66"/>
      <c r="T267" s="66"/>
      <c r="U267" s="66"/>
      <c r="V267" s="70" t="s">
        <v>2834</v>
      </c>
      <c r="W267" s="68">
        <v>42850.535613425927</v>
      </c>
      <c r="X267" s="70" t="s">
        <v>2849</v>
      </c>
      <c r="Y267" s="66"/>
      <c r="Z267" s="66"/>
      <c r="AA267" s="72" t="s">
        <v>2873</v>
      </c>
      <c r="AB267" s="72" t="s">
        <v>2891</v>
      </c>
      <c r="AC267" s="66" t="b">
        <v>0</v>
      </c>
      <c r="AD267" s="66">
        <v>2</v>
      </c>
      <c r="AE267" s="72" t="s">
        <v>2893</v>
      </c>
      <c r="AF267" s="66" t="b">
        <v>0</v>
      </c>
      <c r="AG267" s="66" t="s">
        <v>297</v>
      </c>
      <c r="AH267" s="66"/>
      <c r="AI267" s="72" t="s">
        <v>294</v>
      </c>
      <c r="AJ267" s="66" t="b">
        <v>0</v>
      </c>
      <c r="AK267" s="66">
        <v>0</v>
      </c>
      <c r="AL267" s="72" t="s">
        <v>294</v>
      </c>
      <c r="AM267" s="66" t="s">
        <v>303</v>
      </c>
      <c r="AN267" s="66" t="b">
        <v>0</v>
      </c>
      <c r="AO267" s="72" t="s">
        <v>2891</v>
      </c>
      <c r="AP267" s="66" t="s">
        <v>178</v>
      </c>
      <c r="AQ267" s="66">
        <v>0</v>
      </c>
      <c r="AR267" s="66">
        <v>0</v>
      </c>
      <c r="AS267" s="66"/>
      <c r="AT267" s="66"/>
      <c r="AU267" s="66"/>
      <c r="AV267" s="66"/>
      <c r="AW267" s="66"/>
      <c r="AX267" s="66"/>
      <c r="AY267" s="66"/>
      <c r="AZ267" s="66"/>
      <c r="BA267" s="66" t="s">
        <v>2993</v>
      </c>
      <c r="BB267">
        <v>-1</v>
      </c>
      <c r="BC267" s="66" t="str">
        <f>VLOOKUP(Edges[[#This Row],[States]],'Sentiment Classification'!E:G,3,FALSE)</f>
        <v>North</v>
      </c>
      <c r="BD267" s="66" t="str">
        <f>IF(Edges[[#This Row],[Vertex 1]]=Edges[[#This Row],[Vertex 2]],"HIDE","SHOW")</f>
        <v>SHOW</v>
      </c>
      <c r="BE267" s="66">
        <f>VLOOKUP(Edges[[#This Row],[Region]],'Sentiment Classification'!J:K,2,FALSE)</f>
        <v>154</v>
      </c>
      <c r="BF267" s="66">
        <f>VLOOKUP(Edges[[#This Row],[States]],'Sentiment Classification'!E:F,2,FALSE)</f>
        <v>-11</v>
      </c>
      <c r="BG267" s="65" t="str">
        <f>REPLACE(INDEX(GroupVertices[Group], MATCH(Edges[[#This Row],[Vertex 1]],GroupVertices[Vertex],0)),1,1,"")</f>
        <v>orth</v>
      </c>
      <c r="BH267" s="65" t="str">
        <f>REPLACE(INDEX(GroupVertices[Group], MATCH(Edges[[#This Row],[Vertex 2]],GroupVertices[Vertex],0)),1,1,"")</f>
        <v>orth</v>
      </c>
      <c r="BI267">
        <v>1</v>
      </c>
    </row>
    <row r="268" spans="1:61" x14ac:dyDescent="0.25">
      <c r="A268" s="64" t="s">
        <v>2780</v>
      </c>
      <c r="B268" s="64" t="s">
        <v>226</v>
      </c>
      <c r="C268" s="79" t="s">
        <v>9481</v>
      </c>
      <c r="D268" s="87">
        <v>1</v>
      </c>
      <c r="E268" s="88"/>
      <c r="F268" s="89">
        <v>90</v>
      </c>
      <c r="G268" s="66" t="str">
        <f>IF(Edges[[#This Row],[Vertex 1]]=Edges[[#This Row],[Vertex 2]],"HIDE","SHOW")</f>
        <v>SHOW</v>
      </c>
      <c r="H268" s="77"/>
      <c r="I268" s="90"/>
      <c r="J268" s="90"/>
      <c r="K268" s="34" t="s">
        <v>65</v>
      </c>
      <c r="L268" s="93">
        <v>268</v>
      </c>
      <c r="M268" s="93"/>
      <c r="N268" s="92"/>
      <c r="O268" s="66" t="s">
        <v>233</v>
      </c>
      <c r="P268" s="68">
        <v>42851.128993055558</v>
      </c>
      <c r="Q268" s="66" t="s">
        <v>2797</v>
      </c>
      <c r="R268" s="69" t="s">
        <v>2816</v>
      </c>
      <c r="S268" s="66" t="s">
        <v>525</v>
      </c>
      <c r="T268" s="66"/>
      <c r="U268" s="66"/>
      <c r="V268" s="70" t="s">
        <v>2835</v>
      </c>
      <c r="W268" s="68">
        <v>42851.128993055558</v>
      </c>
      <c r="X268" s="70" t="s">
        <v>2850</v>
      </c>
      <c r="Y268" s="66"/>
      <c r="Z268" s="66"/>
      <c r="AA268" s="72" t="s">
        <v>2874</v>
      </c>
      <c r="AB268" s="72" t="s">
        <v>2892</v>
      </c>
      <c r="AC268" s="66" t="b">
        <v>0</v>
      </c>
      <c r="AD268" s="66">
        <v>0</v>
      </c>
      <c r="AE268" s="72" t="s">
        <v>581</v>
      </c>
      <c r="AF268" s="66" t="b">
        <v>0</v>
      </c>
      <c r="AG268" s="66" t="s">
        <v>1016</v>
      </c>
      <c r="AH268" s="66"/>
      <c r="AI268" s="72" t="s">
        <v>294</v>
      </c>
      <c r="AJ268" s="66" t="b">
        <v>0</v>
      </c>
      <c r="AK268" s="66">
        <v>0</v>
      </c>
      <c r="AL268" s="72" t="s">
        <v>294</v>
      </c>
      <c r="AM268" s="66" t="s">
        <v>303</v>
      </c>
      <c r="AN268" s="66" t="b">
        <v>1</v>
      </c>
      <c r="AO268" s="72" t="s">
        <v>2892</v>
      </c>
      <c r="AP268" s="66" t="s">
        <v>178</v>
      </c>
      <c r="AQ268" s="66">
        <v>0</v>
      </c>
      <c r="AR268" s="66">
        <v>0</v>
      </c>
      <c r="AS268" s="66"/>
      <c r="AT268" s="66"/>
      <c r="AU268" s="66"/>
      <c r="AV268" s="66"/>
      <c r="AW268" s="66"/>
      <c r="AX268" s="66"/>
      <c r="AY268" s="66"/>
      <c r="AZ268" s="66"/>
      <c r="BA268" s="66" t="s">
        <v>2993</v>
      </c>
      <c r="BB268">
        <v>0</v>
      </c>
      <c r="BC268" s="66" t="str">
        <f>VLOOKUP(Edges[[#This Row],[States]],'Sentiment Classification'!E:G,3,FALSE)</f>
        <v>North</v>
      </c>
      <c r="BD268" s="66" t="str">
        <f>IF(Edges[[#This Row],[Vertex 1]]=Edges[[#This Row],[Vertex 2]],"HIDE","SHOW")</f>
        <v>SHOW</v>
      </c>
      <c r="BE268" s="66">
        <f>VLOOKUP(Edges[[#This Row],[Region]],'Sentiment Classification'!J:K,2,FALSE)</f>
        <v>154</v>
      </c>
      <c r="BF268" s="66">
        <f>VLOOKUP(Edges[[#This Row],[States]],'Sentiment Classification'!E:F,2,FALSE)</f>
        <v>-11</v>
      </c>
      <c r="BG268" s="65" t="str">
        <f>REPLACE(INDEX(GroupVertices[Group], MATCH(Edges[[#This Row],[Vertex 1]],GroupVertices[Vertex],0)),1,1,"")</f>
        <v>orth</v>
      </c>
      <c r="BH268" s="65" t="str">
        <f>REPLACE(INDEX(GroupVertices[Group], MATCH(Edges[[#This Row],[Vertex 2]],GroupVertices[Vertex],0)),1,1,"")</f>
        <v>A</v>
      </c>
      <c r="BI268">
        <v>1</v>
      </c>
    </row>
    <row r="269" spans="1:61" x14ac:dyDescent="0.25">
      <c r="A269" s="64" t="s">
        <v>2781</v>
      </c>
      <c r="B269" s="64" t="s">
        <v>2788</v>
      </c>
      <c r="C269" s="79" t="s">
        <v>9481</v>
      </c>
      <c r="D269" s="87">
        <v>1</v>
      </c>
      <c r="E269" s="88"/>
      <c r="F269" s="89">
        <v>90</v>
      </c>
      <c r="G269" s="66" t="str">
        <f>IF(Edges[[#This Row],[Vertex 1]]=Edges[[#This Row],[Vertex 2]],"HIDE","SHOW")</f>
        <v>SHOW</v>
      </c>
      <c r="H269" s="77"/>
      <c r="I269" s="90"/>
      <c r="J269" s="90"/>
      <c r="K269" s="34" t="s">
        <v>65</v>
      </c>
      <c r="L269" s="93">
        <v>269</v>
      </c>
      <c r="M269" s="93"/>
      <c r="N269" s="92"/>
      <c r="O269" s="66" t="s">
        <v>233</v>
      </c>
      <c r="P269" s="68">
        <v>42852.562060185184</v>
      </c>
      <c r="Q269" s="66" t="s">
        <v>2798</v>
      </c>
      <c r="R269" s="66"/>
      <c r="S269" s="66"/>
      <c r="T269" s="66"/>
      <c r="U269" s="66"/>
      <c r="V269" s="70" t="s">
        <v>2836</v>
      </c>
      <c r="W269" s="68">
        <v>42852.562060185184</v>
      </c>
      <c r="X269" s="70" t="s">
        <v>2851</v>
      </c>
      <c r="Y269" s="66"/>
      <c r="Z269" s="66"/>
      <c r="AA269" s="72" t="s">
        <v>2875</v>
      </c>
      <c r="AB269" s="66"/>
      <c r="AC269" s="66" t="b">
        <v>0</v>
      </c>
      <c r="AD269" s="66">
        <v>0</v>
      </c>
      <c r="AE269" s="72" t="s">
        <v>2894</v>
      </c>
      <c r="AF269" s="66" t="b">
        <v>0</v>
      </c>
      <c r="AG269" s="66" t="s">
        <v>297</v>
      </c>
      <c r="AH269" s="66"/>
      <c r="AI269" s="72" t="s">
        <v>294</v>
      </c>
      <c r="AJ269" s="66" t="b">
        <v>0</v>
      </c>
      <c r="AK269" s="66">
        <v>0</v>
      </c>
      <c r="AL269" s="72" t="s">
        <v>294</v>
      </c>
      <c r="AM269" s="66" t="s">
        <v>306</v>
      </c>
      <c r="AN269" s="66" t="b">
        <v>0</v>
      </c>
      <c r="AO269" s="72" t="s">
        <v>2875</v>
      </c>
      <c r="AP269" s="66" t="s">
        <v>178</v>
      </c>
      <c r="AQ269" s="66">
        <v>0</v>
      </c>
      <c r="AR269" s="66">
        <v>0</v>
      </c>
      <c r="AS269" s="66"/>
      <c r="AT269" s="66"/>
      <c r="AU269" s="66"/>
      <c r="AV269" s="66"/>
      <c r="AW269" s="66"/>
      <c r="AX269" s="66"/>
      <c r="AY269" s="66"/>
      <c r="AZ269" s="66"/>
      <c r="BA269" s="66" t="s">
        <v>2993</v>
      </c>
      <c r="BB269">
        <v>0</v>
      </c>
      <c r="BC269" s="66" t="str">
        <f>VLOOKUP(Edges[[#This Row],[States]],'Sentiment Classification'!E:G,3,FALSE)</f>
        <v>North</v>
      </c>
      <c r="BD269" s="66" t="str">
        <f>IF(Edges[[#This Row],[Vertex 1]]=Edges[[#This Row],[Vertex 2]],"HIDE","SHOW")</f>
        <v>SHOW</v>
      </c>
      <c r="BE269" s="66">
        <f>VLOOKUP(Edges[[#This Row],[Region]],'Sentiment Classification'!J:K,2,FALSE)</f>
        <v>154</v>
      </c>
      <c r="BF269" s="66">
        <f>VLOOKUP(Edges[[#This Row],[States]],'Sentiment Classification'!E:F,2,FALSE)</f>
        <v>-11</v>
      </c>
      <c r="BG269" s="65" t="str">
        <f>REPLACE(INDEX(GroupVertices[Group], MATCH(Edges[[#This Row],[Vertex 1]],GroupVertices[Vertex],0)),1,1,"")</f>
        <v>orth</v>
      </c>
      <c r="BH269" s="65" t="str">
        <f>REPLACE(INDEX(GroupVertices[Group], MATCH(Edges[[#This Row],[Vertex 2]],GroupVertices[Vertex],0)),1,1,"")</f>
        <v>A</v>
      </c>
      <c r="BI269">
        <v>1</v>
      </c>
    </row>
    <row r="270" spans="1:61" x14ac:dyDescent="0.25">
      <c r="A270" s="64" t="s">
        <v>2782</v>
      </c>
      <c r="B270" s="64" t="s">
        <v>226</v>
      </c>
      <c r="C270" s="79" t="s">
        <v>9480</v>
      </c>
      <c r="D270" s="87">
        <v>1</v>
      </c>
      <c r="E270" s="88"/>
      <c r="F270" s="89">
        <v>90</v>
      </c>
      <c r="G270" s="66" t="str">
        <f>IF(Edges[[#This Row],[Vertex 1]]=Edges[[#This Row],[Vertex 2]],"HIDE","SHOW")</f>
        <v>SHOW</v>
      </c>
      <c r="H270" s="77"/>
      <c r="I270" s="90"/>
      <c r="J270" s="90"/>
      <c r="K270" s="34" t="s">
        <v>65</v>
      </c>
      <c r="L270" s="93">
        <v>270</v>
      </c>
      <c r="M270" s="93"/>
      <c r="N270" s="92"/>
      <c r="O270" s="66" t="s">
        <v>233</v>
      </c>
      <c r="P270" s="68">
        <v>42853.527870370373</v>
      </c>
      <c r="Q270" s="66" t="s">
        <v>2799</v>
      </c>
      <c r="R270" s="66"/>
      <c r="S270" s="66"/>
      <c r="T270" s="66"/>
      <c r="U270" s="66"/>
      <c r="V270" s="70" t="s">
        <v>2837</v>
      </c>
      <c r="W270" s="68">
        <v>42853.527870370373</v>
      </c>
      <c r="X270" s="70" t="s">
        <v>2852</v>
      </c>
      <c r="Y270" s="66"/>
      <c r="Z270" s="66"/>
      <c r="AA270" s="72" t="s">
        <v>2876</v>
      </c>
      <c r="AB270" s="66"/>
      <c r="AC270" s="66" t="b">
        <v>0</v>
      </c>
      <c r="AD270" s="66">
        <v>0</v>
      </c>
      <c r="AE270" s="72" t="s">
        <v>581</v>
      </c>
      <c r="AF270" s="66" t="b">
        <v>0</v>
      </c>
      <c r="AG270" s="66" t="s">
        <v>297</v>
      </c>
      <c r="AH270" s="66"/>
      <c r="AI270" s="72" t="s">
        <v>294</v>
      </c>
      <c r="AJ270" s="66" t="b">
        <v>0</v>
      </c>
      <c r="AK270" s="66">
        <v>0</v>
      </c>
      <c r="AL270" s="72" t="s">
        <v>294</v>
      </c>
      <c r="AM270" s="66" t="s">
        <v>300</v>
      </c>
      <c r="AN270" s="66" t="b">
        <v>0</v>
      </c>
      <c r="AO270" s="72" t="s">
        <v>2876</v>
      </c>
      <c r="AP270" s="66" t="s">
        <v>178</v>
      </c>
      <c r="AQ270" s="66">
        <v>0</v>
      </c>
      <c r="AR270" s="66">
        <v>0</v>
      </c>
      <c r="AS270" s="66"/>
      <c r="AT270" s="66"/>
      <c r="AU270" s="66"/>
      <c r="AV270" s="66"/>
      <c r="AW270" s="66"/>
      <c r="AX270" s="66"/>
      <c r="AY270" s="66"/>
      <c r="AZ270" s="66"/>
      <c r="BA270" s="66" t="s">
        <v>2993</v>
      </c>
      <c r="BB270">
        <v>-1</v>
      </c>
      <c r="BC270" s="66" t="str">
        <f>VLOOKUP(Edges[[#This Row],[States]],'Sentiment Classification'!E:G,3,FALSE)</f>
        <v>North</v>
      </c>
      <c r="BD270" s="66" t="str">
        <f>IF(Edges[[#This Row],[Vertex 1]]=Edges[[#This Row],[Vertex 2]],"HIDE","SHOW")</f>
        <v>SHOW</v>
      </c>
      <c r="BE270" s="66">
        <f>VLOOKUP(Edges[[#This Row],[Region]],'Sentiment Classification'!J:K,2,FALSE)</f>
        <v>154</v>
      </c>
      <c r="BF270" s="66">
        <f>VLOOKUP(Edges[[#This Row],[States]],'Sentiment Classification'!E:F,2,FALSE)</f>
        <v>-11</v>
      </c>
      <c r="BG270" s="65" t="str">
        <f>REPLACE(INDEX(GroupVertices[Group], MATCH(Edges[[#This Row],[Vertex 1]],GroupVertices[Vertex],0)),1,1,"")</f>
        <v>orth</v>
      </c>
      <c r="BH270" s="65" t="str">
        <f>REPLACE(INDEX(GroupVertices[Group], MATCH(Edges[[#This Row],[Vertex 2]],GroupVertices[Vertex],0)),1,1,"")</f>
        <v>A</v>
      </c>
      <c r="BI270">
        <v>1</v>
      </c>
    </row>
    <row r="271" spans="1:61" x14ac:dyDescent="0.25">
      <c r="A271" s="64" t="s">
        <v>2783</v>
      </c>
      <c r="B271" s="64" t="s">
        <v>759</v>
      </c>
      <c r="C271" s="79" t="s">
        <v>9480</v>
      </c>
      <c r="D271" s="87">
        <v>1</v>
      </c>
      <c r="E271" s="88"/>
      <c r="F271" s="89">
        <v>90</v>
      </c>
      <c r="G271" s="66" t="str">
        <f>IF(Edges[[#This Row],[Vertex 1]]=Edges[[#This Row],[Vertex 2]],"HIDE","SHOW")</f>
        <v>SHOW</v>
      </c>
      <c r="H271" s="77"/>
      <c r="I271" s="90"/>
      <c r="J271" s="90"/>
      <c r="K271" s="34" t="s">
        <v>65</v>
      </c>
      <c r="L271" s="93">
        <v>271</v>
      </c>
      <c r="M271" s="93"/>
      <c r="N271" s="92"/>
      <c r="O271" s="66" t="s">
        <v>232</v>
      </c>
      <c r="P271" s="68">
        <v>42853.612511574072</v>
      </c>
      <c r="Q271" s="66" t="s">
        <v>2800</v>
      </c>
      <c r="R271" s="66"/>
      <c r="S271" s="66"/>
      <c r="T271" s="66"/>
      <c r="U271" s="66"/>
      <c r="V271" s="70" t="s">
        <v>2838</v>
      </c>
      <c r="W271" s="68">
        <v>42853.612511574072</v>
      </c>
      <c r="X271" s="70" t="s">
        <v>2853</v>
      </c>
      <c r="Y271" s="66"/>
      <c r="Z271" s="66"/>
      <c r="AA271" s="72" t="s">
        <v>2877</v>
      </c>
      <c r="AB271" s="66"/>
      <c r="AC271" s="66" t="b">
        <v>0</v>
      </c>
      <c r="AD271" s="66">
        <v>0</v>
      </c>
      <c r="AE271" s="72" t="s">
        <v>294</v>
      </c>
      <c r="AF271" s="66" t="b">
        <v>0</v>
      </c>
      <c r="AG271" s="66" t="s">
        <v>297</v>
      </c>
      <c r="AH271" s="66"/>
      <c r="AI271" s="72" t="s">
        <v>294</v>
      </c>
      <c r="AJ271" s="66" t="b">
        <v>0</v>
      </c>
      <c r="AK271" s="66">
        <v>0</v>
      </c>
      <c r="AL271" s="72" t="s">
        <v>294</v>
      </c>
      <c r="AM271" s="66" t="s">
        <v>303</v>
      </c>
      <c r="AN271" s="66" t="b">
        <v>0</v>
      </c>
      <c r="AO271" s="72" t="s">
        <v>2877</v>
      </c>
      <c r="AP271" s="66" t="s">
        <v>178</v>
      </c>
      <c r="AQ271" s="66">
        <v>0</v>
      </c>
      <c r="AR271" s="66">
        <v>0</v>
      </c>
      <c r="AS271" s="66"/>
      <c r="AT271" s="66"/>
      <c r="AU271" s="66"/>
      <c r="AV271" s="66"/>
      <c r="AW271" s="66"/>
      <c r="AX271" s="66"/>
      <c r="AY271" s="66"/>
      <c r="AZ271" s="66"/>
      <c r="BA271" s="66" t="s">
        <v>2993</v>
      </c>
      <c r="BB271">
        <v>-1</v>
      </c>
      <c r="BC271" s="66" t="str">
        <f>VLOOKUP(Edges[[#This Row],[States]],'Sentiment Classification'!E:G,3,FALSE)</f>
        <v>North</v>
      </c>
      <c r="BD271" s="66" t="str">
        <f>IF(Edges[[#This Row],[Vertex 1]]=Edges[[#This Row],[Vertex 2]],"HIDE","SHOW")</f>
        <v>SHOW</v>
      </c>
      <c r="BE271" s="66">
        <f>VLOOKUP(Edges[[#This Row],[Region]],'Sentiment Classification'!J:K,2,FALSE)</f>
        <v>154</v>
      </c>
      <c r="BF271" s="66">
        <f>VLOOKUP(Edges[[#This Row],[States]],'Sentiment Classification'!E:F,2,FALSE)</f>
        <v>-11</v>
      </c>
      <c r="BG271" s="65" t="str">
        <f>REPLACE(INDEX(GroupVertices[Group], MATCH(Edges[[#This Row],[Vertex 1]],GroupVertices[Vertex],0)),1,1,"")</f>
        <v>orth</v>
      </c>
      <c r="BH271" s="65" t="str">
        <f>REPLACE(INDEX(GroupVertices[Group], MATCH(Edges[[#This Row],[Vertex 2]],GroupVertices[Vertex],0)),1,1,"")</f>
        <v>A</v>
      </c>
      <c r="BI271">
        <v>1</v>
      </c>
    </row>
    <row r="272" spans="1:61" x14ac:dyDescent="0.25">
      <c r="A272" s="64" t="s">
        <v>2783</v>
      </c>
      <c r="B272" s="64" t="s">
        <v>226</v>
      </c>
      <c r="C272" s="79" t="s">
        <v>9480</v>
      </c>
      <c r="D272" s="87">
        <v>1</v>
      </c>
      <c r="E272" s="88"/>
      <c r="F272" s="89">
        <v>90</v>
      </c>
      <c r="G272" s="66" t="str">
        <f>IF(Edges[[#This Row],[Vertex 1]]=Edges[[#This Row],[Vertex 2]],"HIDE","SHOW")</f>
        <v>SHOW</v>
      </c>
      <c r="H272" s="77"/>
      <c r="I272" s="90"/>
      <c r="J272" s="90"/>
      <c r="K272" s="34" t="s">
        <v>65</v>
      </c>
      <c r="L272" s="93">
        <v>272</v>
      </c>
      <c r="M272" s="93"/>
      <c r="N272" s="92"/>
      <c r="O272" s="66" t="s">
        <v>232</v>
      </c>
      <c r="P272" s="68">
        <v>42853.612511574072</v>
      </c>
      <c r="Q272" s="66" t="s">
        <v>2800</v>
      </c>
      <c r="R272" s="66"/>
      <c r="S272" s="66"/>
      <c r="T272" s="66"/>
      <c r="U272" s="66"/>
      <c r="V272" s="70" t="s">
        <v>2838</v>
      </c>
      <c r="W272" s="68">
        <v>42853.612511574072</v>
      </c>
      <c r="X272" s="70" t="s">
        <v>2853</v>
      </c>
      <c r="Y272" s="66"/>
      <c r="Z272" s="66"/>
      <c r="AA272" s="72" t="s">
        <v>2877</v>
      </c>
      <c r="AB272" s="66"/>
      <c r="AC272" s="66" t="b">
        <v>0</v>
      </c>
      <c r="AD272" s="66">
        <v>0</v>
      </c>
      <c r="AE272" s="72" t="s">
        <v>294</v>
      </c>
      <c r="AF272" s="66" t="b">
        <v>0</v>
      </c>
      <c r="AG272" s="66" t="s">
        <v>297</v>
      </c>
      <c r="AH272" s="66"/>
      <c r="AI272" s="72" t="s">
        <v>294</v>
      </c>
      <c r="AJ272" s="66" t="b">
        <v>0</v>
      </c>
      <c r="AK272" s="66">
        <v>0</v>
      </c>
      <c r="AL272" s="72" t="s">
        <v>294</v>
      </c>
      <c r="AM272" s="66" t="s">
        <v>303</v>
      </c>
      <c r="AN272" s="66" t="b">
        <v>0</v>
      </c>
      <c r="AO272" s="72" t="s">
        <v>2877</v>
      </c>
      <c r="AP272" s="66" t="s">
        <v>178</v>
      </c>
      <c r="AQ272" s="66">
        <v>0</v>
      </c>
      <c r="AR272" s="66">
        <v>0</v>
      </c>
      <c r="AS272" s="66"/>
      <c r="AT272" s="66"/>
      <c r="AU272" s="66"/>
      <c r="AV272" s="66"/>
      <c r="AW272" s="66"/>
      <c r="AX272" s="66"/>
      <c r="AY272" s="66"/>
      <c r="AZ272" s="66"/>
      <c r="BA272" s="66" t="s">
        <v>2993</v>
      </c>
      <c r="BB272">
        <v>-1</v>
      </c>
      <c r="BC272" s="66" t="str">
        <f>VLOOKUP(Edges[[#This Row],[States]],'Sentiment Classification'!E:G,3,FALSE)</f>
        <v>North</v>
      </c>
      <c r="BD272" s="66" t="str">
        <f>IF(Edges[[#This Row],[Vertex 1]]=Edges[[#This Row],[Vertex 2]],"HIDE","SHOW")</f>
        <v>SHOW</v>
      </c>
      <c r="BE272" s="66">
        <f>VLOOKUP(Edges[[#This Row],[Region]],'Sentiment Classification'!J:K,2,FALSE)</f>
        <v>154</v>
      </c>
      <c r="BF272" s="66">
        <f>VLOOKUP(Edges[[#This Row],[States]],'Sentiment Classification'!E:F,2,FALSE)</f>
        <v>-11</v>
      </c>
      <c r="BG272" s="65" t="str">
        <f>REPLACE(INDEX(GroupVertices[Group], MATCH(Edges[[#This Row],[Vertex 1]],GroupVertices[Vertex],0)),1,1,"")</f>
        <v>orth</v>
      </c>
      <c r="BH272" s="65" t="str">
        <f>REPLACE(INDEX(GroupVertices[Group], MATCH(Edges[[#This Row],[Vertex 2]],GroupVertices[Vertex],0)),1,1,"")</f>
        <v>A</v>
      </c>
      <c r="BI272">
        <v>1</v>
      </c>
    </row>
    <row r="273" spans="1:61" x14ac:dyDescent="0.25">
      <c r="A273" s="64" t="s">
        <v>2783</v>
      </c>
      <c r="B273" s="64" t="s">
        <v>227</v>
      </c>
      <c r="C273" s="79" t="s">
        <v>9480</v>
      </c>
      <c r="D273" s="87">
        <v>1</v>
      </c>
      <c r="E273" s="88"/>
      <c r="F273" s="89">
        <v>90</v>
      </c>
      <c r="G273" s="66" t="str">
        <f>IF(Edges[[#This Row],[Vertex 1]]=Edges[[#This Row],[Vertex 2]],"HIDE","SHOW")</f>
        <v>SHOW</v>
      </c>
      <c r="H273" s="77"/>
      <c r="I273" s="90"/>
      <c r="J273" s="90"/>
      <c r="K273" s="34" t="s">
        <v>65</v>
      </c>
      <c r="L273" s="93">
        <v>273</v>
      </c>
      <c r="M273" s="93"/>
      <c r="N273" s="92"/>
      <c r="O273" s="66" t="s">
        <v>232</v>
      </c>
      <c r="P273" s="68">
        <v>42853.612511574072</v>
      </c>
      <c r="Q273" s="66" t="s">
        <v>2800</v>
      </c>
      <c r="R273" s="66"/>
      <c r="S273" s="66"/>
      <c r="T273" s="66"/>
      <c r="U273" s="66"/>
      <c r="V273" s="70" t="s">
        <v>2838</v>
      </c>
      <c r="W273" s="68">
        <v>42853.612511574072</v>
      </c>
      <c r="X273" s="70" t="s">
        <v>2853</v>
      </c>
      <c r="Y273" s="66"/>
      <c r="Z273" s="66"/>
      <c r="AA273" s="72" t="s">
        <v>2877</v>
      </c>
      <c r="AB273" s="66"/>
      <c r="AC273" s="66" t="b">
        <v>0</v>
      </c>
      <c r="AD273" s="66">
        <v>0</v>
      </c>
      <c r="AE273" s="72" t="s">
        <v>294</v>
      </c>
      <c r="AF273" s="66" t="b">
        <v>0</v>
      </c>
      <c r="AG273" s="66" t="s">
        <v>297</v>
      </c>
      <c r="AH273" s="66"/>
      <c r="AI273" s="72" t="s">
        <v>294</v>
      </c>
      <c r="AJ273" s="66" t="b">
        <v>0</v>
      </c>
      <c r="AK273" s="66">
        <v>0</v>
      </c>
      <c r="AL273" s="72" t="s">
        <v>294</v>
      </c>
      <c r="AM273" s="66" t="s">
        <v>303</v>
      </c>
      <c r="AN273" s="66" t="b">
        <v>0</v>
      </c>
      <c r="AO273" s="72" t="s">
        <v>2877</v>
      </c>
      <c r="AP273" s="66" t="s">
        <v>178</v>
      </c>
      <c r="AQ273" s="66">
        <v>0</v>
      </c>
      <c r="AR273" s="66">
        <v>0</v>
      </c>
      <c r="AS273" s="66"/>
      <c r="AT273" s="66"/>
      <c r="AU273" s="66"/>
      <c r="AV273" s="66"/>
      <c r="AW273" s="66"/>
      <c r="AX273" s="66"/>
      <c r="AY273" s="66"/>
      <c r="AZ273" s="66"/>
      <c r="BA273" s="66" t="s">
        <v>2993</v>
      </c>
      <c r="BB273">
        <v>-1</v>
      </c>
      <c r="BC273" s="66" t="str">
        <f>VLOOKUP(Edges[[#This Row],[States]],'Sentiment Classification'!E:G,3,FALSE)</f>
        <v>North</v>
      </c>
      <c r="BD273" s="66" t="str">
        <f>IF(Edges[[#This Row],[Vertex 1]]=Edges[[#This Row],[Vertex 2]],"HIDE","SHOW")</f>
        <v>SHOW</v>
      </c>
      <c r="BE273" s="66">
        <f>VLOOKUP(Edges[[#This Row],[Region]],'Sentiment Classification'!J:K,2,FALSE)</f>
        <v>154</v>
      </c>
      <c r="BF273" s="66">
        <f>VLOOKUP(Edges[[#This Row],[States]],'Sentiment Classification'!E:F,2,FALSE)</f>
        <v>-11</v>
      </c>
      <c r="BG273" s="65" t="str">
        <f>REPLACE(INDEX(GroupVertices[Group], MATCH(Edges[[#This Row],[Vertex 1]],GroupVertices[Vertex],0)),1,1,"")</f>
        <v>orth</v>
      </c>
      <c r="BH273" s="65" t="str">
        <f>REPLACE(INDEX(GroupVertices[Group], MATCH(Edges[[#This Row],[Vertex 2]],GroupVertices[Vertex],0)),1,1,"")</f>
        <v>A</v>
      </c>
      <c r="BI273">
        <v>1</v>
      </c>
    </row>
    <row r="274" spans="1:61" hidden="1" x14ac:dyDescent="0.25">
      <c r="A274" s="64" t="s">
        <v>2784</v>
      </c>
      <c r="B274" s="64" t="s">
        <v>2784</v>
      </c>
      <c r="C274" s="79"/>
      <c r="D274" s="87"/>
      <c r="E274" s="88"/>
      <c r="F274" s="89"/>
      <c r="G274" s="66" t="str">
        <f>IF(Edges[[#This Row],[Vertex 1]]=Edges[[#This Row],[Vertex 2]],"HIDE","SHOW")</f>
        <v>HIDE</v>
      </c>
      <c r="H274" s="77"/>
      <c r="I274" s="90"/>
      <c r="J274" s="90"/>
      <c r="K274" s="34" t="s">
        <v>65</v>
      </c>
      <c r="L274" s="93">
        <v>274</v>
      </c>
      <c r="M274" s="93"/>
      <c r="N274" s="92"/>
      <c r="O274" s="66" t="s">
        <v>178</v>
      </c>
      <c r="P274" s="68">
        <v>42850.688842592594</v>
      </c>
      <c r="Q274" s="66" t="s">
        <v>2801</v>
      </c>
      <c r="R274" s="69" t="s">
        <v>2817</v>
      </c>
      <c r="S274" s="66" t="s">
        <v>2828</v>
      </c>
      <c r="T274" s="66"/>
      <c r="U274" s="66"/>
      <c r="V274" s="70" t="s">
        <v>2839</v>
      </c>
      <c r="W274" s="68">
        <v>42850.688842592594</v>
      </c>
      <c r="X274" s="70" t="s">
        <v>2854</v>
      </c>
      <c r="Y274" s="66"/>
      <c r="Z274" s="66"/>
      <c r="AA274" s="72" t="s">
        <v>2878</v>
      </c>
      <c r="AB274" s="66"/>
      <c r="AC274" s="66" t="b">
        <v>0</v>
      </c>
      <c r="AD274" s="66">
        <v>0</v>
      </c>
      <c r="AE274" s="72" t="s">
        <v>294</v>
      </c>
      <c r="AF274" s="66" t="b">
        <v>0</v>
      </c>
      <c r="AG274" s="66" t="s">
        <v>297</v>
      </c>
      <c r="AH274" s="66"/>
      <c r="AI274" s="72" t="s">
        <v>294</v>
      </c>
      <c r="AJ274" s="66" t="b">
        <v>0</v>
      </c>
      <c r="AK274" s="66">
        <v>0</v>
      </c>
      <c r="AL274" s="72" t="s">
        <v>294</v>
      </c>
      <c r="AM274" s="66" t="s">
        <v>1782</v>
      </c>
      <c r="AN274" s="66" t="b">
        <v>0</v>
      </c>
      <c r="AO274" s="72" t="s">
        <v>2878</v>
      </c>
      <c r="AP274" s="66" t="s">
        <v>178</v>
      </c>
      <c r="AQ274" s="66">
        <v>0</v>
      </c>
      <c r="AR274" s="66">
        <v>0</v>
      </c>
      <c r="AS274" s="66"/>
      <c r="AT274" s="66"/>
      <c r="AU274" s="66"/>
      <c r="AV274" s="66"/>
      <c r="AW274" s="66"/>
      <c r="AX274" s="66"/>
      <c r="AY274" s="66"/>
      <c r="AZ274" s="66"/>
      <c r="BA274" s="66" t="s">
        <v>2993</v>
      </c>
      <c r="BB274">
        <v>0</v>
      </c>
      <c r="BC274" s="66" t="str">
        <f>VLOOKUP(Edges[[#This Row],[States]],'Sentiment Classification'!E:G,3,FALSE)</f>
        <v>North</v>
      </c>
      <c r="BD274" s="66" t="str">
        <f>IF(Edges[[#This Row],[Vertex 1]]=Edges[[#This Row],[Vertex 2]],"HIDE","SHOW")</f>
        <v>HIDE</v>
      </c>
      <c r="BE274" s="66">
        <f>VLOOKUP(Edges[[#This Row],[Region]],'Sentiment Classification'!J:K,2,FALSE)</f>
        <v>154</v>
      </c>
      <c r="BF274" s="66">
        <f>VLOOKUP(Edges[[#This Row],[States]],'Sentiment Classification'!E:F,2,FALSE)</f>
        <v>-11</v>
      </c>
      <c r="BG274" s="137" t="e">
        <f>REPLACE(INDEX(GroupVertices[Group], MATCH(Edges[[#This Row],[Vertex 1]],GroupVertices[Vertex],0)),1,1,"")</f>
        <v>#N/A</v>
      </c>
      <c r="BH274" s="137" t="e">
        <f>REPLACE(INDEX(GroupVertices[Group], MATCH(Edges[[#This Row],[Vertex 2]],GroupVertices[Vertex],0)),1,1,"")</f>
        <v>#N/A</v>
      </c>
      <c r="BI274">
        <v>10</v>
      </c>
    </row>
    <row r="275" spans="1:61" hidden="1" x14ac:dyDescent="0.25">
      <c r="A275" s="64" t="s">
        <v>2784</v>
      </c>
      <c r="B275" s="64" t="s">
        <v>2784</v>
      </c>
      <c r="C275" s="79"/>
      <c r="D275" s="87"/>
      <c r="E275" s="88"/>
      <c r="F275" s="89"/>
      <c r="G275" s="66" t="str">
        <f>IF(Edges[[#This Row],[Vertex 1]]=Edges[[#This Row],[Vertex 2]],"HIDE","SHOW")</f>
        <v>HIDE</v>
      </c>
      <c r="H275" s="77"/>
      <c r="I275" s="90"/>
      <c r="J275" s="90"/>
      <c r="K275" s="34" t="s">
        <v>65</v>
      </c>
      <c r="L275" s="93">
        <v>275</v>
      </c>
      <c r="M275" s="93"/>
      <c r="N275" s="92"/>
      <c r="O275" s="66" t="s">
        <v>178</v>
      </c>
      <c r="P275" s="68">
        <v>42851.068935185183</v>
      </c>
      <c r="Q275" s="66" t="s">
        <v>2802</v>
      </c>
      <c r="R275" s="69" t="s">
        <v>2818</v>
      </c>
      <c r="S275" s="66" t="s">
        <v>2828</v>
      </c>
      <c r="T275" s="66"/>
      <c r="U275" s="66"/>
      <c r="V275" s="70" t="s">
        <v>2839</v>
      </c>
      <c r="W275" s="68">
        <v>42851.068935185183</v>
      </c>
      <c r="X275" s="70" t="s">
        <v>2855</v>
      </c>
      <c r="Y275" s="66"/>
      <c r="Z275" s="66"/>
      <c r="AA275" s="72" t="s">
        <v>2879</v>
      </c>
      <c r="AB275" s="66"/>
      <c r="AC275" s="66" t="b">
        <v>0</v>
      </c>
      <c r="AD275" s="66">
        <v>0</v>
      </c>
      <c r="AE275" s="72" t="s">
        <v>294</v>
      </c>
      <c r="AF275" s="66" t="b">
        <v>0</v>
      </c>
      <c r="AG275" s="66" t="s">
        <v>1016</v>
      </c>
      <c r="AH275" s="66"/>
      <c r="AI275" s="72" t="s">
        <v>294</v>
      </c>
      <c r="AJ275" s="66" t="b">
        <v>0</v>
      </c>
      <c r="AK275" s="66">
        <v>0</v>
      </c>
      <c r="AL275" s="72" t="s">
        <v>294</v>
      </c>
      <c r="AM275" s="66" t="s">
        <v>1782</v>
      </c>
      <c r="AN275" s="66" t="b">
        <v>0</v>
      </c>
      <c r="AO275" s="72" t="s">
        <v>2879</v>
      </c>
      <c r="AP275" s="66" t="s">
        <v>178</v>
      </c>
      <c r="AQ275" s="66">
        <v>0</v>
      </c>
      <c r="AR275" s="66">
        <v>0</v>
      </c>
      <c r="AS275" s="66"/>
      <c r="AT275" s="66"/>
      <c r="AU275" s="66"/>
      <c r="AV275" s="66"/>
      <c r="AW275" s="66"/>
      <c r="AX275" s="66"/>
      <c r="AY275" s="66"/>
      <c r="AZ275" s="66"/>
      <c r="BA275" s="66" t="s">
        <v>2993</v>
      </c>
      <c r="BB275">
        <v>0</v>
      </c>
      <c r="BC275" s="66" t="str">
        <f>VLOOKUP(Edges[[#This Row],[States]],'Sentiment Classification'!E:G,3,FALSE)</f>
        <v>North</v>
      </c>
      <c r="BD275" s="66" t="str">
        <f>IF(Edges[[#This Row],[Vertex 1]]=Edges[[#This Row],[Vertex 2]],"HIDE","SHOW")</f>
        <v>HIDE</v>
      </c>
      <c r="BE275" s="66">
        <f>VLOOKUP(Edges[[#This Row],[Region]],'Sentiment Classification'!J:K,2,FALSE)</f>
        <v>154</v>
      </c>
      <c r="BF275" s="66">
        <f>VLOOKUP(Edges[[#This Row],[States]],'Sentiment Classification'!E:F,2,FALSE)</f>
        <v>-11</v>
      </c>
      <c r="BG275" s="137" t="e">
        <f>REPLACE(INDEX(GroupVertices[Group], MATCH(Edges[[#This Row],[Vertex 1]],GroupVertices[Vertex],0)),1,1,"")</f>
        <v>#N/A</v>
      </c>
      <c r="BH275" s="137" t="e">
        <f>REPLACE(INDEX(GroupVertices[Group], MATCH(Edges[[#This Row],[Vertex 2]],GroupVertices[Vertex],0)),1,1,"")</f>
        <v>#N/A</v>
      </c>
      <c r="BI275">
        <v>10</v>
      </c>
    </row>
    <row r="276" spans="1:61" hidden="1" x14ac:dyDescent="0.25">
      <c r="A276" s="64" t="s">
        <v>2784</v>
      </c>
      <c r="B276" s="64" t="s">
        <v>2784</v>
      </c>
      <c r="C276" s="79"/>
      <c r="D276" s="87"/>
      <c r="E276" s="88"/>
      <c r="F276" s="89"/>
      <c r="G276" s="66" t="str">
        <f>IF(Edges[[#This Row],[Vertex 1]]=Edges[[#This Row],[Vertex 2]],"HIDE","SHOW")</f>
        <v>HIDE</v>
      </c>
      <c r="H276" s="77"/>
      <c r="I276" s="90"/>
      <c r="J276" s="90"/>
      <c r="K276" s="34" t="s">
        <v>65</v>
      </c>
      <c r="L276" s="93">
        <v>276</v>
      </c>
      <c r="M276" s="93"/>
      <c r="N276" s="92"/>
      <c r="O276" s="66" t="s">
        <v>178</v>
      </c>
      <c r="P276" s="68">
        <v>42851.460300925923</v>
      </c>
      <c r="Q276" s="66" t="s">
        <v>2803</v>
      </c>
      <c r="R276" s="69" t="s">
        <v>2819</v>
      </c>
      <c r="S276" s="66" t="s">
        <v>2828</v>
      </c>
      <c r="T276" s="66"/>
      <c r="U276" s="66"/>
      <c r="V276" s="70" t="s">
        <v>2839</v>
      </c>
      <c r="W276" s="68">
        <v>42851.460300925923</v>
      </c>
      <c r="X276" s="70" t="s">
        <v>2856</v>
      </c>
      <c r="Y276" s="66"/>
      <c r="Z276" s="66"/>
      <c r="AA276" s="72" t="s">
        <v>2880</v>
      </c>
      <c r="AB276" s="66"/>
      <c r="AC276" s="66" t="b">
        <v>0</v>
      </c>
      <c r="AD276" s="66">
        <v>0</v>
      </c>
      <c r="AE276" s="72" t="s">
        <v>294</v>
      </c>
      <c r="AF276" s="66" t="b">
        <v>0</v>
      </c>
      <c r="AG276" s="66" t="s">
        <v>2895</v>
      </c>
      <c r="AH276" s="66"/>
      <c r="AI276" s="72" t="s">
        <v>294</v>
      </c>
      <c r="AJ276" s="66" t="b">
        <v>0</v>
      </c>
      <c r="AK276" s="66">
        <v>0</v>
      </c>
      <c r="AL276" s="72" t="s">
        <v>294</v>
      </c>
      <c r="AM276" s="66" t="s">
        <v>1782</v>
      </c>
      <c r="AN276" s="66" t="b">
        <v>0</v>
      </c>
      <c r="AO276" s="72" t="s">
        <v>2880</v>
      </c>
      <c r="AP276" s="66" t="s">
        <v>178</v>
      </c>
      <c r="AQ276" s="66">
        <v>0</v>
      </c>
      <c r="AR276" s="66">
        <v>0</v>
      </c>
      <c r="AS276" s="66"/>
      <c r="AT276" s="66"/>
      <c r="AU276" s="66"/>
      <c r="AV276" s="66"/>
      <c r="AW276" s="66"/>
      <c r="AX276" s="66"/>
      <c r="AY276" s="66"/>
      <c r="AZ276" s="66"/>
      <c r="BA276" s="66" t="s">
        <v>2993</v>
      </c>
      <c r="BB276">
        <v>0</v>
      </c>
      <c r="BC276" s="66" t="str">
        <f>VLOOKUP(Edges[[#This Row],[States]],'Sentiment Classification'!E:G,3,FALSE)</f>
        <v>North</v>
      </c>
      <c r="BD276" s="66" t="str">
        <f>IF(Edges[[#This Row],[Vertex 1]]=Edges[[#This Row],[Vertex 2]],"HIDE","SHOW")</f>
        <v>HIDE</v>
      </c>
      <c r="BE276" s="66">
        <f>VLOOKUP(Edges[[#This Row],[Region]],'Sentiment Classification'!J:K,2,FALSE)</f>
        <v>154</v>
      </c>
      <c r="BF276" s="66">
        <f>VLOOKUP(Edges[[#This Row],[States]],'Sentiment Classification'!E:F,2,FALSE)</f>
        <v>-11</v>
      </c>
      <c r="BG276" s="137" t="e">
        <f>REPLACE(INDEX(GroupVertices[Group], MATCH(Edges[[#This Row],[Vertex 1]],GroupVertices[Vertex],0)),1,1,"")</f>
        <v>#N/A</v>
      </c>
      <c r="BH276" s="137" t="e">
        <f>REPLACE(INDEX(GroupVertices[Group], MATCH(Edges[[#This Row],[Vertex 2]],GroupVertices[Vertex],0)),1,1,"")</f>
        <v>#N/A</v>
      </c>
      <c r="BI276">
        <v>10</v>
      </c>
    </row>
    <row r="277" spans="1:61" hidden="1" x14ac:dyDescent="0.25">
      <c r="A277" s="64" t="s">
        <v>2784</v>
      </c>
      <c r="B277" s="64" t="s">
        <v>2784</v>
      </c>
      <c r="C277" s="79"/>
      <c r="D277" s="87"/>
      <c r="E277" s="88"/>
      <c r="F277" s="89"/>
      <c r="G277" s="66" t="str">
        <f>IF(Edges[[#This Row],[Vertex 1]]=Edges[[#This Row],[Vertex 2]],"HIDE","SHOW")</f>
        <v>HIDE</v>
      </c>
      <c r="H277" s="77"/>
      <c r="I277" s="90"/>
      <c r="J277" s="90"/>
      <c r="K277" s="34" t="s">
        <v>65</v>
      </c>
      <c r="L277" s="93">
        <v>277</v>
      </c>
      <c r="M277" s="93"/>
      <c r="N277" s="92"/>
      <c r="O277" s="66" t="s">
        <v>178</v>
      </c>
      <c r="P277" s="68">
        <v>42851.821504629632</v>
      </c>
      <c r="Q277" s="66" t="s">
        <v>2804</v>
      </c>
      <c r="R277" s="69" t="s">
        <v>2820</v>
      </c>
      <c r="S277" s="66" t="s">
        <v>2828</v>
      </c>
      <c r="T277" s="66"/>
      <c r="U277" s="66"/>
      <c r="V277" s="70" t="s">
        <v>2839</v>
      </c>
      <c r="W277" s="68">
        <v>42851.821504629632</v>
      </c>
      <c r="X277" s="70" t="s">
        <v>2857</v>
      </c>
      <c r="Y277" s="66"/>
      <c r="Z277" s="66"/>
      <c r="AA277" s="72" t="s">
        <v>2881</v>
      </c>
      <c r="AB277" s="66"/>
      <c r="AC277" s="66" t="b">
        <v>0</v>
      </c>
      <c r="AD277" s="66">
        <v>0</v>
      </c>
      <c r="AE277" s="72" t="s">
        <v>294</v>
      </c>
      <c r="AF277" s="66" t="b">
        <v>0</v>
      </c>
      <c r="AG277" s="66" t="s">
        <v>297</v>
      </c>
      <c r="AH277" s="66"/>
      <c r="AI277" s="72" t="s">
        <v>294</v>
      </c>
      <c r="AJ277" s="66" t="b">
        <v>0</v>
      </c>
      <c r="AK277" s="66">
        <v>0</v>
      </c>
      <c r="AL277" s="72" t="s">
        <v>294</v>
      </c>
      <c r="AM277" s="66" t="s">
        <v>1782</v>
      </c>
      <c r="AN277" s="66" t="b">
        <v>0</v>
      </c>
      <c r="AO277" s="72" t="s">
        <v>2881</v>
      </c>
      <c r="AP277" s="66" t="s">
        <v>178</v>
      </c>
      <c r="AQ277" s="66">
        <v>0</v>
      </c>
      <c r="AR277" s="66">
        <v>0</v>
      </c>
      <c r="AS277" s="66"/>
      <c r="AT277" s="66"/>
      <c r="AU277" s="66"/>
      <c r="AV277" s="66"/>
      <c r="AW277" s="66"/>
      <c r="AX277" s="66"/>
      <c r="AY277" s="66"/>
      <c r="AZ277" s="66"/>
      <c r="BA277" s="66" t="s">
        <v>2993</v>
      </c>
      <c r="BB277">
        <v>0</v>
      </c>
      <c r="BC277" s="66" t="str">
        <f>VLOOKUP(Edges[[#This Row],[States]],'Sentiment Classification'!E:G,3,FALSE)</f>
        <v>North</v>
      </c>
      <c r="BD277" s="66" t="str">
        <f>IF(Edges[[#This Row],[Vertex 1]]=Edges[[#This Row],[Vertex 2]],"HIDE","SHOW")</f>
        <v>HIDE</v>
      </c>
      <c r="BE277" s="66">
        <f>VLOOKUP(Edges[[#This Row],[Region]],'Sentiment Classification'!J:K,2,FALSE)</f>
        <v>154</v>
      </c>
      <c r="BF277" s="66">
        <f>VLOOKUP(Edges[[#This Row],[States]],'Sentiment Classification'!E:F,2,FALSE)</f>
        <v>-11</v>
      </c>
      <c r="BG277" s="137" t="e">
        <f>REPLACE(INDEX(GroupVertices[Group], MATCH(Edges[[#This Row],[Vertex 1]],GroupVertices[Vertex],0)),1,1,"")</f>
        <v>#N/A</v>
      </c>
      <c r="BH277" s="137" t="e">
        <f>REPLACE(INDEX(GroupVertices[Group], MATCH(Edges[[#This Row],[Vertex 2]],GroupVertices[Vertex],0)),1,1,"")</f>
        <v>#N/A</v>
      </c>
      <c r="BI277">
        <v>10</v>
      </c>
    </row>
    <row r="278" spans="1:61" hidden="1" x14ac:dyDescent="0.25">
      <c r="A278" s="64" t="s">
        <v>2784</v>
      </c>
      <c r="B278" s="64" t="s">
        <v>2784</v>
      </c>
      <c r="C278" s="79"/>
      <c r="D278" s="87"/>
      <c r="E278" s="88"/>
      <c r="F278" s="89"/>
      <c r="G278" s="66" t="str">
        <f>IF(Edges[[#This Row],[Vertex 1]]=Edges[[#This Row],[Vertex 2]],"HIDE","SHOW")</f>
        <v>HIDE</v>
      </c>
      <c r="H278" s="77"/>
      <c r="I278" s="90"/>
      <c r="J278" s="90"/>
      <c r="K278" s="34" t="s">
        <v>65</v>
      </c>
      <c r="L278" s="93">
        <v>278</v>
      </c>
      <c r="M278" s="93"/>
      <c r="N278" s="92"/>
      <c r="O278" s="66" t="s">
        <v>178</v>
      </c>
      <c r="P278" s="68">
        <v>42851.873206018521</v>
      </c>
      <c r="Q278" s="66" t="s">
        <v>2805</v>
      </c>
      <c r="R278" s="69" t="s">
        <v>2821</v>
      </c>
      <c r="S278" s="66" t="s">
        <v>2828</v>
      </c>
      <c r="T278" s="66"/>
      <c r="U278" s="66"/>
      <c r="V278" s="70" t="s">
        <v>2839</v>
      </c>
      <c r="W278" s="68">
        <v>42851.873206018521</v>
      </c>
      <c r="X278" s="70" t="s">
        <v>2858</v>
      </c>
      <c r="Y278" s="66"/>
      <c r="Z278" s="66"/>
      <c r="AA278" s="72" t="s">
        <v>2882</v>
      </c>
      <c r="AB278" s="66"/>
      <c r="AC278" s="66" t="b">
        <v>0</v>
      </c>
      <c r="AD278" s="66">
        <v>0</v>
      </c>
      <c r="AE278" s="72" t="s">
        <v>294</v>
      </c>
      <c r="AF278" s="66" t="b">
        <v>0</v>
      </c>
      <c r="AG278" s="66" t="s">
        <v>1016</v>
      </c>
      <c r="AH278" s="66"/>
      <c r="AI278" s="72" t="s">
        <v>294</v>
      </c>
      <c r="AJ278" s="66" t="b">
        <v>0</v>
      </c>
      <c r="AK278" s="66">
        <v>0</v>
      </c>
      <c r="AL278" s="72" t="s">
        <v>294</v>
      </c>
      <c r="AM278" s="66" t="s">
        <v>1782</v>
      </c>
      <c r="AN278" s="66" t="b">
        <v>0</v>
      </c>
      <c r="AO278" s="72" t="s">
        <v>2882</v>
      </c>
      <c r="AP278" s="66" t="s">
        <v>178</v>
      </c>
      <c r="AQ278" s="66">
        <v>0</v>
      </c>
      <c r="AR278" s="66">
        <v>0</v>
      </c>
      <c r="AS278" s="66"/>
      <c r="AT278" s="66"/>
      <c r="AU278" s="66"/>
      <c r="AV278" s="66"/>
      <c r="AW278" s="66"/>
      <c r="AX278" s="66"/>
      <c r="AY278" s="66"/>
      <c r="AZ278" s="66"/>
      <c r="BA278" s="66" t="s">
        <v>2993</v>
      </c>
      <c r="BB278">
        <v>0</v>
      </c>
      <c r="BC278" s="66" t="str">
        <f>VLOOKUP(Edges[[#This Row],[States]],'Sentiment Classification'!E:G,3,FALSE)</f>
        <v>North</v>
      </c>
      <c r="BD278" s="66" t="str">
        <f>IF(Edges[[#This Row],[Vertex 1]]=Edges[[#This Row],[Vertex 2]],"HIDE","SHOW")</f>
        <v>HIDE</v>
      </c>
      <c r="BE278" s="66">
        <f>VLOOKUP(Edges[[#This Row],[Region]],'Sentiment Classification'!J:K,2,FALSE)</f>
        <v>154</v>
      </c>
      <c r="BF278" s="66">
        <f>VLOOKUP(Edges[[#This Row],[States]],'Sentiment Classification'!E:F,2,FALSE)</f>
        <v>-11</v>
      </c>
      <c r="BG278" s="137" t="e">
        <f>REPLACE(INDEX(GroupVertices[Group], MATCH(Edges[[#This Row],[Vertex 1]],GroupVertices[Vertex],0)),1,1,"")</f>
        <v>#N/A</v>
      </c>
      <c r="BH278" s="137" t="e">
        <f>REPLACE(INDEX(GroupVertices[Group], MATCH(Edges[[#This Row],[Vertex 2]],GroupVertices[Vertex],0)),1,1,"")</f>
        <v>#N/A</v>
      </c>
      <c r="BI278">
        <v>10</v>
      </c>
    </row>
    <row r="279" spans="1:61" hidden="1" x14ac:dyDescent="0.25">
      <c r="A279" s="64" t="s">
        <v>2784</v>
      </c>
      <c r="B279" s="64" t="s">
        <v>2784</v>
      </c>
      <c r="C279" s="79"/>
      <c r="D279" s="87"/>
      <c r="E279" s="88"/>
      <c r="F279" s="89"/>
      <c r="G279" s="66" t="str">
        <f>IF(Edges[[#This Row],[Vertex 1]]=Edges[[#This Row],[Vertex 2]],"HIDE","SHOW")</f>
        <v>HIDE</v>
      </c>
      <c r="H279" s="77"/>
      <c r="I279" s="90"/>
      <c r="J279" s="90"/>
      <c r="K279" s="34" t="s">
        <v>65</v>
      </c>
      <c r="L279" s="93">
        <v>279</v>
      </c>
      <c r="M279" s="93"/>
      <c r="N279" s="92"/>
      <c r="O279" s="66" t="s">
        <v>178</v>
      </c>
      <c r="P279" s="68">
        <v>42852.079398148147</v>
      </c>
      <c r="Q279" s="66" t="s">
        <v>2806</v>
      </c>
      <c r="R279" s="69" t="s">
        <v>2822</v>
      </c>
      <c r="S279" s="66" t="s">
        <v>2828</v>
      </c>
      <c r="T279" s="66"/>
      <c r="U279" s="66"/>
      <c r="V279" s="70" t="s">
        <v>2839</v>
      </c>
      <c r="W279" s="68">
        <v>42852.079398148147</v>
      </c>
      <c r="X279" s="70" t="s">
        <v>2859</v>
      </c>
      <c r="Y279" s="66"/>
      <c r="Z279" s="66"/>
      <c r="AA279" s="72" t="s">
        <v>2883</v>
      </c>
      <c r="AB279" s="66"/>
      <c r="AC279" s="66" t="b">
        <v>0</v>
      </c>
      <c r="AD279" s="66">
        <v>0</v>
      </c>
      <c r="AE279" s="72" t="s">
        <v>294</v>
      </c>
      <c r="AF279" s="66" t="b">
        <v>0</v>
      </c>
      <c r="AG279" s="66" t="s">
        <v>1016</v>
      </c>
      <c r="AH279" s="66"/>
      <c r="AI279" s="72" t="s">
        <v>294</v>
      </c>
      <c r="AJ279" s="66" t="b">
        <v>0</v>
      </c>
      <c r="AK279" s="66">
        <v>0</v>
      </c>
      <c r="AL279" s="72" t="s">
        <v>294</v>
      </c>
      <c r="AM279" s="66" t="s">
        <v>1782</v>
      </c>
      <c r="AN279" s="66" t="b">
        <v>0</v>
      </c>
      <c r="AO279" s="72" t="s">
        <v>2883</v>
      </c>
      <c r="AP279" s="66" t="s">
        <v>178</v>
      </c>
      <c r="AQ279" s="66">
        <v>0</v>
      </c>
      <c r="AR279" s="66">
        <v>0</v>
      </c>
      <c r="AS279" s="66"/>
      <c r="AT279" s="66"/>
      <c r="AU279" s="66"/>
      <c r="AV279" s="66"/>
      <c r="AW279" s="66"/>
      <c r="AX279" s="66"/>
      <c r="AY279" s="66"/>
      <c r="AZ279" s="66"/>
      <c r="BA279" s="66" t="s">
        <v>2993</v>
      </c>
      <c r="BB279">
        <v>0</v>
      </c>
      <c r="BC279" s="66" t="str">
        <f>VLOOKUP(Edges[[#This Row],[States]],'Sentiment Classification'!E:G,3,FALSE)</f>
        <v>North</v>
      </c>
      <c r="BD279" s="66" t="str">
        <f>IF(Edges[[#This Row],[Vertex 1]]=Edges[[#This Row],[Vertex 2]],"HIDE","SHOW")</f>
        <v>HIDE</v>
      </c>
      <c r="BE279" s="66">
        <f>VLOOKUP(Edges[[#This Row],[Region]],'Sentiment Classification'!J:K,2,FALSE)</f>
        <v>154</v>
      </c>
      <c r="BF279" s="66">
        <f>VLOOKUP(Edges[[#This Row],[States]],'Sentiment Classification'!E:F,2,FALSE)</f>
        <v>-11</v>
      </c>
      <c r="BG279" s="137" t="e">
        <f>REPLACE(INDEX(GroupVertices[Group], MATCH(Edges[[#This Row],[Vertex 1]],GroupVertices[Vertex],0)),1,1,"")</f>
        <v>#N/A</v>
      </c>
      <c r="BH279" s="137" t="e">
        <f>REPLACE(INDEX(GroupVertices[Group], MATCH(Edges[[#This Row],[Vertex 2]],GroupVertices[Vertex],0)),1,1,"")</f>
        <v>#N/A</v>
      </c>
      <c r="BI279">
        <v>10</v>
      </c>
    </row>
    <row r="280" spans="1:61" hidden="1" x14ac:dyDescent="0.25">
      <c r="A280" s="64" t="s">
        <v>2784</v>
      </c>
      <c r="B280" s="64" t="s">
        <v>2784</v>
      </c>
      <c r="C280" s="79"/>
      <c r="D280" s="87"/>
      <c r="E280" s="88"/>
      <c r="F280" s="89"/>
      <c r="G280" s="66" t="str">
        <f>IF(Edges[[#This Row],[Vertex 1]]=Edges[[#This Row],[Vertex 2]],"HIDE","SHOW")</f>
        <v>HIDE</v>
      </c>
      <c r="H280" s="77"/>
      <c r="I280" s="90"/>
      <c r="J280" s="90"/>
      <c r="K280" s="34" t="s">
        <v>65</v>
      </c>
      <c r="L280" s="93">
        <v>280</v>
      </c>
      <c r="M280" s="93"/>
      <c r="N280" s="92"/>
      <c r="O280" s="66" t="s">
        <v>178</v>
      </c>
      <c r="P280" s="68">
        <v>42852.976724537039</v>
      </c>
      <c r="Q280" s="66" t="s">
        <v>2807</v>
      </c>
      <c r="R280" s="69" t="s">
        <v>2823</v>
      </c>
      <c r="S280" s="66" t="s">
        <v>2828</v>
      </c>
      <c r="T280" s="66"/>
      <c r="U280" s="66"/>
      <c r="V280" s="70" t="s">
        <v>2839</v>
      </c>
      <c r="W280" s="68">
        <v>42852.976724537039</v>
      </c>
      <c r="X280" s="70" t="s">
        <v>2860</v>
      </c>
      <c r="Y280" s="66"/>
      <c r="Z280" s="66"/>
      <c r="AA280" s="72" t="s">
        <v>2884</v>
      </c>
      <c r="AB280" s="66"/>
      <c r="AC280" s="66" t="b">
        <v>0</v>
      </c>
      <c r="AD280" s="66">
        <v>0</v>
      </c>
      <c r="AE280" s="72" t="s">
        <v>294</v>
      </c>
      <c r="AF280" s="66" t="b">
        <v>0</v>
      </c>
      <c r="AG280" s="66" t="s">
        <v>297</v>
      </c>
      <c r="AH280" s="66"/>
      <c r="AI280" s="72" t="s">
        <v>294</v>
      </c>
      <c r="AJ280" s="66" t="b">
        <v>0</v>
      </c>
      <c r="AK280" s="66">
        <v>0</v>
      </c>
      <c r="AL280" s="72" t="s">
        <v>294</v>
      </c>
      <c r="AM280" s="66" t="s">
        <v>1782</v>
      </c>
      <c r="AN280" s="66" t="b">
        <v>0</v>
      </c>
      <c r="AO280" s="72" t="s">
        <v>2884</v>
      </c>
      <c r="AP280" s="66" t="s">
        <v>178</v>
      </c>
      <c r="AQ280" s="66">
        <v>0</v>
      </c>
      <c r="AR280" s="66">
        <v>0</v>
      </c>
      <c r="AS280" s="66"/>
      <c r="AT280" s="66"/>
      <c r="AU280" s="66"/>
      <c r="AV280" s="66"/>
      <c r="AW280" s="66"/>
      <c r="AX280" s="66"/>
      <c r="AY280" s="66"/>
      <c r="AZ280" s="66"/>
      <c r="BA280" s="66" t="s">
        <v>2993</v>
      </c>
      <c r="BB280">
        <v>0</v>
      </c>
      <c r="BC280" s="66" t="str">
        <f>VLOOKUP(Edges[[#This Row],[States]],'Sentiment Classification'!E:G,3,FALSE)</f>
        <v>North</v>
      </c>
      <c r="BD280" s="66" t="str">
        <f>IF(Edges[[#This Row],[Vertex 1]]=Edges[[#This Row],[Vertex 2]],"HIDE","SHOW")</f>
        <v>HIDE</v>
      </c>
      <c r="BE280" s="66">
        <f>VLOOKUP(Edges[[#This Row],[Region]],'Sentiment Classification'!J:K,2,FALSE)</f>
        <v>154</v>
      </c>
      <c r="BF280" s="66">
        <f>VLOOKUP(Edges[[#This Row],[States]],'Sentiment Classification'!E:F,2,FALSE)</f>
        <v>-11</v>
      </c>
      <c r="BG280" s="137" t="e">
        <f>REPLACE(INDEX(GroupVertices[Group], MATCH(Edges[[#This Row],[Vertex 1]],GroupVertices[Vertex],0)),1,1,"")</f>
        <v>#N/A</v>
      </c>
      <c r="BH280" s="137" t="e">
        <f>REPLACE(INDEX(GroupVertices[Group], MATCH(Edges[[#This Row],[Vertex 2]],GroupVertices[Vertex],0)),1,1,"")</f>
        <v>#N/A</v>
      </c>
      <c r="BI280">
        <v>10</v>
      </c>
    </row>
    <row r="281" spans="1:61" hidden="1" x14ac:dyDescent="0.25">
      <c r="A281" s="64" t="s">
        <v>2784</v>
      </c>
      <c r="B281" s="64" t="s">
        <v>2784</v>
      </c>
      <c r="C281" s="79"/>
      <c r="D281" s="87"/>
      <c r="E281" s="88"/>
      <c r="F281" s="89"/>
      <c r="G281" s="66" t="str">
        <f>IF(Edges[[#This Row],[Vertex 1]]=Edges[[#This Row],[Vertex 2]],"HIDE","SHOW")</f>
        <v>HIDE</v>
      </c>
      <c r="H281" s="77"/>
      <c r="I281" s="90"/>
      <c r="J281" s="90"/>
      <c r="K281" s="34" t="s">
        <v>65</v>
      </c>
      <c r="L281" s="93">
        <v>281</v>
      </c>
      <c r="M281" s="93"/>
      <c r="N281" s="92"/>
      <c r="O281" s="66" t="s">
        <v>178</v>
      </c>
      <c r="P281" s="68">
        <v>42853.514525462961</v>
      </c>
      <c r="Q281" s="66" t="s">
        <v>2808</v>
      </c>
      <c r="R281" s="69" t="s">
        <v>2824</v>
      </c>
      <c r="S281" s="66" t="s">
        <v>2828</v>
      </c>
      <c r="T281" s="66"/>
      <c r="U281" s="66"/>
      <c r="V281" s="70" t="s">
        <v>2839</v>
      </c>
      <c r="W281" s="68">
        <v>42853.514525462961</v>
      </c>
      <c r="X281" s="70" t="s">
        <v>2861</v>
      </c>
      <c r="Y281" s="66"/>
      <c r="Z281" s="66"/>
      <c r="AA281" s="72" t="s">
        <v>2885</v>
      </c>
      <c r="AB281" s="66"/>
      <c r="AC281" s="66" t="b">
        <v>0</v>
      </c>
      <c r="AD281" s="66">
        <v>0</v>
      </c>
      <c r="AE281" s="72" t="s">
        <v>294</v>
      </c>
      <c r="AF281" s="66" t="b">
        <v>0</v>
      </c>
      <c r="AG281" s="66" t="s">
        <v>297</v>
      </c>
      <c r="AH281" s="66"/>
      <c r="AI281" s="72" t="s">
        <v>294</v>
      </c>
      <c r="AJ281" s="66" t="b">
        <v>0</v>
      </c>
      <c r="AK281" s="66">
        <v>0</v>
      </c>
      <c r="AL281" s="72" t="s">
        <v>294</v>
      </c>
      <c r="AM281" s="66" t="s">
        <v>1782</v>
      </c>
      <c r="AN281" s="66" t="b">
        <v>0</v>
      </c>
      <c r="AO281" s="72" t="s">
        <v>2885</v>
      </c>
      <c r="AP281" s="66" t="s">
        <v>178</v>
      </c>
      <c r="AQ281" s="66">
        <v>0</v>
      </c>
      <c r="AR281" s="66">
        <v>0</v>
      </c>
      <c r="AS281" s="66"/>
      <c r="AT281" s="66"/>
      <c r="AU281" s="66"/>
      <c r="AV281" s="66"/>
      <c r="AW281" s="66"/>
      <c r="AX281" s="66"/>
      <c r="AY281" s="66"/>
      <c r="AZ281" s="66"/>
      <c r="BA281" s="66" t="s">
        <v>2993</v>
      </c>
      <c r="BB281">
        <v>0</v>
      </c>
      <c r="BC281" s="66" t="str">
        <f>VLOOKUP(Edges[[#This Row],[States]],'Sentiment Classification'!E:G,3,FALSE)</f>
        <v>North</v>
      </c>
      <c r="BD281" s="66" t="str">
        <f>IF(Edges[[#This Row],[Vertex 1]]=Edges[[#This Row],[Vertex 2]],"HIDE","SHOW")</f>
        <v>HIDE</v>
      </c>
      <c r="BE281" s="66">
        <f>VLOOKUP(Edges[[#This Row],[Region]],'Sentiment Classification'!J:K,2,FALSE)</f>
        <v>154</v>
      </c>
      <c r="BF281" s="66">
        <f>VLOOKUP(Edges[[#This Row],[States]],'Sentiment Classification'!E:F,2,FALSE)</f>
        <v>-11</v>
      </c>
      <c r="BG281" s="137" t="e">
        <f>REPLACE(INDEX(GroupVertices[Group], MATCH(Edges[[#This Row],[Vertex 1]],GroupVertices[Vertex],0)),1,1,"")</f>
        <v>#N/A</v>
      </c>
      <c r="BH281" s="137" t="e">
        <f>REPLACE(INDEX(GroupVertices[Group], MATCH(Edges[[#This Row],[Vertex 2]],GroupVertices[Vertex],0)),1,1,"")</f>
        <v>#N/A</v>
      </c>
      <c r="BI281">
        <v>10</v>
      </c>
    </row>
    <row r="282" spans="1:61" hidden="1" x14ac:dyDescent="0.25">
      <c r="A282" s="64" t="s">
        <v>2784</v>
      </c>
      <c r="B282" s="64" t="s">
        <v>2784</v>
      </c>
      <c r="C282" s="79"/>
      <c r="D282" s="87"/>
      <c r="E282" s="88"/>
      <c r="F282" s="89"/>
      <c r="G282" s="66" t="str">
        <f>IF(Edges[[#This Row],[Vertex 1]]=Edges[[#This Row],[Vertex 2]],"HIDE","SHOW")</f>
        <v>HIDE</v>
      </c>
      <c r="H282" s="77"/>
      <c r="I282" s="90"/>
      <c r="J282" s="90"/>
      <c r="K282" s="34" t="s">
        <v>65</v>
      </c>
      <c r="L282" s="93">
        <v>282</v>
      </c>
      <c r="M282" s="93"/>
      <c r="N282" s="92"/>
      <c r="O282" s="66" t="s">
        <v>178</v>
      </c>
      <c r="P282" s="68">
        <v>42853.783182870371</v>
      </c>
      <c r="Q282" s="66" t="s">
        <v>2809</v>
      </c>
      <c r="R282" s="69" t="s">
        <v>2825</v>
      </c>
      <c r="S282" s="66" t="s">
        <v>2828</v>
      </c>
      <c r="T282" s="66"/>
      <c r="U282" s="66"/>
      <c r="V282" s="70" t="s">
        <v>2839</v>
      </c>
      <c r="W282" s="68">
        <v>42853.783182870371</v>
      </c>
      <c r="X282" s="70" t="s">
        <v>2862</v>
      </c>
      <c r="Y282" s="66"/>
      <c r="Z282" s="66"/>
      <c r="AA282" s="72" t="s">
        <v>2886</v>
      </c>
      <c r="AB282" s="66"/>
      <c r="AC282" s="66" t="b">
        <v>0</v>
      </c>
      <c r="AD282" s="66">
        <v>0</v>
      </c>
      <c r="AE282" s="72" t="s">
        <v>294</v>
      </c>
      <c r="AF282" s="66" t="b">
        <v>0</v>
      </c>
      <c r="AG282" s="66" t="s">
        <v>297</v>
      </c>
      <c r="AH282" s="66"/>
      <c r="AI282" s="72" t="s">
        <v>294</v>
      </c>
      <c r="AJ282" s="66" t="b">
        <v>0</v>
      </c>
      <c r="AK282" s="66">
        <v>0</v>
      </c>
      <c r="AL282" s="72" t="s">
        <v>294</v>
      </c>
      <c r="AM282" s="66" t="s">
        <v>1782</v>
      </c>
      <c r="AN282" s="66" t="b">
        <v>0</v>
      </c>
      <c r="AO282" s="72" t="s">
        <v>2886</v>
      </c>
      <c r="AP282" s="66" t="s">
        <v>178</v>
      </c>
      <c r="AQ282" s="66">
        <v>0</v>
      </c>
      <c r="AR282" s="66">
        <v>0</v>
      </c>
      <c r="AS282" s="66"/>
      <c r="AT282" s="66"/>
      <c r="AU282" s="66"/>
      <c r="AV282" s="66"/>
      <c r="AW282" s="66"/>
      <c r="AX282" s="66"/>
      <c r="AY282" s="66"/>
      <c r="AZ282" s="66"/>
      <c r="BA282" s="66" t="s">
        <v>2993</v>
      </c>
      <c r="BB282">
        <v>0</v>
      </c>
      <c r="BC282" s="66" t="str">
        <f>VLOOKUP(Edges[[#This Row],[States]],'Sentiment Classification'!E:G,3,FALSE)</f>
        <v>North</v>
      </c>
      <c r="BD282" s="66" t="str">
        <f>IF(Edges[[#This Row],[Vertex 1]]=Edges[[#This Row],[Vertex 2]],"HIDE","SHOW")</f>
        <v>HIDE</v>
      </c>
      <c r="BE282" s="66">
        <f>VLOOKUP(Edges[[#This Row],[Region]],'Sentiment Classification'!J:K,2,FALSE)</f>
        <v>154</v>
      </c>
      <c r="BF282" s="66">
        <f>VLOOKUP(Edges[[#This Row],[States]],'Sentiment Classification'!E:F,2,FALSE)</f>
        <v>-11</v>
      </c>
      <c r="BG282" s="137" t="e">
        <f>REPLACE(INDEX(GroupVertices[Group], MATCH(Edges[[#This Row],[Vertex 1]],GroupVertices[Vertex],0)),1,1,"")</f>
        <v>#N/A</v>
      </c>
      <c r="BH282" s="137" t="e">
        <f>REPLACE(INDEX(GroupVertices[Group], MATCH(Edges[[#This Row],[Vertex 2]],GroupVertices[Vertex],0)),1,1,"")</f>
        <v>#N/A</v>
      </c>
      <c r="BI282">
        <v>10</v>
      </c>
    </row>
    <row r="283" spans="1:61" hidden="1" x14ac:dyDescent="0.25">
      <c r="A283" s="64" t="s">
        <v>2784</v>
      </c>
      <c r="B283" s="64" t="s">
        <v>2784</v>
      </c>
      <c r="C283" s="79"/>
      <c r="D283" s="87"/>
      <c r="E283" s="88"/>
      <c r="F283" s="89"/>
      <c r="G283" s="66" t="str">
        <f>IF(Edges[[#This Row],[Vertex 1]]=Edges[[#This Row],[Vertex 2]],"HIDE","SHOW")</f>
        <v>HIDE</v>
      </c>
      <c r="H283" s="77"/>
      <c r="I283" s="90"/>
      <c r="J283" s="90"/>
      <c r="K283" s="34" t="s">
        <v>65</v>
      </c>
      <c r="L283" s="93">
        <v>283</v>
      </c>
      <c r="M283" s="93"/>
      <c r="N283" s="92"/>
      <c r="O283" s="66" t="s">
        <v>178</v>
      </c>
      <c r="P283" s="68">
        <v>42854.049560185187</v>
      </c>
      <c r="Q283" s="66" t="s">
        <v>2810</v>
      </c>
      <c r="R283" s="69" t="s">
        <v>2826</v>
      </c>
      <c r="S283" s="66" t="s">
        <v>2828</v>
      </c>
      <c r="T283" s="66"/>
      <c r="U283" s="66"/>
      <c r="V283" s="70" t="s">
        <v>2839</v>
      </c>
      <c r="W283" s="68">
        <v>42854.049560185187</v>
      </c>
      <c r="X283" s="70" t="s">
        <v>2863</v>
      </c>
      <c r="Y283" s="66"/>
      <c r="Z283" s="66"/>
      <c r="AA283" s="72" t="s">
        <v>2887</v>
      </c>
      <c r="AB283" s="66"/>
      <c r="AC283" s="66" t="b">
        <v>0</v>
      </c>
      <c r="AD283" s="66">
        <v>0</v>
      </c>
      <c r="AE283" s="72" t="s">
        <v>294</v>
      </c>
      <c r="AF283" s="66" t="b">
        <v>0</v>
      </c>
      <c r="AG283" s="66" t="s">
        <v>297</v>
      </c>
      <c r="AH283" s="66"/>
      <c r="AI283" s="72" t="s">
        <v>294</v>
      </c>
      <c r="AJ283" s="66" t="b">
        <v>0</v>
      </c>
      <c r="AK283" s="66">
        <v>0</v>
      </c>
      <c r="AL283" s="72" t="s">
        <v>294</v>
      </c>
      <c r="AM283" s="66" t="s">
        <v>1782</v>
      </c>
      <c r="AN283" s="66" t="b">
        <v>0</v>
      </c>
      <c r="AO283" s="72" t="s">
        <v>2887</v>
      </c>
      <c r="AP283" s="66" t="s">
        <v>178</v>
      </c>
      <c r="AQ283" s="66">
        <v>0</v>
      </c>
      <c r="AR283" s="66">
        <v>0</v>
      </c>
      <c r="AS283" s="66"/>
      <c r="AT283" s="66"/>
      <c r="AU283" s="66"/>
      <c r="AV283" s="66"/>
      <c r="AW283" s="66"/>
      <c r="AX283" s="66"/>
      <c r="AY283" s="66"/>
      <c r="AZ283" s="66"/>
      <c r="BA283" s="66" t="s">
        <v>2993</v>
      </c>
      <c r="BB283">
        <v>0</v>
      </c>
      <c r="BC283" s="66" t="str">
        <f>VLOOKUP(Edges[[#This Row],[States]],'Sentiment Classification'!E:G,3,FALSE)</f>
        <v>North</v>
      </c>
      <c r="BD283" s="66" t="str">
        <f>IF(Edges[[#This Row],[Vertex 1]]=Edges[[#This Row],[Vertex 2]],"HIDE","SHOW")</f>
        <v>HIDE</v>
      </c>
      <c r="BE283" s="66">
        <f>VLOOKUP(Edges[[#This Row],[Region]],'Sentiment Classification'!J:K,2,FALSE)</f>
        <v>154</v>
      </c>
      <c r="BF283" s="66">
        <f>VLOOKUP(Edges[[#This Row],[States]],'Sentiment Classification'!E:F,2,FALSE)</f>
        <v>-11</v>
      </c>
      <c r="BG283" s="137" t="e">
        <f>REPLACE(INDEX(GroupVertices[Group], MATCH(Edges[[#This Row],[Vertex 1]],GroupVertices[Vertex],0)),1,1,"")</f>
        <v>#N/A</v>
      </c>
      <c r="BH283" s="137" t="e">
        <f>REPLACE(INDEX(GroupVertices[Group], MATCH(Edges[[#This Row],[Vertex 2]],GroupVertices[Vertex],0)),1,1,"")</f>
        <v>#N/A</v>
      </c>
      <c r="BI283">
        <v>10</v>
      </c>
    </row>
    <row r="284" spans="1:61" x14ac:dyDescent="0.25">
      <c r="A284" s="64" t="s">
        <v>2785</v>
      </c>
      <c r="B284" s="64" t="s">
        <v>227</v>
      </c>
      <c r="C284" s="79" t="s">
        <v>9479</v>
      </c>
      <c r="D284" s="87">
        <v>1</v>
      </c>
      <c r="E284" s="88"/>
      <c r="F284" s="89">
        <v>90</v>
      </c>
      <c r="G284" s="66" t="str">
        <f>IF(Edges[[#This Row],[Vertex 1]]=Edges[[#This Row],[Vertex 2]],"HIDE","SHOW")</f>
        <v>SHOW</v>
      </c>
      <c r="H284" s="77"/>
      <c r="I284" s="90"/>
      <c r="J284" s="90"/>
      <c r="K284" s="34" t="s">
        <v>65</v>
      </c>
      <c r="L284" s="93">
        <v>284</v>
      </c>
      <c r="M284" s="93"/>
      <c r="N284" s="92"/>
      <c r="O284" s="66" t="s">
        <v>232</v>
      </c>
      <c r="P284" s="68">
        <v>42855.036145833335</v>
      </c>
      <c r="Q284" s="66" t="s">
        <v>2811</v>
      </c>
      <c r="R284" s="66"/>
      <c r="S284" s="66"/>
      <c r="T284" s="66" t="s">
        <v>252</v>
      </c>
      <c r="U284" s="66"/>
      <c r="V284" s="70" t="s">
        <v>2840</v>
      </c>
      <c r="W284" s="68">
        <v>42855.036145833335</v>
      </c>
      <c r="X284" s="70" t="s">
        <v>2864</v>
      </c>
      <c r="Y284" s="66"/>
      <c r="Z284" s="66"/>
      <c r="AA284" s="72" t="s">
        <v>2888</v>
      </c>
      <c r="AB284" s="66"/>
      <c r="AC284" s="66" t="b">
        <v>0</v>
      </c>
      <c r="AD284" s="66">
        <v>0</v>
      </c>
      <c r="AE284" s="72" t="s">
        <v>294</v>
      </c>
      <c r="AF284" s="66" t="b">
        <v>0</v>
      </c>
      <c r="AG284" s="66" t="s">
        <v>297</v>
      </c>
      <c r="AH284" s="66"/>
      <c r="AI284" s="72" t="s">
        <v>294</v>
      </c>
      <c r="AJ284" s="66" t="b">
        <v>0</v>
      </c>
      <c r="AK284" s="66">
        <v>0</v>
      </c>
      <c r="AL284" s="72" t="s">
        <v>294</v>
      </c>
      <c r="AM284" s="66" t="s">
        <v>303</v>
      </c>
      <c r="AN284" s="66" t="b">
        <v>0</v>
      </c>
      <c r="AO284" s="72" t="s">
        <v>2888</v>
      </c>
      <c r="AP284" s="66" t="s">
        <v>178</v>
      </c>
      <c r="AQ284" s="66">
        <v>0</v>
      </c>
      <c r="AR284" s="66">
        <v>0</v>
      </c>
      <c r="AS284" s="66"/>
      <c r="AT284" s="66"/>
      <c r="AU284" s="66"/>
      <c r="AV284" s="66"/>
      <c r="AW284" s="66"/>
      <c r="AX284" s="66"/>
      <c r="AY284" s="66"/>
      <c r="AZ284" s="66"/>
      <c r="BA284" s="66" t="s">
        <v>2993</v>
      </c>
      <c r="BB284">
        <v>1</v>
      </c>
      <c r="BC284" s="66" t="str">
        <f>VLOOKUP(Edges[[#This Row],[States]],'Sentiment Classification'!E:G,3,FALSE)</f>
        <v>North</v>
      </c>
      <c r="BD284" s="66" t="str">
        <f>IF(Edges[[#This Row],[Vertex 1]]=Edges[[#This Row],[Vertex 2]],"HIDE","SHOW")</f>
        <v>SHOW</v>
      </c>
      <c r="BE284" s="66">
        <f>VLOOKUP(Edges[[#This Row],[Region]],'Sentiment Classification'!J:K,2,FALSE)</f>
        <v>154</v>
      </c>
      <c r="BF284" s="66">
        <f>VLOOKUP(Edges[[#This Row],[States]],'Sentiment Classification'!E:F,2,FALSE)</f>
        <v>-11</v>
      </c>
      <c r="BG284" s="65" t="str">
        <f>REPLACE(INDEX(GroupVertices[Group], MATCH(Edges[[#This Row],[Vertex 1]],GroupVertices[Vertex],0)),1,1,"")</f>
        <v>orth</v>
      </c>
      <c r="BH284" s="65" t="str">
        <f>REPLACE(INDEX(GroupVertices[Group], MATCH(Edges[[#This Row],[Vertex 2]],GroupVertices[Vertex],0)),1,1,"")</f>
        <v>A</v>
      </c>
      <c r="BI284">
        <v>1</v>
      </c>
    </row>
    <row r="285" spans="1:61" x14ac:dyDescent="0.25">
      <c r="A285" s="80" t="s">
        <v>2786</v>
      </c>
      <c r="B285" s="80" t="s">
        <v>228</v>
      </c>
      <c r="C285" s="79" t="s">
        <v>9480</v>
      </c>
      <c r="D285" s="94">
        <v>1</v>
      </c>
      <c r="E285" s="95"/>
      <c r="F285" s="96">
        <v>90</v>
      </c>
      <c r="G285" s="66" t="str">
        <f>IF(Edges[[#This Row],[Vertex 1]]=Edges[[#This Row],[Vertex 2]],"HIDE","SHOW")</f>
        <v>SHOW</v>
      </c>
      <c r="H285" s="78"/>
      <c r="I285" s="97"/>
      <c r="J285" s="97"/>
      <c r="K285" s="34" t="s">
        <v>65</v>
      </c>
      <c r="L285" s="98">
        <v>285</v>
      </c>
      <c r="M285" s="98"/>
      <c r="N285" s="99"/>
      <c r="O285" s="81" t="s">
        <v>233</v>
      </c>
      <c r="P285" s="83">
        <v>42855.621574074074</v>
      </c>
      <c r="Q285" s="81" t="s">
        <v>2812</v>
      </c>
      <c r="R285" s="81"/>
      <c r="S285" s="81"/>
      <c r="T285" s="81"/>
      <c r="U285" s="81"/>
      <c r="V285" s="82" t="s">
        <v>2841</v>
      </c>
      <c r="W285" s="83">
        <v>42855.621574074074</v>
      </c>
      <c r="X285" s="82" t="s">
        <v>2865</v>
      </c>
      <c r="Y285" s="81"/>
      <c r="Z285" s="81"/>
      <c r="AA285" s="85" t="s">
        <v>2889</v>
      </c>
      <c r="AB285" s="81"/>
      <c r="AC285" s="81" t="b">
        <v>0</v>
      </c>
      <c r="AD285" s="81">
        <v>0</v>
      </c>
      <c r="AE285" s="85" t="s">
        <v>295</v>
      </c>
      <c r="AF285" s="81" t="b">
        <v>0</v>
      </c>
      <c r="AG285" s="81" t="s">
        <v>297</v>
      </c>
      <c r="AH285" s="81"/>
      <c r="AI285" s="85" t="s">
        <v>294</v>
      </c>
      <c r="AJ285" s="81" t="b">
        <v>0</v>
      </c>
      <c r="AK285" s="81">
        <v>0</v>
      </c>
      <c r="AL285" s="85" t="s">
        <v>294</v>
      </c>
      <c r="AM285" s="81" t="s">
        <v>303</v>
      </c>
      <c r="AN285" s="81" t="b">
        <v>0</v>
      </c>
      <c r="AO285" s="85" t="s">
        <v>2889</v>
      </c>
      <c r="AP285" s="81" t="s">
        <v>178</v>
      </c>
      <c r="AQ285" s="81">
        <v>0</v>
      </c>
      <c r="AR285" s="81">
        <v>0</v>
      </c>
      <c r="AS285" s="81"/>
      <c r="AT285" s="81"/>
      <c r="AU285" s="81"/>
      <c r="AV285" s="81"/>
      <c r="AW285" s="81"/>
      <c r="AX285" s="81"/>
      <c r="AY285" s="81"/>
      <c r="AZ285" s="81"/>
      <c r="BA285" s="66" t="s">
        <v>2993</v>
      </c>
      <c r="BB285">
        <v>-1</v>
      </c>
      <c r="BC285" s="66" t="str">
        <f>VLOOKUP(Edges[[#This Row],[States]],'Sentiment Classification'!E:G,3,FALSE)</f>
        <v>North</v>
      </c>
      <c r="BD285" s="66" t="str">
        <f>IF(Edges[[#This Row],[Vertex 1]]=Edges[[#This Row],[Vertex 2]],"HIDE","SHOW")</f>
        <v>SHOW</v>
      </c>
      <c r="BE285" s="66">
        <f>VLOOKUP(Edges[[#This Row],[Region]],'Sentiment Classification'!J:K,2,FALSE)</f>
        <v>154</v>
      </c>
      <c r="BF285" s="66">
        <f>VLOOKUP(Edges[[#This Row],[States]],'Sentiment Classification'!E:F,2,FALSE)</f>
        <v>-11</v>
      </c>
      <c r="BG285" s="65" t="str">
        <f>REPLACE(INDEX(GroupVertices[Group], MATCH(Edges[[#This Row],[Vertex 1]],GroupVertices[Vertex],0)),1,1,"")</f>
        <v>orth</v>
      </c>
      <c r="BH285" s="65" t="str">
        <f>REPLACE(INDEX(GroupVertices[Group], MATCH(Edges[[#This Row],[Vertex 2]],GroupVertices[Vertex],0)),1,1,"")</f>
        <v>A</v>
      </c>
      <c r="BI285">
        <v>1</v>
      </c>
    </row>
    <row r="286" spans="1:61" hidden="1" x14ac:dyDescent="0.25">
      <c r="A286" s="64" t="s">
        <v>2994</v>
      </c>
      <c r="B286" s="64" t="s">
        <v>2994</v>
      </c>
      <c r="C286" s="79"/>
      <c r="D286" s="87"/>
      <c r="E286" s="88"/>
      <c r="F286" s="89"/>
      <c r="G286" s="66" t="str">
        <f>IF(Edges[[#This Row],[Vertex 1]]=Edges[[#This Row],[Vertex 2]],"HIDE","SHOW")</f>
        <v>HIDE</v>
      </c>
      <c r="H286" s="77"/>
      <c r="I286" s="90"/>
      <c r="J286" s="90"/>
      <c r="K286" s="34" t="s">
        <v>65</v>
      </c>
      <c r="L286" s="93">
        <v>286</v>
      </c>
      <c r="M286" s="93"/>
      <c r="N286" s="92"/>
      <c r="O286" s="66" t="s">
        <v>178</v>
      </c>
      <c r="P286" s="68">
        <v>42851.814201388886</v>
      </c>
      <c r="Q286" s="66" t="s">
        <v>2997</v>
      </c>
      <c r="R286" s="66"/>
      <c r="S286" s="66"/>
      <c r="T286" s="66"/>
      <c r="U286" s="66"/>
      <c r="V286" s="70" t="s">
        <v>418</v>
      </c>
      <c r="W286" s="68">
        <v>42851.814201388886</v>
      </c>
      <c r="X286" s="70" t="s">
        <v>3003</v>
      </c>
      <c r="Y286" s="66"/>
      <c r="Z286" s="66"/>
      <c r="AA286" s="72" t="s">
        <v>3006</v>
      </c>
      <c r="AB286" s="66"/>
      <c r="AC286" s="66" t="b">
        <v>0</v>
      </c>
      <c r="AD286" s="66">
        <v>0</v>
      </c>
      <c r="AE286" s="72" t="s">
        <v>294</v>
      </c>
      <c r="AF286" s="66" t="b">
        <v>0</v>
      </c>
      <c r="AG286" s="66" t="s">
        <v>297</v>
      </c>
      <c r="AH286" s="66"/>
      <c r="AI286" s="72" t="s">
        <v>294</v>
      </c>
      <c r="AJ286" s="66" t="b">
        <v>0</v>
      </c>
      <c r="AK286" s="66">
        <v>0</v>
      </c>
      <c r="AL286" s="72" t="s">
        <v>294</v>
      </c>
      <c r="AM286" s="66" t="s">
        <v>303</v>
      </c>
      <c r="AN286" s="66" t="b">
        <v>0</v>
      </c>
      <c r="AO286" s="72" t="s">
        <v>3006</v>
      </c>
      <c r="AP286" s="66" t="s">
        <v>178</v>
      </c>
      <c r="AQ286" s="66">
        <v>0</v>
      </c>
      <c r="AR286" s="66">
        <v>0</v>
      </c>
      <c r="AS286" s="66"/>
      <c r="AT286" s="66"/>
      <c r="AU286" s="66"/>
      <c r="AV286" s="66"/>
      <c r="AW286" s="66"/>
      <c r="AX286" s="66"/>
      <c r="AY286" s="66"/>
      <c r="AZ286" s="66"/>
      <c r="BA286" s="66" t="s">
        <v>3032</v>
      </c>
      <c r="BB286">
        <v>-1</v>
      </c>
      <c r="BC286" s="66" t="str">
        <f>VLOOKUP(Edges[[#This Row],[States]],'Sentiment Classification'!E:G,3,FALSE)</f>
        <v>East</v>
      </c>
      <c r="BD286" s="66" t="str">
        <f>IF(Edges[[#This Row],[Vertex 1]]=Edges[[#This Row],[Vertex 2]],"HIDE","SHOW")</f>
        <v>HIDE</v>
      </c>
      <c r="BE286" s="66">
        <f>VLOOKUP(Edges[[#This Row],[Region]],'Sentiment Classification'!J:K,2,FALSE)</f>
        <v>-30</v>
      </c>
      <c r="BF286" s="66">
        <f>VLOOKUP(Edges[[#This Row],[States]],'Sentiment Classification'!E:F,2,FALSE)</f>
        <v>-2</v>
      </c>
      <c r="BG286" s="137" t="e">
        <f>REPLACE(INDEX(GroupVertices[Group], MATCH(Edges[[#This Row],[Vertex 1]],GroupVertices[Vertex],0)),1,1,"")</f>
        <v>#N/A</v>
      </c>
      <c r="BH286" s="137" t="e">
        <f>REPLACE(INDEX(GroupVertices[Group], MATCH(Edges[[#This Row],[Vertex 2]],GroupVertices[Vertex],0)),1,1,"")</f>
        <v>#N/A</v>
      </c>
      <c r="BI286">
        <v>1</v>
      </c>
    </row>
    <row r="287" spans="1:61" hidden="1" x14ac:dyDescent="0.25">
      <c r="A287" s="64" t="s">
        <v>496</v>
      </c>
      <c r="B287" s="64" t="s">
        <v>496</v>
      </c>
      <c r="C287" s="79"/>
      <c r="D287" s="87"/>
      <c r="E287" s="88"/>
      <c r="F287" s="89"/>
      <c r="G287" s="66" t="str">
        <f>IF(Edges[[#This Row],[Vertex 1]]=Edges[[#This Row],[Vertex 2]],"HIDE","SHOW")</f>
        <v>HIDE</v>
      </c>
      <c r="H287" s="77"/>
      <c r="I287" s="90"/>
      <c r="J287" s="90"/>
      <c r="K287" s="34" t="s">
        <v>65</v>
      </c>
      <c r="L287" s="93">
        <v>287</v>
      </c>
      <c r="M287" s="93"/>
      <c r="N287" s="92"/>
      <c r="O287" s="66" t="s">
        <v>178</v>
      </c>
      <c r="P287" s="68">
        <v>42852.004918981482</v>
      </c>
      <c r="Q287" s="66" t="s">
        <v>514</v>
      </c>
      <c r="R287" s="66"/>
      <c r="S287" s="66"/>
      <c r="T287" s="66"/>
      <c r="U287" s="66"/>
      <c r="V287" s="70" t="s">
        <v>537</v>
      </c>
      <c r="W287" s="68">
        <v>42852.004918981482</v>
      </c>
      <c r="X287" s="70" t="s">
        <v>554</v>
      </c>
      <c r="Y287" s="66"/>
      <c r="Z287" s="66"/>
      <c r="AA287" s="72" t="s">
        <v>572</v>
      </c>
      <c r="AB287" s="66"/>
      <c r="AC287" s="66" t="b">
        <v>0</v>
      </c>
      <c r="AD287" s="66">
        <v>0</v>
      </c>
      <c r="AE287" s="72" t="s">
        <v>294</v>
      </c>
      <c r="AF287" s="66" t="b">
        <v>0</v>
      </c>
      <c r="AG287" s="66" t="s">
        <v>584</v>
      </c>
      <c r="AH287" s="66"/>
      <c r="AI287" s="72" t="s">
        <v>294</v>
      </c>
      <c r="AJ287" s="66" t="b">
        <v>0</v>
      </c>
      <c r="AK287" s="66">
        <v>0</v>
      </c>
      <c r="AL287" s="72" t="s">
        <v>294</v>
      </c>
      <c r="AM287" s="66" t="s">
        <v>307</v>
      </c>
      <c r="AN287" s="66" t="b">
        <v>0</v>
      </c>
      <c r="AO287" s="72" t="s">
        <v>572</v>
      </c>
      <c r="AP287" s="66" t="s">
        <v>178</v>
      </c>
      <c r="AQ287" s="66">
        <v>0</v>
      </c>
      <c r="AR287" s="66">
        <v>0</v>
      </c>
      <c r="AS287" s="66"/>
      <c r="AT287" s="66"/>
      <c r="AU287" s="66"/>
      <c r="AV287" s="66"/>
      <c r="AW287" s="66"/>
      <c r="AX287" s="66"/>
      <c r="AY287" s="66"/>
      <c r="AZ287" s="66"/>
      <c r="BA287" s="66" t="s">
        <v>3032</v>
      </c>
      <c r="BB287">
        <v>0</v>
      </c>
      <c r="BC287" s="66" t="str">
        <f>VLOOKUP(Edges[[#This Row],[States]],'Sentiment Classification'!E:G,3,FALSE)</f>
        <v>East</v>
      </c>
      <c r="BD287" s="66" t="str">
        <f>IF(Edges[[#This Row],[Vertex 1]]=Edges[[#This Row],[Vertex 2]],"HIDE","SHOW")</f>
        <v>HIDE</v>
      </c>
      <c r="BE287" s="66">
        <f>VLOOKUP(Edges[[#This Row],[Region]],'Sentiment Classification'!J:K,2,FALSE)</f>
        <v>-30</v>
      </c>
      <c r="BF287" s="66">
        <f>VLOOKUP(Edges[[#This Row],[States]],'Sentiment Classification'!E:F,2,FALSE)</f>
        <v>-2</v>
      </c>
      <c r="BG287" s="137" t="e">
        <f>REPLACE(INDEX(GroupVertices[Group], MATCH(Edges[[#This Row],[Vertex 1]],GroupVertices[Vertex],0)),1,1,"")</f>
        <v>#N/A</v>
      </c>
      <c r="BH287" s="137" t="e">
        <f>REPLACE(INDEX(GroupVertices[Group], MATCH(Edges[[#This Row],[Vertex 2]],GroupVertices[Vertex],0)),1,1,"")</f>
        <v>#N/A</v>
      </c>
      <c r="BI287">
        <v>7</v>
      </c>
    </row>
    <row r="288" spans="1:61" x14ac:dyDescent="0.25">
      <c r="A288" s="64" t="s">
        <v>2995</v>
      </c>
      <c r="B288" s="64" t="s">
        <v>226</v>
      </c>
      <c r="C288" s="79" t="s">
        <v>9480</v>
      </c>
      <c r="D288" s="87">
        <v>1</v>
      </c>
      <c r="E288" s="88"/>
      <c r="F288" s="89">
        <v>90</v>
      </c>
      <c r="G288" s="66" t="str">
        <f>IF(Edges[[#This Row],[Vertex 1]]=Edges[[#This Row],[Vertex 2]],"HIDE","SHOW")</f>
        <v>SHOW</v>
      </c>
      <c r="H288" s="77"/>
      <c r="I288" s="90"/>
      <c r="J288" s="90"/>
      <c r="K288" s="34" t="s">
        <v>65</v>
      </c>
      <c r="L288" s="93">
        <v>288</v>
      </c>
      <c r="M288" s="93"/>
      <c r="N288" s="92"/>
      <c r="O288" s="66" t="s">
        <v>233</v>
      </c>
      <c r="P288" s="68">
        <v>42852.273229166669</v>
      </c>
      <c r="Q288" s="66" t="s">
        <v>2998</v>
      </c>
      <c r="R288" s="66"/>
      <c r="S288" s="66"/>
      <c r="T288" s="66"/>
      <c r="U288" s="66"/>
      <c r="V288" s="70" t="s">
        <v>3001</v>
      </c>
      <c r="W288" s="68">
        <v>42852.273229166669</v>
      </c>
      <c r="X288" s="70" t="s">
        <v>3004</v>
      </c>
      <c r="Y288" s="66"/>
      <c r="Z288" s="66"/>
      <c r="AA288" s="72" t="s">
        <v>3007</v>
      </c>
      <c r="AB288" s="66"/>
      <c r="AC288" s="66" t="b">
        <v>0</v>
      </c>
      <c r="AD288" s="66">
        <v>0</v>
      </c>
      <c r="AE288" s="72" t="s">
        <v>581</v>
      </c>
      <c r="AF288" s="66" t="b">
        <v>0</v>
      </c>
      <c r="AG288" s="66" t="s">
        <v>297</v>
      </c>
      <c r="AH288" s="66"/>
      <c r="AI288" s="72" t="s">
        <v>294</v>
      </c>
      <c r="AJ288" s="66" t="b">
        <v>0</v>
      </c>
      <c r="AK288" s="66">
        <v>0</v>
      </c>
      <c r="AL288" s="72" t="s">
        <v>294</v>
      </c>
      <c r="AM288" s="66" t="s">
        <v>303</v>
      </c>
      <c r="AN288" s="66" t="b">
        <v>0</v>
      </c>
      <c r="AO288" s="72" t="s">
        <v>3007</v>
      </c>
      <c r="AP288" s="66" t="s">
        <v>178</v>
      </c>
      <c r="AQ288" s="66">
        <v>0</v>
      </c>
      <c r="AR288" s="66">
        <v>0</v>
      </c>
      <c r="AS288" s="66" t="s">
        <v>3010</v>
      </c>
      <c r="AT288" s="66" t="s">
        <v>365</v>
      </c>
      <c r="AU288" s="66" t="s">
        <v>1024</v>
      </c>
      <c r="AV288" s="66" t="s">
        <v>3011</v>
      </c>
      <c r="AW288" s="66" t="s">
        <v>3012</v>
      </c>
      <c r="AX288" s="66" t="s">
        <v>3013</v>
      </c>
      <c r="AY288" s="66" t="s">
        <v>1031</v>
      </c>
      <c r="AZ288" s="69" t="s">
        <v>3014</v>
      </c>
      <c r="BA288" s="66" t="s">
        <v>3032</v>
      </c>
      <c r="BB288">
        <v>-1</v>
      </c>
      <c r="BC288" s="66" t="str">
        <f>VLOOKUP(Edges[[#This Row],[States]],'Sentiment Classification'!E:G,3,FALSE)</f>
        <v>East</v>
      </c>
      <c r="BD288" s="66" t="str">
        <f>IF(Edges[[#This Row],[Vertex 1]]=Edges[[#This Row],[Vertex 2]],"HIDE","SHOW")</f>
        <v>SHOW</v>
      </c>
      <c r="BE288" s="66">
        <f>VLOOKUP(Edges[[#This Row],[Region]],'Sentiment Classification'!J:K,2,FALSE)</f>
        <v>-30</v>
      </c>
      <c r="BF288" s="66">
        <f>VLOOKUP(Edges[[#This Row],[States]],'Sentiment Classification'!E:F,2,FALSE)</f>
        <v>-2</v>
      </c>
      <c r="BG288" s="65" t="str">
        <f>REPLACE(INDEX(GroupVertices[Group], MATCH(Edges[[#This Row],[Vertex 1]],GroupVertices[Vertex],0)),1,1,"")</f>
        <v>ast</v>
      </c>
      <c r="BH288" s="65" t="str">
        <f>REPLACE(INDEX(GroupVertices[Group], MATCH(Edges[[#This Row],[Vertex 2]],GroupVertices[Vertex],0)),1,1,"")</f>
        <v>A</v>
      </c>
      <c r="BI288">
        <v>1</v>
      </c>
    </row>
    <row r="289" spans="1:61" x14ac:dyDescent="0.25">
      <c r="A289" s="80" t="s">
        <v>2996</v>
      </c>
      <c r="B289" s="80" t="s">
        <v>226</v>
      </c>
      <c r="C289" s="79" t="s">
        <v>9481</v>
      </c>
      <c r="D289" s="94">
        <v>1</v>
      </c>
      <c r="E289" s="95"/>
      <c r="F289" s="96">
        <v>90</v>
      </c>
      <c r="G289" s="66" t="str">
        <f>IF(Edges[[#This Row],[Vertex 1]]=Edges[[#This Row],[Vertex 2]],"HIDE","SHOW")</f>
        <v>SHOW</v>
      </c>
      <c r="H289" s="78"/>
      <c r="I289" s="97"/>
      <c r="J289" s="97"/>
      <c r="K289" s="34" t="s">
        <v>65</v>
      </c>
      <c r="L289" s="98">
        <v>289</v>
      </c>
      <c r="M289" s="98"/>
      <c r="N289" s="99"/>
      <c r="O289" s="81" t="s">
        <v>233</v>
      </c>
      <c r="P289" s="83">
        <v>42852.575208333335</v>
      </c>
      <c r="Q289" s="81" t="s">
        <v>2999</v>
      </c>
      <c r="R289" s="84" t="s">
        <v>3000</v>
      </c>
      <c r="S289" s="81" t="s">
        <v>525</v>
      </c>
      <c r="T289" s="81"/>
      <c r="U289" s="81"/>
      <c r="V289" s="82" t="s">
        <v>3002</v>
      </c>
      <c r="W289" s="83">
        <v>42852.575208333335</v>
      </c>
      <c r="X289" s="82" t="s">
        <v>3005</v>
      </c>
      <c r="Y289" s="81"/>
      <c r="Z289" s="81"/>
      <c r="AA289" s="85" t="s">
        <v>3008</v>
      </c>
      <c r="AB289" s="85" t="s">
        <v>3009</v>
      </c>
      <c r="AC289" s="81" t="b">
        <v>0</v>
      </c>
      <c r="AD289" s="81">
        <v>0</v>
      </c>
      <c r="AE289" s="85" t="s">
        <v>581</v>
      </c>
      <c r="AF289" s="81" t="b">
        <v>0</v>
      </c>
      <c r="AG289" s="81" t="s">
        <v>297</v>
      </c>
      <c r="AH289" s="81"/>
      <c r="AI289" s="85" t="s">
        <v>294</v>
      </c>
      <c r="AJ289" s="81" t="b">
        <v>0</v>
      </c>
      <c r="AK289" s="81">
        <v>0</v>
      </c>
      <c r="AL289" s="85" t="s">
        <v>294</v>
      </c>
      <c r="AM289" s="81" t="s">
        <v>303</v>
      </c>
      <c r="AN289" s="81" t="b">
        <v>1</v>
      </c>
      <c r="AO289" s="85" t="s">
        <v>3009</v>
      </c>
      <c r="AP289" s="81" t="s">
        <v>178</v>
      </c>
      <c r="AQ289" s="81">
        <v>0</v>
      </c>
      <c r="AR289" s="81">
        <v>0</v>
      </c>
      <c r="AS289" s="81"/>
      <c r="AT289" s="81"/>
      <c r="AU289" s="81"/>
      <c r="AV289" s="81"/>
      <c r="AW289" s="81"/>
      <c r="AX289" s="81"/>
      <c r="AY289" s="81"/>
      <c r="AZ289" s="81"/>
      <c r="BA289" s="66" t="s">
        <v>3032</v>
      </c>
      <c r="BB289">
        <v>0</v>
      </c>
      <c r="BC289" s="66" t="str">
        <f>VLOOKUP(Edges[[#This Row],[States]],'Sentiment Classification'!E:G,3,FALSE)</f>
        <v>East</v>
      </c>
      <c r="BD289" s="66" t="str">
        <f>IF(Edges[[#This Row],[Vertex 1]]=Edges[[#This Row],[Vertex 2]],"HIDE","SHOW")</f>
        <v>SHOW</v>
      </c>
      <c r="BE289" s="66">
        <f>VLOOKUP(Edges[[#This Row],[Region]],'Sentiment Classification'!J:K,2,FALSE)</f>
        <v>-30</v>
      </c>
      <c r="BF289" s="66">
        <f>VLOOKUP(Edges[[#This Row],[States]],'Sentiment Classification'!E:F,2,FALSE)</f>
        <v>-2</v>
      </c>
      <c r="BG289" s="65" t="str">
        <f>REPLACE(INDEX(GroupVertices[Group], MATCH(Edges[[#This Row],[Vertex 1]],GroupVertices[Vertex],0)),1,1,"")</f>
        <v>ast</v>
      </c>
      <c r="BH289" s="65" t="str">
        <f>REPLACE(INDEX(GroupVertices[Group], MATCH(Edges[[#This Row],[Vertex 2]],GroupVertices[Vertex],0)),1,1,"")</f>
        <v>A</v>
      </c>
      <c r="BI289">
        <v>1</v>
      </c>
    </row>
    <row r="290" spans="1:61" x14ac:dyDescent="0.25">
      <c r="A290" s="64" t="s">
        <v>3033</v>
      </c>
      <c r="B290" s="64" t="s">
        <v>3035</v>
      </c>
      <c r="C290" s="79" t="s">
        <v>9481</v>
      </c>
      <c r="D290" s="87">
        <v>1</v>
      </c>
      <c r="E290" s="88"/>
      <c r="F290" s="89">
        <v>90</v>
      </c>
      <c r="G290" s="66" t="str">
        <f>IF(Edges[[#This Row],[Vertex 1]]=Edges[[#This Row],[Vertex 2]],"HIDE","SHOW")</f>
        <v>SHOW</v>
      </c>
      <c r="H290" s="77"/>
      <c r="I290" s="90"/>
      <c r="J290" s="90"/>
      <c r="K290" s="34" t="s">
        <v>65</v>
      </c>
      <c r="L290" s="93">
        <v>290</v>
      </c>
      <c r="M290" s="93"/>
      <c r="N290" s="92"/>
      <c r="O290" s="66" t="s">
        <v>232</v>
      </c>
      <c r="P290" s="68">
        <v>42846.563645833332</v>
      </c>
      <c r="Q290" s="66" t="s">
        <v>3037</v>
      </c>
      <c r="R290" s="66"/>
      <c r="S290" s="66"/>
      <c r="T290" s="66"/>
      <c r="U290" s="66"/>
      <c r="V290" s="70" t="s">
        <v>3039</v>
      </c>
      <c r="W290" s="68">
        <v>42846.563645833332</v>
      </c>
      <c r="X290" s="70" t="s">
        <v>3041</v>
      </c>
      <c r="Y290" s="66"/>
      <c r="Z290" s="66"/>
      <c r="AA290" s="72" t="s">
        <v>3043</v>
      </c>
      <c r="AB290" s="72" t="s">
        <v>3045</v>
      </c>
      <c r="AC290" s="66" t="b">
        <v>0</v>
      </c>
      <c r="AD290" s="66">
        <v>0</v>
      </c>
      <c r="AE290" s="72" t="s">
        <v>3046</v>
      </c>
      <c r="AF290" s="66" t="b">
        <v>0</v>
      </c>
      <c r="AG290" s="66" t="s">
        <v>298</v>
      </c>
      <c r="AH290" s="66"/>
      <c r="AI290" s="72" t="s">
        <v>294</v>
      </c>
      <c r="AJ290" s="66" t="b">
        <v>0</v>
      </c>
      <c r="AK290" s="66">
        <v>0</v>
      </c>
      <c r="AL290" s="72" t="s">
        <v>294</v>
      </c>
      <c r="AM290" s="66" t="s">
        <v>303</v>
      </c>
      <c r="AN290" s="66" t="b">
        <v>0</v>
      </c>
      <c r="AO290" s="72" t="s">
        <v>3045</v>
      </c>
      <c r="AP290" s="66" t="s">
        <v>178</v>
      </c>
      <c r="AQ290" s="66">
        <v>0</v>
      </c>
      <c r="AR290" s="66">
        <v>0</v>
      </c>
      <c r="AS290" s="66"/>
      <c r="AT290" s="66"/>
      <c r="AU290" s="66"/>
      <c r="AV290" s="66"/>
      <c r="AW290" s="66"/>
      <c r="AX290" s="66"/>
      <c r="AY290" s="66"/>
      <c r="AZ290" s="66"/>
      <c r="BA290" s="66" t="s">
        <v>3074</v>
      </c>
      <c r="BB290">
        <v>0</v>
      </c>
      <c r="BC290" s="66" t="str">
        <f>VLOOKUP(Edges[[#This Row],[States]],'Sentiment Classification'!E:G,3,FALSE)</f>
        <v>East</v>
      </c>
      <c r="BD290" s="66" t="str">
        <f>IF(Edges[[#This Row],[Vertex 1]]=Edges[[#This Row],[Vertex 2]],"HIDE","SHOW")</f>
        <v>SHOW</v>
      </c>
      <c r="BE290" s="66">
        <f>VLOOKUP(Edges[[#This Row],[Region]],'Sentiment Classification'!J:K,2,FALSE)</f>
        <v>-30</v>
      </c>
      <c r="BF290" s="66">
        <f>VLOOKUP(Edges[[#This Row],[States]],'Sentiment Classification'!E:F,2,FALSE)</f>
        <v>-1</v>
      </c>
      <c r="BG290" s="65" t="str">
        <f>REPLACE(INDEX(GroupVertices[Group], MATCH(Edges[[#This Row],[Vertex 1]],GroupVertices[Vertex],0)),1,1,"")</f>
        <v>ast</v>
      </c>
      <c r="BH290" s="65" t="str">
        <f>REPLACE(INDEX(GroupVertices[Group], MATCH(Edges[[#This Row],[Vertex 2]],GroupVertices[Vertex],0)),1,1,"")</f>
        <v>A</v>
      </c>
      <c r="BI290">
        <v>1</v>
      </c>
    </row>
    <row r="291" spans="1:61" x14ac:dyDescent="0.25">
      <c r="A291" s="64" t="s">
        <v>3033</v>
      </c>
      <c r="B291" s="64" t="s">
        <v>775</v>
      </c>
      <c r="C291" s="79" t="s">
        <v>9481</v>
      </c>
      <c r="D291" s="87">
        <v>1</v>
      </c>
      <c r="E291" s="88"/>
      <c r="F291" s="89">
        <v>90</v>
      </c>
      <c r="G291" s="66" t="str">
        <f>IF(Edges[[#This Row],[Vertex 1]]=Edges[[#This Row],[Vertex 2]],"HIDE","SHOW")</f>
        <v>SHOW</v>
      </c>
      <c r="H291" s="77"/>
      <c r="I291" s="90"/>
      <c r="J291" s="90"/>
      <c r="K291" s="34" t="s">
        <v>65</v>
      </c>
      <c r="L291" s="93">
        <v>291</v>
      </c>
      <c r="M291" s="93"/>
      <c r="N291" s="92"/>
      <c r="O291" s="66" t="s">
        <v>232</v>
      </c>
      <c r="P291" s="68">
        <v>42846.563645833332</v>
      </c>
      <c r="Q291" s="66" t="s">
        <v>3037</v>
      </c>
      <c r="R291" s="66"/>
      <c r="S291" s="66"/>
      <c r="T291" s="66"/>
      <c r="U291" s="66"/>
      <c r="V291" s="70" t="s">
        <v>3039</v>
      </c>
      <c r="W291" s="68">
        <v>42846.563645833332</v>
      </c>
      <c r="X291" s="70" t="s">
        <v>3041</v>
      </c>
      <c r="Y291" s="66"/>
      <c r="Z291" s="66"/>
      <c r="AA291" s="72" t="s">
        <v>3043</v>
      </c>
      <c r="AB291" s="72" t="s">
        <v>3045</v>
      </c>
      <c r="AC291" s="66" t="b">
        <v>0</v>
      </c>
      <c r="AD291" s="66">
        <v>0</v>
      </c>
      <c r="AE291" s="72" t="s">
        <v>3046</v>
      </c>
      <c r="AF291" s="66" t="b">
        <v>0</v>
      </c>
      <c r="AG291" s="66" t="s">
        <v>298</v>
      </c>
      <c r="AH291" s="66"/>
      <c r="AI291" s="72" t="s">
        <v>294</v>
      </c>
      <c r="AJ291" s="66" t="b">
        <v>0</v>
      </c>
      <c r="AK291" s="66">
        <v>0</v>
      </c>
      <c r="AL291" s="72" t="s">
        <v>294</v>
      </c>
      <c r="AM291" s="66" t="s">
        <v>303</v>
      </c>
      <c r="AN291" s="66" t="b">
        <v>0</v>
      </c>
      <c r="AO291" s="72" t="s">
        <v>3045</v>
      </c>
      <c r="AP291" s="66" t="s">
        <v>178</v>
      </c>
      <c r="AQ291" s="66">
        <v>0</v>
      </c>
      <c r="AR291" s="66">
        <v>0</v>
      </c>
      <c r="AS291" s="66"/>
      <c r="AT291" s="66"/>
      <c r="AU291" s="66"/>
      <c r="AV291" s="66"/>
      <c r="AW291" s="66"/>
      <c r="AX291" s="66"/>
      <c r="AY291" s="66"/>
      <c r="AZ291" s="66"/>
      <c r="BA291" s="66" t="s">
        <v>3074</v>
      </c>
      <c r="BB291">
        <v>0</v>
      </c>
      <c r="BC291" s="66" t="str">
        <f>VLOOKUP(Edges[[#This Row],[States]],'Sentiment Classification'!E:G,3,FALSE)</f>
        <v>East</v>
      </c>
      <c r="BD291" s="66" t="str">
        <f>IF(Edges[[#This Row],[Vertex 1]]=Edges[[#This Row],[Vertex 2]],"HIDE","SHOW")</f>
        <v>SHOW</v>
      </c>
      <c r="BE291" s="66">
        <f>VLOOKUP(Edges[[#This Row],[Region]],'Sentiment Classification'!J:K,2,FALSE)</f>
        <v>-30</v>
      </c>
      <c r="BF291" s="66">
        <f>VLOOKUP(Edges[[#This Row],[States]],'Sentiment Classification'!E:F,2,FALSE)</f>
        <v>-1</v>
      </c>
      <c r="BG291" s="65" t="str">
        <f>REPLACE(INDEX(GroupVertices[Group], MATCH(Edges[[#This Row],[Vertex 1]],GroupVertices[Vertex],0)),1,1,"")</f>
        <v>ast</v>
      </c>
      <c r="BH291" s="65" t="str">
        <f>REPLACE(INDEX(GroupVertices[Group], MATCH(Edges[[#This Row],[Vertex 2]],GroupVertices[Vertex],0)),1,1,"")</f>
        <v>A</v>
      </c>
      <c r="BI291">
        <v>1</v>
      </c>
    </row>
    <row r="292" spans="1:61" x14ac:dyDescent="0.25">
      <c r="A292" s="64" t="s">
        <v>3033</v>
      </c>
      <c r="B292" s="64" t="s">
        <v>227</v>
      </c>
      <c r="C292" s="79" t="s">
        <v>9481</v>
      </c>
      <c r="D292" s="87">
        <v>1</v>
      </c>
      <c r="E292" s="88"/>
      <c r="F292" s="89">
        <v>90</v>
      </c>
      <c r="G292" s="66" t="str">
        <f>IF(Edges[[#This Row],[Vertex 1]]=Edges[[#This Row],[Vertex 2]],"HIDE","SHOW")</f>
        <v>SHOW</v>
      </c>
      <c r="H292" s="77"/>
      <c r="I292" s="90"/>
      <c r="J292" s="90"/>
      <c r="K292" s="34" t="s">
        <v>65</v>
      </c>
      <c r="L292" s="93">
        <v>292</v>
      </c>
      <c r="M292" s="93"/>
      <c r="N292" s="92"/>
      <c r="O292" s="66" t="s">
        <v>232</v>
      </c>
      <c r="P292" s="68">
        <v>42846.563645833332</v>
      </c>
      <c r="Q292" s="66" t="s">
        <v>3037</v>
      </c>
      <c r="R292" s="66"/>
      <c r="S292" s="66"/>
      <c r="T292" s="66"/>
      <c r="U292" s="66"/>
      <c r="V292" s="70" t="s">
        <v>3039</v>
      </c>
      <c r="W292" s="68">
        <v>42846.563645833332</v>
      </c>
      <c r="X292" s="70" t="s">
        <v>3041</v>
      </c>
      <c r="Y292" s="66"/>
      <c r="Z292" s="66"/>
      <c r="AA292" s="72" t="s">
        <v>3043</v>
      </c>
      <c r="AB292" s="72" t="s">
        <v>3045</v>
      </c>
      <c r="AC292" s="66" t="b">
        <v>0</v>
      </c>
      <c r="AD292" s="66">
        <v>0</v>
      </c>
      <c r="AE292" s="72" t="s">
        <v>3046</v>
      </c>
      <c r="AF292" s="66" t="b">
        <v>0</v>
      </c>
      <c r="AG292" s="66" t="s">
        <v>298</v>
      </c>
      <c r="AH292" s="66"/>
      <c r="AI292" s="72" t="s">
        <v>294</v>
      </c>
      <c r="AJ292" s="66" t="b">
        <v>0</v>
      </c>
      <c r="AK292" s="66">
        <v>0</v>
      </c>
      <c r="AL292" s="72" t="s">
        <v>294</v>
      </c>
      <c r="AM292" s="66" t="s">
        <v>303</v>
      </c>
      <c r="AN292" s="66" t="b">
        <v>0</v>
      </c>
      <c r="AO292" s="72" t="s">
        <v>3045</v>
      </c>
      <c r="AP292" s="66" t="s">
        <v>178</v>
      </c>
      <c r="AQ292" s="66">
        <v>0</v>
      </c>
      <c r="AR292" s="66">
        <v>0</v>
      </c>
      <c r="AS292" s="66"/>
      <c r="AT292" s="66"/>
      <c r="AU292" s="66"/>
      <c r="AV292" s="66"/>
      <c r="AW292" s="66"/>
      <c r="AX292" s="66"/>
      <c r="AY292" s="66"/>
      <c r="AZ292" s="66"/>
      <c r="BA292" s="66" t="s">
        <v>3074</v>
      </c>
      <c r="BB292">
        <v>0</v>
      </c>
      <c r="BC292" s="66" t="str">
        <f>VLOOKUP(Edges[[#This Row],[States]],'Sentiment Classification'!E:G,3,FALSE)</f>
        <v>East</v>
      </c>
      <c r="BD292" s="66" t="str">
        <f>IF(Edges[[#This Row],[Vertex 1]]=Edges[[#This Row],[Vertex 2]],"HIDE","SHOW")</f>
        <v>SHOW</v>
      </c>
      <c r="BE292" s="66">
        <f>VLOOKUP(Edges[[#This Row],[Region]],'Sentiment Classification'!J:K,2,FALSE)</f>
        <v>-30</v>
      </c>
      <c r="BF292" s="66">
        <f>VLOOKUP(Edges[[#This Row],[States]],'Sentiment Classification'!E:F,2,FALSE)</f>
        <v>-1</v>
      </c>
      <c r="BG292" s="65" t="str">
        <f>REPLACE(INDEX(GroupVertices[Group], MATCH(Edges[[#This Row],[Vertex 1]],GroupVertices[Vertex],0)),1,1,"")</f>
        <v>ast</v>
      </c>
      <c r="BH292" s="65" t="str">
        <f>REPLACE(INDEX(GroupVertices[Group], MATCH(Edges[[#This Row],[Vertex 2]],GroupVertices[Vertex],0)),1,1,"")</f>
        <v>A</v>
      </c>
      <c r="BI292">
        <v>1</v>
      </c>
    </row>
    <row r="293" spans="1:61" x14ac:dyDescent="0.25">
      <c r="A293" s="64" t="s">
        <v>3033</v>
      </c>
      <c r="B293" s="64" t="s">
        <v>3036</v>
      </c>
      <c r="C293" s="79" t="s">
        <v>9481</v>
      </c>
      <c r="D293" s="87">
        <v>1</v>
      </c>
      <c r="E293" s="88"/>
      <c r="F293" s="89">
        <v>90</v>
      </c>
      <c r="G293" s="66" t="str">
        <f>IF(Edges[[#This Row],[Vertex 1]]=Edges[[#This Row],[Vertex 2]],"HIDE","SHOW")</f>
        <v>SHOW</v>
      </c>
      <c r="H293" s="77"/>
      <c r="I293" s="90"/>
      <c r="J293" s="90"/>
      <c r="K293" s="34" t="s">
        <v>65</v>
      </c>
      <c r="L293" s="93">
        <v>293</v>
      </c>
      <c r="M293" s="93"/>
      <c r="N293" s="92"/>
      <c r="O293" s="66" t="s">
        <v>233</v>
      </c>
      <c r="P293" s="68">
        <v>42846.563645833332</v>
      </c>
      <c r="Q293" s="66" t="s">
        <v>3037</v>
      </c>
      <c r="R293" s="66"/>
      <c r="S293" s="66"/>
      <c r="T293" s="66"/>
      <c r="U293" s="66"/>
      <c r="V293" s="70" t="s">
        <v>3039</v>
      </c>
      <c r="W293" s="68">
        <v>42846.563645833332</v>
      </c>
      <c r="X293" s="70" t="s">
        <v>3041</v>
      </c>
      <c r="Y293" s="66"/>
      <c r="Z293" s="66"/>
      <c r="AA293" s="72" t="s">
        <v>3043</v>
      </c>
      <c r="AB293" s="72" t="s">
        <v>3045</v>
      </c>
      <c r="AC293" s="66" t="b">
        <v>0</v>
      </c>
      <c r="AD293" s="66">
        <v>0</v>
      </c>
      <c r="AE293" s="72" t="s">
        <v>3046</v>
      </c>
      <c r="AF293" s="66" t="b">
        <v>0</v>
      </c>
      <c r="AG293" s="66" t="s">
        <v>298</v>
      </c>
      <c r="AH293" s="66"/>
      <c r="AI293" s="72" t="s">
        <v>294</v>
      </c>
      <c r="AJ293" s="66" t="b">
        <v>0</v>
      </c>
      <c r="AK293" s="66">
        <v>0</v>
      </c>
      <c r="AL293" s="72" t="s">
        <v>294</v>
      </c>
      <c r="AM293" s="66" t="s">
        <v>303</v>
      </c>
      <c r="AN293" s="66" t="b">
        <v>0</v>
      </c>
      <c r="AO293" s="72" t="s">
        <v>3045</v>
      </c>
      <c r="AP293" s="66" t="s">
        <v>178</v>
      </c>
      <c r="AQ293" s="66">
        <v>0</v>
      </c>
      <c r="AR293" s="66">
        <v>0</v>
      </c>
      <c r="AS293" s="66"/>
      <c r="AT293" s="66"/>
      <c r="AU293" s="66"/>
      <c r="AV293" s="66"/>
      <c r="AW293" s="66"/>
      <c r="AX293" s="66"/>
      <c r="AY293" s="66"/>
      <c r="AZ293" s="66"/>
      <c r="BA293" s="66" t="s">
        <v>3074</v>
      </c>
      <c r="BB293">
        <v>0</v>
      </c>
      <c r="BC293" s="66" t="str">
        <f>VLOOKUP(Edges[[#This Row],[States]],'Sentiment Classification'!E:G,3,FALSE)</f>
        <v>East</v>
      </c>
      <c r="BD293" s="66" t="str">
        <f>IF(Edges[[#This Row],[Vertex 1]]=Edges[[#This Row],[Vertex 2]],"HIDE","SHOW")</f>
        <v>SHOW</v>
      </c>
      <c r="BE293" s="66">
        <f>VLOOKUP(Edges[[#This Row],[Region]],'Sentiment Classification'!J:K,2,FALSE)</f>
        <v>-30</v>
      </c>
      <c r="BF293" s="66">
        <f>VLOOKUP(Edges[[#This Row],[States]],'Sentiment Classification'!E:F,2,FALSE)</f>
        <v>-1</v>
      </c>
      <c r="BG293" s="65" t="str">
        <f>REPLACE(INDEX(GroupVertices[Group], MATCH(Edges[[#This Row],[Vertex 1]],GroupVertices[Vertex],0)),1,1,"")</f>
        <v>ast</v>
      </c>
      <c r="BH293" s="65" t="str">
        <f>REPLACE(INDEX(GroupVertices[Group], MATCH(Edges[[#This Row],[Vertex 2]],GroupVertices[Vertex],0)),1,1,"")</f>
        <v>A</v>
      </c>
      <c r="BI293">
        <v>1</v>
      </c>
    </row>
    <row r="294" spans="1:61" x14ac:dyDescent="0.25">
      <c r="A294" s="64" t="s">
        <v>3034</v>
      </c>
      <c r="B294" s="64" t="s">
        <v>226</v>
      </c>
      <c r="C294" s="79" t="s">
        <v>9480</v>
      </c>
      <c r="D294" s="87">
        <v>1</v>
      </c>
      <c r="E294" s="88"/>
      <c r="F294" s="89">
        <v>90</v>
      </c>
      <c r="G294" s="66" t="str">
        <f>IF(Edges[[#This Row],[Vertex 1]]=Edges[[#This Row],[Vertex 2]],"HIDE","SHOW")</f>
        <v>SHOW</v>
      </c>
      <c r="H294" s="77"/>
      <c r="I294" s="90"/>
      <c r="J294" s="90"/>
      <c r="K294" s="34" t="s">
        <v>65</v>
      </c>
      <c r="L294" s="93">
        <v>294</v>
      </c>
      <c r="M294" s="93"/>
      <c r="N294" s="92"/>
      <c r="O294" s="66" t="s">
        <v>233</v>
      </c>
      <c r="P294" s="68">
        <v>42850.687361111108</v>
      </c>
      <c r="Q294" s="66" t="s">
        <v>3038</v>
      </c>
      <c r="R294" s="66"/>
      <c r="S294" s="66"/>
      <c r="T294" s="66"/>
      <c r="U294" s="66"/>
      <c r="V294" s="70" t="s">
        <v>3040</v>
      </c>
      <c r="W294" s="68">
        <v>42850.687361111108</v>
      </c>
      <c r="X294" s="70" t="s">
        <v>3042</v>
      </c>
      <c r="Y294" s="66"/>
      <c r="Z294" s="66"/>
      <c r="AA294" s="72" t="s">
        <v>3044</v>
      </c>
      <c r="AB294" s="66"/>
      <c r="AC294" s="66" t="b">
        <v>0</v>
      </c>
      <c r="AD294" s="66">
        <v>0</v>
      </c>
      <c r="AE294" s="72" t="s">
        <v>581</v>
      </c>
      <c r="AF294" s="66" t="b">
        <v>0</v>
      </c>
      <c r="AG294" s="66" t="s">
        <v>297</v>
      </c>
      <c r="AH294" s="66"/>
      <c r="AI294" s="72" t="s">
        <v>294</v>
      </c>
      <c r="AJ294" s="66" t="b">
        <v>0</v>
      </c>
      <c r="AK294" s="66">
        <v>0</v>
      </c>
      <c r="AL294" s="72" t="s">
        <v>294</v>
      </c>
      <c r="AM294" s="66" t="s">
        <v>303</v>
      </c>
      <c r="AN294" s="66" t="b">
        <v>0</v>
      </c>
      <c r="AO294" s="72" t="s">
        <v>3044</v>
      </c>
      <c r="AP294" s="66" t="s">
        <v>178</v>
      </c>
      <c r="AQ294" s="66">
        <v>0</v>
      </c>
      <c r="AR294" s="66">
        <v>0</v>
      </c>
      <c r="AS294" s="66"/>
      <c r="AT294" s="66"/>
      <c r="AU294" s="66"/>
      <c r="AV294" s="66"/>
      <c r="AW294" s="66"/>
      <c r="AX294" s="66"/>
      <c r="AY294" s="66"/>
      <c r="AZ294" s="66"/>
      <c r="BA294" s="66" t="s">
        <v>3074</v>
      </c>
      <c r="BB294">
        <v>-1</v>
      </c>
      <c r="BC294" s="66" t="str">
        <f>VLOOKUP(Edges[[#This Row],[States]],'Sentiment Classification'!E:G,3,FALSE)</f>
        <v>East</v>
      </c>
      <c r="BD294" s="66" t="str">
        <f>IF(Edges[[#This Row],[Vertex 1]]=Edges[[#This Row],[Vertex 2]],"HIDE","SHOW")</f>
        <v>SHOW</v>
      </c>
      <c r="BE294" s="66">
        <f>VLOOKUP(Edges[[#This Row],[Region]],'Sentiment Classification'!J:K,2,FALSE)</f>
        <v>-30</v>
      </c>
      <c r="BF294" s="66">
        <f>VLOOKUP(Edges[[#This Row],[States]],'Sentiment Classification'!E:F,2,FALSE)</f>
        <v>-1</v>
      </c>
      <c r="BG294" s="65" t="str">
        <f>REPLACE(INDEX(GroupVertices[Group], MATCH(Edges[[#This Row],[Vertex 1]],GroupVertices[Vertex],0)),1,1,"")</f>
        <v>ast</v>
      </c>
      <c r="BH294" s="65" t="str">
        <f>REPLACE(INDEX(GroupVertices[Group], MATCH(Edges[[#This Row],[Vertex 2]],GroupVertices[Vertex],0)),1,1,"")</f>
        <v>A</v>
      </c>
      <c r="BI294">
        <v>1</v>
      </c>
    </row>
    <row r="295" spans="1:61" hidden="1" x14ac:dyDescent="0.25">
      <c r="A295" s="80" t="s">
        <v>496</v>
      </c>
      <c r="B295" s="80" t="s">
        <v>496</v>
      </c>
      <c r="C295" s="86"/>
      <c r="D295" s="94"/>
      <c r="E295" s="95"/>
      <c r="F295" s="96"/>
      <c r="G295" s="66" t="str">
        <f>IF(Edges[[#This Row],[Vertex 1]]=Edges[[#This Row],[Vertex 2]],"HIDE","SHOW")</f>
        <v>HIDE</v>
      </c>
      <c r="H295" s="78"/>
      <c r="I295" s="97"/>
      <c r="J295" s="97"/>
      <c r="K295" s="34" t="s">
        <v>65</v>
      </c>
      <c r="L295" s="98">
        <v>295</v>
      </c>
      <c r="M295" s="98"/>
      <c r="N295" s="99"/>
      <c r="O295" s="81" t="s">
        <v>178</v>
      </c>
      <c r="P295" s="83">
        <v>42852.004918981482</v>
      </c>
      <c r="Q295" s="81" t="s">
        <v>514</v>
      </c>
      <c r="R295" s="81"/>
      <c r="S295" s="81"/>
      <c r="T295" s="81"/>
      <c r="U295" s="81"/>
      <c r="V295" s="82" t="s">
        <v>537</v>
      </c>
      <c r="W295" s="83">
        <v>42852.004918981482</v>
      </c>
      <c r="X295" s="82" t="s">
        <v>554</v>
      </c>
      <c r="Y295" s="81"/>
      <c r="Z295" s="81"/>
      <c r="AA295" s="85" t="s">
        <v>572</v>
      </c>
      <c r="AB295" s="81"/>
      <c r="AC295" s="81" t="b">
        <v>0</v>
      </c>
      <c r="AD295" s="81">
        <v>0</v>
      </c>
      <c r="AE295" s="85" t="s">
        <v>294</v>
      </c>
      <c r="AF295" s="81" t="b">
        <v>0</v>
      </c>
      <c r="AG295" s="81" t="s">
        <v>584</v>
      </c>
      <c r="AH295" s="81"/>
      <c r="AI295" s="85" t="s">
        <v>294</v>
      </c>
      <c r="AJ295" s="81" t="b">
        <v>0</v>
      </c>
      <c r="AK295" s="81">
        <v>0</v>
      </c>
      <c r="AL295" s="85" t="s">
        <v>294</v>
      </c>
      <c r="AM295" s="81" t="s">
        <v>307</v>
      </c>
      <c r="AN295" s="81" t="b">
        <v>0</v>
      </c>
      <c r="AO295" s="85" t="s">
        <v>572</v>
      </c>
      <c r="AP295" s="81" t="s">
        <v>178</v>
      </c>
      <c r="AQ295" s="81">
        <v>0</v>
      </c>
      <c r="AR295" s="81">
        <v>0</v>
      </c>
      <c r="AS295" s="81"/>
      <c r="AT295" s="81"/>
      <c r="AU295" s="81"/>
      <c r="AV295" s="81"/>
      <c r="AW295" s="81"/>
      <c r="AX295" s="81"/>
      <c r="AY295" s="81"/>
      <c r="AZ295" s="81"/>
      <c r="BA295" s="66" t="s">
        <v>3074</v>
      </c>
      <c r="BB295">
        <v>0</v>
      </c>
      <c r="BC295" s="66" t="str">
        <f>VLOOKUP(Edges[[#This Row],[States]],'Sentiment Classification'!E:G,3,FALSE)</f>
        <v>East</v>
      </c>
      <c r="BD295" s="66" t="str">
        <f>IF(Edges[[#This Row],[Vertex 1]]=Edges[[#This Row],[Vertex 2]],"HIDE","SHOW")</f>
        <v>HIDE</v>
      </c>
      <c r="BE295" s="66">
        <f>VLOOKUP(Edges[[#This Row],[Region]],'Sentiment Classification'!J:K,2,FALSE)</f>
        <v>-30</v>
      </c>
      <c r="BF295" s="66">
        <f>VLOOKUP(Edges[[#This Row],[States]],'Sentiment Classification'!E:F,2,FALSE)</f>
        <v>-1</v>
      </c>
      <c r="BG295" s="137" t="e">
        <f>REPLACE(INDEX(GroupVertices[Group], MATCH(Edges[[#This Row],[Vertex 1]],GroupVertices[Vertex],0)),1,1,"")</f>
        <v>#N/A</v>
      </c>
      <c r="BH295" s="137" t="e">
        <f>REPLACE(INDEX(GroupVertices[Group], MATCH(Edges[[#This Row],[Vertex 2]],GroupVertices[Vertex],0)),1,1,"")</f>
        <v>#N/A</v>
      </c>
      <c r="BI295">
        <v>7</v>
      </c>
    </row>
    <row r="296" spans="1:61" x14ac:dyDescent="0.25">
      <c r="A296" s="80" t="s">
        <v>3075</v>
      </c>
      <c r="B296" s="80" t="s">
        <v>226</v>
      </c>
      <c r="C296" s="79" t="s">
        <v>9480</v>
      </c>
      <c r="D296" s="94">
        <v>1</v>
      </c>
      <c r="E296" s="95"/>
      <c r="F296" s="96">
        <v>90</v>
      </c>
      <c r="G296" s="66" t="str">
        <f>IF(Edges[[#This Row],[Vertex 1]]=Edges[[#This Row],[Vertex 2]],"HIDE","SHOW")</f>
        <v>SHOW</v>
      </c>
      <c r="H296" s="78"/>
      <c r="I296" s="97"/>
      <c r="J296" s="97"/>
      <c r="K296" s="34" t="s">
        <v>65</v>
      </c>
      <c r="L296" s="98">
        <v>296</v>
      </c>
      <c r="M296" s="98"/>
      <c r="N296" s="99"/>
      <c r="O296" s="81" t="s">
        <v>233</v>
      </c>
      <c r="P296" s="83">
        <v>42852.559583333335</v>
      </c>
      <c r="Q296" s="81" t="s">
        <v>3076</v>
      </c>
      <c r="R296" s="81"/>
      <c r="S296" s="81"/>
      <c r="T296" s="81"/>
      <c r="U296" s="81"/>
      <c r="V296" s="82" t="s">
        <v>3077</v>
      </c>
      <c r="W296" s="83">
        <v>42852.559583333335</v>
      </c>
      <c r="X296" s="82" t="s">
        <v>3078</v>
      </c>
      <c r="Y296" s="81"/>
      <c r="Z296" s="81"/>
      <c r="AA296" s="85" t="s">
        <v>3079</v>
      </c>
      <c r="AB296" s="81"/>
      <c r="AC296" s="81" t="b">
        <v>0</v>
      </c>
      <c r="AD296" s="81">
        <v>0</v>
      </c>
      <c r="AE296" s="85" t="s">
        <v>581</v>
      </c>
      <c r="AF296" s="81" t="b">
        <v>0</v>
      </c>
      <c r="AG296" s="81" t="s">
        <v>297</v>
      </c>
      <c r="AH296" s="81"/>
      <c r="AI296" s="85" t="s">
        <v>294</v>
      </c>
      <c r="AJ296" s="81" t="b">
        <v>0</v>
      </c>
      <c r="AK296" s="81">
        <v>0</v>
      </c>
      <c r="AL296" s="85" t="s">
        <v>294</v>
      </c>
      <c r="AM296" s="81" t="s">
        <v>303</v>
      </c>
      <c r="AN296" s="81" t="b">
        <v>0</v>
      </c>
      <c r="AO296" s="85" t="s">
        <v>3079</v>
      </c>
      <c r="AP296" s="81" t="s">
        <v>178</v>
      </c>
      <c r="AQ296" s="81">
        <v>0</v>
      </c>
      <c r="AR296" s="81">
        <v>0</v>
      </c>
      <c r="AS296" s="81" t="s">
        <v>3080</v>
      </c>
      <c r="AT296" s="81" t="s">
        <v>365</v>
      </c>
      <c r="AU296" s="81" t="s">
        <v>1024</v>
      </c>
      <c r="AV296" s="81" t="s">
        <v>3081</v>
      </c>
      <c r="AW296" s="81" t="s">
        <v>3082</v>
      </c>
      <c r="AX296" s="81" t="s">
        <v>3083</v>
      </c>
      <c r="AY296" s="81" t="s">
        <v>1031</v>
      </c>
      <c r="AZ296" s="84" t="s">
        <v>3084</v>
      </c>
      <c r="BA296" s="81" t="s">
        <v>3092</v>
      </c>
      <c r="BB296">
        <v>-1</v>
      </c>
      <c r="BC296" s="66" t="str">
        <f>VLOOKUP(Edges[[#This Row],[States]],'Sentiment Classification'!E:G,3,FALSE)</f>
        <v>East</v>
      </c>
      <c r="BD296" s="66" t="str">
        <f>IF(Edges[[#This Row],[Vertex 1]]=Edges[[#This Row],[Vertex 2]],"HIDE","SHOW")</f>
        <v>SHOW</v>
      </c>
      <c r="BE296" s="66">
        <f>VLOOKUP(Edges[[#This Row],[Region]],'Sentiment Classification'!J:K,2,FALSE)</f>
        <v>-30</v>
      </c>
      <c r="BF296" s="66">
        <f>VLOOKUP(Edges[[#This Row],[States]],'Sentiment Classification'!E:F,2,FALSE)</f>
        <v>-1</v>
      </c>
      <c r="BG296" s="65" t="str">
        <f>REPLACE(INDEX(GroupVertices[Group], MATCH(Edges[[#This Row],[Vertex 1]],GroupVertices[Vertex],0)),1,1,"")</f>
        <v>ast</v>
      </c>
      <c r="BH296" s="65" t="str">
        <f>REPLACE(INDEX(GroupVertices[Group], MATCH(Edges[[#This Row],[Vertex 2]],GroupVertices[Vertex],0)),1,1,"")</f>
        <v>A</v>
      </c>
      <c r="BI296">
        <v>1</v>
      </c>
    </row>
    <row r="297" spans="1:61" hidden="1" x14ac:dyDescent="0.25">
      <c r="A297" s="80" t="s">
        <v>496</v>
      </c>
      <c r="B297" s="80" t="s">
        <v>496</v>
      </c>
      <c r="C297" s="86"/>
      <c r="D297" s="94"/>
      <c r="E297" s="95"/>
      <c r="F297" s="96"/>
      <c r="G297" s="66" t="str">
        <f>IF(Edges[[#This Row],[Vertex 1]]=Edges[[#This Row],[Vertex 2]],"HIDE","SHOW")</f>
        <v>HIDE</v>
      </c>
      <c r="H297" s="78"/>
      <c r="I297" s="97"/>
      <c r="J297" s="97"/>
      <c r="K297" s="34" t="s">
        <v>65</v>
      </c>
      <c r="L297" s="98">
        <v>297</v>
      </c>
      <c r="M297" s="98"/>
      <c r="N297" s="99"/>
      <c r="O297" s="81" t="s">
        <v>178</v>
      </c>
      <c r="P297" s="83">
        <v>42852.004918981482</v>
      </c>
      <c r="Q297" s="81" t="s">
        <v>514</v>
      </c>
      <c r="R297" s="81"/>
      <c r="S297" s="81"/>
      <c r="T297" s="81"/>
      <c r="U297" s="81"/>
      <c r="V297" s="82" t="s">
        <v>537</v>
      </c>
      <c r="W297" s="83">
        <v>42852.004918981482</v>
      </c>
      <c r="X297" s="82" t="s">
        <v>554</v>
      </c>
      <c r="Y297" s="81"/>
      <c r="Z297" s="81"/>
      <c r="AA297" s="85" t="s">
        <v>572</v>
      </c>
      <c r="AB297" s="81"/>
      <c r="AC297" s="81" t="b">
        <v>0</v>
      </c>
      <c r="AD297" s="81">
        <v>0</v>
      </c>
      <c r="AE297" s="85" t="s">
        <v>294</v>
      </c>
      <c r="AF297" s="81" t="b">
        <v>0</v>
      </c>
      <c r="AG297" s="81" t="s">
        <v>584</v>
      </c>
      <c r="AH297" s="81"/>
      <c r="AI297" s="85" t="s">
        <v>294</v>
      </c>
      <c r="AJ297" s="81" t="b">
        <v>0</v>
      </c>
      <c r="AK297" s="81">
        <v>0</v>
      </c>
      <c r="AL297" s="85" t="s">
        <v>294</v>
      </c>
      <c r="AM297" s="81" t="s">
        <v>307</v>
      </c>
      <c r="AN297" s="81" t="b">
        <v>0</v>
      </c>
      <c r="AO297" s="85" t="s">
        <v>572</v>
      </c>
      <c r="AP297" s="81" t="s">
        <v>178</v>
      </c>
      <c r="AQ297" s="81">
        <v>0</v>
      </c>
      <c r="AR297" s="81">
        <v>0</v>
      </c>
      <c r="AS297" s="81"/>
      <c r="AT297" s="81"/>
      <c r="AU297" s="81"/>
      <c r="AV297" s="81"/>
      <c r="AW297" s="81"/>
      <c r="AX297" s="81"/>
      <c r="AY297" s="81"/>
      <c r="AZ297" s="81"/>
      <c r="BA297" s="81" t="s">
        <v>3093</v>
      </c>
      <c r="BB297">
        <v>0</v>
      </c>
      <c r="BC297" s="66" t="str">
        <f>VLOOKUP(Edges[[#This Row],[States]],'Sentiment Classification'!E:G,3,FALSE)</f>
        <v>East</v>
      </c>
      <c r="BD297" s="66" t="str">
        <f>IF(Edges[[#This Row],[Vertex 1]]=Edges[[#This Row],[Vertex 2]],"HIDE","SHOW")</f>
        <v>HIDE</v>
      </c>
      <c r="BE297" s="66">
        <f>VLOOKUP(Edges[[#This Row],[Region]],'Sentiment Classification'!J:K,2,FALSE)</f>
        <v>-30</v>
      </c>
      <c r="BF297" s="66">
        <f>VLOOKUP(Edges[[#This Row],[States]],'Sentiment Classification'!E:F,2,FALSE)</f>
        <v>0</v>
      </c>
      <c r="BG297" s="137" t="e">
        <f>REPLACE(INDEX(GroupVertices[Group], MATCH(Edges[[#This Row],[Vertex 1]],GroupVertices[Vertex],0)),1,1,"")</f>
        <v>#N/A</v>
      </c>
      <c r="BH297" s="137" t="e">
        <f>REPLACE(INDEX(GroupVertices[Group], MATCH(Edges[[#This Row],[Vertex 2]],GroupVertices[Vertex],0)),1,1,"")</f>
        <v>#N/A</v>
      </c>
      <c r="BI297">
        <v>7</v>
      </c>
    </row>
    <row r="298" spans="1:61" x14ac:dyDescent="0.25">
      <c r="A298" s="64" t="s">
        <v>3094</v>
      </c>
      <c r="B298" s="64" t="s">
        <v>759</v>
      </c>
      <c r="C298" s="79" t="s">
        <v>9480</v>
      </c>
      <c r="D298" s="87">
        <v>1</v>
      </c>
      <c r="E298" s="88"/>
      <c r="F298" s="89">
        <v>90</v>
      </c>
      <c r="G298" s="66" t="str">
        <f>IF(Edges[[#This Row],[Vertex 1]]=Edges[[#This Row],[Vertex 2]],"HIDE","SHOW")</f>
        <v>SHOW</v>
      </c>
      <c r="H298" s="77"/>
      <c r="I298" s="90"/>
      <c r="J298" s="90"/>
      <c r="K298" s="34" t="s">
        <v>65</v>
      </c>
      <c r="L298" s="93">
        <v>298</v>
      </c>
      <c r="M298" s="93"/>
      <c r="N298" s="92"/>
      <c r="O298" s="66" t="s">
        <v>233</v>
      </c>
      <c r="P298" s="68">
        <v>42846.579733796294</v>
      </c>
      <c r="Q298" s="66" t="s">
        <v>3114</v>
      </c>
      <c r="R298" s="66"/>
      <c r="S298" s="66"/>
      <c r="T298" s="66"/>
      <c r="U298" s="66"/>
      <c r="V298" s="70" t="s">
        <v>3139</v>
      </c>
      <c r="W298" s="68">
        <v>42846.579733796294</v>
      </c>
      <c r="X298" s="70" t="s">
        <v>3151</v>
      </c>
      <c r="Y298" s="66"/>
      <c r="Z298" s="66"/>
      <c r="AA298" s="72" t="s">
        <v>3167</v>
      </c>
      <c r="AB298" s="66"/>
      <c r="AC298" s="66" t="b">
        <v>0</v>
      </c>
      <c r="AD298" s="66">
        <v>0</v>
      </c>
      <c r="AE298" s="72" t="s">
        <v>1006</v>
      </c>
      <c r="AF298" s="66" t="b">
        <v>0</v>
      </c>
      <c r="AG298" s="66" t="s">
        <v>298</v>
      </c>
      <c r="AH298" s="66"/>
      <c r="AI298" s="72" t="s">
        <v>294</v>
      </c>
      <c r="AJ298" s="66" t="b">
        <v>0</v>
      </c>
      <c r="AK298" s="66">
        <v>0</v>
      </c>
      <c r="AL298" s="72" t="s">
        <v>294</v>
      </c>
      <c r="AM298" s="66" t="s">
        <v>303</v>
      </c>
      <c r="AN298" s="66" t="b">
        <v>0</v>
      </c>
      <c r="AO298" s="72" t="s">
        <v>3167</v>
      </c>
      <c r="AP298" s="66" t="s">
        <v>178</v>
      </c>
      <c r="AQ298" s="66">
        <v>0</v>
      </c>
      <c r="AR298" s="66">
        <v>0</v>
      </c>
      <c r="AS298" s="66"/>
      <c r="AT298" s="66"/>
      <c r="AU298" s="66"/>
      <c r="AV298" s="66"/>
      <c r="AW298" s="66"/>
      <c r="AX298" s="66"/>
      <c r="AY298" s="66"/>
      <c r="AZ298" s="66"/>
      <c r="BA298" s="66" t="s">
        <v>3333</v>
      </c>
      <c r="BB298">
        <v>-1</v>
      </c>
      <c r="BC298" s="66" t="str">
        <f>VLOOKUP(Edges[[#This Row],[States]],'Sentiment Classification'!E:G,3,FALSE)</f>
        <v>East</v>
      </c>
      <c r="BD298" s="66" t="str">
        <f>IF(Edges[[#This Row],[Vertex 1]]=Edges[[#This Row],[Vertex 2]],"HIDE","SHOW")</f>
        <v>SHOW</v>
      </c>
      <c r="BE298" s="66">
        <f>VLOOKUP(Edges[[#This Row],[Region]],'Sentiment Classification'!J:K,2,FALSE)</f>
        <v>-30</v>
      </c>
      <c r="BF298" s="66">
        <f>VLOOKUP(Edges[[#This Row],[States]],'Sentiment Classification'!E:F,2,FALSE)</f>
        <v>-7</v>
      </c>
      <c r="BG298" s="65" t="str">
        <f>REPLACE(INDEX(GroupVertices[Group], MATCH(Edges[[#This Row],[Vertex 1]],GroupVertices[Vertex],0)),1,1,"")</f>
        <v>ast</v>
      </c>
      <c r="BH298" s="65" t="str">
        <f>REPLACE(INDEX(GroupVertices[Group], MATCH(Edges[[#This Row],[Vertex 2]],GroupVertices[Vertex],0)),1,1,"")</f>
        <v>A</v>
      </c>
      <c r="BI298">
        <v>1</v>
      </c>
    </row>
    <row r="299" spans="1:61" hidden="1" x14ac:dyDescent="0.25">
      <c r="A299" s="64" t="s">
        <v>3095</v>
      </c>
      <c r="B299" s="64" t="s">
        <v>3095</v>
      </c>
      <c r="C299" s="79"/>
      <c r="D299" s="87"/>
      <c r="E299" s="88"/>
      <c r="F299" s="89"/>
      <c r="G299" s="66" t="str">
        <f>IF(Edges[[#This Row],[Vertex 1]]=Edges[[#This Row],[Vertex 2]],"HIDE","SHOW")</f>
        <v>HIDE</v>
      </c>
      <c r="H299" s="77"/>
      <c r="I299" s="90"/>
      <c r="J299" s="90"/>
      <c r="K299" s="34" t="s">
        <v>65</v>
      </c>
      <c r="L299" s="93">
        <v>299</v>
      </c>
      <c r="M299" s="93"/>
      <c r="N299" s="92"/>
      <c r="O299" s="66" t="s">
        <v>178</v>
      </c>
      <c r="P299" s="68">
        <v>42847.398182870369</v>
      </c>
      <c r="Q299" s="66" t="s">
        <v>3115</v>
      </c>
      <c r="R299" s="69" t="s">
        <v>3130</v>
      </c>
      <c r="S299" s="66" t="s">
        <v>3135</v>
      </c>
      <c r="T299" s="66"/>
      <c r="U299" s="69" t="s">
        <v>3138</v>
      </c>
      <c r="V299" s="70" t="s">
        <v>3138</v>
      </c>
      <c r="W299" s="68">
        <v>42847.398182870369</v>
      </c>
      <c r="X299" s="70" t="s">
        <v>3152</v>
      </c>
      <c r="Y299" s="66"/>
      <c r="Z299" s="66"/>
      <c r="AA299" s="72" t="s">
        <v>3168</v>
      </c>
      <c r="AB299" s="66"/>
      <c r="AC299" s="66" t="b">
        <v>0</v>
      </c>
      <c r="AD299" s="66">
        <v>0</v>
      </c>
      <c r="AE299" s="72" t="s">
        <v>294</v>
      </c>
      <c r="AF299" s="66" t="b">
        <v>0</v>
      </c>
      <c r="AG299" s="66" t="s">
        <v>3195</v>
      </c>
      <c r="AH299" s="66"/>
      <c r="AI299" s="72" t="s">
        <v>294</v>
      </c>
      <c r="AJ299" s="66" t="b">
        <v>0</v>
      </c>
      <c r="AK299" s="66">
        <v>0</v>
      </c>
      <c r="AL299" s="72" t="s">
        <v>294</v>
      </c>
      <c r="AM299" s="66" t="s">
        <v>585</v>
      </c>
      <c r="AN299" s="66" t="b">
        <v>0</v>
      </c>
      <c r="AO299" s="72" t="s">
        <v>3168</v>
      </c>
      <c r="AP299" s="66" t="s">
        <v>178</v>
      </c>
      <c r="AQ299" s="66">
        <v>0</v>
      </c>
      <c r="AR299" s="66">
        <v>0</v>
      </c>
      <c r="AS299" s="66"/>
      <c r="AT299" s="66"/>
      <c r="AU299" s="66"/>
      <c r="AV299" s="66"/>
      <c r="AW299" s="66"/>
      <c r="AX299" s="66"/>
      <c r="AY299" s="66"/>
      <c r="AZ299" s="66"/>
      <c r="BA299" s="66" t="s">
        <v>3333</v>
      </c>
      <c r="BB299">
        <v>0</v>
      </c>
      <c r="BC299" s="66" t="str">
        <f>VLOOKUP(Edges[[#This Row],[States]],'Sentiment Classification'!E:G,3,FALSE)</f>
        <v>East</v>
      </c>
      <c r="BD299" s="66" t="str">
        <f>IF(Edges[[#This Row],[Vertex 1]]=Edges[[#This Row],[Vertex 2]],"HIDE","SHOW")</f>
        <v>HIDE</v>
      </c>
      <c r="BE299" s="66">
        <f>VLOOKUP(Edges[[#This Row],[Region]],'Sentiment Classification'!J:K,2,FALSE)</f>
        <v>-30</v>
      </c>
      <c r="BF299" s="66">
        <f>VLOOKUP(Edges[[#This Row],[States]],'Sentiment Classification'!E:F,2,FALSE)</f>
        <v>-7</v>
      </c>
      <c r="BG299" s="137" t="e">
        <f>REPLACE(INDEX(GroupVertices[Group], MATCH(Edges[[#This Row],[Vertex 1]],GroupVertices[Vertex],0)),1,1,"")</f>
        <v>#N/A</v>
      </c>
      <c r="BH299" s="137" t="e">
        <f>REPLACE(INDEX(GroupVertices[Group], MATCH(Edges[[#This Row],[Vertex 2]],GroupVertices[Vertex],0)),1,1,"")</f>
        <v>#N/A</v>
      </c>
      <c r="BI299">
        <v>1</v>
      </c>
    </row>
    <row r="300" spans="1:61" x14ac:dyDescent="0.25">
      <c r="A300" s="64" t="s">
        <v>3096</v>
      </c>
      <c r="B300" s="64" t="s">
        <v>226</v>
      </c>
      <c r="C300" s="79" t="s">
        <v>9480</v>
      </c>
      <c r="D300" s="87">
        <v>1</v>
      </c>
      <c r="E300" s="88"/>
      <c r="F300" s="89">
        <v>90</v>
      </c>
      <c r="G300" s="66" t="str">
        <f>IF(Edges[[#This Row],[Vertex 1]]=Edges[[#This Row],[Vertex 2]],"HIDE","SHOW")</f>
        <v>SHOW</v>
      </c>
      <c r="H300" s="77"/>
      <c r="I300" s="90"/>
      <c r="J300" s="90"/>
      <c r="K300" s="34" t="s">
        <v>65</v>
      </c>
      <c r="L300" s="93">
        <v>300</v>
      </c>
      <c r="M300" s="93"/>
      <c r="N300" s="92"/>
      <c r="O300" s="66" t="s">
        <v>233</v>
      </c>
      <c r="P300" s="68">
        <v>42848.274050925924</v>
      </c>
      <c r="Q300" s="66" t="s">
        <v>3116</v>
      </c>
      <c r="R300" s="66"/>
      <c r="S300" s="66"/>
      <c r="T300" s="66"/>
      <c r="U300" s="66"/>
      <c r="V300" s="70" t="s">
        <v>3140</v>
      </c>
      <c r="W300" s="68">
        <v>42848.274050925924</v>
      </c>
      <c r="X300" s="70" t="s">
        <v>3153</v>
      </c>
      <c r="Y300" s="66"/>
      <c r="Z300" s="66"/>
      <c r="AA300" s="72" t="s">
        <v>3169</v>
      </c>
      <c r="AB300" s="66"/>
      <c r="AC300" s="66" t="b">
        <v>0</v>
      </c>
      <c r="AD300" s="66">
        <v>0</v>
      </c>
      <c r="AE300" s="72" t="s">
        <v>581</v>
      </c>
      <c r="AF300" s="66" t="b">
        <v>0</v>
      </c>
      <c r="AG300" s="66" t="s">
        <v>297</v>
      </c>
      <c r="AH300" s="66"/>
      <c r="AI300" s="72" t="s">
        <v>294</v>
      </c>
      <c r="AJ300" s="66" t="b">
        <v>0</v>
      </c>
      <c r="AK300" s="66">
        <v>0</v>
      </c>
      <c r="AL300" s="72" t="s">
        <v>294</v>
      </c>
      <c r="AM300" s="66" t="s">
        <v>303</v>
      </c>
      <c r="AN300" s="66" t="b">
        <v>0</v>
      </c>
      <c r="AO300" s="72" t="s">
        <v>3169</v>
      </c>
      <c r="AP300" s="66" t="s">
        <v>178</v>
      </c>
      <c r="AQ300" s="66">
        <v>0</v>
      </c>
      <c r="AR300" s="66">
        <v>0</v>
      </c>
      <c r="AS300" s="66"/>
      <c r="AT300" s="66"/>
      <c r="AU300" s="66"/>
      <c r="AV300" s="66"/>
      <c r="AW300" s="66"/>
      <c r="AX300" s="66"/>
      <c r="AY300" s="66"/>
      <c r="AZ300" s="66"/>
      <c r="BA300" s="66" t="s">
        <v>3333</v>
      </c>
      <c r="BB300">
        <v>-1</v>
      </c>
      <c r="BC300" s="66" t="str">
        <f>VLOOKUP(Edges[[#This Row],[States]],'Sentiment Classification'!E:G,3,FALSE)</f>
        <v>East</v>
      </c>
      <c r="BD300" s="66" t="str">
        <f>IF(Edges[[#This Row],[Vertex 1]]=Edges[[#This Row],[Vertex 2]],"HIDE","SHOW")</f>
        <v>SHOW</v>
      </c>
      <c r="BE300" s="66">
        <f>VLOOKUP(Edges[[#This Row],[Region]],'Sentiment Classification'!J:K,2,FALSE)</f>
        <v>-30</v>
      </c>
      <c r="BF300" s="66">
        <f>VLOOKUP(Edges[[#This Row],[States]],'Sentiment Classification'!E:F,2,FALSE)</f>
        <v>-7</v>
      </c>
      <c r="BG300" s="65" t="str">
        <f>REPLACE(INDEX(GroupVertices[Group], MATCH(Edges[[#This Row],[Vertex 1]],GroupVertices[Vertex],0)),1,1,"")</f>
        <v>ast</v>
      </c>
      <c r="BH300" s="65" t="str">
        <f>REPLACE(INDEX(GroupVertices[Group], MATCH(Edges[[#This Row],[Vertex 2]],GroupVertices[Vertex],0)),1,1,"")</f>
        <v>A</v>
      </c>
      <c r="BI300">
        <v>1</v>
      </c>
    </row>
    <row r="301" spans="1:61" x14ac:dyDescent="0.25">
      <c r="A301" s="64" t="s">
        <v>3097</v>
      </c>
      <c r="B301" s="64" t="s">
        <v>227</v>
      </c>
      <c r="C301" s="79" t="s">
        <v>9480</v>
      </c>
      <c r="D301" s="87">
        <v>1</v>
      </c>
      <c r="E301" s="88"/>
      <c r="F301" s="89">
        <v>90</v>
      </c>
      <c r="G301" s="66" t="str">
        <f>IF(Edges[[#This Row],[Vertex 1]]=Edges[[#This Row],[Vertex 2]],"HIDE","SHOW")</f>
        <v>SHOW</v>
      </c>
      <c r="H301" s="77"/>
      <c r="I301" s="90"/>
      <c r="J301" s="90"/>
      <c r="K301" s="34" t="s">
        <v>65</v>
      </c>
      <c r="L301" s="93">
        <v>301</v>
      </c>
      <c r="M301" s="93"/>
      <c r="N301" s="92"/>
      <c r="O301" s="66" t="s">
        <v>233</v>
      </c>
      <c r="P301" s="68">
        <v>42849.390567129631</v>
      </c>
      <c r="Q301" s="66" t="s">
        <v>3117</v>
      </c>
      <c r="R301" s="66"/>
      <c r="S301" s="66"/>
      <c r="T301" s="66"/>
      <c r="U301" s="66"/>
      <c r="V301" s="70" t="s">
        <v>418</v>
      </c>
      <c r="W301" s="68">
        <v>42849.390567129631</v>
      </c>
      <c r="X301" s="70" t="s">
        <v>3154</v>
      </c>
      <c r="Y301" s="66"/>
      <c r="Z301" s="66"/>
      <c r="AA301" s="72" t="s">
        <v>3170</v>
      </c>
      <c r="AB301" s="66"/>
      <c r="AC301" s="66" t="b">
        <v>0</v>
      </c>
      <c r="AD301" s="66">
        <v>0</v>
      </c>
      <c r="AE301" s="72" t="s">
        <v>293</v>
      </c>
      <c r="AF301" s="66" t="b">
        <v>0</v>
      </c>
      <c r="AG301" s="66" t="s">
        <v>297</v>
      </c>
      <c r="AH301" s="66"/>
      <c r="AI301" s="72" t="s">
        <v>294</v>
      </c>
      <c r="AJ301" s="66" t="b">
        <v>0</v>
      </c>
      <c r="AK301" s="66">
        <v>0</v>
      </c>
      <c r="AL301" s="72" t="s">
        <v>294</v>
      </c>
      <c r="AM301" s="66" t="s">
        <v>303</v>
      </c>
      <c r="AN301" s="66" t="b">
        <v>0</v>
      </c>
      <c r="AO301" s="72" t="s">
        <v>3170</v>
      </c>
      <c r="AP301" s="66" t="s">
        <v>178</v>
      </c>
      <c r="AQ301" s="66">
        <v>0</v>
      </c>
      <c r="AR301" s="66">
        <v>0</v>
      </c>
      <c r="AS301" s="66"/>
      <c r="AT301" s="66"/>
      <c r="AU301" s="66"/>
      <c r="AV301" s="66"/>
      <c r="AW301" s="66"/>
      <c r="AX301" s="66"/>
      <c r="AY301" s="66"/>
      <c r="AZ301" s="66"/>
      <c r="BA301" s="66" t="s">
        <v>3333</v>
      </c>
      <c r="BB301">
        <v>-1</v>
      </c>
      <c r="BC301" s="66" t="str">
        <f>VLOOKUP(Edges[[#This Row],[States]],'Sentiment Classification'!E:G,3,FALSE)</f>
        <v>East</v>
      </c>
      <c r="BD301" s="66" t="str">
        <f>IF(Edges[[#This Row],[Vertex 1]]=Edges[[#This Row],[Vertex 2]],"HIDE","SHOW")</f>
        <v>SHOW</v>
      </c>
      <c r="BE301" s="66">
        <f>VLOOKUP(Edges[[#This Row],[Region]],'Sentiment Classification'!J:K,2,FALSE)</f>
        <v>-30</v>
      </c>
      <c r="BF301" s="66">
        <f>VLOOKUP(Edges[[#This Row],[States]],'Sentiment Classification'!E:F,2,FALSE)</f>
        <v>-7</v>
      </c>
      <c r="BG301" s="65" t="str">
        <f>REPLACE(INDEX(GroupVertices[Group], MATCH(Edges[[#This Row],[Vertex 1]],GroupVertices[Vertex],0)),1,1,"")</f>
        <v>ast</v>
      </c>
      <c r="BH301" s="65" t="str">
        <f>REPLACE(INDEX(GroupVertices[Group], MATCH(Edges[[#This Row],[Vertex 2]],GroupVertices[Vertex],0)),1,1,"")</f>
        <v>A</v>
      </c>
      <c r="BI301">
        <v>1</v>
      </c>
    </row>
    <row r="302" spans="1:61" hidden="1" x14ac:dyDescent="0.25">
      <c r="A302" s="64" t="s">
        <v>496</v>
      </c>
      <c r="B302" s="64" t="s">
        <v>496</v>
      </c>
      <c r="C302" s="79"/>
      <c r="D302" s="87"/>
      <c r="E302" s="88"/>
      <c r="F302" s="89"/>
      <c r="G302" s="66" t="str">
        <f>IF(Edges[[#This Row],[Vertex 1]]=Edges[[#This Row],[Vertex 2]],"HIDE","SHOW")</f>
        <v>HIDE</v>
      </c>
      <c r="H302" s="77"/>
      <c r="I302" s="90"/>
      <c r="J302" s="90"/>
      <c r="K302" s="34" t="s">
        <v>65</v>
      </c>
      <c r="L302" s="93">
        <v>302</v>
      </c>
      <c r="M302" s="93"/>
      <c r="N302" s="92"/>
      <c r="O302" s="66" t="s">
        <v>178</v>
      </c>
      <c r="P302" s="68">
        <v>42852.006180555552</v>
      </c>
      <c r="Q302" s="66" t="s">
        <v>3118</v>
      </c>
      <c r="R302" s="66"/>
      <c r="S302" s="66"/>
      <c r="T302" s="66"/>
      <c r="U302" s="66"/>
      <c r="V302" s="70" t="s">
        <v>537</v>
      </c>
      <c r="W302" s="68">
        <v>42852.006180555552</v>
      </c>
      <c r="X302" s="70" t="s">
        <v>3155</v>
      </c>
      <c r="Y302" s="66"/>
      <c r="Z302" s="66"/>
      <c r="AA302" s="72" t="s">
        <v>3171</v>
      </c>
      <c r="AB302" s="66"/>
      <c r="AC302" s="66" t="b">
        <v>0</v>
      </c>
      <c r="AD302" s="66">
        <v>0</v>
      </c>
      <c r="AE302" s="72" t="s">
        <v>294</v>
      </c>
      <c r="AF302" s="66" t="b">
        <v>0</v>
      </c>
      <c r="AG302" s="66" t="s">
        <v>584</v>
      </c>
      <c r="AH302" s="66"/>
      <c r="AI302" s="72" t="s">
        <v>294</v>
      </c>
      <c r="AJ302" s="66" t="b">
        <v>0</v>
      </c>
      <c r="AK302" s="66">
        <v>0</v>
      </c>
      <c r="AL302" s="72" t="s">
        <v>294</v>
      </c>
      <c r="AM302" s="66" t="s">
        <v>307</v>
      </c>
      <c r="AN302" s="66" t="b">
        <v>0</v>
      </c>
      <c r="AO302" s="72" t="s">
        <v>3171</v>
      </c>
      <c r="AP302" s="66" t="s">
        <v>178</v>
      </c>
      <c r="AQ302" s="66">
        <v>0</v>
      </c>
      <c r="AR302" s="66">
        <v>0</v>
      </c>
      <c r="AS302" s="66"/>
      <c r="AT302" s="66"/>
      <c r="AU302" s="66"/>
      <c r="AV302" s="66"/>
      <c r="AW302" s="66"/>
      <c r="AX302" s="66"/>
      <c r="AY302" s="66"/>
      <c r="AZ302" s="66"/>
      <c r="BA302" s="66" t="s">
        <v>3333</v>
      </c>
      <c r="BB302">
        <v>0</v>
      </c>
      <c r="BC302" s="66" t="str">
        <f>VLOOKUP(Edges[[#This Row],[States]],'Sentiment Classification'!E:G,3,FALSE)</f>
        <v>East</v>
      </c>
      <c r="BD302" s="66" t="str">
        <f>IF(Edges[[#This Row],[Vertex 1]]=Edges[[#This Row],[Vertex 2]],"HIDE","SHOW")</f>
        <v>HIDE</v>
      </c>
      <c r="BE302" s="66">
        <f>VLOOKUP(Edges[[#This Row],[Region]],'Sentiment Classification'!J:K,2,FALSE)</f>
        <v>-30</v>
      </c>
      <c r="BF302" s="66">
        <f>VLOOKUP(Edges[[#This Row],[States]],'Sentiment Classification'!E:F,2,FALSE)</f>
        <v>-7</v>
      </c>
      <c r="BG302" s="137" t="e">
        <f>REPLACE(INDEX(GroupVertices[Group], MATCH(Edges[[#This Row],[Vertex 1]],GroupVertices[Vertex],0)),1,1,"")</f>
        <v>#N/A</v>
      </c>
      <c r="BH302" s="137" t="e">
        <f>REPLACE(INDEX(GroupVertices[Group], MATCH(Edges[[#This Row],[Vertex 2]],GroupVertices[Vertex],0)),1,1,"")</f>
        <v>#N/A</v>
      </c>
      <c r="BI302">
        <v>7</v>
      </c>
    </row>
    <row r="303" spans="1:61" x14ac:dyDescent="0.25">
      <c r="A303" s="64" t="s">
        <v>3098</v>
      </c>
      <c r="B303" s="64" t="s">
        <v>504</v>
      </c>
      <c r="C303" s="79" t="s">
        <v>9480</v>
      </c>
      <c r="D303" s="87">
        <v>1</v>
      </c>
      <c r="E303" s="88"/>
      <c r="F303" s="89">
        <v>90</v>
      </c>
      <c r="G303" s="66" t="str">
        <f>IF(Edges[[#This Row],[Vertex 1]]=Edges[[#This Row],[Vertex 2]],"HIDE","SHOW")</f>
        <v>SHOW</v>
      </c>
      <c r="H303" s="77"/>
      <c r="I303" s="90"/>
      <c r="J303" s="90"/>
      <c r="K303" s="34" t="s">
        <v>65</v>
      </c>
      <c r="L303" s="93">
        <v>303</v>
      </c>
      <c r="M303" s="93"/>
      <c r="N303" s="92"/>
      <c r="O303" s="66" t="s">
        <v>233</v>
      </c>
      <c r="P303" s="68">
        <v>42852.717615740738</v>
      </c>
      <c r="Q303" s="66" t="s">
        <v>3119</v>
      </c>
      <c r="R303" s="66"/>
      <c r="S303" s="66"/>
      <c r="T303" s="66"/>
      <c r="U303" s="66"/>
      <c r="V303" s="70" t="s">
        <v>3141</v>
      </c>
      <c r="W303" s="68">
        <v>42852.717615740738</v>
      </c>
      <c r="X303" s="70" t="s">
        <v>3156</v>
      </c>
      <c r="Y303" s="66"/>
      <c r="Z303" s="66"/>
      <c r="AA303" s="72" t="s">
        <v>3172</v>
      </c>
      <c r="AB303" s="66"/>
      <c r="AC303" s="66" t="b">
        <v>0</v>
      </c>
      <c r="AD303" s="66">
        <v>0</v>
      </c>
      <c r="AE303" s="72" t="s">
        <v>3189</v>
      </c>
      <c r="AF303" s="66" t="b">
        <v>0</v>
      </c>
      <c r="AG303" s="66" t="s">
        <v>297</v>
      </c>
      <c r="AH303" s="66"/>
      <c r="AI303" s="72" t="s">
        <v>294</v>
      </c>
      <c r="AJ303" s="66" t="b">
        <v>0</v>
      </c>
      <c r="AK303" s="66">
        <v>0</v>
      </c>
      <c r="AL303" s="72" t="s">
        <v>294</v>
      </c>
      <c r="AM303" s="66" t="s">
        <v>303</v>
      </c>
      <c r="AN303" s="66" t="b">
        <v>0</v>
      </c>
      <c r="AO303" s="72" t="s">
        <v>3172</v>
      </c>
      <c r="AP303" s="66" t="s">
        <v>178</v>
      </c>
      <c r="AQ303" s="66">
        <v>0</v>
      </c>
      <c r="AR303" s="66">
        <v>0</v>
      </c>
      <c r="AS303" s="66"/>
      <c r="AT303" s="66"/>
      <c r="AU303" s="66"/>
      <c r="AV303" s="66"/>
      <c r="AW303" s="66"/>
      <c r="AX303" s="66"/>
      <c r="AY303" s="66"/>
      <c r="AZ303" s="66"/>
      <c r="BA303" s="66" t="s">
        <v>3333</v>
      </c>
      <c r="BB303">
        <v>-1</v>
      </c>
      <c r="BC303" s="66" t="str">
        <f>VLOOKUP(Edges[[#This Row],[States]],'Sentiment Classification'!E:G,3,FALSE)</f>
        <v>East</v>
      </c>
      <c r="BD303" s="66" t="str">
        <f>IF(Edges[[#This Row],[Vertex 1]]=Edges[[#This Row],[Vertex 2]],"HIDE","SHOW")</f>
        <v>SHOW</v>
      </c>
      <c r="BE303" s="66">
        <f>VLOOKUP(Edges[[#This Row],[Region]],'Sentiment Classification'!J:K,2,FALSE)</f>
        <v>-30</v>
      </c>
      <c r="BF303" s="66">
        <f>VLOOKUP(Edges[[#This Row],[States]],'Sentiment Classification'!E:F,2,FALSE)</f>
        <v>-7</v>
      </c>
      <c r="BG303" s="65" t="str">
        <f>REPLACE(INDEX(GroupVertices[Group], MATCH(Edges[[#This Row],[Vertex 1]],GroupVertices[Vertex],0)),1,1,"")</f>
        <v>ast</v>
      </c>
      <c r="BH303" s="65" t="str">
        <f>REPLACE(INDEX(GroupVertices[Group], MATCH(Edges[[#This Row],[Vertex 2]],GroupVertices[Vertex],0)),1,1,"")</f>
        <v>ast</v>
      </c>
      <c r="BI303">
        <v>1</v>
      </c>
    </row>
    <row r="304" spans="1:61" x14ac:dyDescent="0.25">
      <c r="A304" s="64" t="s">
        <v>3098</v>
      </c>
      <c r="B304" s="64" t="s">
        <v>226</v>
      </c>
      <c r="C304" s="79" t="s">
        <v>9480</v>
      </c>
      <c r="D304" s="87">
        <v>1</v>
      </c>
      <c r="E304" s="88"/>
      <c r="F304" s="89">
        <v>90</v>
      </c>
      <c r="G304" s="66" t="str">
        <f>IF(Edges[[#This Row],[Vertex 1]]=Edges[[#This Row],[Vertex 2]],"HIDE","SHOW")</f>
        <v>SHOW</v>
      </c>
      <c r="H304" s="77"/>
      <c r="I304" s="90"/>
      <c r="J304" s="90"/>
      <c r="K304" s="34" t="s">
        <v>65</v>
      </c>
      <c r="L304" s="93">
        <v>304</v>
      </c>
      <c r="M304" s="93"/>
      <c r="N304" s="92"/>
      <c r="O304" s="66" t="s">
        <v>232</v>
      </c>
      <c r="P304" s="68">
        <v>42852.717615740738</v>
      </c>
      <c r="Q304" s="66" t="s">
        <v>3119</v>
      </c>
      <c r="R304" s="66"/>
      <c r="S304" s="66"/>
      <c r="T304" s="66"/>
      <c r="U304" s="66"/>
      <c r="V304" s="70" t="s">
        <v>3141</v>
      </c>
      <c r="W304" s="68">
        <v>42852.717615740738</v>
      </c>
      <c r="X304" s="70" t="s">
        <v>3156</v>
      </c>
      <c r="Y304" s="66"/>
      <c r="Z304" s="66"/>
      <c r="AA304" s="72" t="s">
        <v>3172</v>
      </c>
      <c r="AB304" s="66"/>
      <c r="AC304" s="66" t="b">
        <v>0</v>
      </c>
      <c r="AD304" s="66">
        <v>0</v>
      </c>
      <c r="AE304" s="72" t="s">
        <v>3189</v>
      </c>
      <c r="AF304" s="66" t="b">
        <v>0</v>
      </c>
      <c r="AG304" s="66" t="s">
        <v>297</v>
      </c>
      <c r="AH304" s="66"/>
      <c r="AI304" s="72" t="s">
        <v>294</v>
      </c>
      <c r="AJ304" s="66" t="b">
        <v>0</v>
      </c>
      <c r="AK304" s="66">
        <v>0</v>
      </c>
      <c r="AL304" s="72" t="s">
        <v>294</v>
      </c>
      <c r="AM304" s="66" t="s">
        <v>303</v>
      </c>
      <c r="AN304" s="66" t="b">
        <v>0</v>
      </c>
      <c r="AO304" s="72" t="s">
        <v>3172</v>
      </c>
      <c r="AP304" s="66" t="s">
        <v>178</v>
      </c>
      <c r="AQ304" s="66">
        <v>0</v>
      </c>
      <c r="AR304" s="66">
        <v>0</v>
      </c>
      <c r="AS304" s="66"/>
      <c r="AT304" s="66"/>
      <c r="AU304" s="66"/>
      <c r="AV304" s="66"/>
      <c r="AW304" s="66"/>
      <c r="AX304" s="66"/>
      <c r="AY304" s="66"/>
      <c r="AZ304" s="66"/>
      <c r="BA304" s="66" t="s">
        <v>3333</v>
      </c>
      <c r="BB304">
        <v>-1</v>
      </c>
      <c r="BC304" s="66" t="str">
        <f>VLOOKUP(Edges[[#This Row],[States]],'Sentiment Classification'!E:G,3,FALSE)</f>
        <v>East</v>
      </c>
      <c r="BD304" s="66" t="str">
        <f>IF(Edges[[#This Row],[Vertex 1]]=Edges[[#This Row],[Vertex 2]],"HIDE","SHOW")</f>
        <v>SHOW</v>
      </c>
      <c r="BE304" s="66">
        <f>VLOOKUP(Edges[[#This Row],[Region]],'Sentiment Classification'!J:K,2,FALSE)</f>
        <v>-30</v>
      </c>
      <c r="BF304" s="66">
        <f>VLOOKUP(Edges[[#This Row],[States]],'Sentiment Classification'!E:F,2,FALSE)</f>
        <v>-7</v>
      </c>
      <c r="BG304" s="65" t="str">
        <f>REPLACE(INDEX(GroupVertices[Group], MATCH(Edges[[#This Row],[Vertex 1]],GroupVertices[Vertex],0)),1,1,"")</f>
        <v>ast</v>
      </c>
      <c r="BH304" s="65" t="str">
        <f>REPLACE(INDEX(GroupVertices[Group], MATCH(Edges[[#This Row],[Vertex 2]],GroupVertices[Vertex],0)),1,1,"")</f>
        <v>A</v>
      </c>
      <c r="BI304">
        <v>1</v>
      </c>
    </row>
    <row r="305" spans="1:61" x14ac:dyDescent="0.25">
      <c r="A305" s="64" t="s">
        <v>3099</v>
      </c>
      <c r="B305" s="64" t="s">
        <v>2788</v>
      </c>
      <c r="C305" s="79" t="s">
        <v>9479</v>
      </c>
      <c r="D305" s="87">
        <v>1</v>
      </c>
      <c r="E305" s="88"/>
      <c r="F305" s="89">
        <v>90</v>
      </c>
      <c r="G305" s="66" t="str">
        <f>IF(Edges[[#This Row],[Vertex 1]]=Edges[[#This Row],[Vertex 2]],"HIDE","SHOW")</f>
        <v>SHOW</v>
      </c>
      <c r="H305" s="77"/>
      <c r="I305" s="90"/>
      <c r="J305" s="90"/>
      <c r="K305" s="34" t="s">
        <v>65</v>
      </c>
      <c r="L305" s="93">
        <v>305</v>
      </c>
      <c r="M305" s="93"/>
      <c r="N305" s="92"/>
      <c r="O305" s="66" t="s">
        <v>232</v>
      </c>
      <c r="P305" s="68">
        <v>42852.744328703702</v>
      </c>
      <c r="Q305" s="66" t="s">
        <v>3120</v>
      </c>
      <c r="R305" s="69" t="s">
        <v>3131</v>
      </c>
      <c r="S305" s="66" t="s">
        <v>525</v>
      </c>
      <c r="T305" s="66" t="s">
        <v>3136</v>
      </c>
      <c r="U305" s="66"/>
      <c r="V305" s="70" t="s">
        <v>3142</v>
      </c>
      <c r="W305" s="68">
        <v>42852.744328703702</v>
      </c>
      <c r="X305" s="70" t="s">
        <v>3157</v>
      </c>
      <c r="Y305" s="66"/>
      <c r="Z305" s="66"/>
      <c r="AA305" s="72" t="s">
        <v>3173</v>
      </c>
      <c r="AB305" s="66"/>
      <c r="AC305" s="66" t="b">
        <v>0</v>
      </c>
      <c r="AD305" s="66">
        <v>1</v>
      </c>
      <c r="AE305" s="72" t="s">
        <v>1015</v>
      </c>
      <c r="AF305" s="66" t="b">
        <v>0</v>
      </c>
      <c r="AG305" s="66" t="s">
        <v>297</v>
      </c>
      <c r="AH305" s="66"/>
      <c r="AI305" s="72" t="s">
        <v>294</v>
      </c>
      <c r="AJ305" s="66" t="b">
        <v>0</v>
      </c>
      <c r="AK305" s="66">
        <v>0</v>
      </c>
      <c r="AL305" s="72" t="s">
        <v>294</v>
      </c>
      <c r="AM305" s="66" t="s">
        <v>303</v>
      </c>
      <c r="AN305" s="66" t="b">
        <v>1</v>
      </c>
      <c r="AO305" s="72" t="s">
        <v>3173</v>
      </c>
      <c r="AP305" s="66" t="s">
        <v>178</v>
      </c>
      <c r="AQ305" s="66">
        <v>0</v>
      </c>
      <c r="AR305" s="66">
        <v>0</v>
      </c>
      <c r="AS305" s="66" t="s">
        <v>3197</v>
      </c>
      <c r="AT305" s="66" t="s">
        <v>365</v>
      </c>
      <c r="AU305" s="66" t="s">
        <v>1024</v>
      </c>
      <c r="AV305" s="66" t="s">
        <v>3199</v>
      </c>
      <c r="AW305" s="66" t="s">
        <v>3201</v>
      </c>
      <c r="AX305" s="66" t="s">
        <v>3203</v>
      </c>
      <c r="AY305" s="66" t="s">
        <v>3205</v>
      </c>
      <c r="AZ305" s="69" t="s">
        <v>3206</v>
      </c>
      <c r="BA305" s="66" t="s">
        <v>3333</v>
      </c>
      <c r="BB305">
        <v>1</v>
      </c>
      <c r="BC305" s="66" t="str">
        <f>VLOOKUP(Edges[[#This Row],[States]],'Sentiment Classification'!E:G,3,FALSE)</f>
        <v>East</v>
      </c>
      <c r="BD305" s="66" t="str">
        <f>IF(Edges[[#This Row],[Vertex 1]]=Edges[[#This Row],[Vertex 2]],"HIDE","SHOW")</f>
        <v>SHOW</v>
      </c>
      <c r="BE305" s="66">
        <f>VLOOKUP(Edges[[#This Row],[Region]],'Sentiment Classification'!J:K,2,FALSE)</f>
        <v>-30</v>
      </c>
      <c r="BF305" s="66">
        <f>VLOOKUP(Edges[[#This Row],[States]],'Sentiment Classification'!E:F,2,FALSE)</f>
        <v>-7</v>
      </c>
      <c r="BG305" s="65" t="str">
        <f>REPLACE(INDEX(GroupVertices[Group], MATCH(Edges[[#This Row],[Vertex 1]],GroupVertices[Vertex],0)),1,1,"")</f>
        <v>ast</v>
      </c>
      <c r="BH305" s="65" t="str">
        <f>REPLACE(INDEX(GroupVertices[Group], MATCH(Edges[[#This Row],[Vertex 2]],GroupVertices[Vertex],0)),1,1,"")</f>
        <v>A</v>
      </c>
      <c r="BI305">
        <v>1</v>
      </c>
    </row>
    <row r="306" spans="1:61" x14ac:dyDescent="0.25">
      <c r="A306" s="64" t="s">
        <v>3099</v>
      </c>
      <c r="B306" s="64" t="s">
        <v>227</v>
      </c>
      <c r="C306" s="79" t="s">
        <v>9479</v>
      </c>
      <c r="D306" s="87">
        <v>1</v>
      </c>
      <c r="E306" s="88"/>
      <c r="F306" s="89">
        <v>90</v>
      </c>
      <c r="G306" s="66" t="str">
        <f>IF(Edges[[#This Row],[Vertex 1]]=Edges[[#This Row],[Vertex 2]],"HIDE","SHOW")</f>
        <v>SHOW</v>
      </c>
      <c r="H306" s="77"/>
      <c r="I306" s="90"/>
      <c r="J306" s="90"/>
      <c r="K306" s="34" t="s">
        <v>65</v>
      </c>
      <c r="L306" s="93">
        <v>306</v>
      </c>
      <c r="M306" s="93"/>
      <c r="N306" s="92"/>
      <c r="O306" s="66" t="s">
        <v>232</v>
      </c>
      <c r="P306" s="68">
        <v>42852.740879629629</v>
      </c>
      <c r="Q306" s="66" t="s">
        <v>3121</v>
      </c>
      <c r="R306" s="69" t="s">
        <v>3132</v>
      </c>
      <c r="S306" s="66" t="s">
        <v>525</v>
      </c>
      <c r="T306" s="66" t="s">
        <v>3136</v>
      </c>
      <c r="U306" s="66"/>
      <c r="V306" s="70" t="s">
        <v>3142</v>
      </c>
      <c r="W306" s="68">
        <v>42852.740879629629</v>
      </c>
      <c r="X306" s="70" t="s">
        <v>3158</v>
      </c>
      <c r="Y306" s="66"/>
      <c r="Z306" s="66"/>
      <c r="AA306" s="72" t="s">
        <v>3174</v>
      </c>
      <c r="AB306" s="66"/>
      <c r="AC306" s="66" t="b">
        <v>0</v>
      </c>
      <c r="AD306" s="66">
        <v>1</v>
      </c>
      <c r="AE306" s="72" t="s">
        <v>581</v>
      </c>
      <c r="AF306" s="66" t="b">
        <v>0</v>
      </c>
      <c r="AG306" s="66" t="s">
        <v>297</v>
      </c>
      <c r="AH306" s="66"/>
      <c r="AI306" s="72" t="s">
        <v>294</v>
      </c>
      <c r="AJ306" s="66" t="b">
        <v>0</v>
      </c>
      <c r="AK306" s="66">
        <v>0</v>
      </c>
      <c r="AL306" s="72" t="s">
        <v>294</v>
      </c>
      <c r="AM306" s="66" t="s">
        <v>303</v>
      </c>
      <c r="AN306" s="66" t="b">
        <v>1</v>
      </c>
      <c r="AO306" s="72" t="s">
        <v>3174</v>
      </c>
      <c r="AP306" s="66" t="s">
        <v>178</v>
      </c>
      <c r="AQ306" s="66">
        <v>0</v>
      </c>
      <c r="AR306" s="66">
        <v>0</v>
      </c>
      <c r="AS306" s="66" t="s">
        <v>3198</v>
      </c>
      <c r="AT306" s="66" t="s">
        <v>365</v>
      </c>
      <c r="AU306" s="66" t="s">
        <v>1024</v>
      </c>
      <c r="AV306" s="66" t="s">
        <v>3200</v>
      </c>
      <c r="AW306" s="66" t="s">
        <v>3202</v>
      </c>
      <c r="AX306" s="66" t="s">
        <v>3204</v>
      </c>
      <c r="AY306" s="66" t="s">
        <v>1031</v>
      </c>
      <c r="AZ306" s="69" t="s">
        <v>3207</v>
      </c>
      <c r="BA306" s="66" t="s">
        <v>3333</v>
      </c>
      <c r="BB306">
        <v>1</v>
      </c>
      <c r="BC306" s="66" t="str">
        <f>VLOOKUP(Edges[[#This Row],[States]],'Sentiment Classification'!E:G,3,FALSE)</f>
        <v>East</v>
      </c>
      <c r="BD306" s="66" t="str">
        <f>IF(Edges[[#This Row],[Vertex 1]]=Edges[[#This Row],[Vertex 2]],"HIDE","SHOW")</f>
        <v>SHOW</v>
      </c>
      <c r="BE306" s="66">
        <f>VLOOKUP(Edges[[#This Row],[Region]],'Sentiment Classification'!J:K,2,FALSE)</f>
        <v>-30</v>
      </c>
      <c r="BF306" s="66">
        <f>VLOOKUP(Edges[[#This Row],[States]],'Sentiment Classification'!E:F,2,FALSE)</f>
        <v>-7</v>
      </c>
      <c r="BG306" s="65" t="str">
        <f>REPLACE(INDEX(GroupVertices[Group], MATCH(Edges[[#This Row],[Vertex 1]],GroupVertices[Vertex],0)),1,1,"")</f>
        <v>ast</v>
      </c>
      <c r="BH306" s="65" t="str">
        <f>REPLACE(INDEX(GroupVertices[Group], MATCH(Edges[[#This Row],[Vertex 2]],GroupVertices[Vertex],0)),1,1,"")</f>
        <v>A</v>
      </c>
      <c r="BI306">
        <v>1</v>
      </c>
    </row>
    <row r="307" spans="1:61" x14ac:dyDescent="0.25">
      <c r="A307" s="64" t="s">
        <v>3099</v>
      </c>
      <c r="B307" s="64" t="s">
        <v>226</v>
      </c>
      <c r="C307" s="79" t="s">
        <v>9479</v>
      </c>
      <c r="D307" s="87">
        <v>1</v>
      </c>
      <c r="E307" s="88"/>
      <c r="F307" s="89">
        <v>90</v>
      </c>
      <c r="G307" s="66" t="str">
        <f>IF(Edges[[#This Row],[Vertex 1]]=Edges[[#This Row],[Vertex 2]],"HIDE","SHOW")</f>
        <v>SHOW</v>
      </c>
      <c r="H307" s="77"/>
      <c r="I307" s="90"/>
      <c r="J307" s="90"/>
      <c r="K307" s="34" t="s">
        <v>65</v>
      </c>
      <c r="L307" s="93">
        <v>307</v>
      </c>
      <c r="M307" s="93"/>
      <c r="N307" s="92"/>
      <c r="O307" s="66" t="s">
        <v>233</v>
      </c>
      <c r="P307" s="68">
        <v>42852.740879629629</v>
      </c>
      <c r="Q307" s="66" t="s">
        <v>3121</v>
      </c>
      <c r="R307" s="69" t="s">
        <v>3132</v>
      </c>
      <c r="S307" s="66" t="s">
        <v>525</v>
      </c>
      <c r="T307" s="66" t="s">
        <v>3136</v>
      </c>
      <c r="U307" s="66"/>
      <c r="V307" s="70" t="s">
        <v>3142</v>
      </c>
      <c r="W307" s="68">
        <v>42852.740879629629</v>
      </c>
      <c r="X307" s="70" t="s">
        <v>3158</v>
      </c>
      <c r="Y307" s="66"/>
      <c r="Z307" s="66"/>
      <c r="AA307" s="72" t="s">
        <v>3174</v>
      </c>
      <c r="AB307" s="66"/>
      <c r="AC307" s="66" t="b">
        <v>0</v>
      </c>
      <c r="AD307" s="66">
        <v>1</v>
      </c>
      <c r="AE307" s="72" t="s">
        <v>581</v>
      </c>
      <c r="AF307" s="66" t="b">
        <v>0</v>
      </c>
      <c r="AG307" s="66" t="s">
        <v>297</v>
      </c>
      <c r="AH307" s="66"/>
      <c r="AI307" s="72" t="s">
        <v>294</v>
      </c>
      <c r="AJ307" s="66" t="b">
        <v>0</v>
      </c>
      <c r="AK307" s="66">
        <v>0</v>
      </c>
      <c r="AL307" s="72" t="s">
        <v>294</v>
      </c>
      <c r="AM307" s="66" t="s">
        <v>303</v>
      </c>
      <c r="AN307" s="66" t="b">
        <v>1</v>
      </c>
      <c r="AO307" s="72" t="s">
        <v>3174</v>
      </c>
      <c r="AP307" s="66" t="s">
        <v>178</v>
      </c>
      <c r="AQ307" s="66">
        <v>0</v>
      </c>
      <c r="AR307" s="66">
        <v>0</v>
      </c>
      <c r="AS307" s="66" t="s">
        <v>3198</v>
      </c>
      <c r="AT307" s="66" t="s">
        <v>365</v>
      </c>
      <c r="AU307" s="66" t="s">
        <v>1024</v>
      </c>
      <c r="AV307" s="66" t="s">
        <v>3200</v>
      </c>
      <c r="AW307" s="66" t="s">
        <v>3202</v>
      </c>
      <c r="AX307" s="66" t="s">
        <v>3204</v>
      </c>
      <c r="AY307" s="66" t="s">
        <v>1031</v>
      </c>
      <c r="AZ307" s="69" t="s">
        <v>3207</v>
      </c>
      <c r="BA307" s="66" t="s">
        <v>3333</v>
      </c>
      <c r="BB307">
        <v>1</v>
      </c>
      <c r="BC307" s="66" t="str">
        <f>VLOOKUP(Edges[[#This Row],[States]],'Sentiment Classification'!E:G,3,FALSE)</f>
        <v>East</v>
      </c>
      <c r="BD307" s="66" t="str">
        <f>IF(Edges[[#This Row],[Vertex 1]]=Edges[[#This Row],[Vertex 2]],"HIDE","SHOW")</f>
        <v>SHOW</v>
      </c>
      <c r="BE307" s="66">
        <f>VLOOKUP(Edges[[#This Row],[Region]],'Sentiment Classification'!J:K,2,FALSE)</f>
        <v>-30</v>
      </c>
      <c r="BF307" s="66">
        <f>VLOOKUP(Edges[[#This Row],[States]],'Sentiment Classification'!E:F,2,FALSE)</f>
        <v>-7</v>
      </c>
      <c r="BG307" s="65" t="str">
        <f>REPLACE(INDEX(GroupVertices[Group], MATCH(Edges[[#This Row],[Vertex 1]],GroupVertices[Vertex],0)),1,1,"")</f>
        <v>ast</v>
      </c>
      <c r="BH307" s="65" t="str">
        <f>REPLACE(INDEX(GroupVertices[Group], MATCH(Edges[[#This Row],[Vertex 2]],GroupVertices[Vertex],0)),1,1,"")</f>
        <v>A</v>
      </c>
      <c r="BI307">
        <v>1</v>
      </c>
    </row>
    <row r="308" spans="1:61" x14ac:dyDescent="0.25">
      <c r="A308" s="64" t="s">
        <v>3099</v>
      </c>
      <c r="B308" s="64" t="s">
        <v>775</v>
      </c>
      <c r="C308" s="79" t="s">
        <v>9479</v>
      </c>
      <c r="D308" s="87">
        <v>1</v>
      </c>
      <c r="E308" s="88"/>
      <c r="F308" s="89">
        <v>90</v>
      </c>
      <c r="G308" s="66" t="str">
        <f>IF(Edges[[#This Row],[Vertex 1]]=Edges[[#This Row],[Vertex 2]],"HIDE","SHOW")</f>
        <v>SHOW</v>
      </c>
      <c r="H308" s="77"/>
      <c r="I308" s="90"/>
      <c r="J308" s="90"/>
      <c r="K308" s="34" t="s">
        <v>65</v>
      </c>
      <c r="L308" s="93">
        <v>308</v>
      </c>
      <c r="M308" s="93"/>
      <c r="N308" s="92"/>
      <c r="O308" s="66" t="s">
        <v>233</v>
      </c>
      <c r="P308" s="68">
        <v>42852.744328703702</v>
      </c>
      <c r="Q308" s="66" t="s">
        <v>3120</v>
      </c>
      <c r="R308" s="69" t="s">
        <v>3131</v>
      </c>
      <c r="S308" s="66" t="s">
        <v>525</v>
      </c>
      <c r="T308" s="66" t="s">
        <v>3136</v>
      </c>
      <c r="U308" s="66"/>
      <c r="V308" s="70" t="s">
        <v>3142</v>
      </c>
      <c r="W308" s="68">
        <v>42852.744328703702</v>
      </c>
      <c r="X308" s="70" t="s">
        <v>3157</v>
      </c>
      <c r="Y308" s="66"/>
      <c r="Z308" s="66"/>
      <c r="AA308" s="72" t="s">
        <v>3173</v>
      </c>
      <c r="AB308" s="66"/>
      <c r="AC308" s="66" t="b">
        <v>0</v>
      </c>
      <c r="AD308" s="66">
        <v>1</v>
      </c>
      <c r="AE308" s="72" t="s">
        <v>1015</v>
      </c>
      <c r="AF308" s="66" t="b">
        <v>0</v>
      </c>
      <c r="AG308" s="66" t="s">
        <v>297</v>
      </c>
      <c r="AH308" s="66"/>
      <c r="AI308" s="72" t="s">
        <v>294</v>
      </c>
      <c r="AJ308" s="66" t="b">
        <v>0</v>
      </c>
      <c r="AK308" s="66">
        <v>0</v>
      </c>
      <c r="AL308" s="72" t="s">
        <v>294</v>
      </c>
      <c r="AM308" s="66" t="s">
        <v>303</v>
      </c>
      <c r="AN308" s="66" t="b">
        <v>1</v>
      </c>
      <c r="AO308" s="72" t="s">
        <v>3173</v>
      </c>
      <c r="AP308" s="66" t="s">
        <v>178</v>
      </c>
      <c r="AQ308" s="66">
        <v>0</v>
      </c>
      <c r="AR308" s="66">
        <v>0</v>
      </c>
      <c r="AS308" s="66" t="s">
        <v>3197</v>
      </c>
      <c r="AT308" s="66" t="s">
        <v>365</v>
      </c>
      <c r="AU308" s="66" t="s">
        <v>1024</v>
      </c>
      <c r="AV308" s="66" t="s">
        <v>3199</v>
      </c>
      <c r="AW308" s="66" t="s">
        <v>3201</v>
      </c>
      <c r="AX308" s="66" t="s">
        <v>3203</v>
      </c>
      <c r="AY308" s="66" t="s">
        <v>3205</v>
      </c>
      <c r="AZ308" s="69" t="s">
        <v>3206</v>
      </c>
      <c r="BA308" s="66" t="s">
        <v>3333</v>
      </c>
      <c r="BB308">
        <v>1</v>
      </c>
      <c r="BC308" s="66" t="str">
        <f>VLOOKUP(Edges[[#This Row],[States]],'Sentiment Classification'!E:G,3,FALSE)</f>
        <v>East</v>
      </c>
      <c r="BD308" s="66" t="str">
        <f>IF(Edges[[#This Row],[Vertex 1]]=Edges[[#This Row],[Vertex 2]],"HIDE","SHOW")</f>
        <v>SHOW</v>
      </c>
      <c r="BE308" s="66">
        <f>VLOOKUP(Edges[[#This Row],[Region]],'Sentiment Classification'!J:K,2,FALSE)</f>
        <v>-30</v>
      </c>
      <c r="BF308" s="66">
        <f>VLOOKUP(Edges[[#This Row],[States]],'Sentiment Classification'!E:F,2,FALSE)</f>
        <v>-7</v>
      </c>
      <c r="BG308" s="65" t="str">
        <f>REPLACE(INDEX(GroupVertices[Group], MATCH(Edges[[#This Row],[Vertex 1]],GroupVertices[Vertex],0)),1,1,"")</f>
        <v>ast</v>
      </c>
      <c r="BH308" s="65" t="str">
        <f>REPLACE(INDEX(GroupVertices[Group], MATCH(Edges[[#This Row],[Vertex 2]],GroupVertices[Vertex],0)),1,1,"")</f>
        <v>A</v>
      </c>
      <c r="BI308">
        <v>1</v>
      </c>
    </row>
    <row r="309" spans="1:61" x14ac:dyDescent="0.25">
      <c r="A309" s="64" t="s">
        <v>3100</v>
      </c>
      <c r="B309" s="64" t="s">
        <v>3108</v>
      </c>
      <c r="C309" s="79" t="s">
        <v>9479</v>
      </c>
      <c r="D309" s="87">
        <v>1</v>
      </c>
      <c r="E309" s="88"/>
      <c r="F309" s="89">
        <v>90</v>
      </c>
      <c r="G309" s="66" t="str">
        <f>IF(Edges[[#This Row],[Vertex 1]]=Edges[[#This Row],[Vertex 2]],"HIDE","SHOW")</f>
        <v>SHOW</v>
      </c>
      <c r="H309" s="77"/>
      <c r="I309" s="90"/>
      <c r="J309" s="90"/>
      <c r="K309" s="34" t="s">
        <v>65</v>
      </c>
      <c r="L309" s="93">
        <v>309</v>
      </c>
      <c r="M309" s="93"/>
      <c r="N309" s="92"/>
      <c r="O309" s="66" t="s">
        <v>232</v>
      </c>
      <c r="P309" s="68">
        <v>42853.154895833337</v>
      </c>
      <c r="Q309" s="66" t="s">
        <v>3122</v>
      </c>
      <c r="R309" s="66"/>
      <c r="S309" s="66"/>
      <c r="T309" s="66"/>
      <c r="U309" s="66"/>
      <c r="V309" s="70" t="s">
        <v>3143</v>
      </c>
      <c r="W309" s="68">
        <v>42853.154895833337</v>
      </c>
      <c r="X309" s="70" t="s">
        <v>3159</v>
      </c>
      <c r="Y309" s="66"/>
      <c r="Z309" s="66"/>
      <c r="AA309" s="72" t="s">
        <v>3175</v>
      </c>
      <c r="AB309" s="72" t="s">
        <v>3183</v>
      </c>
      <c r="AC309" s="66" t="b">
        <v>0</v>
      </c>
      <c r="AD309" s="66">
        <v>0</v>
      </c>
      <c r="AE309" s="72" t="s">
        <v>3190</v>
      </c>
      <c r="AF309" s="66" t="b">
        <v>0</v>
      </c>
      <c r="AG309" s="66" t="s">
        <v>3196</v>
      </c>
      <c r="AH309" s="66"/>
      <c r="AI309" s="72" t="s">
        <v>294</v>
      </c>
      <c r="AJ309" s="66" t="b">
        <v>0</v>
      </c>
      <c r="AK309" s="66">
        <v>0</v>
      </c>
      <c r="AL309" s="72" t="s">
        <v>294</v>
      </c>
      <c r="AM309" s="66" t="s">
        <v>303</v>
      </c>
      <c r="AN309" s="66" t="b">
        <v>0</v>
      </c>
      <c r="AO309" s="72" t="s">
        <v>3183</v>
      </c>
      <c r="AP309" s="66" t="s">
        <v>178</v>
      </c>
      <c r="AQ309" s="66">
        <v>0</v>
      </c>
      <c r="AR309" s="66">
        <v>0</v>
      </c>
      <c r="AS309" s="66"/>
      <c r="AT309" s="66"/>
      <c r="AU309" s="66"/>
      <c r="AV309" s="66"/>
      <c r="AW309" s="66"/>
      <c r="AX309" s="66"/>
      <c r="AY309" s="66"/>
      <c r="AZ309" s="66"/>
      <c r="BA309" s="66" t="s">
        <v>3333</v>
      </c>
      <c r="BB309">
        <v>1</v>
      </c>
      <c r="BC309" s="66" t="str">
        <f>VLOOKUP(Edges[[#This Row],[States]],'Sentiment Classification'!E:G,3,FALSE)</f>
        <v>East</v>
      </c>
      <c r="BD309" s="66" t="str">
        <f>IF(Edges[[#This Row],[Vertex 1]]=Edges[[#This Row],[Vertex 2]],"HIDE","SHOW")</f>
        <v>SHOW</v>
      </c>
      <c r="BE309" s="66">
        <f>VLOOKUP(Edges[[#This Row],[Region]],'Sentiment Classification'!J:K,2,FALSE)</f>
        <v>-30</v>
      </c>
      <c r="BF309" s="66">
        <f>VLOOKUP(Edges[[#This Row],[States]],'Sentiment Classification'!E:F,2,FALSE)</f>
        <v>-7</v>
      </c>
      <c r="BG309" s="65" t="str">
        <f>REPLACE(INDEX(GroupVertices[Group], MATCH(Edges[[#This Row],[Vertex 1]],GroupVertices[Vertex],0)),1,1,"")</f>
        <v>ast</v>
      </c>
      <c r="BH309" s="65" t="str">
        <f>REPLACE(INDEX(GroupVertices[Group], MATCH(Edges[[#This Row],[Vertex 2]],GroupVertices[Vertex],0)),1,1,"")</f>
        <v>A</v>
      </c>
      <c r="BI309">
        <v>1</v>
      </c>
    </row>
    <row r="310" spans="1:61" x14ac:dyDescent="0.25">
      <c r="A310" s="64" t="s">
        <v>3100</v>
      </c>
      <c r="B310" s="64" t="s">
        <v>3109</v>
      </c>
      <c r="C310" s="79" t="s">
        <v>9479</v>
      </c>
      <c r="D310" s="87">
        <v>1</v>
      </c>
      <c r="E310" s="88"/>
      <c r="F310" s="89">
        <v>90</v>
      </c>
      <c r="G310" s="66" t="str">
        <f>IF(Edges[[#This Row],[Vertex 1]]=Edges[[#This Row],[Vertex 2]],"HIDE","SHOW")</f>
        <v>SHOW</v>
      </c>
      <c r="H310" s="77"/>
      <c r="I310" s="90"/>
      <c r="J310" s="90"/>
      <c r="K310" s="34" t="s">
        <v>65</v>
      </c>
      <c r="L310" s="93">
        <v>310</v>
      </c>
      <c r="M310" s="93"/>
      <c r="N310" s="92"/>
      <c r="O310" s="66" t="s">
        <v>233</v>
      </c>
      <c r="P310" s="68">
        <v>42853.154895833337</v>
      </c>
      <c r="Q310" s="66" t="s">
        <v>3122</v>
      </c>
      <c r="R310" s="66"/>
      <c r="S310" s="66"/>
      <c r="T310" s="66"/>
      <c r="U310" s="66"/>
      <c r="V310" s="70" t="s">
        <v>3143</v>
      </c>
      <c r="W310" s="68">
        <v>42853.154895833337</v>
      </c>
      <c r="X310" s="70" t="s">
        <v>3159</v>
      </c>
      <c r="Y310" s="66"/>
      <c r="Z310" s="66"/>
      <c r="AA310" s="72" t="s">
        <v>3175</v>
      </c>
      <c r="AB310" s="72" t="s">
        <v>3183</v>
      </c>
      <c r="AC310" s="66" t="b">
        <v>0</v>
      </c>
      <c r="AD310" s="66">
        <v>0</v>
      </c>
      <c r="AE310" s="72" t="s">
        <v>3190</v>
      </c>
      <c r="AF310" s="66" t="b">
        <v>0</v>
      </c>
      <c r="AG310" s="66" t="s">
        <v>3196</v>
      </c>
      <c r="AH310" s="66"/>
      <c r="AI310" s="72" t="s">
        <v>294</v>
      </c>
      <c r="AJ310" s="66" t="b">
        <v>0</v>
      </c>
      <c r="AK310" s="66">
        <v>0</v>
      </c>
      <c r="AL310" s="72" t="s">
        <v>294</v>
      </c>
      <c r="AM310" s="66" t="s">
        <v>303</v>
      </c>
      <c r="AN310" s="66" t="b">
        <v>0</v>
      </c>
      <c r="AO310" s="72" t="s">
        <v>3183</v>
      </c>
      <c r="AP310" s="66" t="s">
        <v>178</v>
      </c>
      <c r="AQ310" s="66">
        <v>0</v>
      </c>
      <c r="AR310" s="66">
        <v>0</v>
      </c>
      <c r="AS310" s="66"/>
      <c r="AT310" s="66"/>
      <c r="AU310" s="66"/>
      <c r="AV310" s="66"/>
      <c r="AW310" s="66"/>
      <c r="AX310" s="66"/>
      <c r="AY310" s="66"/>
      <c r="AZ310" s="66"/>
      <c r="BA310" s="66" t="s">
        <v>3333</v>
      </c>
      <c r="BB310">
        <v>1</v>
      </c>
      <c r="BC310" s="66" t="str">
        <f>VLOOKUP(Edges[[#This Row],[States]],'Sentiment Classification'!E:G,3,FALSE)</f>
        <v>East</v>
      </c>
      <c r="BD310" s="66" t="str">
        <f>IF(Edges[[#This Row],[Vertex 1]]=Edges[[#This Row],[Vertex 2]],"HIDE","SHOW")</f>
        <v>SHOW</v>
      </c>
      <c r="BE310" s="66">
        <f>VLOOKUP(Edges[[#This Row],[Region]],'Sentiment Classification'!J:K,2,FALSE)</f>
        <v>-30</v>
      </c>
      <c r="BF310" s="66">
        <f>VLOOKUP(Edges[[#This Row],[States]],'Sentiment Classification'!E:F,2,FALSE)</f>
        <v>-7</v>
      </c>
      <c r="BG310" s="65" t="str">
        <f>REPLACE(INDEX(GroupVertices[Group], MATCH(Edges[[#This Row],[Vertex 1]],GroupVertices[Vertex],0)),1,1,"")</f>
        <v>ast</v>
      </c>
      <c r="BH310" s="65" t="str">
        <f>REPLACE(INDEX(GroupVertices[Group], MATCH(Edges[[#This Row],[Vertex 2]],GroupVertices[Vertex],0)),1,1,"")</f>
        <v>ast</v>
      </c>
      <c r="BI310">
        <v>1</v>
      </c>
    </row>
    <row r="311" spans="1:61" x14ac:dyDescent="0.25">
      <c r="A311" s="64" t="s">
        <v>3101</v>
      </c>
      <c r="B311" s="64" t="s">
        <v>226</v>
      </c>
      <c r="C311" s="79" t="s">
        <v>9480</v>
      </c>
      <c r="D311" s="87">
        <v>1</v>
      </c>
      <c r="E311" s="88"/>
      <c r="F311" s="89">
        <v>90</v>
      </c>
      <c r="G311" s="66" t="str">
        <f>IF(Edges[[#This Row],[Vertex 1]]=Edges[[#This Row],[Vertex 2]],"HIDE","SHOW")</f>
        <v>SHOW</v>
      </c>
      <c r="H311" s="77"/>
      <c r="I311" s="90"/>
      <c r="J311" s="90"/>
      <c r="K311" s="34" t="s">
        <v>65</v>
      </c>
      <c r="L311" s="93">
        <v>311</v>
      </c>
      <c r="M311" s="93"/>
      <c r="N311" s="92"/>
      <c r="O311" s="66" t="s">
        <v>233</v>
      </c>
      <c r="P311" s="68">
        <v>42853.577824074076</v>
      </c>
      <c r="Q311" s="66" t="s">
        <v>3123</v>
      </c>
      <c r="R311" s="69" t="s">
        <v>3133</v>
      </c>
      <c r="S311" s="66" t="s">
        <v>525</v>
      </c>
      <c r="T311" s="66"/>
      <c r="U311" s="66"/>
      <c r="V311" s="70" t="s">
        <v>3144</v>
      </c>
      <c r="W311" s="68">
        <v>42853.577824074076</v>
      </c>
      <c r="X311" s="70" t="s">
        <v>3160</v>
      </c>
      <c r="Y311" s="66"/>
      <c r="Z311" s="66"/>
      <c r="AA311" s="72" t="s">
        <v>3176</v>
      </c>
      <c r="AB311" s="66"/>
      <c r="AC311" s="66" t="b">
        <v>0</v>
      </c>
      <c r="AD311" s="66">
        <v>0</v>
      </c>
      <c r="AE311" s="72" t="s">
        <v>581</v>
      </c>
      <c r="AF311" s="66" t="b">
        <v>0</v>
      </c>
      <c r="AG311" s="66" t="s">
        <v>297</v>
      </c>
      <c r="AH311" s="66"/>
      <c r="AI311" s="72" t="s">
        <v>294</v>
      </c>
      <c r="AJ311" s="66" t="b">
        <v>0</v>
      </c>
      <c r="AK311" s="66">
        <v>0</v>
      </c>
      <c r="AL311" s="72" t="s">
        <v>294</v>
      </c>
      <c r="AM311" s="66" t="s">
        <v>303</v>
      </c>
      <c r="AN311" s="66" t="b">
        <v>1</v>
      </c>
      <c r="AO311" s="72" t="s">
        <v>3176</v>
      </c>
      <c r="AP311" s="66" t="s">
        <v>178</v>
      </c>
      <c r="AQ311" s="66">
        <v>0</v>
      </c>
      <c r="AR311" s="66">
        <v>0</v>
      </c>
      <c r="AS311" s="66" t="s">
        <v>3197</v>
      </c>
      <c r="AT311" s="66" t="s">
        <v>365</v>
      </c>
      <c r="AU311" s="66" t="s">
        <v>1024</v>
      </c>
      <c r="AV311" s="66" t="s">
        <v>3199</v>
      </c>
      <c r="AW311" s="66" t="s">
        <v>3201</v>
      </c>
      <c r="AX311" s="66" t="s">
        <v>3203</v>
      </c>
      <c r="AY311" s="66" t="s">
        <v>3205</v>
      </c>
      <c r="AZ311" s="69" t="s">
        <v>3206</v>
      </c>
      <c r="BA311" s="66" t="s">
        <v>3333</v>
      </c>
      <c r="BB311">
        <v>-1</v>
      </c>
      <c r="BC311" s="66" t="str">
        <f>VLOOKUP(Edges[[#This Row],[States]],'Sentiment Classification'!E:G,3,FALSE)</f>
        <v>East</v>
      </c>
      <c r="BD311" s="66" t="str">
        <f>IF(Edges[[#This Row],[Vertex 1]]=Edges[[#This Row],[Vertex 2]],"HIDE","SHOW")</f>
        <v>SHOW</v>
      </c>
      <c r="BE311" s="66">
        <f>VLOOKUP(Edges[[#This Row],[Region]],'Sentiment Classification'!J:K,2,FALSE)</f>
        <v>-30</v>
      </c>
      <c r="BF311" s="66">
        <f>VLOOKUP(Edges[[#This Row],[States]],'Sentiment Classification'!E:F,2,FALSE)</f>
        <v>-7</v>
      </c>
      <c r="BG311" s="65" t="str">
        <f>REPLACE(INDEX(GroupVertices[Group], MATCH(Edges[[#This Row],[Vertex 1]],GroupVertices[Vertex],0)),1,1,"")</f>
        <v>ast</v>
      </c>
      <c r="BH311" s="65" t="str">
        <f>REPLACE(INDEX(GroupVertices[Group], MATCH(Edges[[#This Row],[Vertex 2]],GroupVertices[Vertex],0)),1,1,"")</f>
        <v>A</v>
      </c>
      <c r="BI311">
        <v>1</v>
      </c>
    </row>
    <row r="312" spans="1:61" x14ac:dyDescent="0.25">
      <c r="A312" s="64" t="s">
        <v>3102</v>
      </c>
      <c r="B312" s="64" t="s">
        <v>227</v>
      </c>
      <c r="C312" s="79" t="s">
        <v>9481</v>
      </c>
      <c r="D312" s="87">
        <v>1</v>
      </c>
      <c r="E312" s="88"/>
      <c r="F312" s="89">
        <v>90</v>
      </c>
      <c r="G312" s="66" t="str">
        <f>IF(Edges[[#This Row],[Vertex 1]]=Edges[[#This Row],[Vertex 2]],"HIDE","SHOW")</f>
        <v>SHOW</v>
      </c>
      <c r="H312" s="77"/>
      <c r="I312" s="90"/>
      <c r="J312" s="90"/>
      <c r="K312" s="34" t="s">
        <v>65</v>
      </c>
      <c r="L312" s="93">
        <v>312</v>
      </c>
      <c r="M312" s="93"/>
      <c r="N312" s="92"/>
      <c r="O312" s="66" t="s">
        <v>232</v>
      </c>
      <c r="P312" s="68">
        <v>42854.163587962961</v>
      </c>
      <c r="Q312" s="66" t="s">
        <v>3124</v>
      </c>
      <c r="R312" s="69" t="s">
        <v>3134</v>
      </c>
      <c r="S312" s="66" t="s">
        <v>525</v>
      </c>
      <c r="T312" s="66"/>
      <c r="U312" s="66"/>
      <c r="V312" s="70" t="s">
        <v>3145</v>
      </c>
      <c r="W312" s="68">
        <v>42854.163587962961</v>
      </c>
      <c r="X312" s="70" t="s">
        <v>3161</v>
      </c>
      <c r="Y312" s="66"/>
      <c r="Z312" s="66"/>
      <c r="AA312" s="72" t="s">
        <v>3177</v>
      </c>
      <c r="AB312" s="72" t="s">
        <v>3184</v>
      </c>
      <c r="AC312" s="66" t="b">
        <v>0</v>
      </c>
      <c r="AD312" s="66">
        <v>0</v>
      </c>
      <c r="AE312" s="72" t="s">
        <v>3191</v>
      </c>
      <c r="AF312" s="66" t="b">
        <v>0</v>
      </c>
      <c r="AG312" s="66" t="s">
        <v>297</v>
      </c>
      <c r="AH312" s="66"/>
      <c r="AI312" s="72" t="s">
        <v>294</v>
      </c>
      <c r="AJ312" s="66" t="b">
        <v>0</v>
      </c>
      <c r="AK312" s="66">
        <v>0</v>
      </c>
      <c r="AL312" s="72" t="s">
        <v>294</v>
      </c>
      <c r="AM312" s="66" t="s">
        <v>585</v>
      </c>
      <c r="AN312" s="66" t="b">
        <v>1</v>
      </c>
      <c r="AO312" s="72" t="s">
        <v>3184</v>
      </c>
      <c r="AP312" s="66" t="s">
        <v>178</v>
      </c>
      <c r="AQ312" s="66">
        <v>0</v>
      </c>
      <c r="AR312" s="66">
        <v>0</v>
      </c>
      <c r="AS312" s="66"/>
      <c r="AT312" s="66"/>
      <c r="AU312" s="66"/>
      <c r="AV312" s="66"/>
      <c r="AW312" s="66"/>
      <c r="AX312" s="66"/>
      <c r="AY312" s="66"/>
      <c r="AZ312" s="66"/>
      <c r="BA312" s="66" t="s">
        <v>3333</v>
      </c>
      <c r="BB312">
        <v>0</v>
      </c>
      <c r="BC312" s="66" t="str">
        <f>VLOOKUP(Edges[[#This Row],[States]],'Sentiment Classification'!E:G,3,FALSE)</f>
        <v>East</v>
      </c>
      <c r="BD312" s="66" t="str">
        <f>IF(Edges[[#This Row],[Vertex 1]]=Edges[[#This Row],[Vertex 2]],"HIDE","SHOW")</f>
        <v>SHOW</v>
      </c>
      <c r="BE312" s="66">
        <f>VLOOKUP(Edges[[#This Row],[Region]],'Sentiment Classification'!J:K,2,FALSE)</f>
        <v>-30</v>
      </c>
      <c r="BF312" s="66">
        <f>VLOOKUP(Edges[[#This Row],[States]],'Sentiment Classification'!E:F,2,FALSE)</f>
        <v>-7</v>
      </c>
      <c r="BG312" s="65" t="str">
        <f>REPLACE(INDEX(GroupVertices[Group], MATCH(Edges[[#This Row],[Vertex 1]],GroupVertices[Vertex],0)),1,1,"")</f>
        <v>ast</v>
      </c>
      <c r="BH312" s="65" t="str">
        <f>REPLACE(INDEX(GroupVertices[Group], MATCH(Edges[[#This Row],[Vertex 2]],GroupVertices[Vertex],0)),1,1,"")</f>
        <v>A</v>
      </c>
      <c r="BI312">
        <v>1</v>
      </c>
    </row>
    <row r="313" spans="1:61" x14ac:dyDescent="0.25">
      <c r="A313" s="64" t="s">
        <v>3103</v>
      </c>
      <c r="B313" s="64" t="s">
        <v>227</v>
      </c>
      <c r="C313" s="79" t="s">
        <v>9481</v>
      </c>
      <c r="D313" s="87">
        <v>1</v>
      </c>
      <c r="E313" s="88"/>
      <c r="F313" s="89">
        <v>90</v>
      </c>
      <c r="G313" s="66" t="str">
        <f>IF(Edges[[#This Row],[Vertex 1]]=Edges[[#This Row],[Vertex 2]],"HIDE","SHOW")</f>
        <v>SHOW</v>
      </c>
      <c r="H313" s="77"/>
      <c r="I313" s="90"/>
      <c r="J313" s="90"/>
      <c r="K313" s="34" t="s">
        <v>65</v>
      </c>
      <c r="L313" s="93">
        <v>313</v>
      </c>
      <c r="M313" s="93"/>
      <c r="N313" s="92"/>
      <c r="O313" s="66" t="s">
        <v>232</v>
      </c>
      <c r="P313" s="68">
        <v>42854.179814814815</v>
      </c>
      <c r="Q313" s="66" t="s">
        <v>3125</v>
      </c>
      <c r="R313" s="66"/>
      <c r="S313" s="66"/>
      <c r="T313" s="66" t="s">
        <v>3137</v>
      </c>
      <c r="U313" s="66"/>
      <c r="V313" s="70" t="s">
        <v>3146</v>
      </c>
      <c r="W313" s="68">
        <v>42854.179814814815</v>
      </c>
      <c r="X313" s="70" t="s">
        <v>3162</v>
      </c>
      <c r="Y313" s="66"/>
      <c r="Z313" s="66"/>
      <c r="AA313" s="72" t="s">
        <v>3178</v>
      </c>
      <c r="AB313" s="72" t="s">
        <v>3177</v>
      </c>
      <c r="AC313" s="66" t="b">
        <v>0</v>
      </c>
      <c r="AD313" s="66">
        <v>1</v>
      </c>
      <c r="AE313" s="72" t="s">
        <v>3192</v>
      </c>
      <c r="AF313" s="66" t="b">
        <v>0</v>
      </c>
      <c r="AG313" s="66" t="s">
        <v>297</v>
      </c>
      <c r="AH313" s="66"/>
      <c r="AI313" s="72" t="s">
        <v>294</v>
      </c>
      <c r="AJ313" s="66" t="b">
        <v>0</v>
      </c>
      <c r="AK313" s="66">
        <v>0</v>
      </c>
      <c r="AL313" s="72" t="s">
        <v>294</v>
      </c>
      <c r="AM313" s="66" t="s">
        <v>303</v>
      </c>
      <c r="AN313" s="66" t="b">
        <v>0</v>
      </c>
      <c r="AO313" s="72" t="s">
        <v>3177</v>
      </c>
      <c r="AP313" s="66" t="s">
        <v>178</v>
      </c>
      <c r="AQ313" s="66">
        <v>0</v>
      </c>
      <c r="AR313" s="66">
        <v>0</v>
      </c>
      <c r="AS313" s="66"/>
      <c r="AT313" s="66"/>
      <c r="AU313" s="66"/>
      <c r="AV313" s="66"/>
      <c r="AW313" s="66"/>
      <c r="AX313" s="66"/>
      <c r="AY313" s="66"/>
      <c r="AZ313" s="66"/>
      <c r="BA313" s="66" t="s">
        <v>3333</v>
      </c>
      <c r="BB313">
        <v>0</v>
      </c>
      <c r="BC313" s="66" t="str">
        <f>VLOOKUP(Edges[[#This Row],[States]],'Sentiment Classification'!E:G,3,FALSE)</f>
        <v>East</v>
      </c>
      <c r="BD313" s="66" t="str">
        <f>IF(Edges[[#This Row],[Vertex 1]]=Edges[[#This Row],[Vertex 2]],"HIDE","SHOW")</f>
        <v>SHOW</v>
      </c>
      <c r="BE313" s="66">
        <f>VLOOKUP(Edges[[#This Row],[Region]],'Sentiment Classification'!J:K,2,FALSE)</f>
        <v>-30</v>
      </c>
      <c r="BF313" s="66">
        <f>VLOOKUP(Edges[[#This Row],[States]],'Sentiment Classification'!E:F,2,FALSE)</f>
        <v>-7</v>
      </c>
      <c r="BG313" s="65" t="str">
        <f>REPLACE(INDEX(GroupVertices[Group], MATCH(Edges[[#This Row],[Vertex 1]],GroupVertices[Vertex],0)),1,1,"")</f>
        <v>ast</v>
      </c>
      <c r="BH313" s="65" t="str">
        <f>REPLACE(INDEX(GroupVertices[Group], MATCH(Edges[[#This Row],[Vertex 2]],GroupVertices[Vertex],0)),1,1,"")</f>
        <v>A</v>
      </c>
      <c r="BI313">
        <v>1</v>
      </c>
    </row>
    <row r="314" spans="1:61" x14ac:dyDescent="0.25">
      <c r="A314" s="64" t="s">
        <v>3102</v>
      </c>
      <c r="B314" s="64" t="s">
        <v>775</v>
      </c>
      <c r="C314" s="79" t="s">
        <v>9481</v>
      </c>
      <c r="D314" s="87">
        <v>1</v>
      </c>
      <c r="E314" s="88"/>
      <c r="F314" s="89">
        <v>90</v>
      </c>
      <c r="G314" s="66" t="str">
        <f>IF(Edges[[#This Row],[Vertex 1]]=Edges[[#This Row],[Vertex 2]],"HIDE","SHOW")</f>
        <v>SHOW</v>
      </c>
      <c r="H314" s="77"/>
      <c r="I314" s="90"/>
      <c r="J314" s="90"/>
      <c r="K314" s="34" t="s">
        <v>65</v>
      </c>
      <c r="L314" s="93">
        <v>314</v>
      </c>
      <c r="M314" s="93"/>
      <c r="N314" s="92"/>
      <c r="O314" s="66" t="s">
        <v>232</v>
      </c>
      <c r="P314" s="68">
        <v>42854.163587962961</v>
      </c>
      <c r="Q314" s="66" t="s">
        <v>3124</v>
      </c>
      <c r="R314" s="69" t="s">
        <v>3134</v>
      </c>
      <c r="S314" s="66" t="s">
        <v>525</v>
      </c>
      <c r="T314" s="66"/>
      <c r="U314" s="66"/>
      <c r="V314" s="70" t="s">
        <v>3145</v>
      </c>
      <c r="W314" s="68">
        <v>42854.163587962961</v>
      </c>
      <c r="X314" s="70" t="s">
        <v>3161</v>
      </c>
      <c r="Y314" s="66"/>
      <c r="Z314" s="66"/>
      <c r="AA314" s="72" t="s">
        <v>3177</v>
      </c>
      <c r="AB314" s="72" t="s">
        <v>3184</v>
      </c>
      <c r="AC314" s="66" t="b">
        <v>0</v>
      </c>
      <c r="AD314" s="66">
        <v>0</v>
      </c>
      <c r="AE314" s="72" t="s">
        <v>3191</v>
      </c>
      <c r="AF314" s="66" t="b">
        <v>0</v>
      </c>
      <c r="AG314" s="66" t="s">
        <v>297</v>
      </c>
      <c r="AH314" s="66"/>
      <c r="AI314" s="72" t="s">
        <v>294</v>
      </c>
      <c r="AJ314" s="66" t="b">
        <v>0</v>
      </c>
      <c r="AK314" s="66">
        <v>0</v>
      </c>
      <c r="AL314" s="72" t="s">
        <v>294</v>
      </c>
      <c r="AM314" s="66" t="s">
        <v>585</v>
      </c>
      <c r="AN314" s="66" t="b">
        <v>1</v>
      </c>
      <c r="AO314" s="72" t="s">
        <v>3184</v>
      </c>
      <c r="AP314" s="66" t="s">
        <v>178</v>
      </c>
      <c r="AQ314" s="66">
        <v>0</v>
      </c>
      <c r="AR314" s="66">
        <v>0</v>
      </c>
      <c r="AS314" s="66"/>
      <c r="AT314" s="66"/>
      <c r="AU314" s="66"/>
      <c r="AV314" s="66"/>
      <c r="AW314" s="66"/>
      <c r="AX314" s="66"/>
      <c r="AY314" s="66"/>
      <c r="AZ314" s="66"/>
      <c r="BA314" s="66" t="s">
        <v>3333</v>
      </c>
      <c r="BB314">
        <v>0</v>
      </c>
      <c r="BC314" s="66" t="str">
        <f>VLOOKUP(Edges[[#This Row],[States]],'Sentiment Classification'!E:G,3,FALSE)</f>
        <v>East</v>
      </c>
      <c r="BD314" s="66" t="str">
        <f>IF(Edges[[#This Row],[Vertex 1]]=Edges[[#This Row],[Vertex 2]],"HIDE","SHOW")</f>
        <v>SHOW</v>
      </c>
      <c r="BE314" s="66">
        <f>VLOOKUP(Edges[[#This Row],[Region]],'Sentiment Classification'!J:K,2,FALSE)</f>
        <v>-30</v>
      </c>
      <c r="BF314" s="66">
        <f>VLOOKUP(Edges[[#This Row],[States]],'Sentiment Classification'!E:F,2,FALSE)</f>
        <v>-7</v>
      </c>
      <c r="BG314" s="65" t="str">
        <f>REPLACE(INDEX(GroupVertices[Group], MATCH(Edges[[#This Row],[Vertex 1]],GroupVertices[Vertex],0)),1,1,"")</f>
        <v>ast</v>
      </c>
      <c r="BH314" s="65" t="str">
        <f>REPLACE(INDEX(GroupVertices[Group], MATCH(Edges[[#This Row],[Vertex 2]],GroupVertices[Vertex],0)),1,1,"")</f>
        <v>A</v>
      </c>
      <c r="BI314">
        <v>1</v>
      </c>
    </row>
    <row r="315" spans="1:61" x14ac:dyDescent="0.25">
      <c r="A315" s="64" t="s">
        <v>3103</v>
      </c>
      <c r="B315" s="64" t="s">
        <v>775</v>
      </c>
      <c r="C315" s="79" t="s">
        <v>9481</v>
      </c>
      <c r="D315" s="87">
        <v>1</v>
      </c>
      <c r="E315" s="88"/>
      <c r="F315" s="89">
        <v>90</v>
      </c>
      <c r="G315" s="66" t="str">
        <f>IF(Edges[[#This Row],[Vertex 1]]=Edges[[#This Row],[Vertex 2]],"HIDE","SHOW")</f>
        <v>SHOW</v>
      </c>
      <c r="H315" s="77"/>
      <c r="I315" s="90"/>
      <c r="J315" s="90"/>
      <c r="K315" s="34" t="s">
        <v>65</v>
      </c>
      <c r="L315" s="93">
        <v>315</v>
      </c>
      <c r="M315" s="93"/>
      <c r="N315" s="92"/>
      <c r="O315" s="66" t="s">
        <v>232</v>
      </c>
      <c r="P315" s="68">
        <v>42854.179814814815</v>
      </c>
      <c r="Q315" s="66" t="s">
        <v>3125</v>
      </c>
      <c r="R315" s="66"/>
      <c r="S315" s="66"/>
      <c r="T315" s="66" t="s">
        <v>3137</v>
      </c>
      <c r="U315" s="66"/>
      <c r="V315" s="70" t="s">
        <v>3146</v>
      </c>
      <c r="W315" s="68">
        <v>42854.179814814815</v>
      </c>
      <c r="X315" s="70" t="s">
        <v>3162</v>
      </c>
      <c r="Y315" s="66"/>
      <c r="Z315" s="66"/>
      <c r="AA315" s="72" t="s">
        <v>3178</v>
      </c>
      <c r="AB315" s="72" t="s">
        <v>3177</v>
      </c>
      <c r="AC315" s="66" t="b">
        <v>0</v>
      </c>
      <c r="AD315" s="66">
        <v>1</v>
      </c>
      <c r="AE315" s="72" t="s">
        <v>3192</v>
      </c>
      <c r="AF315" s="66" t="b">
        <v>0</v>
      </c>
      <c r="AG315" s="66" t="s">
        <v>297</v>
      </c>
      <c r="AH315" s="66"/>
      <c r="AI315" s="72" t="s">
        <v>294</v>
      </c>
      <c r="AJ315" s="66" t="b">
        <v>0</v>
      </c>
      <c r="AK315" s="66">
        <v>0</v>
      </c>
      <c r="AL315" s="72" t="s">
        <v>294</v>
      </c>
      <c r="AM315" s="66" t="s">
        <v>303</v>
      </c>
      <c r="AN315" s="66" t="b">
        <v>0</v>
      </c>
      <c r="AO315" s="72" t="s">
        <v>3177</v>
      </c>
      <c r="AP315" s="66" t="s">
        <v>178</v>
      </c>
      <c r="AQ315" s="66">
        <v>0</v>
      </c>
      <c r="AR315" s="66">
        <v>0</v>
      </c>
      <c r="AS315" s="66"/>
      <c r="AT315" s="66"/>
      <c r="AU315" s="66"/>
      <c r="AV315" s="66"/>
      <c r="AW315" s="66"/>
      <c r="AX315" s="66"/>
      <c r="AY315" s="66"/>
      <c r="AZ315" s="66"/>
      <c r="BA315" s="66" t="s">
        <v>3333</v>
      </c>
      <c r="BB315">
        <v>0</v>
      </c>
      <c r="BC315" s="66" t="str">
        <f>VLOOKUP(Edges[[#This Row],[States]],'Sentiment Classification'!E:G,3,FALSE)</f>
        <v>East</v>
      </c>
      <c r="BD315" s="66" t="str">
        <f>IF(Edges[[#This Row],[Vertex 1]]=Edges[[#This Row],[Vertex 2]],"HIDE","SHOW")</f>
        <v>SHOW</v>
      </c>
      <c r="BE315" s="66">
        <f>VLOOKUP(Edges[[#This Row],[Region]],'Sentiment Classification'!J:K,2,FALSE)</f>
        <v>-30</v>
      </c>
      <c r="BF315" s="66">
        <f>VLOOKUP(Edges[[#This Row],[States]],'Sentiment Classification'!E:F,2,FALSE)</f>
        <v>-7</v>
      </c>
      <c r="BG315" s="65" t="str">
        <f>REPLACE(INDEX(GroupVertices[Group], MATCH(Edges[[#This Row],[Vertex 1]],GroupVertices[Vertex],0)),1,1,"")</f>
        <v>ast</v>
      </c>
      <c r="BH315" s="65" t="str">
        <f>REPLACE(INDEX(GroupVertices[Group], MATCH(Edges[[#This Row],[Vertex 2]],GroupVertices[Vertex],0)),1,1,"")</f>
        <v>A</v>
      </c>
      <c r="BI315">
        <v>1</v>
      </c>
    </row>
    <row r="316" spans="1:61" x14ac:dyDescent="0.25">
      <c r="A316" s="64" t="s">
        <v>3102</v>
      </c>
      <c r="B316" s="64" t="s">
        <v>231</v>
      </c>
      <c r="C316" s="79" t="s">
        <v>9481</v>
      </c>
      <c r="D316" s="87">
        <v>1</v>
      </c>
      <c r="E316" s="88"/>
      <c r="F316" s="89">
        <v>90</v>
      </c>
      <c r="G316" s="66" t="str">
        <f>IF(Edges[[#This Row],[Vertex 1]]=Edges[[#This Row],[Vertex 2]],"HIDE","SHOW")</f>
        <v>SHOW</v>
      </c>
      <c r="H316" s="77"/>
      <c r="I316" s="90"/>
      <c r="J316" s="90"/>
      <c r="K316" s="34" t="s">
        <v>65</v>
      </c>
      <c r="L316" s="93">
        <v>316</v>
      </c>
      <c r="M316" s="93"/>
      <c r="N316" s="92"/>
      <c r="O316" s="66" t="s">
        <v>232</v>
      </c>
      <c r="P316" s="68">
        <v>42854.163587962961</v>
      </c>
      <c r="Q316" s="66" t="s">
        <v>3124</v>
      </c>
      <c r="R316" s="69" t="s">
        <v>3134</v>
      </c>
      <c r="S316" s="66" t="s">
        <v>525</v>
      </c>
      <c r="T316" s="66"/>
      <c r="U316" s="66"/>
      <c r="V316" s="70" t="s">
        <v>3145</v>
      </c>
      <c r="W316" s="68">
        <v>42854.163587962961</v>
      </c>
      <c r="X316" s="70" t="s">
        <v>3161</v>
      </c>
      <c r="Y316" s="66"/>
      <c r="Z316" s="66"/>
      <c r="AA316" s="72" t="s">
        <v>3177</v>
      </c>
      <c r="AB316" s="72" t="s">
        <v>3184</v>
      </c>
      <c r="AC316" s="66" t="b">
        <v>0</v>
      </c>
      <c r="AD316" s="66">
        <v>0</v>
      </c>
      <c r="AE316" s="72" t="s">
        <v>3191</v>
      </c>
      <c r="AF316" s="66" t="b">
        <v>0</v>
      </c>
      <c r="AG316" s="66" t="s">
        <v>297</v>
      </c>
      <c r="AH316" s="66"/>
      <c r="AI316" s="72" t="s">
        <v>294</v>
      </c>
      <c r="AJ316" s="66" t="b">
        <v>0</v>
      </c>
      <c r="AK316" s="66">
        <v>0</v>
      </c>
      <c r="AL316" s="72" t="s">
        <v>294</v>
      </c>
      <c r="AM316" s="66" t="s">
        <v>585</v>
      </c>
      <c r="AN316" s="66" t="b">
        <v>1</v>
      </c>
      <c r="AO316" s="72" t="s">
        <v>3184</v>
      </c>
      <c r="AP316" s="66" t="s">
        <v>178</v>
      </c>
      <c r="AQ316" s="66">
        <v>0</v>
      </c>
      <c r="AR316" s="66">
        <v>0</v>
      </c>
      <c r="AS316" s="66"/>
      <c r="AT316" s="66"/>
      <c r="AU316" s="66"/>
      <c r="AV316" s="66"/>
      <c r="AW316" s="66"/>
      <c r="AX316" s="66"/>
      <c r="AY316" s="66"/>
      <c r="AZ316" s="66"/>
      <c r="BA316" s="66" t="s">
        <v>3333</v>
      </c>
      <c r="BB316">
        <v>0</v>
      </c>
      <c r="BC316" s="66" t="str">
        <f>VLOOKUP(Edges[[#This Row],[States]],'Sentiment Classification'!E:G,3,FALSE)</f>
        <v>East</v>
      </c>
      <c r="BD316" s="66" t="str">
        <f>IF(Edges[[#This Row],[Vertex 1]]=Edges[[#This Row],[Vertex 2]],"HIDE","SHOW")</f>
        <v>SHOW</v>
      </c>
      <c r="BE316" s="66">
        <f>VLOOKUP(Edges[[#This Row],[Region]],'Sentiment Classification'!J:K,2,FALSE)</f>
        <v>-30</v>
      </c>
      <c r="BF316" s="66">
        <f>VLOOKUP(Edges[[#This Row],[States]],'Sentiment Classification'!E:F,2,FALSE)</f>
        <v>-7</v>
      </c>
      <c r="BG316" s="65" t="str">
        <f>REPLACE(INDEX(GroupVertices[Group], MATCH(Edges[[#This Row],[Vertex 1]],GroupVertices[Vertex],0)),1,1,"")</f>
        <v>ast</v>
      </c>
      <c r="BH316" s="65" t="str">
        <f>REPLACE(INDEX(GroupVertices[Group], MATCH(Edges[[#This Row],[Vertex 2]],GroupVertices[Vertex],0)),1,1,"")</f>
        <v>A</v>
      </c>
      <c r="BI316">
        <v>1</v>
      </c>
    </row>
    <row r="317" spans="1:61" x14ac:dyDescent="0.25">
      <c r="A317" s="64" t="s">
        <v>3103</v>
      </c>
      <c r="B317" s="64" t="s">
        <v>231</v>
      </c>
      <c r="C317" s="79" t="s">
        <v>9481</v>
      </c>
      <c r="D317" s="87">
        <v>1</v>
      </c>
      <c r="E317" s="88"/>
      <c r="F317" s="89">
        <v>90</v>
      </c>
      <c r="G317" s="66" t="str">
        <f>IF(Edges[[#This Row],[Vertex 1]]=Edges[[#This Row],[Vertex 2]],"HIDE","SHOW")</f>
        <v>SHOW</v>
      </c>
      <c r="H317" s="77"/>
      <c r="I317" s="90"/>
      <c r="J317" s="90"/>
      <c r="K317" s="34" t="s">
        <v>65</v>
      </c>
      <c r="L317" s="93">
        <v>317</v>
      </c>
      <c r="M317" s="93"/>
      <c r="N317" s="92"/>
      <c r="O317" s="66" t="s">
        <v>232</v>
      </c>
      <c r="P317" s="68">
        <v>42854.179814814815</v>
      </c>
      <c r="Q317" s="66" t="s">
        <v>3125</v>
      </c>
      <c r="R317" s="66"/>
      <c r="S317" s="66"/>
      <c r="T317" s="66" t="s">
        <v>3137</v>
      </c>
      <c r="U317" s="66"/>
      <c r="V317" s="70" t="s">
        <v>3146</v>
      </c>
      <c r="W317" s="68">
        <v>42854.179814814815</v>
      </c>
      <c r="X317" s="70" t="s">
        <v>3162</v>
      </c>
      <c r="Y317" s="66"/>
      <c r="Z317" s="66"/>
      <c r="AA317" s="72" t="s">
        <v>3178</v>
      </c>
      <c r="AB317" s="72" t="s">
        <v>3177</v>
      </c>
      <c r="AC317" s="66" t="b">
        <v>0</v>
      </c>
      <c r="AD317" s="66">
        <v>1</v>
      </c>
      <c r="AE317" s="72" t="s">
        <v>3192</v>
      </c>
      <c r="AF317" s="66" t="b">
        <v>0</v>
      </c>
      <c r="AG317" s="66" t="s">
        <v>297</v>
      </c>
      <c r="AH317" s="66"/>
      <c r="AI317" s="72" t="s">
        <v>294</v>
      </c>
      <c r="AJ317" s="66" t="b">
        <v>0</v>
      </c>
      <c r="AK317" s="66">
        <v>0</v>
      </c>
      <c r="AL317" s="72" t="s">
        <v>294</v>
      </c>
      <c r="AM317" s="66" t="s">
        <v>303</v>
      </c>
      <c r="AN317" s="66" t="b">
        <v>0</v>
      </c>
      <c r="AO317" s="72" t="s">
        <v>3177</v>
      </c>
      <c r="AP317" s="66" t="s">
        <v>178</v>
      </c>
      <c r="AQ317" s="66">
        <v>0</v>
      </c>
      <c r="AR317" s="66">
        <v>0</v>
      </c>
      <c r="AS317" s="66"/>
      <c r="AT317" s="66"/>
      <c r="AU317" s="66"/>
      <c r="AV317" s="66"/>
      <c r="AW317" s="66"/>
      <c r="AX317" s="66"/>
      <c r="AY317" s="66"/>
      <c r="AZ317" s="66"/>
      <c r="BA317" s="66" t="s">
        <v>3333</v>
      </c>
      <c r="BB317">
        <v>0</v>
      </c>
      <c r="BC317" s="66" t="str">
        <f>VLOOKUP(Edges[[#This Row],[States]],'Sentiment Classification'!E:G,3,FALSE)</f>
        <v>East</v>
      </c>
      <c r="BD317" s="66" t="str">
        <f>IF(Edges[[#This Row],[Vertex 1]]=Edges[[#This Row],[Vertex 2]],"HIDE","SHOW")</f>
        <v>SHOW</v>
      </c>
      <c r="BE317" s="66">
        <f>VLOOKUP(Edges[[#This Row],[Region]],'Sentiment Classification'!J:K,2,FALSE)</f>
        <v>-30</v>
      </c>
      <c r="BF317" s="66">
        <f>VLOOKUP(Edges[[#This Row],[States]],'Sentiment Classification'!E:F,2,FALSE)</f>
        <v>-7</v>
      </c>
      <c r="BG317" s="65" t="str">
        <f>REPLACE(INDEX(GroupVertices[Group], MATCH(Edges[[#This Row],[Vertex 1]],GroupVertices[Vertex],0)),1,1,"")</f>
        <v>ast</v>
      </c>
      <c r="BH317" s="65" t="str">
        <f>REPLACE(INDEX(GroupVertices[Group], MATCH(Edges[[#This Row],[Vertex 2]],GroupVertices[Vertex],0)),1,1,"")</f>
        <v>A</v>
      </c>
      <c r="BI317">
        <v>1</v>
      </c>
    </row>
    <row r="318" spans="1:61" x14ac:dyDescent="0.25">
      <c r="A318" s="64" t="s">
        <v>3102</v>
      </c>
      <c r="B318" s="64" t="s">
        <v>3103</v>
      </c>
      <c r="C318" s="79" t="s">
        <v>9481</v>
      </c>
      <c r="D318" s="87">
        <v>1</v>
      </c>
      <c r="E318" s="88"/>
      <c r="F318" s="89">
        <v>90</v>
      </c>
      <c r="G318" s="66" t="str">
        <f>IF(Edges[[#This Row],[Vertex 1]]=Edges[[#This Row],[Vertex 2]],"HIDE","SHOW")</f>
        <v>SHOW</v>
      </c>
      <c r="H318" s="77"/>
      <c r="I318" s="90"/>
      <c r="J318" s="90"/>
      <c r="K318" s="34" t="s">
        <v>66</v>
      </c>
      <c r="L318" s="93">
        <v>318</v>
      </c>
      <c r="M318" s="93"/>
      <c r="N318" s="92"/>
      <c r="O318" s="66" t="s">
        <v>233</v>
      </c>
      <c r="P318" s="68">
        <v>42854.163587962961</v>
      </c>
      <c r="Q318" s="66" t="s">
        <v>3124</v>
      </c>
      <c r="R318" s="69" t="s">
        <v>3134</v>
      </c>
      <c r="S318" s="66" t="s">
        <v>525</v>
      </c>
      <c r="T318" s="66"/>
      <c r="U318" s="66"/>
      <c r="V318" s="70" t="s">
        <v>3145</v>
      </c>
      <c r="W318" s="68">
        <v>42854.163587962961</v>
      </c>
      <c r="X318" s="70" t="s">
        <v>3161</v>
      </c>
      <c r="Y318" s="66"/>
      <c r="Z318" s="66"/>
      <c r="AA318" s="72" t="s">
        <v>3177</v>
      </c>
      <c r="AB318" s="72" t="s">
        <v>3184</v>
      </c>
      <c r="AC318" s="66" t="b">
        <v>0</v>
      </c>
      <c r="AD318" s="66">
        <v>0</v>
      </c>
      <c r="AE318" s="72" t="s">
        <v>3191</v>
      </c>
      <c r="AF318" s="66" t="b">
        <v>0</v>
      </c>
      <c r="AG318" s="66" t="s">
        <v>297</v>
      </c>
      <c r="AH318" s="66"/>
      <c r="AI318" s="72" t="s">
        <v>294</v>
      </c>
      <c r="AJ318" s="66" t="b">
        <v>0</v>
      </c>
      <c r="AK318" s="66">
        <v>0</v>
      </c>
      <c r="AL318" s="72" t="s">
        <v>294</v>
      </c>
      <c r="AM318" s="66" t="s">
        <v>585</v>
      </c>
      <c r="AN318" s="66" t="b">
        <v>1</v>
      </c>
      <c r="AO318" s="72" t="s">
        <v>3184</v>
      </c>
      <c r="AP318" s="66" t="s">
        <v>178</v>
      </c>
      <c r="AQ318" s="66">
        <v>0</v>
      </c>
      <c r="AR318" s="66">
        <v>0</v>
      </c>
      <c r="AS318" s="66"/>
      <c r="AT318" s="66"/>
      <c r="AU318" s="66"/>
      <c r="AV318" s="66"/>
      <c r="AW318" s="66"/>
      <c r="AX318" s="66"/>
      <c r="AY318" s="66"/>
      <c r="AZ318" s="66"/>
      <c r="BA318" s="66" t="s">
        <v>3333</v>
      </c>
      <c r="BB318">
        <v>0</v>
      </c>
      <c r="BC318" s="66" t="str">
        <f>VLOOKUP(Edges[[#This Row],[States]],'Sentiment Classification'!E:G,3,FALSE)</f>
        <v>East</v>
      </c>
      <c r="BD318" s="66" t="str">
        <f>IF(Edges[[#This Row],[Vertex 1]]=Edges[[#This Row],[Vertex 2]],"HIDE","SHOW")</f>
        <v>SHOW</v>
      </c>
      <c r="BE318" s="66">
        <f>VLOOKUP(Edges[[#This Row],[Region]],'Sentiment Classification'!J:K,2,FALSE)</f>
        <v>-30</v>
      </c>
      <c r="BF318" s="66">
        <f>VLOOKUP(Edges[[#This Row],[States]],'Sentiment Classification'!E:F,2,FALSE)</f>
        <v>-7</v>
      </c>
      <c r="BG318" s="65" t="str">
        <f>REPLACE(INDEX(GroupVertices[Group], MATCH(Edges[[#This Row],[Vertex 1]],GroupVertices[Vertex],0)),1,1,"")</f>
        <v>ast</v>
      </c>
      <c r="BH318" s="65" t="str">
        <f>REPLACE(INDEX(GroupVertices[Group], MATCH(Edges[[#This Row],[Vertex 2]],GroupVertices[Vertex],0)),1,1,"")</f>
        <v>ast</v>
      </c>
      <c r="BI318">
        <v>1</v>
      </c>
    </row>
    <row r="319" spans="1:61" x14ac:dyDescent="0.25">
      <c r="A319" s="64" t="s">
        <v>3103</v>
      </c>
      <c r="B319" s="64" t="s">
        <v>3102</v>
      </c>
      <c r="C319" s="79" t="s">
        <v>9481</v>
      </c>
      <c r="D319" s="87">
        <v>1</v>
      </c>
      <c r="E319" s="88"/>
      <c r="F319" s="89">
        <v>90</v>
      </c>
      <c r="G319" s="66" t="str">
        <f>IF(Edges[[#This Row],[Vertex 1]]=Edges[[#This Row],[Vertex 2]],"HIDE","SHOW")</f>
        <v>SHOW</v>
      </c>
      <c r="H319" s="77"/>
      <c r="I319" s="90"/>
      <c r="J319" s="90"/>
      <c r="K319" s="34" t="s">
        <v>66</v>
      </c>
      <c r="L319" s="93">
        <v>319</v>
      </c>
      <c r="M319" s="93"/>
      <c r="N319" s="92"/>
      <c r="O319" s="66" t="s">
        <v>233</v>
      </c>
      <c r="P319" s="68">
        <v>42854.179814814815</v>
      </c>
      <c r="Q319" s="66" t="s">
        <v>3125</v>
      </c>
      <c r="R319" s="66"/>
      <c r="S319" s="66"/>
      <c r="T319" s="66" t="s">
        <v>3137</v>
      </c>
      <c r="U319" s="66"/>
      <c r="V319" s="70" t="s">
        <v>3146</v>
      </c>
      <c r="W319" s="68">
        <v>42854.179814814815</v>
      </c>
      <c r="X319" s="70" t="s">
        <v>3162</v>
      </c>
      <c r="Y319" s="66"/>
      <c r="Z319" s="66"/>
      <c r="AA319" s="72" t="s">
        <v>3178</v>
      </c>
      <c r="AB319" s="72" t="s">
        <v>3177</v>
      </c>
      <c r="AC319" s="66" t="b">
        <v>0</v>
      </c>
      <c r="AD319" s="66">
        <v>1</v>
      </c>
      <c r="AE319" s="72" t="s">
        <v>3192</v>
      </c>
      <c r="AF319" s="66" t="b">
        <v>0</v>
      </c>
      <c r="AG319" s="66" t="s">
        <v>297</v>
      </c>
      <c r="AH319" s="66"/>
      <c r="AI319" s="72" t="s">
        <v>294</v>
      </c>
      <c r="AJ319" s="66" t="b">
        <v>0</v>
      </c>
      <c r="AK319" s="66">
        <v>0</v>
      </c>
      <c r="AL319" s="72" t="s">
        <v>294</v>
      </c>
      <c r="AM319" s="66" t="s">
        <v>303</v>
      </c>
      <c r="AN319" s="66" t="b">
        <v>0</v>
      </c>
      <c r="AO319" s="72" t="s">
        <v>3177</v>
      </c>
      <c r="AP319" s="66" t="s">
        <v>178</v>
      </c>
      <c r="AQ319" s="66">
        <v>0</v>
      </c>
      <c r="AR319" s="66">
        <v>0</v>
      </c>
      <c r="AS319" s="66"/>
      <c r="AT319" s="66"/>
      <c r="AU319" s="66"/>
      <c r="AV319" s="66"/>
      <c r="AW319" s="66"/>
      <c r="AX319" s="66"/>
      <c r="AY319" s="66"/>
      <c r="AZ319" s="66"/>
      <c r="BA319" s="66" t="s">
        <v>3333</v>
      </c>
      <c r="BB319">
        <v>0</v>
      </c>
      <c r="BC319" s="66" t="str">
        <f>VLOOKUP(Edges[[#This Row],[States]],'Sentiment Classification'!E:G,3,FALSE)</f>
        <v>East</v>
      </c>
      <c r="BD319" s="66" t="str">
        <f>IF(Edges[[#This Row],[Vertex 1]]=Edges[[#This Row],[Vertex 2]],"HIDE","SHOW")</f>
        <v>SHOW</v>
      </c>
      <c r="BE319" s="66">
        <f>VLOOKUP(Edges[[#This Row],[Region]],'Sentiment Classification'!J:K,2,FALSE)</f>
        <v>-30</v>
      </c>
      <c r="BF319" s="66">
        <f>VLOOKUP(Edges[[#This Row],[States]],'Sentiment Classification'!E:F,2,FALSE)</f>
        <v>-7</v>
      </c>
      <c r="BG319" s="65" t="str">
        <f>REPLACE(INDEX(GroupVertices[Group], MATCH(Edges[[#This Row],[Vertex 1]],GroupVertices[Vertex],0)),1,1,"")</f>
        <v>ast</v>
      </c>
      <c r="BH319" s="65" t="str">
        <f>REPLACE(INDEX(GroupVertices[Group], MATCH(Edges[[#This Row],[Vertex 2]],GroupVertices[Vertex],0)),1,1,"")</f>
        <v>ast</v>
      </c>
      <c r="BI319">
        <v>1</v>
      </c>
    </row>
    <row r="320" spans="1:61" x14ac:dyDescent="0.25">
      <c r="A320" s="64" t="s">
        <v>2462</v>
      </c>
      <c r="B320" s="64" t="s">
        <v>226</v>
      </c>
      <c r="C320" s="79" t="s">
        <v>9481</v>
      </c>
      <c r="D320" s="87">
        <v>2.5</v>
      </c>
      <c r="E320" s="88"/>
      <c r="F320" s="89">
        <v>95</v>
      </c>
      <c r="G320" s="66" t="str">
        <f>IF(Edges[[#This Row],[Vertex 1]]=Edges[[#This Row],[Vertex 2]],"HIDE","SHOW")</f>
        <v>SHOW</v>
      </c>
      <c r="H320" s="77"/>
      <c r="I320" s="90"/>
      <c r="J320" s="90"/>
      <c r="K320" s="34" t="s">
        <v>65</v>
      </c>
      <c r="L320" s="93">
        <v>320</v>
      </c>
      <c r="M320" s="93"/>
      <c r="N320" s="92"/>
      <c r="O320" s="66" t="s">
        <v>233</v>
      </c>
      <c r="P320" s="68">
        <v>42854.296168981484</v>
      </c>
      <c r="Q320" s="66" t="s">
        <v>2471</v>
      </c>
      <c r="R320" s="66"/>
      <c r="S320" s="66"/>
      <c r="T320" s="66"/>
      <c r="U320" s="66"/>
      <c r="V320" s="70" t="s">
        <v>2477</v>
      </c>
      <c r="W320" s="68">
        <v>42854.296168981484</v>
      </c>
      <c r="X320" s="70" t="s">
        <v>2486</v>
      </c>
      <c r="Y320" s="66"/>
      <c r="Z320" s="66"/>
      <c r="AA320" s="72" t="s">
        <v>2495</v>
      </c>
      <c r="AB320" s="66"/>
      <c r="AC320" s="66" t="b">
        <v>0</v>
      </c>
      <c r="AD320" s="66">
        <v>0</v>
      </c>
      <c r="AE320" s="72" t="s">
        <v>581</v>
      </c>
      <c r="AF320" s="66" t="b">
        <v>0</v>
      </c>
      <c r="AG320" s="66" t="s">
        <v>297</v>
      </c>
      <c r="AH320" s="66"/>
      <c r="AI320" s="72" t="s">
        <v>294</v>
      </c>
      <c r="AJ320" s="66" t="b">
        <v>0</v>
      </c>
      <c r="AK320" s="66">
        <v>0</v>
      </c>
      <c r="AL320" s="72" t="s">
        <v>294</v>
      </c>
      <c r="AM320" s="66" t="s">
        <v>585</v>
      </c>
      <c r="AN320" s="66" t="b">
        <v>0</v>
      </c>
      <c r="AO320" s="72" t="s">
        <v>2495</v>
      </c>
      <c r="AP320" s="66" t="s">
        <v>178</v>
      </c>
      <c r="AQ320" s="66">
        <v>0</v>
      </c>
      <c r="AR320" s="66">
        <v>0</v>
      </c>
      <c r="AS320" s="66"/>
      <c r="AT320" s="66"/>
      <c r="AU320" s="66"/>
      <c r="AV320" s="66"/>
      <c r="AW320" s="66"/>
      <c r="AX320" s="66"/>
      <c r="AY320" s="66"/>
      <c r="AZ320" s="66"/>
      <c r="BA320" s="66" t="s">
        <v>3333</v>
      </c>
      <c r="BB320">
        <v>0</v>
      </c>
      <c r="BC320" s="66" t="str">
        <f>VLOOKUP(Edges[[#This Row],[States]],'Sentiment Classification'!E:G,3,FALSE)</f>
        <v>East</v>
      </c>
      <c r="BD320" s="66" t="str">
        <f>IF(Edges[[#This Row],[Vertex 1]]=Edges[[#This Row],[Vertex 2]],"HIDE","SHOW")</f>
        <v>SHOW</v>
      </c>
      <c r="BE320" s="66">
        <f>VLOOKUP(Edges[[#This Row],[Region]],'Sentiment Classification'!J:K,2,FALSE)</f>
        <v>-30</v>
      </c>
      <c r="BF320" s="66">
        <f>VLOOKUP(Edges[[#This Row],[States]],'Sentiment Classification'!E:F,2,FALSE)</f>
        <v>-7</v>
      </c>
      <c r="BG320" s="65" t="str">
        <f>REPLACE(INDEX(GroupVertices[Group], MATCH(Edges[[#This Row],[Vertex 1]],GroupVertices[Vertex],0)),1,1,"")</f>
        <v>outh</v>
      </c>
      <c r="BH320" s="65" t="str">
        <f>REPLACE(INDEX(GroupVertices[Group], MATCH(Edges[[#This Row],[Vertex 2]],GroupVertices[Vertex],0)),1,1,"")</f>
        <v>A</v>
      </c>
      <c r="BI320">
        <v>2</v>
      </c>
    </row>
    <row r="321" spans="1:61" x14ac:dyDescent="0.25">
      <c r="A321" s="64" t="s">
        <v>3104</v>
      </c>
      <c r="B321" s="64" t="s">
        <v>226</v>
      </c>
      <c r="C321" s="79" t="s">
        <v>9480</v>
      </c>
      <c r="D321" s="87">
        <v>1</v>
      </c>
      <c r="E321" s="88"/>
      <c r="F321" s="89">
        <v>90</v>
      </c>
      <c r="G321" s="66" t="str">
        <f>IF(Edges[[#This Row],[Vertex 1]]=Edges[[#This Row],[Vertex 2]],"HIDE","SHOW")</f>
        <v>SHOW</v>
      </c>
      <c r="H321" s="77"/>
      <c r="I321" s="90"/>
      <c r="J321" s="90"/>
      <c r="K321" s="34" t="s">
        <v>65</v>
      </c>
      <c r="L321" s="93">
        <v>321</v>
      </c>
      <c r="M321" s="93"/>
      <c r="N321" s="92"/>
      <c r="O321" s="66" t="s">
        <v>233</v>
      </c>
      <c r="P321" s="68">
        <v>42854.321412037039</v>
      </c>
      <c r="Q321" s="66" t="s">
        <v>3126</v>
      </c>
      <c r="R321" s="66"/>
      <c r="S321" s="66"/>
      <c r="T321" s="66"/>
      <c r="U321" s="66"/>
      <c r="V321" s="70" t="s">
        <v>3147</v>
      </c>
      <c r="W321" s="68">
        <v>42854.321412037039</v>
      </c>
      <c r="X321" s="70" t="s">
        <v>3163</v>
      </c>
      <c r="Y321" s="66"/>
      <c r="Z321" s="66"/>
      <c r="AA321" s="72" t="s">
        <v>3179</v>
      </c>
      <c r="AB321" s="72" t="s">
        <v>3185</v>
      </c>
      <c r="AC321" s="66" t="b">
        <v>0</v>
      </c>
      <c r="AD321" s="66">
        <v>0</v>
      </c>
      <c r="AE321" s="72" t="s">
        <v>3193</v>
      </c>
      <c r="AF321" s="66" t="b">
        <v>0</v>
      </c>
      <c r="AG321" s="66" t="s">
        <v>297</v>
      </c>
      <c r="AH321" s="66"/>
      <c r="AI321" s="72" t="s">
        <v>294</v>
      </c>
      <c r="AJ321" s="66" t="b">
        <v>0</v>
      </c>
      <c r="AK321" s="66">
        <v>0</v>
      </c>
      <c r="AL321" s="72" t="s">
        <v>294</v>
      </c>
      <c r="AM321" s="66" t="s">
        <v>303</v>
      </c>
      <c r="AN321" s="66" t="b">
        <v>0</v>
      </c>
      <c r="AO321" s="72" t="s">
        <v>3185</v>
      </c>
      <c r="AP321" s="66" t="s">
        <v>178</v>
      </c>
      <c r="AQ321" s="66">
        <v>0</v>
      </c>
      <c r="AR321" s="66">
        <v>0</v>
      </c>
      <c r="AS321" s="66"/>
      <c r="AT321" s="66"/>
      <c r="AU321" s="66"/>
      <c r="AV321" s="66"/>
      <c r="AW321" s="66"/>
      <c r="AX321" s="66"/>
      <c r="AY321" s="66"/>
      <c r="AZ321" s="66"/>
      <c r="BA321" s="66" t="s">
        <v>3333</v>
      </c>
      <c r="BB321">
        <v>-1</v>
      </c>
      <c r="BC321" s="66" t="str">
        <f>VLOOKUP(Edges[[#This Row],[States]],'Sentiment Classification'!E:G,3,FALSE)</f>
        <v>East</v>
      </c>
      <c r="BD321" s="66" t="str">
        <f>IF(Edges[[#This Row],[Vertex 1]]=Edges[[#This Row],[Vertex 2]],"HIDE","SHOW")</f>
        <v>SHOW</v>
      </c>
      <c r="BE321" s="66">
        <f>VLOOKUP(Edges[[#This Row],[Region]],'Sentiment Classification'!J:K,2,FALSE)</f>
        <v>-30</v>
      </c>
      <c r="BF321" s="66">
        <f>VLOOKUP(Edges[[#This Row],[States]],'Sentiment Classification'!E:F,2,FALSE)</f>
        <v>-7</v>
      </c>
      <c r="BG321" s="65" t="str">
        <f>REPLACE(INDEX(GroupVertices[Group], MATCH(Edges[[#This Row],[Vertex 1]],GroupVertices[Vertex],0)),1,1,"")</f>
        <v>ast</v>
      </c>
      <c r="BH321" s="65" t="str">
        <f>REPLACE(INDEX(GroupVertices[Group], MATCH(Edges[[#This Row],[Vertex 2]],GroupVertices[Vertex],0)),1,1,"")</f>
        <v>A</v>
      </c>
      <c r="BI321">
        <v>1</v>
      </c>
    </row>
    <row r="322" spans="1:61" x14ac:dyDescent="0.25">
      <c r="A322" s="64" t="s">
        <v>3105</v>
      </c>
      <c r="B322" s="64" t="s">
        <v>226</v>
      </c>
      <c r="C322" s="79" t="s">
        <v>9480</v>
      </c>
      <c r="D322" s="87">
        <v>1</v>
      </c>
      <c r="E322" s="88"/>
      <c r="F322" s="89">
        <v>90</v>
      </c>
      <c r="G322" s="66" t="str">
        <f>IF(Edges[[#This Row],[Vertex 1]]=Edges[[#This Row],[Vertex 2]],"HIDE","SHOW")</f>
        <v>SHOW</v>
      </c>
      <c r="H322" s="77"/>
      <c r="I322" s="90"/>
      <c r="J322" s="90"/>
      <c r="K322" s="34" t="s">
        <v>65</v>
      </c>
      <c r="L322" s="93">
        <v>322</v>
      </c>
      <c r="M322" s="93"/>
      <c r="N322" s="92"/>
      <c r="O322" s="66" t="s">
        <v>233</v>
      </c>
      <c r="P322" s="68">
        <v>42855.143807870372</v>
      </c>
      <c r="Q322" s="66" t="s">
        <v>3127</v>
      </c>
      <c r="R322" s="66"/>
      <c r="S322" s="66"/>
      <c r="T322" s="66"/>
      <c r="U322" s="66"/>
      <c r="V322" s="70" t="s">
        <v>3148</v>
      </c>
      <c r="W322" s="68">
        <v>42855.143807870372</v>
      </c>
      <c r="X322" s="70" t="s">
        <v>3164</v>
      </c>
      <c r="Y322" s="66"/>
      <c r="Z322" s="66"/>
      <c r="AA322" s="72" t="s">
        <v>3180</v>
      </c>
      <c r="AB322" s="72" t="s">
        <v>3186</v>
      </c>
      <c r="AC322" s="66" t="b">
        <v>0</v>
      </c>
      <c r="AD322" s="66">
        <v>0</v>
      </c>
      <c r="AE322" s="72" t="s">
        <v>581</v>
      </c>
      <c r="AF322" s="66" t="b">
        <v>0</v>
      </c>
      <c r="AG322" s="66" t="s">
        <v>297</v>
      </c>
      <c r="AH322" s="66"/>
      <c r="AI322" s="72" t="s">
        <v>294</v>
      </c>
      <c r="AJ322" s="66" t="b">
        <v>0</v>
      </c>
      <c r="AK322" s="66">
        <v>0</v>
      </c>
      <c r="AL322" s="72" t="s">
        <v>294</v>
      </c>
      <c r="AM322" s="66" t="s">
        <v>303</v>
      </c>
      <c r="AN322" s="66" t="b">
        <v>0</v>
      </c>
      <c r="AO322" s="72" t="s">
        <v>3186</v>
      </c>
      <c r="AP322" s="66" t="s">
        <v>178</v>
      </c>
      <c r="AQ322" s="66">
        <v>0</v>
      </c>
      <c r="AR322" s="66">
        <v>0</v>
      </c>
      <c r="AS322" s="66"/>
      <c r="AT322" s="66"/>
      <c r="AU322" s="66"/>
      <c r="AV322" s="66"/>
      <c r="AW322" s="66"/>
      <c r="AX322" s="66"/>
      <c r="AY322" s="66"/>
      <c r="AZ322" s="66"/>
      <c r="BA322" s="66" t="s">
        <v>3333</v>
      </c>
      <c r="BB322">
        <v>-1</v>
      </c>
      <c r="BC322" s="66" t="str">
        <f>VLOOKUP(Edges[[#This Row],[States]],'Sentiment Classification'!E:G,3,FALSE)</f>
        <v>East</v>
      </c>
      <c r="BD322" s="66" t="str">
        <f>IF(Edges[[#This Row],[Vertex 1]]=Edges[[#This Row],[Vertex 2]],"HIDE","SHOW")</f>
        <v>SHOW</v>
      </c>
      <c r="BE322" s="66">
        <f>VLOOKUP(Edges[[#This Row],[Region]],'Sentiment Classification'!J:K,2,FALSE)</f>
        <v>-30</v>
      </c>
      <c r="BF322" s="66">
        <f>VLOOKUP(Edges[[#This Row],[States]],'Sentiment Classification'!E:F,2,FALSE)</f>
        <v>-7</v>
      </c>
      <c r="BG322" s="65" t="str">
        <f>REPLACE(INDEX(GroupVertices[Group], MATCH(Edges[[#This Row],[Vertex 1]],GroupVertices[Vertex],0)),1,1,"")</f>
        <v>ast</v>
      </c>
      <c r="BH322" s="65" t="str">
        <f>REPLACE(INDEX(GroupVertices[Group], MATCH(Edges[[#This Row],[Vertex 2]],GroupVertices[Vertex],0)),1,1,"")</f>
        <v>A</v>
      </c>
      <c r="BI322">
        <v>1</v>
      </c>
    </row>
    <row r="323" spans="1:61" x14ac:dyDescent="0.25">
      <c r="A323" s="64" t="s">
        <v>3106</v>
      </c>
      <c r="B323" s="64" t="s">
        <v>226</v>
      </c>
      <c r="C323" s="79" t="s">
        <v>9480</v>
      </c>
      <c r="D323" s="87">
        <v>1</v>
      </c>
      <c r="E323" s="88"/>
      <c r="F323" s="89">
        <v>90</v>
      </c>
      <c r="G323" s="66" t="str">
        <f>IF(Edges[[#This Row],[Vertex 1]]=Edges[[#This Row],[Vertex 2]],"HIDE","SHOW")</f>
        <v>SHOW</v>
      </c>
      <c r="H323" s="77"/>
      <c r="I323" s="90"/>
      <c r="J323" s="90"/>
      <c r="K323" s="34" t="s">
        <v>65</v>
      </c>
      <c r="L323" s="93">
        <v>323</v>
      </c>
      <c r="M323" s="93"/>
      <c r="N323" s="92"/>
      <c r="O323" s="66" t="s">
        <v>233</v>
      </c>
      <c r="P323" s="68">
        <v>42855.164027777777</v>
      </c>
      <c r="Q323" s="66" t="s">
        <v>3128</v>
      </c>
      <c r="R323" s="66"/>
      <c r="S323" s="66"/>
      <c r="T323" s="66"/>
      <c r="U323" s="66"/>
      <c r="V323" s="70" t="s">
        <v>3149</v>
      </c>
      <c r="W323" s="68">
        <v>42855.164027777777</v>
      </c>
      <c r="X323" s="70" t="s">
        <v>3165</v>
      </c>
      <c r="Y323" s="66"/>
      <c r="Z323" s="66"/>
      <c r="AA323" s="72" t="s">
        <v>3181</v>
      </c>
      <c r="AB323" s="72" t="s">
        <v>3187</v>
      </c>
      <c r="AC323" s="66" t="b">
        <v>0</v>
      </c>
      <c r="AD323" s="66">
        <v>0</v>
      </c>
      <c r="AE323" s="72" t="s">
        <v>581</v>
      </c>
      <c r="AF323" s="66" t="b">
        <v>0</v>
      </c>
      <c r="AG323" s="66" t="s">
        <v>297</v>
      </c>
      <c r="AH323" s="66"/>
      <c r="AI323" s="72" t="s">
        <v>294</v>
      </c>
      <c r="AJ323" s="66" t="b">
        <v>0</v>
      </c>
      <c r="AK323" s="66">
        <v>0</v>
      </c>
      <c r="AL323" s="72" t="s">
        <v>294</v>
      </c>
      <c r="AM323" s="66" t="s">
        <v>303</v>
      </c>
      <c r="AN323" s="66" t="b">
        <v>0</v>
      </c>
      <c r="AO323" s="72" t="s">
        <v>3187</v>
      </c>
      <c r="AP323" s="66" t="s">
        <v>178</v>
      </c>
      <c r="AQ323" s="66">
        <v>0</v>
      </c>
      <c r="AR323" s="66">
        <v>0</v>
      </c>
      <c r="AS323" s="66"/>
      <c r="AT323" s="66"/>
      <c r="AU323" s="66"/>
      <c r="AV323" s="66"/>
      <c r="AW323" s="66"/>
      <c r="AX323" s="66"/>
      <c r="AY323" s="66"/>
      <c r="AZ323" s="66"/>
      <c r="BA323" s="66" t="s">
        <v>3333</v>
      </c>
      <c r="BB323">
        <v>-1</v>
      </c>
      <c r="BC323" s="66" t="str">
        <f>VLOOKUP(Edges[[#This Row],[States]],'Sentiment Classification'!E:G,3,FALSE)</f>
        <v>East</v>
      </c>
      <c r="BD323" s="66" t="str">
        <f>IF(Edges[[#This Row],[Vertex 1]]=Edges[[#This Row],[Vertex 2]],"HIDE","SHOW")</f>
        <v>SHOW</v>
      </c>
      <c r="BE323" s="66">
        <f>VLOOKUP(Edges[[#This Row],[Region]],'Sentiment Classification'!J:K,2,FALSE)</f>
        <v>-30</v>
      </c>
      <c r="BF323" s="66">
        <f>VLOOKUP(Edges[[#This Row],[States]],'Sentiment Classification'!E:F,2,FALSE)</f>
        <v>-7</v>
      </c>
      <c r="BG323" s="65" t="str">
        <f>REPLACE(INDEX(GroupVertices[Group], MATCH(Edges[[#This Row],[Vertex 1]],GroupVertices[Vertex],0)),1,1,"")</f>
        <v>ast</v>
      </c>
      <c r="BH323" s="65" t="str">
        <f>REPLACE(INDEX(GroupVertices[Group], MATCH(Edges[[#This Row],[Vertex 2]],GroupVertices[Vertex],0)),1,1,"")</f>
        <v>A</v>
      </c>
      <c r="BI323">
        <v>1</v>
      </c>
    </row>
    <row r="324" spans="1:61" x14ac:dyDescent="0.25">
      <c r="A324" s="64" t="s">
        <v>3107</v>
      </c>
      <c r="B324" s="64" t="s">
        <v>3110</v>
      </c>
      <c r="C324" s="79" t="s">
        <v>9480</v>
      </c>
      <c r="D324" s="87">
        <v>1</v>
      </c>
      <c r="E324" s="88"/>
      <c r="F324" s="89">
        <v>90</v>
      </c>
      <c r="G324" s="66" t="str">
        <f>IF(Edges[[#This Row],[Vertex 1]]=Edges[[#This Row],[Vertex 2]],"HIDE","SHOW")</f>
        <v>SHOW</v>
      </c>
      <c r="H324" s="77"/>
      <c r="I324" s="90"/>
      <c r="J324" s="90"/>
      <c r="K324" s="34" t="s">
        <v>65</v>
      </c>
      <c r="L324" s="93">
        <v>324</v>
      </c>
      <c r="M324" s="93"/>
      <c r="N324" s="92"/>
      <c r="O324" s="66" t="s">
        <v>232</v>
      </c>
      <c r="P324" s="68">
        <v>42855.672905092593</v>
      </c>
      <c r="Q324" s="66" t="s">
        <v>3129</v>
      </c>
      <c r="R324" s="66"/>
      <c r="S324" s="66"/>
      <c r="T324" s="66"/>
      <c r="U324" s="66"/>
      <c r="V324" s="70" t="s">
        <v>3150</v>
      </c>
      <c r="W324" s="68">
        <v>42855.672905092593</v>
      </c>
      <c r="X324" s="70" t="s">
        <v>3166</v>
      </c>
      <c r="Y324" s="66"/>
      <c r="Z324" s="66"/>
      <c r="AA324" s="72" t="s">
        <v>3182</v>
      </c>
      <c r="AB324" s="72" t="s">
        <v>3188</v>
      </c>
      <c r="AC324" s="66" t="b">
        <v>0</v>
      </c>
      <c r="AD324" s="66">
        <v>1</v>
      </c>
      <c r="AE324" s="72" t="s">
        <v>3194</v>
      </c>
      <c r="AF324" s="66" t="b">
        <v>0</v>
      </c>
      <c r="AG324" s="66" t="s">
        <v>297</v>
      </c>
      <c r="AH324" s="66"/>
      <c r="AI324" s="72" t="s">
        <v>294</v>
      </c>
      <c r="AJ324" s="66" t="b">
        <v>0</v>
      </c>
      <c r="AK324" s="66">
        <v>0</v>
      </c>
      <c r="AL324" s="72" t="s">
        <v>294</v>
      </c>
      <c r="AM324" s="66" t="s">
        <v>303</v>
      </c>
      <c r="AN324" s="66" t="b">
        <v>0</v>
      </c>
      <c r="AO324" s="72" t="s">
        <v>3188</v>
      </c>
      <c r="AP324" s="66" t="s">
        <v>178</v>
      </c>
      <c r="AQ324" s="66">
        <v>0</v>
      </c>
      <c r="AR324" s="66">
        <v>0</v>
      </c>
      <c r="AS324" s="66"/>
      <c r="AT324" s="66"/>
      <c r="AU324" s="66"/>
      <c r="AV324" s="66"/>
      <c r="AW324" s="66"/>
      <c r="AX324" s="66"/>
      <c r="AY324" s="66"/>
      <c r="AZ324" s="66"/>
      <c r="BA324" s="66" t="s">
        <v>3333</v>
      </c>
      <c r="BB324">
        <v>-1</v>
      </c>
      <c r="BC324" s="66" t="str">
        <f>VLOOKUP(Edges[[#This Row],[States]],'Sentiment Classification'!E:G,3,FALSE)</f>
        <v>East</v>
      </c>
      <c r="BD324" s="66" t="str">
        <f>IF(Edges[[#This Row],[Vertex 1]]=Edges[[#This Row],[Vertex 2]],"HIDE","SHOW")</f>
        <v>SHOW</v>
      </c>
      <c r="BE324" s="66">
        <f>VLOOKUP(Edges[[#This Row],[Region]],'Sentiment Classification'!J:K,2,FALSE)</f>
        <v>-30</v>
      </c>
      <c r="BF324" s="66">
        <f>VLOOKUP(Edges[[#This Row],[States]],'Sentiment Classification'!E:F,2,FALSE)</f>
        <v>-7</v>
      </c>
      <c r="BG324" s="65" t="str">
        <f>REPLACE(INDEX(GroupVertices[Group], MATCH(Edges[[#This Row],[Vertex 1]],GroupVertices[Vertex],0)),1,1,"")</f>
        <v>ast</v>
      </c>
      <c r="BH324" s="65" t="str">
        <f>REPLACE(INDEX(GroupVertices[Group], MATCH(Edges[[#This Row],[Vertex 2]],GroupVertices[Vertex],0)),1,1,"")</f>
        <v>A</v>
      </c>
      <c r="BI324">
        <v>1</v>
      </c>
    </row>
    <row r="325" spans="1:61" x14ac:dyDescent="0.25">
      <c r="A325" s="64" t="s">
        <v>3107</v>
      </c>
      <c r="B325" s="64" t="s">
        <v>3111</v>
      </c>
      <c r="C325" s="79" t="s">
        <v>9480</v>
      </c>
      <c r="D325" s="87">
        <v>1</v>
      </c>
      <c r="E325" s="88"/>
      <c r="F325" s="89">
        <v>90</v>
      </c>
      <c r="G325" s="66" t="str">
        <f>IF(Edges[[#This Row],[Vertex 1]]=Edges[[#This Row],[Vertex 2]],"HIDE","SHOW")</f>
        <v>SHOW</v>
      </c>
      <c r="H325" s="77"/>
      <c r="I325" s="90"/>
      <c r="J325" s="90"/>
      <c r="K325" s="34" t="s">
        <v>65</v>
      </c>
      <c r="L325" s="93">
        <v>325</v>
      </c>
      <c r="M325" s="93"/>
      <c r="N325" s="92"/>
      <c r="O325" s="66" t="s">
        <v>232</v>
      </c>
      <c r="P325" s="68">
        <v>42855.672905092593</v>
      </c>
      <c r="Q325" s="66" t="s">
        <v>3129</v>
      </c>
      <c r="R325" s="66"/>
      <c r="S325" s="66"/>
      <c r="T325" s="66"/>
      <c r="U325" s="66"/>
      <c r="V325" s="70" t="s">
        <v>3150</v>
      </c>
      <c r="W325" s="68">
        <v>42855.672905092593</v>
      </c>
      <c r="X325" s="70" t="s">
        <v>3166</v>
      </c>
      <c r="Y325" s="66"/>
      <c r="Z325" s="66"/>
      <c r="AA325" s="72" t="s">
        <v>3182</v>
      </c>
      <c r="AB325" s="72" t="s">
        <v>3188</v>
      </c>
      <c r="AC325" s="66" t="b">
        <v>0</v>
      </c>
      <c r="AD325" s="66">
        <v>1</v>
      </c>
      <c r="AE325" s="72" t="s">
        <v>3194</v>
      </c>
      <c r="AF325" s="66" t="b">
        <v>0</v>
      </c>
      <c r="AG325" s="66" t="s">
        <v>297</v>
      </c>
      <c r="AH325" s="66"/>
      <c r="AI325" s="72" t="s">
        <v>294</v>
      </c>
      <c r="AJ325" s="66" t="b">
        <v>0</v>
      </c>
      <c r="AK325" s="66">
        <v>0</v>
      </c>
      <c r="AL325" s="72" t="s">
        <v>294</v>
      </c>
      <c r="AM325" s="66" t="s">
        <v>303</v>
      </c>
      <c r="AN325" s="66" t="b">
        <v>0</v>
      </c>
      <c r="AO325" s="72" t="s">
        <v>3188</v>
      </c>
      <c r="AP325" s="66" t="s">
        <v>178</v>
      </c>
      <c r="AQ325" s="66">
        <v>0</v>
      </c>
      <c r="AR325" s="66">
        <v>0</v>
      </c>
      <c r="AS325" s="66"/>
      <c r="AT325" s="66"/>
      <c r="AU325" s="66"/>
      <c r="AV325" s="66"/>
      <c r="AW325" s="66"/>
      <c r="AX325" s="66"/>
      <c r="AY325" s="66"/>
      <c r="AZ325" s="66"/>
      <c r="BA325" s="66" t="s">
        <v>3333</v>
      </c>
      <c r="BB325">
        <v>-1</v>
      </c>
      <c r="BC325" s="66" t="str">
        <f>VLOOKUP(Edges[[#This Row],[States]],'Sentiment Classification'!E:G,3,FALSE)</f>
        <v>East</v>
      </c>
      <c r="BD325" s="66" t="str">
        <f>IF(Edges[[#This Row],[Vertex 1]]=Edges[[#This Row],[Vertex 2]],"HIDE","SHOW")</f>
        <v>SHOW</v>
      </c>
      <c r="BE325" s="66">
        <f>VLOOKUP(Edges[[#This Row],[Region]],'Sentiment Classification'!J:K,2,FALSE)</f>
        <v>-30</v>
      </c>
      <c r="BF325" s="66">
        <f>VLOOKUP(Edges[[#This Row],[States]],'Sentiment Classification'!E:F,2,FALSE)</f>
        <v>-7</v>
      </c>
      <c r="BG325" s="65" t="str">
        <f>REPLACE(INDEX(GroupVertices[Group], MATCH(Edges[[#This Row],[Vertex 1]],GroupVertices[Vertex],0)),1,1,"")</f>
        <v>ast</v>
      </c>
      <c r="BH325" s="65" t="str">
        <f>REPLACE(INDEX(GroupVertices[Group], MATCH(Edges[[#This Row],[Vertex 2]],GroupVertices[Vertex],0)),1,1,"")</f>
        <v>ast</v>
      </c>
      <c r="BI325">
        <v>1</v>
      </c>
    </row>
    <row r="326" spans="1:61" x14ac:dyDescent="0.25">
      <c r="A326" s="64" t="s">
        <v>3107</v>
      </c>
      <c r="B326" s="64" t="s">
        <v>3112</v>
      </c>
      <c r="C326" s="79" t="s">
        <v>9480</v>
      </c>
      <c r="D326" s="87">
        <v>1</v>
      </c>
      <c r="E326" s="88"/>
      <c r="F326" s="89">
        <v>90</v>
      </c>
      <c r="G326" s="66" t="str">
        <f>IF(Edges[[#This Row],[Vertex 1]]=Edges[[#This Row],[Vertex 2]],"HIDE","SHOW")</f>
        <v>SHOW</v>
      </c>
      <c r="H326" s="77"/>
      <c r="I326" s="90"/>
      <c r="J326" s="90"/>
      <c r="K326" s="34" t="s">
        <v>65</v>
      </c>
      <c r="L326" s="93">
        <v>326</v>
      </c>
      <c r="M326" s="93"/>
      <c r="N326" s="92"/>
      <c r="O326" s="66" t="s">
        <v>232</v>
      </c>
      <c r="P326" s="68">
        <v>42855.672905092593</v>
      </c>
      <c r="Q326" s="66" t="s">
        <v>3129</v>
      </c>
      <c r="R326" s="66"/>
      <c r="S326" s="66"/>
      <c r="T326" s="66"/>
      <c r="U326" s="66"/>
      <c r="V326" s="70" t="s">
        <v>3150</v>
      </c>
      <c r="W326" s="68">
        <v>42855.672905092593</v>
      </c>
      <c r="X326" s="70" t="s">
        <v>3166</v>
      </c>
      <c r="Y326" s="66"/>
      <c r="Z326" s="66"/>
      <c r="AA326" s="72" t="s">
        <v>3182</v>
      </c>
      <c r="AB326" s="72" t="s">
        <v>3188</v>
      </c>
      <c r="AC326" s="66" t="b">
        <v>0</v>
      </c>
      <c r="AD326" s="66">
        <v>1</v>
      </c>
      <c r="AE326" s="72" t="s">
        <v>3194</v>
      </c>
      <c r="AF326" s="66" t="b">
        <v>0</v>
      </c>
      <c r="AG326" s="66" t="s">
        <v>297</v>
      </c>
      <c r="AH326" s="66"/>
      <c r="AI326" s="72" t="s">
        <v>294</v>
      </c>
      <c r="AJ326" s="66" t="b">
        <v>0</v>
      </c>
      <c r="AK326" s="66">
        <v>0</v>
      </c>
      <c r="AL326" s="72" t="s">
        <v>294</v>
      </c>
      <c r="AM326" s="66" t="s">
        <v>303</v>
      </c>
      <c r="AN326" s="66" t="b">
        <v>0</v>
      </c>
      <c r="AO326" s="72" t="s">
        <v>3188</v>
      </c>
      <c r="AP326" s="66" t="s">
        <v>178</v>
      </c>
      <c r="AQ326" s="66">
        <v>0</v>
      </c>
      <c r="AR326" s="66">
        <v>0</v>
      </c>
      <c r="AS326" s="66"/>
      <c r="AT326" s="66"/>
      <c r="AU326" s="66"/>
      <c r="AV326" s="66"/>
      <c r="AW326" s="66"/>
      <c r="AX326" s="66"/>
      <c r="AY326" s="66"/>
      <c r="AZ326" s="66"/>
      <c r="BA326" s="66" t="s">
        <v>3333</v>
      </c>
      <c r="BB326">
        <v>-1</v>
      </c>
      <c r="BC326" s="66" t="str">
        <f>VLOOKUP(Edges[[#This Row],[States]],'Sentiment Classification'!E:G,3,FALSE)</f>
        <v>East</v>
      </c>
      <c r="BD326" s="66" t="str">
        <f>IF(Edges[[#This Row],[Vertex 1]]=Edges[[#This Row],[Vertex 2]],"HIDE","SHOW")</f>
        <v>SHOW</v>
      </c>
      <c r="BE326" s="66">
        <f>VLOOKUP(Edges[[#This Row],[Region]],'Sentiment Classification'!J:K,2,FALSE)</f>
        <v>-30</v>
      </c>
      <c r="BF326" s="66">
        <f>VLOOKUP(Edges[[#This Row],[States]],'Sentiment Classification'!E:F,2,FALSE)</f>
        <v>-7</v>
      </c>
      <c r="BG326" s="65" t="str">
        <f>REPLACE(INDEX(GroupVertices[Group], MATCH(Edges[[#This Row],[Vertex 1]],GroupVertices[Vertex],0)),1,1,"")</f>
        <v>ast</v>
      </c>
      <c r="BH326" s="65" t="str">
        <f>REPLACE(INDEX(GroupVertices[Group], MATCH(Edges[[#This Row],[Vertex 2]],GroupVertices[Vertex],0)),1,1,"")</f>
        <v>ast</v>
      </c>
      <c r="BI326">
        <v>1</v>
      </c>
    </row>
    <row r="327" spans="1:61" x14ac:dyDescent="0.25">
      <c r="A327" s="80" t="s">
        <v>3107</v>
      </c>
      <c r="B327" s="80" t="s">
        <v>3113</v>
      </c>
      <c r="C327" s="79" t="s">
        <v>9480</v>
      </c>
      <c r="D327" s="94">
        <v>1</v>
      </c>
      <c r="E327" s="95"/>
      <c r="F327" s="96">
        <v>90</v>
      </c>
      <c r="G327" s="66" t="str">
        <f>IF(Edges[[#This Row],[Vertex 1]]=Edges[[#This Row],[Vertex 2]],"HIDE","SHOW")</f>
        <v>SHOW</v>
      </c>
      <c r="H327" s="78"/>
      <c r="I327" s="97"/>
      <c r="J327" s="97"/>
      <c r="K327" s="34" t="s">
        <v>65</v>
      </c>
      <c r="L327" s="98">
        <v>327</v>
      </c>
      <c r="M327" s="98"/>
      <c r="N327" s="99"/>
      <c r="O327" s="81" t="s">
        <v>233</v>
      </c>
      <c r="P327" s="83">
        <v>42855.672905092593</v>
      </c>
      <c r="Q327" s="81" t="s">
        <v>3129</v>
      </c>
      <c r="R327" s="81"/>
      <c r="S327" s="81"/>
      <c r="T327" s="81"/>
      <c r="U327" s="81"/>
      <c r="V327" s="82" t="s">
        <v>3150</v>
      </c>
      <c r="W327" s="83">
        <v>42855.672905092593</v>
      </c>
      <c r="X327" s="82" t="s">
        <v>3166</v>
      </c>
      <c r="Y327" s="81"/>
      <c r="Z327" s="81"/>
      <c r="AA327" s="85" t="s">
        <v>3182</v>
      </c>
      <c r="AB327" s="85" t="s">
        <v>3188</v>
      </c>
      <c r="AC327" s="81" t="b">
        <v>0</v>
      </c>
      <c r="AD327" s="81">
        <v>1</v>
      </c>
      <c r="AE327" s="85" t="s">
        <v>3194</v>
      </c>
      <c r="AF327" s="81" t="b">
        <v>0</v>
      </c>
      <c r="AG327" s="81" t="s">
        <v>297</v>
      </c>
      <c r="AH327" s="81"/>
      <c r="AI327" s="85" t="s">
        <v>294</v>
      </c>
      <c r="AJ327" s="81" t="b">
        <v>0</v>
      </c>
      <c r="AK327" s="81">
        <v>0</v>
      </c>
      <c r="AL327" s="85" t="s">
        <v>294</v>
      </c>
      <c r="AM327" s="81" t="s">
        <v>303</v>
      </c>
      <c r="AN327" s="81" t="b">
        <v>0</v>
      </c>
      <c r="AO327" s="85" t="s">
        <v>3188</v>
      </c>
      <c r="AP327" s="81" t="s">
        <v>178</v>
      </c>
      <c r="AQ327" s="81">
        <v>0</v>
      </c>
      <c r="AR327" s="81">
        <v>0</v>
      </c>
      <c r="AS327" s="81"/>
      <c r="AT327" s="81"/>
      <c r="AU327" s="81"/>
      <c r="AV327" s="81"/>
      <c r="AW327" s="81"/>
      <c r="AX327" s="81"/>
      <c r="AY327" s="81"/>
      <c r="AZ327" s="81"/>
      <c r="BA327" s="66" t="s">
        <v>3333</v>
      </c>
      <c r="BB327">
        <v>-1</v>
      </c>
      <c r="BC327" s="66" t="str">
        <f>VLOOKUP(Edges[[#This Row],[States]],'Sentiment Classification'!E:G,3,FALSE)</f>
        <v>East</v>
      </c>
      <c r="BD327" s="66" t="str">
        <f>IF(Edges[[#This Row],[Vertex 1]]=Edges[[#This Row],[Vertex 2]],"HIDE","SHOW")</f>
        <v>SHOW</v>
      </c>
      <c r="BE327" s="66">
        <f>VLOOKUP(Edges[[#This Row],[Region]],'Sentiment Classification'!J:K,2,FALSE)</f>
        <v>-30</v>
      </c>
      <c r="BF327" s="66">
        <f>VLOOKUP(Edges[[#This Row],[States]],'Sentiment Classification'!E:F,2,FALSE)</f>
        <v>-7</v>
      </c>
      <c r="BG327" s="65" t="str">
        <f>REPLACE(INDEX(GroupVertices[Group], MATCH(Edges[[#This Row],[Vertex 1]],GroupVertices[Vertex],0)),1,1,"")</f>
        <v>ast</v>
      </c>
      <c r="BH327" s="65" t="str">
        <f>REPLACE(INDEX(GroupVertices[Group], MATCH(Edges[[#This Row],[Vertex 2]],GroupVertices[Vertex],0)),1,1,"")</f>
        <v>ast</v>
      </c>
      <c r="BI327">
        <v>1</v>
      </c>
    </row>
    <row r="328" spans="1:61" x14ac:dyDescent="0.25">
      <c r="A328" s="64" t="s">
        <v>3334</v>
      </c>
      <c r="B328" s="64" t="s">
        <v>3348</v>
      </c>
      <c r="C328" s="79" t="s">
        <v>9480</v>
      </c>
      <c r="D328" s="87">
        <v>1</v>
      </c>
      <c r="E328" s="88"/>
      <c r="F328" s="89">
        <v>90</v>
      </c>
      <c r="G328" s="66" t="str">
        <f>IF(Edges[[#This Row],[Vertex 1]]=Edges[[#This Row],[Vertex 2]],"HIDE","SHOW")</f>
        <v>SHOW</v>
      </c>
      <c r="H328" s="77"/>
      <c r="I328" s="90"/>
      <c r="J328" s="90"/>
      <c r="K328" s="34" t="s">
        <v>65</v>
      </c>
      <c r="L328" s="93">
        <v>328</v>
      </c>
      <c r="M328" s="93"/>
      <c r="N328" s="92"/>
      <c r="O328" s="66" t="s">
        <v>233</v>
      </c>
      <c r="P328" s="68">
        <v>42846.190648148149</v>
      </c>
      <c r="Q328" s="66" t="s">
        <v>3353</v>
      </c>
      <c r="R328" s="66"/>
      <c r="S328" s="66"/>
      <c r="T328" s="66"/>
      <c r="U328" s="66"/>
      <c r="V328" s="70" t="s">
        <v>3389</v>
      </c>
      <c r="W328" s="68">
        <v>42846.190648148149</v>
      </c>
      <c r="X328" s="70" t="s">
        <v>3400</v>
      </c>
      <c r="Y328" s="66"/>
      <c r="Z328" s="66"/>
      <c r="AA328" s="72" t="s">
        <v>3420</v>
      </c>
      <c r="AB328" s="72" t="s">
        <v>3440</v>
      </c>
      <c r="AC328" s="66" t="b">
        <v>0</v>
      </c>
      <c r="AD328" s="66">
        <v>0</v>
      </c>
      <c r="AE328" s="72" t="s">
        <v>3441</v>
      </c>
      <c r="AF328" s="66" t="b">
        <v>0</v>
      </c>
      <c r="AG328" s="66" t="s">
        <v>297</v>
      </c>
      <c r="AH328" s="66"/>
      <c r="AI328" s="72" t="s">
        <v>294</v>
      </c>
      <c r="AJ328" s="66" t="b">
        <v>0</v>
      </c>
      <c r="AK328" s="66">
        <v>0</v>
      </c>
      <c r="AL328" s="72" t="s">
        <v>294</v>
      </c>
      <c r="AM328" s="66" t="s">
        <v>303</v>
      </c>
      <c r="AN328" s="66" t="b">
        <v>0</v>
      </c>
      <c r="AO328" s="72" t="s">
        <v>3440</v>
      </c>
      <c r="AP328" s="66" t="s">
        <v>178</v>
      </c>
      <c r="AQ328" s="66">
        <v>0</v>
      </c>
      <c r="AR328" s="66">
        <v>0</v>
      </c>
      <c r="AS328" s="66"/>
      <c r="AT328" s="66"/>
      <c r="AU328" s="66"/>
      <c r="AV328" s="66"/>
      <c r="AW328" s="66"/>
      <c r="AX328" s="66"/>
      <c r="AY328" s="66"/>
      <c r="AZ328" s="66"/>
      <c r="BA328" s="66" t="s">
        <v>3549</v>
      </c>
      <c r="BB328">
        <v>-1</v>
      </c>
      <c r="BC328" s="66" t="str">
        <f>VLOOKUP(Edges[[#This Row],[States]],'Sentiment Classification'!E:G,3,FALSE)</f>
        <v>West</v>
      </c>
      <c r="BD328" s="66" t="str">
        <f>IF(Edges[[#This Row],[Vertex 1]]=Edges[[#This Row],[Vertex 2]],"HIDE","SHOW")</f>
        <v>SHOW</v>
      </c>
      <c r="BE328" s="66">
        <f>VLOOKUP(Edges[[#This Row],[Region]],'Sentiment Classification'!J:K,2,FALSE)</f>
        <v>31</v>
      </c>
      <c r="BF328" s="66">
        <f>VLOOKUP(Edges[[#This Row],[States]],'Sentiment Classification'!E:F,2,FALSE)</f>
        <v>6</v>
      </c>
      <c r="BG328" s="65" t="str">
        <f>REPLACE(INDEX(GroupVertices[Group], MATCH(Edges[[#This Row],[Vertex 1]],GroupVertices[Vertex],0)),1,1,"")</f>
        <v>est</v>
      </c>
      <c r="BH328" s="65" t="str">
        <f>REPLACE(INDEX(GroupVertices[Group], MATCH(Edges[[#This Row],[Vertex 2]],GroupVertices[Vertex],0)),1,1,"")</f>
        <v>est</v>
      </c>
      <c r="BI328">
        <v>1</v>
      </c>
    </row>
    <row r="329" spans="1:61" x14ac:dyDescent="0.25">
      <c r="A329" s="64" t="s">
        <v>3335</v>
      </c>
      <c r="B329" s="64" t="s">
        <v>3349</v>
      </c>
      <c r="C329" s="79" t="s">
        <v>9479</v>
      </c>
      <c r="D329" s="87">
        <v>1</v>
      </c>
      <c r="E329" s="88"/>
      <c r="F329" s="89">
        <v>90</v>
      </c>
      <c r="G329" s="66" t="str">
        <f>IF(Edges[[#This Row],[Vertex 1]]=Edges[[#This Row],[Vertex 2]],"HIDE","SHOW")</f>
        <v>SHOW</v>
      </c>
      <c r="H329" s="77"/>
      <c r="I329" s="90"/>
      <c r="J329" s="90"/>
      <c r="K329" s="34" t="s">
        <v>65</v>
      </c>
      <c r="L329" s="93">
        <v>329</v>
      </c>
      <c r="M329" s="93"/>
      <c r="N329" s="92"/>
      <c r="O329" s="66" t="s">
        <v>232</v>
      </c>
      <c r="P329" s="68">
        <v>42846.253923611112</v>
      </c>
      <c r="Q329" s="66" t="s">
        <v>3354</v>
      </c>
      <c r="R329" s="66"/>
      <c r="S329" s="66"/>
      <c r="T329" s="66" t="s">
        <v>3383</v>
      </c>
      <c r="U329" s="66"/>
      <c r="V329" s="70" t="s">
        <v>3390</v>
      </c>
      <c r="W329" s="68">
        <v>42846.253923611112</v>
      </c>
      <c r="X329" s="70" t="s">
        <v>3401</v>
      </c>
      <c r="Y329" s="66"/>
      <c r="Z329" s="66"/>
      <c r="AA329" s="72" t="s">
        <v>3421</v>
      </c>
      <c r="AB329" s="66"/>
      <c r="AC329" s="66" t="b">
        <v>0</v>
      </c>
      <c r="AD329" s="66">
        <v>2</v>
      </c>
      <c r="AE329" s="72" t="s">
        <v>3442</v>
      </c>
      <c r="AF329" s="66" t="b">
        <v>0</v>
      </c>
      <c r="AG329" s="66" t="s">
        <v>297</v>
      </c>
      <c r="AH329" s="66"/>
      <c r="AI329" s="72" t="s">
        <v>294</v>
      </c>
      <c r="AJ329" s="66" t="b">
        <v>0</v>
      </c>
      <c r="AK329" s="66">
        <v>0</v>
      </c>
      <c r="AL329" s="72" t="s">
        <v>294</v>
      </c>
      <c r="AM329" s="66" t="s">
        <v>585</v>
      </c>
      <c r="AN329" s="66" t="b">
        <v>0</v>
      </c>
      <c r="AO329" s="72" t="s">
        <v>3421</v>
      </c>
      <c r="AP329" s="66" t="s">
        <v>178</v>
      </c>
      <c r="AQ329" s="66">
        <v>0</v>
      </c>
      <c r="AR329" s="66">
        <v>0</v>
      </c>
      <c r="AS329" s="66"/>
      <c r="AT329" s="66"/>
      <c r="AU329" s="66"/>
      <c r="AV329" s="66"/>
      <c r="AW329" s="66"/>
      <c r="AX329" s="66"/>
      <c r="AY329" s="66"/>
      <c r="AZ329" s="66"/>
      <c r="BA329" s="66" t="s">
        <v>3549</v>
      </c>
      <c r="BB329">
        <v>1</v>
      </c>
      <c r="BC329" s="66" t="str">
        <f>VLOOKUP(Edges[[#This Row],[States]],'Sentiment Classification'!E:G,3,FALSE)</f>
        <v>West</v>
      </c>
      <c r="BD329" s="66" t="str">
        <f>IF(Edges[[#This Row],[Vertex 1]]=Edges[[#This Row],[Vertex 2]],"HIDE","SHOW")</f>
        <v>SHOW</v>
      </c>
      <c r="BE329" s="66">
        <f>VLOOKUP(Edges[[#This Row],[Region]],'Sentiment Classification'!J:K,2,FALSE)</f>
        <v>31</v>
      </c>
      <c r="BF329" s="66">
        <f>VLOOKUP(Edges[[#This Row],[States]],'Sentiment Classification'!E:F,2,FALSE)</f>
        <v>6</v>
      </c>
      <c r="BG329" s="65" t="str">
        <f>REPLACE(INDEX(GroupVertices[Group], MATCH(Edges[[#This Row],[Vertex 1]],GroupVertices[Vertex],0)),1,1,"")</f>
        <v>est</v>
      </c>
      <c r="BH329" s="65" t="str">
        <f>REPLACE(INDEX(GroupVertices[Group], MATCH(Edges[[#This Row],[Vertex 2]],GroupVertices[Vertex],0)),1,1,"")</f>
        <v>est</v>
      </c>
      <c r="BI329">
        <v>1</v>
      </c>
    </row>
    <row r="330" spans="1:61" x14ac:dyDescent="0.25">
      <c r="A330" s="64" t="s">
        <v>3335</v>
      </c>
      <c r="B330" s="64" t="s">
        <v>3350</v>
      </c>
      <c r="C330" s="79" t="s">
        <v>9479</v>
      </c>
      <c r="D330" s="87">
        <v>1</v>
      </c>
      <c r="E330" s="88"/>
      <c r="F330" s="89">
        <v>90</v>
      </c>
      <c r="G330" s="66" t="str">
        <f>IF(Edges[[#This Row],[Vertex 1]]=Edges[[#This Row],[Vertex 2]],"HIDE","SHOW")</f>
        <v>SHOW</v>
      </c>
      <c r="H330" s="77"/>
      <c r="I330" s="90"/>
      <c r="J330" s="90"/>
      <c r="K330" s="34" t="s">
        <v>65</v>
      </c>
      <c r="L330" s="93">
        <v>330</v>
      </c>
      <c r="M330" s="93"/>
      <c r="N330" s="92"/>
      <c r="O330" s="66" t="s">
        <v>232</v>
      </c>
      <c r="P330" s="68">
        <v>42846.253923611112</v>
      </c>
      <c r="Q330" s="66" t="s">
        <v>3354</v>
      </c>
      <c r="R330" s="66"/>
      <c r="S330" s="66"/>
      <c r="T330" s="66" t="s">
        <v>3383</v>
      </c>
      <c r="U330" s="66"/>
      <c r="V330" s="70" t="s">
        <v>3390</v>
      </c>
      <c r="W330" s="68">
        <v>42846.253923611112</v>
      </c>
      <c r="X330" s="70" t="s">
        <v>3401</v>
      </c>
      <c r="Y330" s="66"/>
      <c r="Z330" s="66"/>
      <c r="AA330" s="72" t="s">
        <v>3421</v>
      </c>
      <c r="AB330" s="66"/>
      <c r="AC330" s="66" t="b">
        <v>0</v>
      </c>
      <c r="AD330" s="66">
        <v>2</v>
      </c>
      <c r="AE330" s="72" t="s">
        <v>3442</v>
      </c>
      <c r="AF330" s="66" t="b">
        <v>0</v>
      </c>
      <c r="AG330" s="66" t="s">
        <v>297</v>
      </c>
      <c r="AH330" s="66"/>
      <c r="AI330" s="72" t="s">
        <v>294</v>
      </c>
      <c r="AJ330" s="66" t="b">
        <v>0</v>
      </c>
      <c r="AK330" s="66">
        <v>0</v>
      </c>
      <c r="AL330" s="72" t="s">
        <v>294</v>
      </c>
      <c r="AM330" s="66" t="s">
        <v>585</v>
      </c>
      <c r="AN330" s="66" t="b">
        <v>0</v>
      </c>
      <c r="AO330" s="72" t="s">
        <v>3421</v>
      </c>
      <c r="AP330" s="66" t="s">
        <v>178</v>
      </c>
      <c r="AQ330" s="66">
        <v>0</v>
      </c>
      <c r="AR330" s="66">
        <v>0</v>
      </c>
      <c r="AS330" s="66"/>
      <c r="AT330" s="66"/>
      <c r="AU330" s="66"/>
      <c r="AV330" s="66"/>
      <c r="AW330" s="66"/>
      <c r="AX330" s="66"/>
      <c r="AY330" s="66"/>
      <c r="AZ330" s="66"/>
      <c r="BA330" s="66" t="s">
        <v>3549</v>
      </c>
      <c r="BB330">
        <v>1</v>
      </c>
      <c r="BC330" s="66" t="str">
        <f>VLOOKUP(Edges[[#This Row],[States]],'Sentiment Classification'!E:G,3,FALSE)</f>
        <v>West</v>
      </c>
      <c r="BD330" s="66" t="str">
        <f>IF(Edges[[#This Row],[Vertex 1]]=Edges[[#This Row],[Vertex 2]],"HIDE","SHOW")</f>
        <v>SHOW</v>
      </c>
      <c r="BE330" s="66">
        <f>VLOOKUP(Edges[[#This Row],[Region]],'Sentiment Classification'!J:K,2,FALSE)</f>
        <v>31</v>
      </c>
      <c r="BF330" s="66">
        <f>VLOOKUP(Edges[[#This Row],[States]],'Sentiment Classification'!E:F,2,FALSE)</f>
        <v>6</v>
      </c>
      <c r="BG330" s="65" t="str">
        <f>REPLACE(INDEX(GroupVertices[Group], MATCH(Edges[[#This Row],[Vertex 1]],GroupVertices[Vertex],0)),1,1,"")</f>
        <v>est</v>
      </c>
      <c r="BH330" s="65" t="str">
        <f>REPLACE(INDEX(GroupVertices[Group], MATCH(Edges[[#This Row],[Vertex 2]],GroupVertices[Vertex],0)),1,1,"")</f>
        <v>est</v>
      </c>
      <c r="BI330">
        <v>1</v>
      </c>
    </row>
    <row r="331" spans="1:61" x14ac:dyDescent="0.25">
      <c r="A331" s="64" t="s">
        <v>3335</v>
      </c>
      <c r="B331" s="64" t="s">
        <v>3351</v>
      </c>
      <c r="C331" s="79" t="s">
        <v>9479</v>
      </c>
      <c r="D331" s="87">
        <v>1</v>
      </c>
      <c r="E331" s="88"/>
      <c r="F331" s="89">
        <v>90</v>
      </c>
      <c r="G331" s="66" t="str">
        <f>IF(Edges[[#This Row],[Vertex 1]]=Edges[[#This Row],[Vertex 2]],"HIDE","SHOW")</f>
        <v>SHOW</v>
      </c>
      <c r="H331" s="77"/>
      <c r="I331" s="90"/>
      <c r="J331" s="90"/>
      <c r="K331" s="34" t="s">
        <v>65</v>
      </c>
      <c r="L331" s="93">
        <v>331</v>
      </c>
      <c r="M331" s="93"/>
      <c r="N331" s="92"/>
      <c r="O331" s="66" t="s">
        <v>233</v>
      </c>
      <c r="P331" s="68">
        <v>42846.253923611112</v>
      </c>
      <c r="Q331" s="66" t="s">
        <v>3354</v>
      </c>
      <c r="R331" s="66"/>
      <c r="S331" s="66"/>
      <c r="T331" s="66" t="s">
        <v>3383</v>
      </c>
      <c r="U331" s="66"/>
      <c r="V331" s="70" t="s">
        <v>3390</v>
      </c>
      <c r="W331" s="68">
        <v>42846.253923611112</v>
      </c>
      <c r="X331" s="70" t="s">
        <v>3401</v>
      </c>
      <c r="Y331" s="66"/>
      <c r="Z331" s="66"/>
      <c r="AA331" s="72" t="s">
        <v>3421</v>
      </c>
      <c r="AB331" s="66"/>
      <c r="AC331" s="66" t="b">
        <v>0</v>
      </c>
      <c r="AD331" s="66">
        <v>2</v>
      </c>
      <c r="AE331" s="72" t="s">
        <v>3442</v>
      </c>
      <c r="AF331" s="66" t="b">
        <v>0</v>
      </c>
      <c r="AG331" s="66" t="s">
        <v>297</v>
      </c>
      <c r="AH331" s="66"/>
      <c r="AI331" s="72" t="s">
        <v>294</v>
      </c>
      <c r="AJ331" s="66" t="b">
        <v>0</v>
      </c>
      <c r="AK331" s="66">
        <v>0</v>
      </c>
      <c r="AL331" s="72" t="s">
        <v>294</v>
      </c>
      <c r="AM331" s="66" t="s">
        <v>585</v>
      </c>
      <c r="AN331" s="66" t="b">
        <v>0</v>
      </c>
      <c r="AO331" s="72" t="s">
        <v>3421</v>
      </c>
      <c r="AP331" s="66" t="s">
        <v>178</v>
      </c>
      <c r="AQ331" s="66">
        <v>0</v>
      </c>
      <c r="AR331" s="66">
        <v>0</v>
      </c>
      <c r="AS331" s="66"/>
      <c r="AT331" s="66"/>
      <c r="AU331" s="66"/>
      <c r="AV331" s="66"/>
      <c r="AW331" s="66"/>
      <c r="AX331" s="66"/>
      <c r="AY331" s="66"/>
      <c r="AZ331" s="66"/>
      <c r="BA331" s="66" t="s">
        <v>3549</v>
      </c>
      <c r="BB331">
        <v>1</v>
      </c>
      <c r="BC331" s="66" t="str">
        <f>VLOOKUP(Edges[[#This Row],[States]],'Sentiment Classification'!E:G,3,FALSE)</f>
        <v>West</v>
      </c>
      <c r="BD331" s="66" t="str">
        <f>IF(Edges[[#This Row],[Vertex 1]]=Edges[[#This Row],[Vertex 2]],"HIDE","SHOW")</f>
        <v>SHOW</v>
      </c>
      <c r="BE331" s="66">
        <f>VLOOKUP(Edges[[#This Row],[Region]],'Sentiment Classification'!J:K,2,FALSE)</f>
        <v>31</v>
      </c>
      <c r="BF331" s="66">
        <f>VLOOKUP(Edges[[#This Row],[States]],'Sentiment Classification'!E:F,2,FALSE)</f>
        <v>6</v>
      </c>
      <c r="BG331" s="65" t="str">
        <f>REPLACE(INDEX(GroupVertices[Group], MATCH(Edges[[#This Row],[Vertex 1]],GroupVertices[Vertex],0)),1,1,"")</f>
        <v>est</v>
      </c>
      <c r="BH331" s="65" t="str">
        <f>REPLACE(INDEX(GroupVertices[Group], MATCH(Edges[[#This Row],[Vertex 2]],GroupVertices[Vertex],0)),1,1,"")</f>
        <v>est</v>
      </c>
      <c r="BI331">
        <v>1</v>
      </c>
    </row>
    <row r="332" spans="1:61" x14ac:dyDescent="0.25">
      <c r="A332" s="64" t="s">
        <v>3336</v>
      </c>
      <c r="B332" s="64" t="s">
        <v>227</v>
      </c>
      <c r="C332" s="79" t="s">
        <v>9480</v>
      </c>
      <c r="D332" s="87">
        <v>2.5</v>
      </c>
      <c r="E332" s="88"/>
      <c r="F332" s="89">
        <v>95</v>
      </c>
      <c r="G332" s="66" t="str">
        <f>IF(Edges[[#This Row],[Vertex 1]]=Edges[[#This Row],[Vertex 2]],"HIDE","SHOW")</f>
        <v>SHOW</v>
      </c>
      <c r="H332" s="77"/>
      <c r="I332" s="90"/>
      <c r="J332" s="90"/>
      <c r="K332" s="34" t="s">
        <v>65</v>
      </c>
      <c r="L332" s="93">
        <v>332</v>
      </c>
      <c r="M332" s="93"/>
      <c r="N332" s="92"/>
      <c r="O332" s="66" t="s">
        <v>233</v>
      </c>
      <c r="P332" s="68">
        <v>42848.216215277775</v>
      </c>
      <c r="Q332" s="66" t="s">
        <v>3355</v>
      </c>
      <c r="R332" s="66"/>
      <c r="S332" s="66"/>
      <c r="T332" s="66"/>
      <c r="U332" s="66"/>
      <c r="V332" s="70" t="s">
        <v>3391</v>
      </c>
      <c r="W332" s="68">
        <v>42848.216215277775</v>
      </c>
      <c r="X332" s="70" t="s">
        <v>3402</v>
      </c>
      <c r="Y332" s="66"/>
      <c r="Z332" s="66"/>
      <c r="AA332" s="72" t="s">
        <v>3422</v>
      </c>
      <c r="AB332" s="66"/>
      <c r="AC332" s="66" t="b">
        <v>0</v>
      </c>
      <c r="AD332" s="66">
        <v>0</v>
      </c>
      <c r="AE332" s="72" t="s">
        <v>293</v>
      </c>
      <c r="AF332" s="66" t="b">
        <v>0</v>
      </c>
      <c r="AG332" s="66" t="s">
        <v>297</v>
      </c>
      <c r="AH332" s="66"/>
      <c r="AI332" s="72" t="s">
        <v>294</v>
      </c>
      <c r="AJ332" s="66" t="b">
        <v>0</v>
      </c>
      <c r="AK332" s="66">
        <v>0</v>
      </c>
      <c r="AL332" s="72" t="s">
        <v>294</v>
      </c>
      <c r="AM332" s="66" t="s">
        <v>300</v>
      </c>
      <c r="AN332" s="66" t="b">
        <v>0</v>
      </c>
      <c r="AO332" s="72" t="s">
        <v>3422</v>
      </c>
      <c r="AP332" s="66" t="s">
        <v>178</v>
      </c>
      <c r="AQ332" s="66">
        <v>0</v>
      </c>
      <c r="AR332" s="66">
        <v>0</v>
      </c>
      <c r="AS332" s="66"/>
      <c r="AT332" s="66"/>
      <c r="AU332" s="66"/>
      <c r="AV332" s="66"/>
      <c r="AW332" s="66"/>
      <c r="AX332" s="66"/>
      <c r="AY332" s="66"/>
      <c r="AZ332" s="66"/>
      <c r="BA332" s="66" t="s">
        <v>3549</v>
      </c>
      <c r="BB332">
        <v>-1</v>
      </c>
      <c r="BC332" s="66" t="str">
        <f>VLOOKUP(Edges[[#This Row],[States]],'Sentiment Classification'!E:G,3,FALSE)</f>
        <v>West</v>
      </c>
      <c r="BD332" s="66" t="str">
        <f>IF(Edges[[#This Row],[Vertex 1]]=Edges[[#This Row],[Vertex 2]],"HIDE","SHOW")</f>
        <v>SHOW</v>
      </c>
      <c r="BE332" s="66">
        <f>VLOOKUP(Edges[[#This Row],[Region]],'Sentiment Classification'!J:K,2,FALSE)</f>
        <v>31</v>
      </c>
      <c r="BF332" s="66">
        <f>VLOOKUP(Edges[[#This Row],[States]],'Sentiment Classification'!E:F,2,FALSE)</f>
        <v>6</v>
      </c>
      <c r="BG332" s="65" t="str">
        <f>REPLACE(INDEX(GroupVertices[Group], MATCH(Edges[[#This Row],[Vertex 1]],GroupVertices[Vertex],0)),1,1,"")</f>
        <v>est</v>
      </c>
      <c r="BH332" s="65" t="str">
        <f>REPLACE(INDEX(GroupVertices[Group], MATCH(Edges[[#This Row],[Vertex 2]],GroupVertices[Vertex],0)),1,1,"")</f>
        <v>A</v>
      </c>
      <c r="BI332">
        <v>2</v>
      </c>
    </row>
    <row r="333" spans="1:61" x14ac:dyDescent="0.25">
      <c r="A333" s="64" t="s">
        <v>3336</v>
      </c>
      <c r="B333" s="64" t="s">
        <v>227</v>
      </c>
      <c r="C333" s="79" t="s">
        <v>9480</v>
      </c>
      <c r="D333" s="87">
        <v>2.5</v>
      </c>
      <c r="E333" s="88"/>
      <c r="F333" s="89">
        <v>95</v>
      </c>
      <c r="G333" s="66" t="str">
        <f>IF(Edges[[#This Row],[Vertex 1]]=Edges[[#This Row],[Vertex 2]],"HIDE","SHOW")</f>
        <v>SHOW</v>
      </c>
      <c r="H333" s="77"/>
      <c r="I333" s="90"/>
      <c r="J333" s="90"/>
      <c r="K333" s="34" t="s">
        <v>65</v>
      </c>
      <c r="L333" s="93">
        <v>333</v>
      </c>
      <c r="M333" s="93"/>
      <c r="N333" s="92"/>
      <c r="O333" s="66" t="s">
        <v>233</v>
      </c>
      <c r="P333" s="68">
        <v>42848.219780092593</v>
      </c>
      <c r="Q333" s="66" t="s">
        <v>3356</v>
      </c>
      <c r="R333" s="66"/>
      <c r="S333" s="66"/>
      <c r="T333" s="66"/>
      <c r="U333" s="66"/>
      <c r="V333" s="70" t="s">
        <v>3391</v>
      </c>
      <c r="W333" s="68">
        <v>42848.219780092593</v>
      </c>
      <c r="X333" s="70" t="s">
        <v>3403</v>
      </c>
      <c r="Y333" s="66"/>
      <c r="Z333" s="66"/>
      <c r="AA333" s="72" t="s">
        <v>3423</v>
      </c>
      <c r="AB333" s="66"/>
      <c r="AC333" s="66" t="b">
        <v>0</v>
      </c>
      <c r="AD333" s="66">
        <v>0</v>
      </c>
      <c r="AE333" s="72" t="s">
        <v>293</v>
      </c>
      <c r="AF333" s="66" t="b">
        <v>0</v>
      </c>
      <c r="AG333" s="66" t="s">
        <v>297</v>
      </c>
      <c r="AH333" s="66"/>
      <c r="AI333" s="72" t="s">
        <v>294</v>
      </c>
      <c r="AJ333" s="66" t="b">
        <v>0</v>
      </c>
      <c r="AK333" s="66">
        <v>0</v>
      </c>
      <c r="AL333" s="72" t="s">
        <v>294</v>
      </c>
      <c r="AM333" s="66" t="s">
        <v>300</v>
      </c>
      <c r="AN333" s="66" t="b">
        <v>0</v>
      </c>
      <c r="AO333" s="72" t="s">
        <v>3423</v>
      </c>
      <c r="AP333" s="66" t="s">
        <v>178</v>
      </c>
      <c r="AQ333" s="66">
        <v>0</v>
      </c>
      <c r="AR333" s="66">
        <v>0</v>
      </c>
      <c r="AS333" s="66"/>
      <c r="AT333" s="66"/>
      <c r="AU333" s="66"/>
      <c r="AV333" s="66"/>
      <c r="AW333" s="66"/>
      <c r="AX333" s="66"/>
      <c r="AY333" s="66"/>
      <c r="AZ333" s="66"/>
      <c r="BA333" s="66" t="s">
        <v>3549</v>
      </c>
      <c r="BB333">
        <v>-1</v>
      </c>
      <c r="BC333" s="66" t="str">
        <f>VLOOKUP(Edges[[#This Row],[States]],'Sentiment Classification'!E:G,3,FALSE)</f>
        <v>West</v>
      </c>
      <c r="BD333" s="66" t="str">
        <f>IF(Edges[[#This Row],[Vertex 1]]=Edges[[#This Row],[Vertex 2]],"HIDE","SHOW")</f>
        <v>SHOW</v>
      </c>
      <c r="BE333" s="66">
        <f>VLOOKUP(Edges[[#This Row],[Region]],'Sentiment Classification'!J:K,2,FALSE)</f>
        <v>31</v>
      </c>
      <c r="BF333" s="66">
        <f>VLOOKUP(Edges[[#This Row],[States]],'Sentiment Classification'!E:F,2,FALSE)</f>
        <v>6</v>
      </c>
      <c r="BG333" s="65" t="str">
        <f>REPLACE(INDEX(GroupVertices[Group], MATCH(Edges[[#This Row],[Vertex 1]],GroupVertices[Vertex],0)),1,1,"")</f>
        <v>est</v>
      </c>
      <c r="BH333" s="65" t="str">
        <f>REPLACE(INDEX(GroupVertices[Group], MATCH(Edges[[#This Row],[Vertex 2]],GroupVertices[Vertex],0)),1,1,"")</f>
        <v>A</v>
      </c>
      <c r="BI333">
        <v>2</v>
      </c>
    </row>
    <row r="334" spans="1:61" x14ac:dyDescent="0.25">
      <c r="A334" s="64" t="s">
        <v>227</v>
      </c>
      <c r="B334" s="64" t="s">
        <v>1431</v>
      </c>
      <c r="C334" s="79" t="s">
        <v>9481</v>
      </c>
      <c r="D334" s="87">
        <v>1</v>
      </c>
      <c r="E334" s="88"/>
      <c r="F334" s="89">
        <v>90</v>
      </c>
      <c r="G334" s="66" t="str">
        <f>IF(Edges[[#This Row],[Vertex 1]]=Edges[[#This Row],[Vertex 2]],"HIDE","SHOW")</f>
        <v>SHOW</v>
      </c>
      <c r="H334" s="77"/>
      <c r="I334" s="90"/>
      <c r="J334" s="90"/>
      <c r="K334" s="34" t="s">
        <v>65</v>
      </c>
      <c r="L334" s="93">
        <v>334</v>
      </c>
      <c r="M334" s="93"/>
      <c r="N334" s="92"/>
      <c r="O334" s="66" t="s">
        <v>232</v>
      </c>
      <c r="P334" s="68">
        <v>42848.275879629633</v>
      </c>
      <c r="Q334" s="66" t="s">
        <v>3357</v>
      </c>
      <c r="R334" s="69" t="s">
        <v>3372</v>
      </c>
      <c r="S334" s="66" t="s">
        <v>525</v>
      </c>
      <c r="T334" s="66"/>
      <c r="U334" s="66"/>
      <c r="V334" s="70" t="s">
        <v>417</v>
      </c>
      <c r="W334" s="68">
        <v>42848.275879629633</v>
      </c>
      <c r="X334" s="70" t="s">
        <v>3404</v>
      </c>
      <c r="Y334" s="66"/>
      <c r="Z334" s="66"/>
      <c r="AA334" s="72" t="s">
        <v>3424</v>
      </c>
      <c r="AB334" s="66"/>
      <c r="AC334" s="66" t="b">
        <v>0</v>
      </c>
      <c r="AD334" s="66">
        <v>163</v>
      </c>
      <c r="AE334" s="72" t="s">
        <v>294</v>
      </c>
      <c r="AF334" s="66" t="b">
        <v>0</v>
      </c>
      <c r="AG334" s="66" t="s">
        <v>297</v>
      </c>
      <c r="AH334" s="66"/>
      <c r="AI334" s="72" t="s">
        <v>294</v>
      </c>
      <c r="AJ334" s="66" t="b">
        <v>0</v>
      </c>
      <c r="AK334" s="66">
        <v>15</v>
      </c>
      <c r="AL334" s="72" t="s">
        <v>294</v>
      </c>
      <c r="AM334" s="66" t="s">
        <v>303</v>
      </c>
      <c r="AN334" s="66" t="b">
        <v>1</v>
      </c>
      <c r="AO334" s="72" t="s">
        <v>3424</v>
      </c>
      <c r="AP334" s="66" t="s">
        <v>1021</v>
      </c>
      <c r="AQ334" s="66">
        <v>0</v>
      </c>
      <c r="AR334" s="66">
        <v>0</v>
      </c>
      <c r="AS334" s="66"/>
      <c r="AT334" s="66"/>
      <c r="AU334" s="66"/>
      <c r="AV334" s="66"/>
      <c r="AW334" s="66"/>
      <c r="AX334" s="66"/>
      <c r="AY334" s="66"/>
      <c r="AZ334" s="66"/>
      <c r="BA334" s="66" t="s">
        <v>3549</v>
      </c>
      <c r="BB334">
        <v>0</v>
      </c>
      <c r="BC334" s="66" t="str">
        <f>VLOOKUP(Edges[[#This Row],[States]],'Sentiment Classification'!E:G,3,FALSE)</f>
        <v>West</v>
      </c>
      <c r="BD334" s="66" t="str">
        <f>IF(Edges[[#This Row],[Vertex 1]]=Edges[[#This Row],[Vertex 2]],"HIDE","SHOW")</f>
        <v>SHOW</v>
      </c>
      <c r="BE334" s="66">
        <f>VLOOKUP(Edges[[#This Row],[Region]],'Sentiment Classification'!J:K,2,FALSE)</f>
        <v>31</v>
      </c>
      <c r="BF334" s="66">
        <f>VLOOKUP(Edges[[#This Row],[States]],'Sentiment Classification'!E:F,2,FALSE)</f>
        <v>6</v>
      </c>
      <c r="BG334" s="65" t="str">
        <f>REPLACE(INDEX(GroupVertices[Group], MATCH(Edges[[#This Row],[Vertex 1]],GroupVertices[Vertex],0)),1,1,"")</f>
        <v>A</v>
      </c>
      <c r="BH334" s="65" t="str">
        <f>REPLACE(INDEX(GroupVertices[Group], MATCH(Edges[[#This Row],[Vertex 2]],GroupVertices[Vertex],0)),1,1,"")</f>
        <v>orth</v>
      </c>
      <c r="BI334">
        <v>1</v>
      </c>
    </row>
    <row r="335" spans="1:61" x14ac:dyDescent="0.25">
      <c r="A335" s="64" t="s">
        <v>3337</v>
      </c>
      <c r="B335" s="64" t="s">
        <v>1431</v>
      </c>
      <c r="C335" s="79" t="s">
        <v>9479</v>
      </c>
      <c r="D335" s="87">
        <v>1</v>
      </c>
      <c r="E335" s="88"/>
      <c r="F335" s="89">
        <v>90</v>
      </c>
      <c r="G335" s="66" t="str">
        <f>IF(Edges[[#This Row],[Vertex 1]]=Edges[[#This Row],[Vertex 2]],"HIDE","SHOW")</f>
        <v>SHOW</v>
      </c>
      <c r="H335" s="77"/>
      <c r="I335" s="90"/>
      <c r="J335" s="90"/>
      <c r="K335" s="34" t="s">
        <v>65</v>
      </c>
      <c r="L335" s="93">
        <v>335</v>
      </c>
      <c r="M335" s="93"/>
      <c r="N335" s="92"/>
      <c r="O335" s="66" t="s">
        <v>232</v>
      </c>
      <c r="P335" s="68">
        <v>42848.29378472222</v>
      </c>
      <c r="Q335" s="66" t="s">
        <v>3358</v>
      </c>
      <c r="R335" s="66"/>
      <c r="S335" s="66"/>
      <c r="T335" s="66" t="s">
        <v>3384</v>
      </c>
      <c r="U335" s="66"/>
      <c r="V335" s="70" t="s">
        <v>3392</v>
      </c>
      <c r="W335" s="68">
        <v>42848.29378472222</v>
      </c>
      <c r="X335" s="70" t="s">
        <v>3405</v>
      </c>
      <c r="Y335" s="66"/>
      <c r="Z335" s="66"/>
      <c r="AA335" s="72" t="s">
        <v>3425</v>
      </c>
      <c r="AB335" s="66"/>
      <c r="AC335" s="66" t="b">
        <v>0</v>
      </c>
      <c r="AD335" s="66">
        <v>0</v>
      </c>
      <c r="AE335" s="72" t="s">
        <v>294</v>
      </c>
      <c r="AF335" s="66" t="b">
        <v>0</v>
      </c>
      <c r="AG335" s="66" t="s">
        <v>297</v>
      </c>
      <c r="AH335" s="66"/>
      <c r="AI335" s="72" t="s">
        <v>294</v>
      </c>
      <c r="AJ335" s="66" t="b">
        <v>0</v>
      </c>
      <c r="AK335" s="66">
        <v>15</v>
      </c>
      <c r="AL335" s="72" t="s">
        <v>3424</v>
      </c>
      <c r="AM335" s="66" t="s">
        <v>585</v>
      </c>
      <c r="AN335" s="66" t="b">
        <v>0</v>
      </c>
      <c r="AO335" s="72" t="s">
        <v>3424</v>
      </c>
      <c r="AP335" s="66" t="s">
        <v>178</v>
      </c>
      <c r="AQ335" s="66">
        <v>0</v>
      </c>
      <c r="AR335" s="66">
        <v>0</v>
      </c>
      <c r="AS335" s="66"/>
      <c r="AT335" s="66"/>
      <c r="AU335" s="66"/>
      <c r="AV335" s="66"/>
      <c r="AW335" s="66"/>
      <c r="AX335" s="66"/>
      <c r="AY335" s="66"/>
      <c r="AZ335" s="66"/>
      <c r="BA335" s="66" t="s">
        <v>3549</v>
      </c>
      <c r="BB335">
        <v>1</v>
      </c>
      <c r="BC335" s="66" t="str">
        <f>VLOOKUP(Edges[[#This Row],[States]],'Sentiment Classification'!E:G,3,FALSE)</f>
        <v>West</v>
      </c>
      <c r="BD335" s="66" t="str">
        <f>IF(Edges[[#This Row],[Vertex 1]]=Edges[[#This Row],[Vertex 2]],"HIDE","SHOW")</f>
        <v>SHOW</v>
      </c>
      <c r="BE335" s="66">
        <f>VLOOKUP(Edges[[#This Row],[Region]],'Sentiment Classification'!J:K,2,FALSE)</f>
        <v>31</v>
      </c>
      <c r="BF335" s="66">
        <f>VLOOKUP(Edges[[#This Row],[States]],'Sentiment Classification'!E:F,2,FALSE)</f>
        <v>6</v>
      </c>
      <c r="BG335" s="65" t="str">
        <f>REPLACE(INDEX(GroupVertices[Group], MATCH(Edges[[#This Row],[Vertex 1]],GroupVertices[Vertex],0)),1,1,"")</f>
        <v>A</v>
      </c>
      <c r="BH335" s="65" t="str">
        <f>REPLACE(INDEX(GroupVertices[Group], MATCH(Edges[[#This Row],[Vertex 2]],GroupVertices[Vertex],0)),1,1,"")</f>
        <v>orth</v>
      </c>
      <c r="BI335">
        <v>1</v>
      </c>
    </row>
    <row r="336" spans="1:61" x14ac:dyDescent="0.25">
      <c r="A336" s="64" t="s">
        <v>3337</v>
      </c>
      <c r="B336" s="64" t="s">
        <v>227</v>
      </c>
      <c r="C336" s="79" t="s">
        <v>9479</v>
      </c>
      <c r="D336" s="87">
        <v>1</v>
      </c>
      <c r="E336" s="88"/>
      <c r="F336" s="89">
        <v>90</v>
      </c>
      <c r="G336" s="66" t="str">
        <f>IF(Edges[[#This Row],[Vertex 1]]=Edges[[#This Row],[Vertex 2]],"HIDE","SHOW")</f>
        <v>SHOW</v>
      </c>
      <c r="H336" s="77"/>
      <c r="I336" s="90"/>
      <c r="J336" s="90"/>
      <c r="K336" s="34" t="s">
        <v>65</v>
      </c>
      <c r="L336" s="93">
        <v>336</v>
      </c>
      <c r="M336" s="93"/>
      <c r="N336" s="92"/>
      <c r="O336" s="66" t="s">
        <v>232</v>
      </c>
      <c r="P336" s="68">
        <v>42848.29378472222</v>
      </c>
      <c r="Q336" s="66" t="s">
        <v>3358</v>
      </c>
      <c r="R336" s="66"/>
      <c r="S336" s="66"/>
      <c r="T336" s="66" t="s">
        <v>3384</v>
      </c>
      <c r="U336" s="66"/>
      <c r="V336" s="70" t="s">
        <v>3392</v>
      </c>
      <c r="W336" s="68">
        <v>42848.29378472222</v>
      </c>
      <c r="X336" s="70" t="s">
        <v>3405</v>
      </c>
      <c r="Y336" s="66"/>
      <c r="Z336" s="66"/>
      <c r="AA336" s="72" t="s">
        <v>3425</v>
      </c>
      <c r="AB336" s="66"/>
      <c r="AC336" s="66" t="b">
        <v>0</v>
      </c>
      <c r="AD336" s="66">
        <v>0</v>
      </c>
      <c r="AE336" s="72" t="s">
        <v>294</v>
      </c>
      <c r="AF336" s="66" t="b">
        <v>0</v>
      </c>
      <c r="AG336" s="66" t="s">
        <v>297</v>
      </c>
      <c r="AH336" s="66"/>
      <c r="AI336" s="72" t="s">
        <v>294</v>
      </c>
      <c r="AJ336" s="66" t="b">
        <v>0</v>
      </c>
      <c r="AK336" s="66">
        <v>15</v>
      </c>
      <c r="AL336" s="72" t="s">
        <v>3424</v>
      </c>
      <c r="AM336" s="66" t="s">
        <v>585</v>
      </c>
      <c r="AN336" s="66" t="b">
        <v>0</v>
      </c>
      <c r="AO336" s="72" t="s">
        <v>3424</v>
      </c>
      <c r="AP336" s="66" t="s">
        <v>178</v>
      </c>
      <c r="AQ336" s="66">
        <v>0</v>
      </c>
      <c r="AR336" s="66">
        <v>0</v>
      </c>
      <c r="AS336" s="66"/>
      <c r="AT336" s="66"/>
      <c r="AU336" s="66"/>
      <c r="AV336" s="66"/>
      <c r="AW336" s="66"/>
      <c r="AX336" s="66"/>
      <c r="AY336" s="66"/>
      <c r="AZ336" s="66"/>
      <c r="BA336" s="66" t="s">
        <v>3549</v>
      </c>
      <c r="BB336">
        <v>1</v>
      </c>
      <c r="BC336" s="66" t="str">
        <f>VLOOKUP(Edges[[#This Row],[States]],'Sentiment Classification'!E:G,3,FALSE)</f>
        <v>West</v>
      </c>
      <c r="BD336" s="66" t="str">
        <f>IF(Edges[[#This Row],[Vertex 1]]=Edges[[#This Row],[Vertex 2]],"HIDE","SHOW")</f>
        <v>SHOW</v>
      </c>
      <c r="BE336" s="66">
        <f>VLOOKUP(Edges[[#This Row],[Region]],'Sentiment Classification'!J:K,2,FALSE)</f>
        <v>31</v>
      </c>
      <c r="BF336" s="66">
        <f>VLOOKUP(Edges[[#This Row],[States]],'Sentiment Classification'!E:F,2,FALSE)</f>
        <v>6</v>
      </c>
      <c r="BG336" s="65" t="str">
        <f>REPLACE(INDEX(GroupVertices[Group], MATCH(Edges[[#This Row],[Vertex 1]],GroupVertices[Vertex],0)),1,1,"")</f>
        <v>A</v>
      </c>
      <c r="BH336" s="65" t="str">
        <f>REPLACE(INDEX(GroupVertices[Group], MATCH(Edges[[#This Row],[Vertex 2]],GroupVertices[Vertex],0)),1,1,"")</f>
        <v>A</v>
      </c>
      <c r="BI336">
        <v>1</v>
      </c>
    </row>
    <row r="337" spans="1:61" x14ac:dyDescent="0.25">
      <c r="A337" s="64" t="s">
        <v>3338</v>
      </c>
      <c r="B337" s="64" t="s">
        <v>502</v>
      </c>
      <c r="C337" s="79" t="s">
        <v>9480</v>
      </c>
      <c r="D337" s="87">
        <v>2.5</v>
      </c>
      <c r="E337" s="88"/>
      <c r="F337" s="89">
        <v>95</v>
      </c>
      <c r="G337" s="66" t="str">
        <f>IF(Edges[[#This Row],[Vertex 1]]=Edges[[#This Row],[Vertex 2]],"HIDE","SHOW")</f>
        <v>SHOW</v>
      </c>
      <c r="H337" s="77"/>
      <c r="I337" s="90"/>
      <c r="J337" s="90"/>
      <c r="K337" s="34" t="s">
        <v>65</v>
      </c>
      <c r="L337" s="93">
        <v>337</v>
      </c>
      <c r="M337" s="93"/>
      <c r="N337" s="92"/>
      <c r="O337" s="66" t="s">
        <v>232</v>
      </c>
      <c r="P337" s="68">
        <v>42848.314965277779</v>
      </c>
      <c r="Q337" s="66" t="s">
        <v>3359</v>
      </c>
      <c r="R337" s="66" t="s">
        <v>3373</v>
      </c>
      <c r="S337" s="66" t="s">
        <v>1441</v>
      </c>
      <c r="T337" s="66"/>
      <c r="U337" s="66"/>
      <c r="V337" s="70" t="s">
        <v>418</v>
      </c>
      <c r="W337" s="68">
        <v>42848.314965277779</v>
      </c>
      <c r="X337" s="70" t="s">
        <v>3406</v>
      </c>
      <c r="Y337" s="66"/>
      <c r="Z337" s="66"/>
      <c r="AA337" s="72" t="s">
        <v>3426</v>
      </c>
      <c r="AB337" s="66"/>
      <c r="AC337" s="66" t="b">
        <v>0</v>
      </c>
      <c r="AD337" s="66">
        <v>0</v>
      </c>
      <c r="AE337" s="72" t="s">
        <v>294</v>
      </c>
      <c r="AF337" s="66" t="b">
        <v>0</v>
      </c>
      <c r="AG337" s="66" t="s">
        <v>297</v>
      </c>
      <c r="AH337" s="66"/>
      <c r="AI337" s="72" t="s">
        <v>294</v>
      </c>
      <c r="AJ337" s="66" t="b">
        <v>0</v>
      </c>
      <c r="AK337" s="66">
        <v>0</v>
      </c>
      <c r="AL337" s="72" t="s">
        <v>294</v>
      </c>
      <c r="AM337" s="66" t="s">
        <v>585</v>
      </c>
      <c r="AN337" s="66" t="b">
        <v>0</v>
      </c>
      <c r="AO337" s="72" t="s">
        <v>3426</v>
      </c>
      <c r="AP337" s="66" t="s">
        <v>178</v>
      </c>
      <c r="AQ337" s="66">
        <v>0</v>
      </c>
      <c r="AR337" s="66">
        <v>0</v>
      </c>
      <c r="AS337" s="66"/>
      <c r="AT337" s="66"/>
      <c r="AU337" s="66"/>
      <c r="AV337" s="66"/>
      <c r="AW337" s="66"/>
      <c r="AX337" s="66"/>
      <c r="AY337" s="66"/>
      <c r="AZ337" s="66"/>
      <c r="BA337" s="66" t="s">
        <v>3549</v>
      </c>
      <c r="BB337">
        <v>-1</v>
      </c>
      <c r="BC337" s="66" t="str">
        <f>VLOOKUP(Edges[[#This Row],[States]],'Sentiment Classification'!E:G,3,FALSE)</f>
        <v>West</v>
      </c>
      <c r="BD337" s="66" t="str">
        <f>IF(Edges[[#This Row],[Vertex 1]]=Edges[[#This Row],[Vertex 2]],"HIDE","SHOW")</f>
        <v>SHOW</v>
      </c>
      <c r="BE337" s="66">
        <f>VLOOKUP(Edges[[#This Row],[Region]],'Sentiment Classification'!J:K,2,FALSE)</f>
        <v>31</v>
      </c>
      <c r="BF337" s="66">
        <f>VLOOKUP(Edges[[#This Row],[States]],'Sentiment Classification'!E:F,2,FALSE)</f>
        <v>6</v>
      </c>
      <c r="BG337" s="65" t="str">
        <f>REPLACE(INDEX(GroupVertices[Group], MATCH(Edges[[#This Row],[Vertex 1]],GroupVertices[Vertex],0)),1,1,"")</f>
        <v>est</v>
      </c>
      <c r="BH337" s="65" t="str">
        <f>REPLACE(INDEX(GroupVertices[Group], MATCH(Edges[[#This Row],[Vertex 2]],GroupVertices[Vertex],0)),1,1,"")</f>
        <v>A</v>
      </c>
      <c r="BI337">
        <v>2</v>
      </c>
    </row>
    <row r="338" spans="1:61" x14ac:dyDescent="0.25">
      <c r="A338" s="64" t="s">
        <v>1578</v>
      </c>
      <c r="B338" s="64" t="s">
        <v>231</v>
      </c>
      <c r="C338" s="79" t="s">
        <v>9479</v>
      </c>
      <c r="D338" s="87">
        <v>2.5</v>
      </c>
      <c r="E338" s="88"/>
      <c r="F338" s="89">
        <v>95</v>
      </c>
      <c r="G338" s="66" t="str">
        <f>IF(Edges[[#This Row],[Vertex 1]]=Edges[[#This Row],[Vertex 2]],"HIDE","SHOW")</f>
        <v>SHOW</v>
      </c>
      <c r="H338" s="77"/>
      <c r="I338" s="90"/>
      <c r="J338" s="90"/>
      <c r="K338" s="34" t="s">
        <v>65</v>
      </c>
      <c r="L338" s="93">
        <v>338</v>
      </c>
      <c r="M338" s="93"/>
      <c r="N338" s="92"/>
      <c r="O338" s="66" t="s">
        <v>232</v>
      </c>
      <c r="P338" s="68">
        <v>42848.392407407409</v>
      </c>
      <c r="Q338" s="66" t="s">
        <v>1621</v>
      </c>
      <c r="R338" s="69" t="s">
        <v>1649</v>
      </c>
      <c r="S338" s="66" t="s">
        <v>251</v>
      </c>
      <c r="T338" s="66"/>
      <c r="U338" s="66"/>
      <c r="V338" s="70" t="s">
        <v>1674</v>
      </c>
      <c r="W338" s="68">
        <v>42848.392407407409</v>
      </c>
      <c r="X338" s="70" t="s">
        <v>1704</v>
      </c>
      <c r="Y338" s="66"/>
      <c r="Z338" s="66"/>
      <c r="AA338" s="72" t="s">
        <v>1739</v>
      </c>
      <c r="AB338" s="66"/>
      <c r="AC338" s="66" t="b">
        <v>0</v>
      </c>
      <c r="AD338" s="66">
        <v>0</v>
      </c>
      <c r="AE338" s="72" t="s">
        <v>294</v>
      </c>
      <c r="AF338" s="66" t="b">
        <v>0</v>
      </c>
      <c r="AG338" s="66" t="s">
        <v>297</v>
      </c>
      <c r="AH338" s="66"/>
      <c r="AI338" s="72" t="s">
        <v>294</v>
      </c>
      <c r="AJ338" s="66" t="b">
        <v>0</v>
      </c>
      <c r="AK338" s="66">
        <v>0</v>
      </c>
      <c r="AL338" s="72" t="s">
        <v>294</v>
      </c>
      <c r="AM338" s="66" t="s">
        <v>307</v>
      </c>
      <c r="AN338" s="66" t="b">
        <v>0</v>
      </c>
      <c r="AO338" s="72" t="s">
        <v>1739</v>
      </c>
      <c r="AP338" s="66" t="s">
        <v>178</v>
      </c>
      <c r="AQ338" s="66">
        <v>0</v>
      </c>
      <c r="AR338" s="66">
        <v>0</v>
      </c>
      <c r="AS338" s="66"/>
      <c r="AT338" s="66"/>
      <c r="AU338" s="66"/>
      <c r="AV338" s="66"/>
      <c r="AW338" s="66"/>
      <c r="AX338" s="66"/>
      <c r="AY338" s="66"/>
      <c r="AZ338" s="66"/>
      <c r="BA338" s="66" t="s">
        <v>3549</v>
      </c>
      <c r="BB338">
        <v>1</v>
      </c>
      <c r="BC338" s="66" t="str">
        <f>VLOOKUP(Edges[[#This Row],[States]],'Sentiment Classification'!E:G,3,FALSE)</f>
        <v>West</v>
      </c>
      <c r="BD338" s="66" t="str">
        <f>IF(Edges[[#This Row],[Vertex 1]]=Edges[[#This Row],[Vertex 2]],"HIDE","SHOW")</f>
        <v>SHOW</v>
      </c>
      <c r="BE338" s="66">
        <f>VLOOKUP(Edges[[#This Row],[Region]],'Sentiment Classification'!J:K,2,FALSE)</f>
        <v>31</v>
      </c>
      <c r="BF338" s="66">
        <f>VLOOKUP(Edges[[#This Row],[States]],'Sentiment Classification'!E:F,2,FALSE)</f>
        <v>6</v>
      </c>
      <c r="BG338" s="65" t="str">
        <f>REPLACE(INDEX(GroupVertices[Group], MATCH(Edges[[#This Row],[Vertex 1]],GroupVertices[Vertex],0)),1,1,"")</f>
        <v>est</v>
      </c>
      <c r="BH338" s="65" t="str">
        <f>REPLACE(INDEX(GroupVertices[Group], MATCH(Edges[[#This Row],[Vertex 2]],GroupVertices[Vertex],0)),1,1,"")</f>
        <v>A</v>
      </c>
      <c r="BI338">
        <v>2</v>
      </c>
    </row>
    <row r="339" spans="1:61" hidden="1" x14ac:dyDescent="0.25">
      <c r="A339" s="64" t="s">
        <v>1579</v>
      </c>
      <c r="B339" s="64" t="s">
        <v>1579</v>
      </c>
      <c r="C339" s="79"/>
      <c r="D339" s="87"/>
      <c r="E339" s="88"/>
      <c r="F339" s="89"/>
      <c r="G339" s="66" t="str">
        <f>IF(Edges[[#This Row],[Vertex 1]]=Edges[[#This Row],[Vertex 2]],"HIDE","SHOW")</f>
        <v>HIDE</v>
      </c>
      <c r="H339" s="77"/>
      <c r="I339" s="90"/>
      <c r="J339" s="90"/>
      <c r="K339" s="34" t="s">
        <v>65</v>
      </c>
      <c r="L339" s="93">
        <v>339</v>
      </c>
      <c r="M339" s="93"/>
      <c r="N339" s="92"/>
      <c r="O339" s="66" t="s">
        <v>178</v>
      </c>
      <c r="P339" s="68">
        <v>42848.400578703702</v>
      </c>
      <c r="Q339" s="66" t="s">
        <v>1623</v>
      </c>
      <c r="R339" s="69" t="s">
        <v>1651</v>
      </c>
      <c r="S339" s="66" t="s">
        <v>1655</v>
      </c>
      <c r="T339" s="66"/>
      <c r="U339" s="69" t="s">
        <v>1667</v>
      </c>
      <c r="V339" s="70" t="s">
        <v>1667</v>
      </c>
      <c r="W339" s="68">
        <v>42848.400578703702</v>
      </c>
      <c r="X339" s="70" t="s">
        <v>1706</v>
      </c>
      <c r="Y339" s="66"/>
      <c r="Z339" s="66"/>
      <c r="AA339" s="72" t="s">
        <v>1741</v>
      </c>
      <c r="AB339" s="66"/>
      <c r="AC339" s="66" t="b">
        <v>0</v>
      </c>
      <c r="AD339" s="66">
        <v>0</v>
      </c>
      <c r="AE339" s="72" t="s">
        <v>294</v>
      </c>
      <c r="AF339" s="66" t="b">
        <v>0</v>
      </c>
      <c r="AG339" s="66" t="s">
        <v>297</v>
      </c>
      <c r="AH339" s="66"/>
      <c r="AI339" s="72" t="s">
        <v>294</v>
      </c>
      <c r="AJ339" s="66" t="b">
        <v>0</v>
      </c>
      <c r="AK339" s="66">
        <v>0</v>
      </c>
      <c r="AL339" s="72" t="s">
        <v>294</v>
      </c>
      <c r="AM339" s="66" t="s">
        <v>1782</v>
      </c>
      <c r="AN339" s="66" t="b">
        <v>0</v>
      </c>
      <c r="AO339" s="72" t="s">
        <v>1741</v>
      </c>
      <c r="AP339" s="66" t="s">
        <v>178</v>
      </c>
      <c r="AQ339" s="66">
        <v>0</v>
      </c>
      <c r="AR339" s="66">
        <v>0</v>
      </c>
      <c r="AS339" s="66"/>
      <c r="AT339" s="66"/>
      <c r="AU339" s="66"/>
      <c r="AV339" s="66"/>
      <c r="AW339" s="66"/>
      <c r="AX339" s="66"/>
      <c r="AY339" s="66"/>
      <c r="AZ339" s="66"/>
      <c r="BA339" s="66" t="s">
        <v>3549</v>
      </c>
      <c r="BB339">
        <v>1</v>
      </c>
      <c r="BC339" s="66" t="str">
        <f>VLOOKUP(Edges[[#This Row],[States]],'Sentiment Classification'!E:G,3,FALSE)</f>
        <v>West</v>
      </c>
      <c r="BD339" s="66" t="str">
        <f>IF(Edges[[#This Row],[Vertex 1]]=Edges[[#This Row],[Vertex 2]],"HIDE","SHOW")</f>
        <v>HIDE</v>
      </c>
      <c r="BE339" s="66">
        <f>VLOOKUP(Edges[[#This Row],[Region]],'Sentiment Classification'!J:K,2,FALSE)</f>
        <v>31</v>
      </c>
      <c r="BF339" s="66">
        <f>VLOOKUP(Edges[[#This Row],[States]],'Sentiment Classification'!E:F,2,FALSE)</f>
        <v>6</v>
      </c>
      <c r="BG339" s="137" t="e">
        <f>REPLACE(INDEX(GroupVertices[Group], MATCH(Edges[[#This Row],[Vertex 1]],GroupVertices[Vertex],0)),1,1,"")</f>
        <v>#N/A</v>
      </c>
      <c r="BH339" s="137" t="e">
        <f>REPLACE(INDEX(GroupVertices[Group], MATCH(Edges[[#This Row],[Vertex 2]],GroupVertices[Vertex],0)),1,1,"")</f>
        <v>#N/A</v>
      </c>
      <c r="BI339">
        <v>4</v>
      </c>
    </row>
    <row r="340" spans="1:61" hidden="1" x14ac:dyDescent="0.25">
      <c r="A340" s="64" t="s">
        <v>3339</v>
      </c>
      <c r="B340" s="64" t="s">
        <v>3339</v>
      </c>
      <c r="C340" s="79"/>
      <c r="D340" s="87"/>
      <c r="E340" s="88"/>
      <c r="F340" s="89"/>
      <c r="G340" s="66" t="str">
        <f>IF(Edges[[#This Row],[Vertex 1]]=Edges[[#This Row],[Vertex 2]],"HIDE","SHOW")</f>
        <v>HIDE</v>
      </c>
      <c r="H340" s="77"/>
      <c r="I340" s="90"/>
      <c r="J340" s="90"/>
      <c r="K340" s="34" t="s">
        <v>65</v>
      </c>
      <c r="L340" s="93">
        <v>340</v>
      </c>
      <c r="M340" s="93"/>
      <c r="N340" s="92"/>
      <c r="O340" s="66" t="s">
        <v>178</v>
      </c>
      <c r="P340" s="68">
        <v>42849.453599537039</v>
      </c>
      <c r="Q340" s="66" t="s">
        <v>3360</v>
      </c>
      <c r="R340" s="69" t="s">
        <v>3374</v>
      </c>
      <c r="S340" s="66" t="s">
        <v>2581</v>
      </c>
      <c r="T340" s="66"/>
      <c r="U340" s="66"/>
      <c r="V340" s="70" t="s">
        <v>3393</v>
      </c>
      <c r="W340" s="68">
        <v>42849.453599537039</v>
      </c>
      <c r="X340" s="70" t="s">
        <v>3407</v>
      </c>
      <c r="Y340" s="66"/>
      <c r="Z340" s="66"/>
      <c r="AA340" s="72" t="s">
        <v>3427</v>
      </c>
      <c r="AB340" s="66"/>
      <c r="AC340" s="66" t="b">
        <v>0</v>
      </c>
      <c r="AD340" s="66">
        <v>0</v>
      </c>
      <c r="AE340" s="72" t="s">
        <v>294</v>
      </c>
      <c r="AF340" s="66" t="b">
        <v>0</v>
      </c>
      <c r="AG340" s="66" t="s">
        <v>297</v>
      </c>
      <c r="AH340" s="66"/>
      <c r="AI340" s="72" t="s">
        <v>294</v>
      </c>
      <c r="AJ340" s="66" t="b">
        <v>0</v>
      </c>
      <c r="AK340" s="66">
        <v>0</v>
      </c>
      <c r="AL340" s="72" t="s">
        <v>294</v>
      </c>
      <c r="AM340" s="66" t="s">
        <v>1785</v>
      </c>
      <c r="AN340" s="66" t="b">
        <v>0</v>
      </c>
      <c r="AO340" s="72" t="s">
        <v>3427</v>
      </c>
      <c r="AP340" s="66" t="s">
        <v>178</v>
      </c>
      <c r="AQ340" s="66">
        <v>0</v>
      </c>
      <c r="AR340" s="66">
        <v>0</v>
      </c>
      <c r="AS340" s="66"/>
      <c r="AT340" s="66"/>
      <c r="AU340" s="66"/>
      <c r="AV340" s="66"/>
      <c r="AW340" s="66"/>
      <c r="AX340" s="66"/>
      <c r="AY340" s="66"/>
      <c r="AZ340" s="66"/>
      <c r="BA340" s="66" t="s">
        <v>3549</v>
      </c>
      <c r="BB340">
        <v>1</v>
      </c>
      <c r="BC340" s="66" t="str">
        <f>VLOOKUP(Edges[[#This Row],[States]],'Sentiment Classification'!E:G,3,FALSE)</f>
        <v>West</v>
      </c>
      <c r="BD340" s="66" t="str">
        <f>IF(Edges[[#This Row],[Vertex 1]]=Edges[[#This Row],[Vertex 2]],"HIDE","SHOW")</f>
        <v>HIDE</v>
      </c>
      <c r="BE340" s="66">
        <f>VLOOKUP(Edges[[#This Row],[Region]],'Sentiment Classification'!J:K,2,FALSE)</f>
        <v>31</v>
      </c>
      <c r="BF340" s="66">
        <f>VLOOKUP(Edges[[#This Row],[States]],'Sentiment Classification'!E:F,2,FALSE)</f>
        <v>6</v>
      </c>
      <c r="BG340" s="137" t="e">
        <f>REPLACE(INDEX(GroupVertices[Group], MATCH(Edges[[#This Row],[Vertex 1]],GroupVertices[Vertex],0)),1,1,"")</f>
        <v>#N/A</v>
      </c>
      <c r="BH340" s="137" t="e">
        <f>REPLACE(INDEX(GroupVertices[Group], MATCH(Edges[[#This Row],[Vertex 2]],GroupVertices[Vertex],0)),1,1,"")</f>
        <v>#N/A</v>
      </c>
      <c r="BI340">
        <v>1</v>
      </c>
    </row>
    <row r="341" spans="1:61" x14ac:dyDescent="0.25">
      <c r="A341" s="64" t="s">
        <v>1511</v>
      </c>
      <c r="B341" s="64" t="s">
        <v>1515</v>
      </c>
      <c r="C341" s="79" t="s">
        <v>9479</v>
      </c>
      <c r="D341" s="87">
        <v>4</v>
      </c>
      <c r="E341" s="88"/>
      <c r="F341" s="89">
        <v>100</v>
      </c>
      <c r="G341" s="66" t="str">
        <f>IF(Edges[[#This Row],[Vertex 1]]=Edges[[#This Row],[Vertex 2]],"HIDE","SHOW")</f>
        <v>SHOW</v>
      </c>
      <c r="H341" s="77"/>
      <c r="I341" s="90"/>
      <c r="J341" s="90"/>
      <c r="K341" s="34" t="s">
        <v>65</v>
      </c>
      <c r="L341" s="93">
        <v>341</v>
      </c>
      <c r="M341" s="93"/>
      <c r="N341" s="92"/>
      <c r="O341" s="66" t="s">
        <v>233</v>
      </c>
      <c r="P341" s="68">
        <v>42849.730868055558</v>
      </c>
      <c r="Q341" s="66" t="s">
        <v>1518</v>
      </c>
      <c r="R341" s="69" t="s">
        <v>1521</v>
      </c>
      <c r="S341" s="66" t="s">
        <v>525</v>
      </c>
      <c r="T341" s="66"/>
      <c r="U341" s="66"/>
      <c r="V341" s="70" t="s">
        <v>1523</v>
      </c>
      <c r="W341" s="68">
        <v>42849.730868055558</v>
      </c>
      <c r="X341" s="70" t="s">
        <v>1529</v>
      </c>
      <c r="Y341" s="66"/>
      <c r="Z341" s="66"/>
      <c r="AA341" s="72" t="s">
        <v>1535</v>
      </c>
      <c r="AB341" s="72" t="s">
        <v>1539</v>
      </c>
      <c r="AC341" s="66" t="b">
        <v>0</v>
      </c>
      <c r="AD341" s="66">
        <v>0</v>
      </c>
      <c r="AE341" s="72" t="s">
        <v>1540</v>
      </c>
      <c r="AF341" s="66" t="b">
        <v>0</v>
      </c>
      <c r="AG341" s="66" t="s">
        <v>462</v>
      </c>
      <c r="AH341" s="66"/>
      <c r="AI341" s="72" t="s">
        <v>294</v>
      </c>
      <c r="AJ341" s="66" t="b">
        <v>0</v>
      </c>
      <c r="AK341" s="66">
        <v>0</v>
      </c>
      <c r="AL341" s="72" t="s">
        <v>294</v>
      </c>
      <c r="AM341" s="66" t="s">
        <v>303</v>
      </c>
      <c r="AN341" s="66" t="b">
        <v>1</v>
      </c>
      <c r="AO341" s="72" t="s">
        <v>1539</v>
      </c>
      <c r="AP341" s="66" t="s">
        <v>178</v>
      </c>
      <c r="AQ341" s="66">
        <v>0</v>
      </c>
      <c r="AR341" s="66">
        <v>0</v>
      </c>
      <c r="AS341" s="66"/>
      <c r="AT341" s="66"/>
      <c r="AU341" s="66"/>
      <c r="AV341" s="66"/>
      <c r="AW341" s="66"/>
      <c r="AX341" s="66"/>
      <c r="AY341" s="66"/>
      <c r="AZ341" s="66"/>
      <c r="BA341" s="66" t="s">
        <v>3549</v>
      </c>
      <c r="BB341">
        <v>1</v>
      </c>
      <c r="BC341" s="66" t="str">
        <f>VLOOKUP(Edges[[#This Row],[States]],'Sentiment Classification'!E:G,3,FALSE)</f>
        <v>West</v>
      </c>
      <c r="BD341" s="66" t="str">
        <f>IF(Edges[[#This Row],[Vertex 1]]=Edges[[#This Row],[Vertex 2]],"HIDE","SHOW")</f>
        <v>SHOW</v>
      </c>
      <c r="BE341" s="66">
        <f>VLOOKUP(Edges[[#This Row],[Region]],'Sentiment Classification'!J:K,2,FALSE)</f>
        <v>31</v>
      </c>
      <c r="BF341" s="66">
        <f>VLOOKUP(Edges[[#This Row],[States]],'Sentiment Classification'!E:F,2,FALSE)</f>
        <v>6</v>
      </c>
      <c r="BG341" s="65" t="str">
        <f>REPLACE(INDEX(GroupVertices[Group], MATCH(Edges[[#This Row],[Vertex 1]],GroupVertices[Vertex],0)),1,1,"")</f>
        <v>est</v>
      </c>
      <c r="BH341" s="65" t="str">
        <f>REPLACE(INDEX(GroupVertices[Group], MATCH(Edges[[#This Row],[Vertex 2]],GroupVertices[Vertex],0)),1,1,"")</f>
        <v>est</v>
      </c>
      <c r="BI341">
        <v>3</v>
      </c>
    </row>
    <row r="342" spans="1:61" x14ac:dyDescent="0.25">
      <c r="A342" s="64" t="s">
        <v>3340</v>
      </c>
      <c r="B342" s="64" t="s">
        <v>3352</v>
      </c>
      <c r="C342" s="79" t="s">
        <v>9481</v>
      </c>
      <c r="D342" s="87">
        <v>1</v>
      </c>
      <c r="E342" s="88"/>
      <c r="F342" s="89">
        <v>90</v>
      </c>
      <c r="G342" s="66" t="str">
        <f>IF(Edges[[#This Row],[Vertex 1]]=Edges[[#This Row],[Vertex 2]],"HIDE","SHOW")</f>
        <v>SHOW</v>
      </c>
      <c r="H342" s="77"/>
      <c r="I342" s="90"/>
      <c r="J342" s="90"/>
      <c r="K342" s="34" t="s">
        <v>65</v>
      </c>
      <c r="L342" s="93">
        <v>342</v>
      </c>
      <c r="M342" s="93"/>
      <c r="N342" s="92"/>
      <c r="O342" s="66" t="s">
        <v>233</v>
      </c>
      <c r="P342" s="68">
        <v>42849.765277777777</v>
      </c>
      <c r="Q342" s="66" t="s">
        <v>3361</v>
      </c>
      <c r="R342" s="66"/>
      <c r="S342" s="66"/>
      <c r="T342" s="66"/>
      <c r="U342" s="69" t="s">
        <v>3388</v>
      </c>
      <c r="V342" s="70" t="s">
        <v>3388</v>
      </c>
      <c r="W342" s="68">
        <v>42849.765277777777</v>
      </c>
      <c r="X342" s="70" t="s">
        <v>3408</v>
      </c>
      <c r="Y342" s="66"/>
      <c r="Z342" s="66"/>
      <c r="AA342" s="72" t="s">
        <v>3428</v>
      </c>
      <c r="AB342" s="66"/>
      <c r="AC342" s="66" t="b">
        <v>0</v>
      </c>
      <c r="AD342" s="66">
        <v>0</v>
      </c>
      <c r="AE342" s="72" t="s">
        <v>3443</v>
      </c>
      <c r="AF342" s="66" t="b">
        <v>0</v>
      </c>
      <c r="AG342" s="66" t="s">
        <v>298</v>
      </c>
      <c r="AH342" s="66"/>
      <c r="AI342" s="72" t="s">
        <v>294</v>
      </c>
      <c r="AJ342" s="66" t="b">
        <v>0</v>
      </c>
      <c r="AK342" s="66">
        <v>0</v>
      </c>
      <c r="AL342" s="72" t="s">
        <v>294</v>
      </c>
      <c r="AM342" s="66" t="s">
        <v>585</v>
      </c>
      <c r="AN342" s="66" t="b">
        <v>0</v>
      </c>
      <c r="AO342" s="72" t="s">
        <v>3428</v>
      </c>
      <c r="AP342" s="66" t="s">
        <v>178</v>
      </c>
      <c r="AQ342" s="66">
        <v>0</v>
      </c>
      <c r="AR342" s="66">
        <v>0</v>
      </c>
      <c r="AS342" s="66"/>
      <c r="AT342" s="66"/>
      <c r="AU342" s="66"/>
      <c r="AV342" s="66"/>
      <c r="AW342" s="66"/>
      <c r="AX342" s="66"/>
      <c r="AY342" s="66"/>
      <c r="AZ342" s="66"/>
      <c r="BA342" s="66" t="s">
        <v>3549</v>
      </c>
      <c r="BB342">
        <v>0</v>
      </c>
      <c r="BC342" s="66" t="str">
        <f>VLOOKUP(Edges[[#This Row],[States]],'Sentiment Classification'!E:G,3,FALSE)</f>
        <v>West</v>
      </c>
      <c r="BD342" s="66" t="str">
        <f>IF(Edges[[#This Row],[Vertex 1]]=Edges[[#This Row],[Vertex 2]],"HIDE","SHOW")</f>
        <v>SHOW</v>
      </c>
      <c r="BE342" s="66">
        <f>VLOOKUP(Edges[[#This Row],[Region]],'Sentiment Classification'!J:K,2,FALSE)</f>
        <v>31</v>
      </c>
      <c r="BF342" s="66">
        <f>VLOOKUP(Edges[[#This Row],[States]],'Sentiment Classification'!E:F,2,FALSE)</f>
        <v>6</v>
      </c>
      <c r="BG342" s="65" t="str">
        <f>REPLACE(INDEX(GroupVertices[Group], MATCH(Edges[[#This Row],[Vertex 1]],GroupVertices[Vertex],0)),1,1,"")</f>
        <v>est</v>
      </c>
      <c r="BH342" s="65" t="str">
        <f>REPLACE(INDEX(GroupVertices[Group], MATCH(Edges[[#This Row],[Vertex 2]],GroupVertices[Vertex],0)),1,1,"")</f>
        <v>A</v>
      </c>
      <c r="BI342">
        <v>1</v>
      </c>
    </row>
    <row r="343" spans="1:61" x14ac:dyDescent="0.25">
      <c r="A343" s="64" t="s">
        <v>3341</v>
      </c>
      <c r="B343" s="64" t="s">
        <v>226</v>
      </c>
      <c r="C343" s="79" t="s">
        <v>9480</v>
      </c>
      <c r="D343" s="87">
        <v>1</v>
      </c>
      <c r="E343" s="88"/>
      <c r="F343" s="89">
        <v>90</v>
      </c>
      <c r="G343" s="66" t="str">
        <f>IF(Edges[[#This Row],[Vertex 1]]=Edges[[#This Row],[Vertex 2]],"HIDE","SHOW")</f>
        <v>SHOW</v>
      </c>
      <c r="H343" s="77"/>
      <c r="I343" s="90"/>
      <c r="J343" s="90"/>
      <c r="K343" s="34" t="s">
        <v>65</v>
      </c>
      <c r="L343" s="93">
        <v>343</v>
      </c>
      <c r="M343" s="93"/>
      <c r="N343" s="92"/>
      <c r="O343" s="66" t="s">
        <v>233</v>
      </c>
      <c r="P343" s="68">
        <v>42850.512245370373</v>
      </c>
      <c r="Q343" s="66" t="s">
        <v>3362</v>
      </c>
      <c r="R343" s="66"/>
      <c r="S343" s="66"/>
      <c r="T343" s="66"/>
      <c r="U343" s="66"/>
      <c r="V343" s="70" t="s">
        <v>418</v>
      </c>
      <c r="W343" s="68">
        <v>42850.512245370373</v>
      </c>
      <c r="X343" s="70" t="s">
        <v>3409</v>
      </c>
      <c r="Y343" s="66"/>
      <c r="Z343" s="66"/>
      <c r="AA343" s="72" t="s">
        <v>3429</v>
      </c>
      <c r="AB343" s="66"/>
      <c r="AC343" s="66" t="b">
        <v>0</v>
      </c>
      <c r="AD343" s="66">
        <v>0</v>
      </c>
      <c r="AE343" s="72" t="s">
        <v>581</v>
      </c>
      <c r="AF343" s="66" t="b">
        <v>0</v>
      </c>
      <c r="AG343" s="66" t="s">
        <v>297</v>
      </c>
      <c r="AH343" s="66"/>
      <c r="AI343" s="72" t="s">
        <v>294</v>
      </c>
      <c r="AJ343" s="66" t="b">
        <v>0</v>
      </c>
      <c r="AK343" s="66">
        <v>0</v>
      </c>
      <c r="AL343" s="72" t="s">
        <v>294</v>
      </c>
      <c r="AM343" s="66" t="s">
        <v>303</v>
      </c>
      <c r="AN343" s="66" t="b">
        <v>0</v>
      </c>
      <c r="AO343" s="72" t="s">
        <v>3429</v>
      </c>
      <c r="AP343" s="66" t="s">
        <v>178</v>
      </c>
      <c r="AQ343" s="66">
        <v>0</v>
      </c>
      <c r="AR343" s="66">
        <v>0</v>
      </c>
      <c r="AS343" s="66" t="s">
        <v>3447</v>
      </c>
      <c r="AT343" s="66" t="s">
        <v>365</v>
      </c>
      <c r="AU343" s="66" t="s">
        <v>1024</v>
      </c>
      <c r="AV343" s="66" t="s">
        <v>3448</v>
      </c>
      <c r="AW343" s="66" t="s">
        <v>3449</v>
      </c>
      <c r="AX343" s="66" t="s">
        <v>3450</v>
      </c>
      <c r="AY343" s="66" t="s">
        <v>1031</v>
      </c>
      <c r="AZ343" s="69" t="s">
        <v>3451</v>
      </c>
      <c r="BA343" s="66" t="s">
        <v>3549</v>
      </c>
      <c r="BB343">
        <v>-1</v>
      </c>
      <c r="BC343" s="66" t="str">
        <f>VLOOKUP(Edges[[#This Row],[States]],'Sentiment Classification'!E:G,3,FALSE)</f>
        <v>West</v>
      </c>
      <c r="BD343" s="66" t="str">
        <f>IF(Edges[[#This Row],[Vertex 1]]=Edges[[#This Row],[Vertex 2]],"HIDE","SHOW")</f>
        <v>SHOW</v>
      </c>
      <c r="BE343" s="66">
        <f>VLOOKUP(Edges[[#This Row],[Region]],'Sentiment Classification'!J:K,2,FALSE)</f>
        <v>31</v>
      </c>
      <c r="BF343" s="66">
        <f>VLOOKUP(Edges[[#This Row],[States]],'Sentiment Classification'!E:F,2,FALSE)</f>
        <v>6</v>
      </c>
      <c r="BG343" s="65" t="str">
        <f>REPLACE(INDEX(GroupVertices[Group], MATCH(Edges[[#This Row],[Vertex 1]],GroupVertices[Vertex],0)),1,1,"")</f>
        <v>est</v>
      </c>
      <c r="BH343" s="65" t="str">
        <f>REPLACE(INDEX(GroupVertices[Group], MATCH(Edges[[#This Row],[Vertex 2]],GroupVertices[Vertex],0)),1,1,"")</f>
        <v>A</v>
      </c>
      <c r="BI343">
        <v>1</v>
      </c>
    </row>
    <row r="344" spans="1:61" x14ac:dyDescent="0.25">
      <c r="A344" s="64" t="s">
        <v>3342</v>
      </c>
      <c r="B344" s="64" t="s">
        <v>231</v>
      </c>
      <c r="C344" s="79" t="s">
        <v>9479</v>
      </c>
      <c r="D344" s="87">
        <v>4</v>
      </c>
      <c r="E344" s="88"/>
      <c r="F344" s="89">
        <v>100</v>
      </c>
      <c r="G344" s="66" t="str">
        <f>IF(Edges[[#This Row],[Vertex 1]]=Edges[[#This Row],[Vertex 2]],"HIDE","SHOW")</f>
        <v>SHOW</v>
      </c>
      <c r="H344" s="77"/>
      <c r="I344" s="90"/>
      <c r="J344" s="90"/>
      <c r="K344" s="34" t="s">
        <v>65</v>
      </c>
      <c r="L344" s="93">
        <v>344</v>
      </c>
      <c r="M344" s="93"/>
      <c r="N344" s="92"/>
      <c r="O344" s="66" t="s">
        <v>232</v>
      </c>
      <c r="P344" s="68">
        <v>42851.261180555557</v>
      </c>
      <c r="Q344" s="66" t="s">
        <v>3363</v>
      </c>
      <c r="R344" s="69" t="s">
        <v>3375</v>
      </c>
      <c r="S344" s="66" t="s">
        <v>251</v>
      </c>
      <c r="T344" s="66"/>
      <c r="U344" s="66"/>
      <c r="V344" s="70" t="s">
        <v>3394</v>
      </c>
      <c r="W344" s="68">
        <v>42851.261180555557</v>
      </c>
      <c r="X344" s="70" t="s">
        <v>3410</v>
      </c>
      <c r="Y344" s="66"/>
      <c r="Z344" s="66"/>
      <c r="AA344" s="72" t="s">
        <v>3430</v>
      </c>
      <c r="AB344" s="66"/>
      <c r="AC344" s="66" t="b">
        <v>0</v>
      </c>
      <c r="AD344" s="66">
        <v>1</v>
      </c>
      <c r="AE344" s="72" t="s">
        <v>294</v>
      </c>
      <c r="AF344" s="66" t="b">
        <v>0</v>
      </c>
      <c r="AG344" s="66" t="s">
        <v>297</v>
      </c>
      <c r="AH344" s="66"/>
      <c r="AI344" s="72" t="s">
        <v>294</v>
      </c>
      <c r="AJ344" s="66" t="b">
        <v>0</v>
      </c>
      <c r="AK344" s="66">
        <v>0</v>
      </c>
      <c r="AL344" s="72" t="s">
        <v>294</v>
      </c>
      <c r="AM344" s="66" t="s">
        <v>307</v>
      </c>
      <c r="AN344" s="66" t="b">
        <v>0</v>
      </c>
      <c r="AO344" s="72" t="s">
        <v>3430</v>
      </c>
      <c r="AP344" s="66" t="s">
        <v>178</v>
      </c>
      <c r="AQ344" s="66">
        <v>0</v>
      </c>
      <c r="AR344" s="66">
        <v>0</v>
      </c>
      <c r="AS344" s="66"/>
      <c r="AT344" s="66"/>
      <c r="AU344" s="66"/>
      <c r="AV344" s="66"/>
      <c r="AW344" s="66"/>
      <c r="AX344" s="66"/>
      <c r="AY344" s="66"/>
      <c r="AZ344" s="66"/>
      <c r="BA344" s="66" t="s">
        <v>3549</v>
      </c>
      <c r="BB344">
        <v>1</v>
      </c>
      <c r="BC344" s="66" t="str">
        <f>VLOOKUP(Edges[[#This Row],[States]],'Sentiment Classification'!E:G,3,FALSE)</f>
        <v>West</v>
      </c>
      <c r="BD344" s="66" t="str">
        <f>IF(Edges[[#This Row],[Vertex 1]]=Edges[[#This Row],[Vertex 2]],"HIDE","SHOW")</f>
        <v>SHOW</v>
      </c>
      <c r="BE344" s="66">
        <f>VLOOKUP(Edges[[#This Row],[Region]],'Sentiment Classification'!J:K,2,FALSE)</f>
        <v>31</v>
      </c>
      <c r="BF344" s="66">
        <f>VLOOKUP(Edges[[#This Row],[States]],'Sentiment Classification'!E:F,2,FALSE)</f>
        <v>6</v>
      </c>
      <c r="BG344" s="65" t="str">
        <f>REPLACE(INDEX(GroupVertices[Group], MATCH(Edges[[#This Row],[Vertex 1]],GroupVertices[Vertex],0)),1,1,"")</f>
        <v>est</v>
      </c>
      <c r="BH344" s="65" t="str">
        <f>REPLACE(INDEX(GroupVertices[Group], MATCH(Edges[[#This Row],[Vertex 2]],GroupVertices[Vertex],0)),1,1,"")</f>
        <v>A</v>
      </c>
      <c r="BI344">
        <v>3</v>
      </c>
    </row>
    <row r="345" spans="1:61" x14ac:dyDescent="0.25">
      <c r="A345" s="64" t="s">
        <v>3342</v>
      </c>
      <c r="B345" s="64" t="s">
        <v>231</v>
      </c>
      <c r="C345" s="79" t="s">
        <v>9479</v>
      </c>
      <c r="D345" s="87">
        <v>4</v>
      </c>
      <c r="E345" s="88"/>
      <c r="F345" s="89">
        <v>100</v>
      </c>
      <c r="G345" s="66" t="str">
        <f>IF(Edges[[#This Row],[Vertex 1]]=Edges[[#This Row],[Vertex 2]],"HIDE","SHOW")</f>
        <v>SHOW</v>
      </c>
      <c r="H345" s="77"/>
      <c r="I345" s="90"/>
      <c r="J345" s="90"/>
      <c r="K345" s="34" t="s">
        <v>65</v>
      </c>
      <c r="L345" s="93">
        <v>345</v>
      </c>
      <c r="M345" s="93"/>
      <c r="N345" s="92"/>
      <c r="O345" s="66" t="s">
        <v>232</v>
      </c>
      <c r="P345" s="68">
        <v>42851.261828703704</v>
      </c>
      <c r="Q345" s="66" t="s">
        <v>3364</v>
      </c>
      <c r="R345" s="69" t="s">
        <v>3375</v>
      </c>
      <c r="S345" s="66" t="s">
        <v>251</v>
      </c>
      <c r="T345" s="66"/>
      <c r="U345" s="66"/>
      <c r="V345" s="70" t="s">
        <v>3394</v>
      </c>
      <c r="W345" s="68">
        <v>42851.261828703704</v>
      </c>
      <c r="X345" s="70" t="s">
        <v>3411</v>
      </c>
      <c r="Y345" s="66"/>
      <c r="Z345" s="66"/>
      <c r="AA345" s="72" t="s">
        <v>3431</v>
      </c>
      <c r="AB345" s="66"/>
      <c r="AC345" s="66" t="b">
        <v>0</v>
      </c>
      <c r="AD345" s="66">
        <v>1</v>
      </c>
      <c r="AE345" s="72" t="s">
        <v>294</v>
      </c>
      <c r="AF345" s="66" t="b">
        <v>0</v>
      </c>
      <c r="AG345" s="66" t="s">
        <v>297</v>
      </c>
      <c r="AH345" s="66"/>
      <c r="AI345" s="72" t="s">
        <v>294</v>
      </c>
      <c r="AJ345" s="66" t="b">
        <v>0</v>
      </c>
      <c r="AK345" s="66">
        <v>0</v>
      </c>
      <c r="AL345" s="72" t="s">
        <v>294</v>
      </c>
      <c r="AM345" s="66" t="s">
        <v>307</v>
      </c>
      <c r="AN345" s="66" t="b">
        <v>0</v>
      </c>
      <c r="AO345" s="72" t="s">
        <v>3431</v>
      </c>
      <c r="AP345" s="66" t="s">
        <v>178</v>
      </c>
      <c r="AQ345" s="66">
        <v>0</v>
      </c>
      <c r="AR345" s="66">
        <v>0</v>
      </c>
      <c r="AS345" s="66"/>
      <c r="AT345" s="66"/>
      <c r="AU345" s="66"/>
      <c r="AV345" s="66"/>
      <c r="AW345" s="66"/>
      <c r="AX345" s="66"/>
      <c r="AY345" s="66"/>
      <c r="AZ345" s="66"/>
      <c r="BA345" s="66" t="s">
        <v>3549</v>
      </c>
      <c r="BB345">
        <v>1</v>
      </c>
      <c r="BC345" s="66" t="str">
        <f>VLOOKUP(Edges[[#This Row],[States]],'Sentiment Classification'!E:G,3,FALSE)</f>
        <v>West</v>
      </c>
      <c r="BD345" s="66" t="str">
        <f>IF(Edges[[#This Row],[Vertex 1]]=Edges[[#This Row],[Vertex 2]],"HIDE","SHOW")</f>
        <v>SHOW</v>
      </c>
      <c r="BE345" s="66">
        <f>VLOOKUP(Edges[[#This Row],[Region]],'Sentiment Classification'!J:K,2,FALSE)</f>
        <v>31</v>
      </c>
      <c r="BF345" s="66">
        <f>VLOOKUP(Edges[[#This Row],[States]],'Sentiment Classification'!E:F,2,FALSE)</f>
        <v>6</v>
      </c>
      <c r="BG345" s="65" t="str">
        <f>REPLACE(INDEX(GroupVertices[Group], MATCH(Edges[[#This Row],[Vertex 1]],GroupVertices[Vertex],0)),1,1,"")</f>
        <v>est</v>
      </c>
      <c r="BH345" s="65" t="str">
        <f>REPLACE(INDEX(GroupVertices[Group], MATCH(Edges[[#This Row],[Vertex 2]],GroupVertices[Vertex],0)),1,1,"")</f>
        <v>A</v>
      </c>
      <c r="BI345">
        <v>3</v>
      </c>
    </row>
    <row r="346" spans="1:61" x14ac:dyDescent="0.25">
      <c r="A346" s="64" t="s">
        <v>3342</v>
      </c>
      <c r="B346" s="64" t="s">
        <v>231</v>
      </c>
      <c r="C346" s="79" t="s">
        <v>9479</v>
      </c>
      <c r="D346" s="87">
        <v>4</v>
      </c>
      <c r="E346" s="88"/>
      <c r="F346" s="89">
        <v>100</v>
      </c>
      <c r="G346" s="66" t="str">
        <f>IF(Edges[[#This Row],[Vertex 1]]=Edges[[#This Row],[Vertex 2]],"HIDE","SHOW")</f>
        <v>SHOW</v>
      </c>
      <c r="H346" s="77"/>
      <c r="I346" s="90"/>
      <c r="J346" s="90"/>
      <c r="K346" s="34" t="s">
        <v>65</v>
      </c>
      <c r="L346" s="93">
        <v>346</v>
      </c>
      <c r="M346" s="93"/>
      <c r="N346" s="92"/>
      <c r="O346" s="66" t="s">
        <v>232</v>
      </c>
      <c r="P346" s="68">
        <v>42851.284444444442</v>
      </c>
      <c r="Q346" s="66" t="s">
        <v>3365</v>
      </c>
      <c r="R346" s="69" t="s">
        <v>3376</v>
      </c>
      <c r="S346" s="66" t="s">
        <v>251</v>
      </c>
      <c r="T346" s="66"/>
      <c r="U346" s="66"/>
      <c r="V346" s="70" t="s">
        <v>3394</v>
      </c>
      <c r="W346" s="68">
        <v>42851.284444444442</v>
      </c>
      <c r="X346" s="70" t="s">
        <v>3412</v>
      </c>
      <c r="Y346" s="66"/>
      <c r="Z346" s="66"/>
      <c r="AA346" s="72" t="s">
        <v>3432</v>
      </c>
      <c r="AB346" s="66"/>
      <c r="AC346" s="66" t="b">
        <v>0</v>
      </c>
      <c r="AD346" s="66">
        <v>1</v>
      </c>
      <c r="AE346" s="72" t="s">
        <v>294</v>
      </c>
      <c r="AF346" s="66" t="b">
        <v>0</v>
      </c>
      <c r="AG346" s="66" t="s">
        <v>462</v>
      </c>
      <c r="AH346" s="66"/>
      <c r="AI346" s="72" t="s">
        <v>294</v>
      </c>
      <c r="AJ346" s="66" t="b">
        <v>0</v>
      </c>
      <c r="AK346" s="66">
        <v>0</v>
      </c>
      <c r="AL346" s="72" t="s">
        <v>294</v>
      </c>
      <c r="AM346" s="66" t="s">
        <v>307</v>
      </c>
      <c r="AN346" s="66" t="b">
        <v>0</v>
      </c>
      <c r="AO346" s="72" t="s">
        <v>3432</v>
      </c>
      <c r="AP346" s="66" t="s">
        <v>178</v>
      </c>
      <c r="AQ346" s="66">
        <v>0</v>
      </c>
      <c r="AR346" s="66">
        <v>0</v>
      </c>
      <c r="AS346" s="66"/>
      <c r="AT346" s="66"/>
      <c r="AU346" s="66"/>
      <c r="AV346" s="66"/>
      <c r="AW346" s="66"/>
      <c r="AX346" s="66"/>
      <c r="AY346" s="66"/>
      <c r="AZ346" s="66"/>
      <c r="BA346" s="66" t="s">
        <v>3549</v>
      </c>
      <c r="BB346">
        <v>1</v>
      </c>
      <c r="BC346" s="66" t="str">
        <f>VLOOKUP(Edges[[#This Row],[States]],'Sentiment Classification'!E:G,3,FALSE)</f>
        <v>West</v>
      </c>
      <c r="BD346" s="66" t="str">
        <f>IF(Edges[[#This Row],[Vertex 1]]=Edges[[#This Row],[Vertex 2]],"HIDE","SHOW")</f>
        <v>SHOW</v>
      </c>
      <c r="BE346" s="66">
        <f>VLOOKUP(Edges[[#This Row],[Region]],'Sentiment Classification'!J:K,2,FALSE)</f>
        <v>31</v>
      </c>
      <c r="BF346" s="66">
        <f>VLOOKUP(Edges[[#This Row],[States]],'Sentiment Classification'!E:F,2,FALSE)</f>
        <v>6</v>
      </c>
      <c r="BG346" s="65" t="str">
        <f>REPLACE(INDEX(GroupVertices[Group], MATCH(Edges[[#This Row],[Vertex 1]],GroupVertices[Vertex],0)),1,1,"")</f>
        <v>est</v>
      </c>
      <c r="BH346" s="65" t="str">
        <f>REPLACE(INDEX(GroupVertices[Group], MATCH(Edges[[#This Row],[Vertex 2]],GroupVertices[Vertex],0)),1,1,"")</f>
        <v>A</v>
      </c>
      <c r="BI346">
        <v>3</v>
      </c>
    </row>
    <row r="347" spans="1:61" hidden="1" x14ac:dyDescent="0.25">
      <c r="A347" s="64" t="s">
        <v>3343</v>
      </c>
      <c r="B347" s="64" t="s">
        <v>3343</v>
      </c>
      <c r="C347" s="79"/>
      <c r="D347" s="87"/>
      <c r="E347" s="88"/>
      <c r="F347" s="89"/>
      <c r="G347" s="66" t="str">
        <f>IF(Edges[[#This Row],[Vertex 1]]=Edges[[#This Row],[Vertex 2]],"HIDE","SHOW")</f>
        <v>HIDE</v>
      </c>
      <c r="H347" s="77"/>
      <c r="I347" s="90"/>
      <c r="J347" s="90"/>
      <c r="K347" s="34" t="s">
        <v>65</v>
      </c>
      <c r="L347" s="93">
        <v>347</v>
      </c>
      <c r="M347" s="93"/>
      <c r="N347" s="92"/>
      <c r="O347" s="66" t="s">
        <v>178</v>
      </c>
      <c r="P347" s="68">
        <v>42852.625590277778</v>
      </c>
      <c r="Q347" s="66" t="s">
        <v>3366</v>
      </c>
      <c r="R347" s="69" t="s">
        <v>3377</v>
      </c>
      <c r="S347" s="66" t="s">
        <v>3382</v>
      </c>
      <c r="T347" s="66" t="s">
        <v>3385</v>
      </c>
      <c r="U347" s="66"/>
      <c r="V347" s="70" t="s">
        <v>3395</v>
      </c>
      <c r="W347" s="68">
        <v>42852.625590277778</v>
      </c>
      <c r="X347" s="70" t="s">
        <v>3413</v>
      </c>
      <c r="Y347" s="66"/>
      <c r="Z347" s="66"/>
      <c r="AA347" s="72" t="s">
        <v>3433</v>
      </c>
      <c r="AB347" s="66"/>
      <c r="AC347" s="66" t="b">
        <v>0</v>
      </c>
      <c r="AD347" s="66">
        <v>0</v>
      </c>
      <c r="AE347" s="72" t="s">
        <v>294</v>
      </c>
      <c r="AF347" s="66" t="b">
        <v>0</v>
      </c>
      <c r="AG347" s="66" t="s">
        <v>3445</v>
      </c>
      <c r="AH347" s="66"/>
      <c r="AI347" s="72" t="s">
        <v>294</v>
      </c>
      <c r="AJ347" s="66" t="b">
        <v>0</v>
      </c>
      <c r="AK347" s="66">
        <v>0</v>
      </c>
      <c r="AL347" s="72" t="s">
        <v>294</v>
      </c>
      <c r="AM347" s="66" t="s">
        <v>303</v>
      </c>
      <c r="AN347" s="66" t="b">
        <v>0</v>
      </c>
      <c r="AO347" s="72" t="s">
        <v>3433</v>
      </c>
      <c r="AP347" s="66" t="s">
        <v>178</v>
      </c>
      <c r="AQ347" s="66">
        <v>0</v>
      </c>
      <c r="AR347" s="66">
        <v>0</v>
      </c>
      <c r="AS347" s="66"/>
      <c r="AT347" s="66"/>
      <c r="AU347" s="66"/>
      <c r="AV347" s="66"/>
      <c r="AW347" s="66"/>
      <c r="AX347" s="66"/>
      <c r="AY347" s="66"/>
      <c r="AZ347" s="66"/>
      <c r="BA347" s="66" t="s">
        <v>3549</v>
      </c>
      <c r="BB347">
        <v>0</v>
      </c>
      <c r="BC347" s="66" t="str">
        <f>VLOOKUP(Edges[[#This Row],[States]],'Sentiment Classification'!E:G,3,FALSE)</f>
        <v>West</v>
      </c>
      <c r="BD347" s="66" t="str">
        <f>IF(Edges[[#This Row],[Vertex 1]]=Edges[[#This Row],[Vertex 2]],"HIDE","SHOW")</f>
        <v>HIDE</v>
      </c>
      <c r="BE347" s="66">
        <f>VLOOKUP(Edges[[#This Row],[Region]],'Sentiment Classification'!J:K,2,FALSE)</f>
        <v>31</v>
      </c>
      <c r="BF347" s="66">
        <f>VLOOKUP(Edges[[#This Row],[States]],'Sentiment Classification'!E:F,2,FALSE)</f>
        <v>6</v>
      </c>
      <c r="BG347" s="137" t="e">
        <f>REPLACE(INDEX(GroupVertices[Group], MATCH(Edges[[#This Row],[Vertex 1]],GroupVertices[Vertex],0)),1,1,"")</f>
        <v>#N/A</v>
      </c>
      <c r="BH347" s="137" t="e">
        <f>REPLACE(INDEX(GroupVertices[Group], MATCH(Edges[[#This Row],[Vertex 2]],GroupVertices[Vertex],0)),1,1,"")</f>
        <v>#N/A</v>
      </c>
      <c r="BI347">
        <v>1</v>
      </c>
    </row>
    <row r="348" spans="1:61" x14ac:dyDescent="0.25">
      <c r="A348" s="64" t="s">
        <v>3344</v>
      </c>
      <c r="B348" s="64" t="s">
        <v>505</v>
      </c>
      <c r="C348" s="79" t="s">
        <v>9480</v>
      </c>
      <c r="D348" s="87">
        <v>1</v>
      </c>
      <c r="E348" s="88"/>
      <c r="F348" s="89">
        <v>90</v>
      </c>
      <c r="G348" s="66" t="str">
        <f>IF(Edges[[#This Row],[Vertex 1]]=Edges[[#This Row],[Vertex 2]],"HIDE","SHOW")</f>
        <v>SHOW</v>
      </c>
      <c r="H348" s="77"/>
      <c r="I348" s="90"/>
      <c r="J348" s="90"/>
      <c r="K348" s="34" t="s">
        <v>65</v>
      </c>
      <c r="L348" s="93">
        <v>348</v>
      </c>
      <c r="M348" s="93"/>
      <c r="N348" s="92"/>
      <c r="O348" s="66" t="s">
        <v>233</v>
      </c>
      <c r="P348" s="68">
        <v>42851.454502314817</v>
      </c>
      <c r="Q348" s="66" t="s">
        <v>3367</v>
      </c>
      <c r="R348" s="69" t="s">
        <v>3378</v>
      </c>
      <c r="S348" s="66" t="s">
        <v>525</v>
      </c>
      <c r="T348" s="66"/>
      <c r="U348" s="66"/>
      <c r="V348" s="70" t="s">
        <v>3396</v>
      </c>
      <c r="W348" s="68">
        <v>42851.454502314817</v>
      </c>
      <c r="X348" s="70" t="s">
        <v>3414</v>
      </c>
      <c r="Y348" s="66"/>
      <c r="Z348" s="66"/>
      <c r="AA348" s="72" t="s">
        <v>3434</v>
      </c>
      <c r="AB348" s="66"/>
      <c r="AC348" s="66" t="b">
        <v>0</v>
      </c>
      <c r="AD348" s="66">
        <v>0</v>
      </c>
      <c r="AE348" s="72" t="s">
        <v>3444</v>
      </c>
      <c r="AF348" s="66" t="b">
        <v>0</v>
      </c>
      <c r="AG348" s="66" t="s">
        <v>297</v>
      </c>
      <c r="AH348" s="66"/>
      <c r="AI348" s="72" t="s">
        <v>294</v>
      </c>
      <c r="AJ348" s="66" t="b">
        <v>0</v>
      </c>
      <c r="AK348" s="66">
        <v>0</v>
      </c>
      <c r="AL348" s="72" t="s">
        <v>294</v>
      </c>
      <c r="AM348" s="66" t="s">
        <v>303</v>
      </c>
      <c r="AN348" s="66" t="b">
        <v>1</v>
      </c>
      <c r="AO348" s="72" t="s">
        <v>3434</v>
      </c>
      <c r="AP348" s="66" t="s">
        <v>178</v>
      </c>
      <c r="AQ348" s="66">
        <v>0</v>
      </c>
      <c r="AR348" s="66">
        <v>0</v>
      </c>
      <c r="AS348" s="66"/>
      <c r="AT348" s="66"/>
      <c r="AU348" s="66"/>
      <c r="AV348" s="66"/>
      <c r="AW348" s="66"/>
      <c r="AX348" s="66"/>
      <c r="AY348" s="66"/>
      <c r="AZ348" s="66"/>
      <c r="BA348" s="66" t="s">
        <v>3549</v>
      </c>
      <c r="BB348">
        <v>-1</v>
      </c>
      <c r="BC348" s="66" t="str">
        <f>VLOOKUP(Edges[[#This Row],[States]],'Sentiment Classification'!E:G,3,FALSE)</f>
        <v>West</v>
      </c>
      <c r="BD348" s="66" t="str">
        <f>IF(Edges[[#This Row],[Vertex 1]]=Edges[[#This Row],[Vertex 2]],"HIDE","SHOW")</f>
        <v>SHOW</v>
      </c>
      <c r="BE348" s="66">
        <f>VLOOKUP(Edges[[#This Row],[Region]],'Sentiment Classification'!J:K,2,FALSE)</f>
        <v>31</v>
      </c>
      <c r="BF348" s="66">
        <f>VLOOKUP(Edges[[#This Row],[States]],'Sentiment Classification'!E:F,2,FALSE)</f>
        <v>6</v>
      </c>
      <c r="BG348" s="65" t="str">
        <f>REPLACE(INDEX(GroupVertices[Group], MATCH(Edges[[#This Row],[Vertex 1]],GroupVertices[Vertex],0)),1,1,"")</f>
        <v>est</v>
      </c>
      <c r="BH348" s="65" t="str">
        <f>REPLACE(INDEX(GroupVertices[Group], MATCH(Edges[[#This Row],[Vertex 2]],GroupVertices[Vertex],0)),1,1,"")</f>
        <v>ast</v>
      </c>
      <c r="BI348">
        <v>1</v>
      </c>
    </row>
    <row r="349" spans="1:61" hidden="1" x14ac:dyDescent="0.25">
      <c r="A349" s="64" t="s">
        <v>3344</v>
      </c>
      <c r="B349" s="64" t="s">
        <v>3344</v>
      </c>
      <c r="C349" s="79"/>
      <c r="D349" s="87"/>
      <c r="E349" s="88"/>
      <c r="F349" s="89"/>
      <c r="G349" s="66" t="str">
        <f>IF(Edges[[#This Row],[Vertex 1]]=Edges[[#This Row],[Vertex 2]],"HIDE","SHOW")</f>
        <v>HIDE</v>
      </c>
      <c r="H349" s="77"/>
      <c r="I349" s="90"/>
      <c r="J349" s="90"/>
      <c r="K349" s="34" t="s">
        <v>65</v>
      </c>
      <c r="L349" s="93">
        <v>349</v>
      </c>
      <c r="M349" s="93"/>
      <c r="N349" s="92"/>
      <c r="O349" s="66" t="s">
        <v>178</v>
      </c>
      <c r="P349" s="68">
        <v>42853.237118055556</v>
      </c>
      <c r="Q349" s="66" t="s">
        <v>3368</v>
      </c>
      <c r="R349" s="69" t="s">
        <v>3379</v>
      </c>
      <c r="S349" s="66" t="s">
        <v>525</v>
      </c>
      <c r="T349" s="66" t="s">
        <v>3386</v>
      </c>
      <c r="U349" s="66"/>
      <c r="V349" s="70" t="s">
        <v>3396</v>
      </c>
      <c r="W349" s="68">
        <v>42853.237118055556</v>
      </c>
      <c r="X349" s="70" t="s">
        <v>3415</v>
      </c>
      <c r="Y349" s="66"/>
      <c r="Z349" s="66"/>
      <c r="AA349" s="72" t="s">
        <v>3435</v>
      </c>
      <c r="AB349" s="66"/>
      <c r="AC349" s="66" t="b">
        <v>0</v>
      </c>
      <c r="AD349" s="66">
        <v>0</v>
      </c>
      <c r="AE349" s="72" t="s">
        <v>294</v>
      </c>
      <c r="AF349" s="66" t="b">
        <v>0</v>
      </c>
      <c r="AG349" s="66" t="s">
        <v>297</v>
      </c>
      <c r="AH349" s="66"/>
      <c r="AI349" s="72" t="s">
        <v>294</v>
      </c>
      <c r="AJ349" s="66" t="b">
        <v>0</v>
      </c>
      <c r="AK349" s="66">
        <v>0</v>
      </c>
      <c r="AL349" s="72" t="s">
        <v>294</v>
      </c>
      <c r="AM349" s="66" t="s">
        <v>303</v>
      </c>
      <c r="AN349" s="66" t="b">
        <v>1</v>
      </c>
      <c r="AO349" s="72" t="s">
        <v>3435</v>
      </c>
      <c r="AP349" s="66" t="s">
        <v>178</v>
      </c>
      <c r="AQ349" s="66">
        <v>0</v>
      </c>
      <c r="AR349" s="66">
        <v>0</v>
      </c>
      <c r="AS349" s="66"/>
      <c r="AT349" s="66"/>
      <c r="AU349" s="66"/>
      <c r="AV349" s="66"/>
      <c r="AW349" s="66"/>
      <c r="AX349" s="66"/>
      <c r="AY349" s="66"/>
      <c r="AZ349" s="66"/>
      <c r="BA349" s="66" t="s">
        <v>3549</v>
      </c>
      <c r="BB349">
        <v>-1</v>
      </c>
      <c r="BC349" s="66" t="str">
        <f>VLOOKUP(Edges[[#This Row],[States]],'Sentiment Classification'!E:G,3,FALSE)</f>
        <v>West</v>
      </c>
      <c r="BD349" s="66" t="str">
        <f>IF(Edges[[#This Row],[Vertex 1]]=Edges[[#This Row],[Vertex 2]],"HIDE","SHOW")</f>
        <v>HIDE</v>
      </c>
      <c r="BE349" s="66">
        <f>VLOOKUP(Edges[[#This Row],[Region]],'Sentiment Classification'!J:K,2,FALSE)</f>
        <v>31</v>
      </c>
      <c r="BF349" s="66">
        <f>VLOOKUP(Edges[[#This Row],[States]],'Sentiment Classification'!E:F,2,FALSE)</f>
        <v>6</v>
      </c>
      <c r="BG349" s="137" t="str">
        <f>REPLACE(INDEX(GroupVertices[Group], MATCH(Edges[[#This Row],[Vertex 1]],GroupVertices[Vertex],0)),1,1,"")</f>
        <v>est</v>
      </c>
      <c r="BH349" s="137" t="str">
        <f>REPLACE(INDEX(GroupVertices[Group], MATCH(Edges[[#This Row],[Vertex 2]],GroupVertices[Vertex],0)),1,1,"")</f>
        <v>est</v>
      </c>
      <c r="BI349">
        <v>1</v>
      </c>
    </row>
    <row r="350" spans="1:61" hidden="1" x14ac:dyDescent="0.25">
      <c r="A350" s="64" t="s">
        <v>3345</v>
      </c>
      <c r="B350" s="64" t="s">
        <v>3345</v>
      </c>
      <c r="C350" s="79"/>
      <c r="D350" s="87"/>
      <c r="E350" s="88"/>
      <c r="F350" s="89"/>
      <c r="G350" s="66" t="str">
        <f>IF(Edges[[#This Row],[Vertex 1]]=Edges[[#This Row],[Vertex 2]],"HIDE","SHOW")</f>
        <v>HIDE</v>
      </c>
      <c r="H350" s="77"/>
      <c r="I350" s="90"/>
      <c r="J350" s="90"/>
      <c r="K350" s="34" t="s">
        <v>65</v>
      </c>
      <c r="L350" s="93">
        <v>350</v>
      </c>
      <c r="M350" s="93"/>
      <c r="N350" s="92"/>
      <c r="O350" s="66" t="s">
        <v>178</v>
      </c>
      <c r="P350" s="68">
        <v>42853.405162037037</v>
      </c>
      <c r="Q350" s="66" t="s">
        <v>3369</v>
      </c>
      <c r="R350" s="69" t="s">
        <v>3380</v>
      </c>
      <c r="S350" s="66" t="s">
        <v>2581</v>
      </c>
      <c r="T350" s="66" t="s">
        <v>3387</v>
      </c>
      <c r="U350" s="66"/>
      <c r="V350" s="70" t="s">
        <v>3397</v>
      </c>
      <c r="W350" s="68">
        <v>42853.405162037037</v>
      </c>
      <c r="X350" s="70" t="s">
        <v>3416</v>
      </c>
      <c r="Y350" s="66"/>
      <c r="Z350" s="66"/>
      <c r="AA350" s="72" t="s">
        <v>3436</v>
      </c>
      <c r="AB350" s="66"/>
      <c r="AC350" s="66" t="b">
        <v>0</v>
      </c>
      <c r="AD350" s="66">
        <v>1</v>
      </c>
      <c r="AE350" s="72" t="s">
        <v>294</v>
      </c>
      <c r="AF350" s="66" t="b">
        <v>0</v>
      </c>
      <c r="AG350" s="66" t="s">
        <v>297</v>
      </c>
      <c r="AH350" s="66"/>
      <c r="AI350" s="72" t="s">
        <v>294</v>
      </c>
      <c r="AJ350" s="66" t="b">
        <v>0</v>
      </c>
      <c r="AK350" s="66">
        <v>0</v>
      </c>
      <c r="AL350" s="72" t="s">
        <v>294</v>
      </c>
      <c r="AM350" s="66" t="s">
        <v>1785</v>
      </c>
      <c r="AN350" s="66" t="b">
        <v>0</v>
      </c>
      <c r="AO350" s="72" t="s">
        <v>3436</v>
      </c>
      <c r="AP350" s="66" t="s">
        <v>178</v>
      </c>
      <c r="AQ350" s="66">
        <v>0</v>
      </c>
      <c r="AR350" s="66">
        <v>0</v>
      </c>
      <c r="AS350" s="66"/>
      <c r="AT350" s="66"/>
      <c r="AU350" s="66"/>
      <c r="AV350" s="66"/>
      <c r="AW350" s="66"/>
      <c r="AX350" s="66"/>
      <c r="AY350" s="66"/>
      <c r="AZ350" s="66"/>
      <c r="BA350" s="66" t="s">
        <v>3549</v>
      </c>
      <c r="BB350">
        <v>1</v>
      </c>
      <c r="BC350" s="66" t="str">
        <f>VLOOKUP(Edges[[#This Row],[States]],'Sentiment Classification'!E:G,3,FALSE)</f>
        <v>West</v>
      </c>
      <c r="BD350" s="66" t="str">
        <f>IF(Edges[[#This Row],[Vertex 1]]=Edges[[#This Row],[Vertex 2]],"HIDE","SHOW")</f>
        <v>HIDE</v>
      </c>
      <c r="BE350" s="66">
        <f>VLOOKUP(Edges[[#This Row],[Region]],'Sentiment Classification'!J:K,2,FALSE)</f>
        <v>31</v>
      </c>
      <c r="BF350" s="66">
        <f>VLOOKUP(Edges[[#This Row],[States]],'Sentiment Classification'!E:F,2,FALSE)</f>
        <v>6</v>
      </c>
      <c r="BG350" s="137" t="e">
        <f>REPLACE(INDEX(GroupVertices[Group], MATCH(Edges[[#This Row],[Vertex 1]],GroupVertices[Vertex],0)),1,1,"")</f>
        <v>#N/A</v>
      </c>
      <c r="BH350" s="137" t="e">
        <f>REPLACE(INDEX(GroupVertices[Group], MATCH(Edges[[#This Row],[Vertex 2]],GroupVertices[Vertex],0)),1,1,"")</f>
        <v>#N/A</v>
      </c>
      <c r="BI350">
        <v>1</v>
      </c>
    </row>
    <row r="351" spans="1:61" hidden="1" x14ac:dyDescent="0.25">
      <c r="A351" s="64" t="s">
        <v>3346</v>
      </c>
      <c r="B351" s="64" t="s">
        <v>3346</v>
      </c>
      <c r="C351" s="79"/>
      <c r="D351" s="87"/>
      <c r="E351" s="88"/>
      <c r="F351" s="89"/>
      <c r="G351" s="66" t="str">
        <f>IF(Edges[[#This Row],[Vertex 1]]=Edges[[#This Row],[Vertex 2]],"HIDE","SHOW")</f>
        <v>HIDE</v>
      </c>
      <c r="H351" s="77"/>
      <c r="I351" s="90"/>
      <c r="J351" s="90"/>
      <c r="K351" s="34" t="s">
        <v>65</v>
      </c>
      <c r="L351" s="93">
        <v>351</v>
      </c>
      <c r="M351" s="93"/>
      <c r="N351" s="92"/>
      <c r="O351" s="66" t="s">
        <v>178</v>
      </c>
      <c r="P351" s="68">
        <v>42837.305196759262</v>
      </c>
      <c r="Q351" s="66" t="s">
        <v>3370</v>
      </c>
      <c r="R351" s="69" t="s">
        <v>3381</v>
      </c>
      <c r="S351" s="66" t="s">
        <v>3382</v>
      </c>
      <c r="T351" s="66" t="s">
        <v>3385</v>
      </c>
      <c r="U351" s="66"/>
      <c r="V351" s="70" t="s">
        <v>3398</v>
      </c>
      <c r="W351" s="68">
        <v>42837.305196759262</v>
      </c>
      <c r="X351" s="70" t="s">
        <v>3417</v>
      </c>
      <c r="Y351" s="66"/>
      <c r="Z351" s="66"/>
      <c r="AA351" s="72" t="s">
        <v>3437</v>
      </c>
      <c r="AB351" s="66"/>
      <c r="AC351" s="66" t="b">
        <v>0</v>
      </c>
      <c r="AD351" s="66">
        <v>4</v>
      </c>
      <c r="AE351" s="72" t="s">
        <v>294</v>
      </c>
      <c r="AF351" s="66" t="b">
        <v>0</v>
      </c>
      <c r="AG351" s="66" t="s">
        <v>3445</v>
      </c>
      <c r="AH351" s="66"/>
      <c r="AI351" s="72" t="s">
        <v>294</v>
      </c>
      <c r="AJ351" s="66" t="b">
        <v>0</v>
      </c>
      <c r="AK351" s="66">
        <v>8</v>
      </c>
      <c r="AL351" s="72" t="s">
        <v>294</v>
      </c>
      <c r="AM351" s="66" t="s">
        <v>303</v>
      </c>
      <c r="AN351" s="66" t="b">
        <v>0</v>
      </c>
      <c r="AO351" s="72" t="s">
        <v>3437</v>
      </c>
      <c r="AP351" s="66" t="s">
        <v>1021</v>
      </c>
      <c r="AQ351" s="66">
        <v>0</v>
      </c>
      <c r="AR351" s="66">
        <v>0</v>
      </c>
      <c r="AS351" s="66"/>
      <c r="AT351" s="66"/>
      <c r="AU351" s="66"/>
      <c r="AV351" s="66"/>
      <c r="AW351" s="66"/>
      <c r="AX351" s="66"/>
      <c r="AY351" s="66"/>
      <c r="AZ351" s="66"/>
      <c r="BA351" s="66" t="s">
        <v>3549</v>
      </c>
      <c r="BB351">
        <v>0</v>
      </c>
      <c r="BC351" s="66" t="str">
        <f>VLOOKUP(Edges[[#This Row],[States]],'Sentiment Classification'!E:G,3,FALSE)</f>
        <v>West</v>
      </c>
      <c r="BD351" s="66" t="str">
        <f>IF(Edges[[#This Row],[Vertex 1]]=Edges[[#This Row],[Vertex 2]],"HIDE","SHOW")</f>
        <v>HIDE</v>
      </c>
      <c r="BE351" s="66">
        <f>VLOOKUP(Edges[[#This Row],[Region]],'Sentiment Classification'!J:K,2,FALSE)</f>
        <v>31</v>
      </c>
      <c r="BF351" s="66">
        <f>VLOOKUP(Edges[[#This Row],[States]],'Sentiment Classification'!E:F,2,FALSE)</f>
        <v>6</v>
      </c>
      <c r="BG351" s="137" t="str">
        <f>REPLACE(INDEX(GroupVertices[Group], MATCH(Edges[[#This Row],[Vertex 1]],GroupVertices[Vertex],0)),1,1,"")</f>
        <v>est</v>
      </c>
      <c r="BH351" s="137" t="str">
        <f>REPLACE(INDEX(GroupVertices[Group], MATCH(Edges[[#This Row],[Vertex 2]],GroupVertices[Vertex],0)),1,1,"")</f>
        <v>est</v>
      </c>
      <c r="BI351">
        <v>1</v>
      </c>
    </row>
    <row r="352" spans="1:61" x14ac:dyDescent="0.25">
      <c r="A352" s="64" t="s">
        <v>3347</v>
      </c>
      <c r="B352" s="64" t="s">
        <v>3346</v>
      </c>
      <c r="C352" s="79" t="s">
        <v>9481</v>
      </c>
      <c r="D352" s="87">
        <v>2.5</v>
      </c>
      <c r="E352" s="88"/>
      <c r="F352" s="89">
        <v>95</v>
      </c>
      <c r="G352" s="66" t="str">
        <f>IF(Edges[[#This Row],[Vertex 1]]=Edges[[#This Row],[Vertex 2]],"HIDE","SHOW")</f>
        <v>SHOW</v>
      </c>
      <c r="H352" s="77"/>
      <c r="I352" s="90"/>
      <c r="J352" s="90"/>
      <c r="K352" s="34" t="s">
        <v>65</v>
      </c>
      <c r="L352" s="93">
        <v>352</v>
      </c>
      <c r="M352" s="93"/>
      <c r="N352" s="92"/>
      <c r="O352" s="66" t="s">
        <v>232</v>
      </c>
      <c r="P352" s="68">
        <v>42847.303564814814</v>
      </c>
      <c r="Q352" s="66" t="s">
        <v>3371</v>
      </c>
      <c r="R352" s="69" t="s">
        <v>3381</v>
      </c>
      <c r="S352" s="66" t="s">
        <v>3382</v>
      </c>
      <c r="T352" s="66" t="s">
        <v>3385</v>
      </c>
      <c r="U352" s="66"/>
      <c r="V352" s="70" t="s">
        <v>3399</v>
      </c>
      <c r="W352" s="68">
        <v>42847.303564814814</v>
      </c>
      <c r="X352" s="70" t="s">
        <v>3418</v>
      </c>
      <c r="Y352" s="66"/>
      <c r="Z352" s="66"/>
      <c r="AA352" s="72" t="s">
        <v>3438</v>
      </c>
      <c r="AB352" s="66"/>
      <c r="AC352" s="66" t="b">
        <v>0</v>
      </c>
      <c r="AD352" s="66">
        <v>0</v>
      </c>
      <c r="AE352" s="72" t="s">
        <v>294</v>
      </c>
      <c r="AF352" s="66" t="b">
        <v>0</v>
      </c>
      <c r="AG352" s="66" t="s">
        <v>3445</v>
      </c>
      <c r="AH352" s="66"/>
      <c r="AI352" s="72" t="s">
        <v>294</v>
      </c>
      <c r="AJ352" s="66" t="b">
        <v>0</v>
      </c>
      <c r="AK352" s="66">
        <v>8</v>
      </c>
      <c r="AL352" s="72" t="s">
        <v>3437</v>
      </c>
      <c r="AM352" s="66" t="s">
        <v>3446</v>
      </c>
      <c r="AN352" s="66" t="b">
        <v>0</v>
      </c>
      <c r="AO352" s="72" t="s">
        <v>3437</v>
      </c>
      <c r="AP352" s="66" t="s">
        <v>178</v>
      </c>
      <c r="AQ352" s="66">
        <v>0</v>
      </c>
      <c r="AR352" s="66">
        <v>0</v>
      </c>
      <c r="AS352" s="66"/>
      <c r="AT352" s="66"/>
      <c r="AU352" s="66"/>
      <c r="AV352" s="66"/>
      <c r="AW352" s="66"/>
      <c r="AX352" s="66"/>
      <c r="AY352" s="66"/>
      <c r="AZ352" s="66"/>
      <c r="BA352" s="66" t="s">
        <v>3549</v>
      </c>
      <c r="BB352">
        <v>0</v>
      </c>
      <c r="BC352" s="66" t="str">
        <f>VLOOKUP(Edges[[#This Row],[States]],'Sentiment Classification'!E:G,3,FALSE)</f>
        <v>West</v>
      </c>
      <c r="BD352" s="66" t="str">
        <f>IF(Edges[[#This Row],[Vertex 1]]=Edges[[#This Row],[Vertex 2]],"HIDE","SHOW")</f>
        <v>SHOW</v>
      </c>
      <c r="BE352" s="66">
        <f>VLOOKUP(Edges[[#This Row],[Region]],'Sentiment Classification'!J:K,2,FALSE)</f>
        <v>31</v>
      </c>
      <c r="BF352" s="66">
        <f>VLOOKUP(Edges[[#This Row],[States]],'Sentiment Classification'!E:F,2,FALSE)</f>
        <v>6</v>
      </c>
      <c r="BG352" s="65" t="str">
        <f>REPLACE(INDEX(GroupVertices[Group], MATCH(Edges[[#This Row],[Vertex 1]],GroupVertices[Vertex],0)),1,1,"")</f>
        <v>est</v>
      </c>
      <c r="BH352" s="65" t="str">
        <f>REPLACE(INDEX(GroupVertices[Group], MATCH(Edges[[#This Row],[Vertex 2]],GroupVertices[Vertex],0)),1,1,"")</f>
        <v>est</v>
      </c>
      <c r="BI352">
        <v>2</v>
      </c>
    </row>
    <row r="353" spans="1:61" x14ac:dyDescent="0.25">
      <c r="A353" s="80" t="s">
        <v>3347</v>
      </c>
      <c r="B353" s="80" t="s">
        <v>3346</v>
      </c>
      <c r="C353" s="79" t="s">
        <v>9481</v>
      </c>
      <c r="D353" s="94">
        <v>2.5</v>
      </c>
      <c r="E353" s="95"/>
      <c r="F353" s="96">
        <v>95</v>
      </c>
      <c r="G353" s="66" t="str">
        <f>IF(Edges[[#This Row],[Vertex 1]]=Edges[[#This Row],[Vertex 2]],"HIDE","SHOW")</f>
        <v>SHOW</v>
      </c>
      <c r="H353" s="78"/>
      <c r="I353" s="97"/>
      <c r="J353" s="97"/>
      <c r="K353" s="34" t="s">
        <v>65</v>
      </c>
      <c r="L353" s="98">
        <v>353</v>
      </c>
      <c r="M353" s="98"/>
      <c r="N353" s="99"/>
      <c r="O353" s="81" t="s">
        <v>232</v>
      </c>
      <c r="P353" s="83">
        <v>42853.522199074076</v>
      </c>
      <c r="Q353" s="81" t="s">
        <v>3371</v>
      </c>
      <c r="R353" s="84" t="s">
        <v>3381</v>
      </c>
      <c r="S353" s="81" t="s">
        <v>3382</v>
      </c>
      <c r="T353" s="81" t="s">
        <v>3385</v>
      </c>
      <c r="U353" s="81"/>
      <c r="V353" s="82" t="s">
        <v>3399</v>
      </c>
      <c r="W353" s="83">
        <v>42853.522199074076</v>
      </c>
      <c r="X353" s="82" t="s">
        <v>3419</v>
      </c>
      <c r="Y353" s="81"/>
      <c r="Z353" s="81"/>
      <c r="AA353" s="85" t="s">
        <v>3439</v>
      </c>
      <c r="AB353" s="81"/>
      <c r="AC353" s="81" t="b">
        <v>0</v>
      </c>
      <c r="AD353" s="81">
        <v>0</v>
      </c>
      <c r="AE353" s="85" t="s">
        <v>294</v>
      </c>
      <c r="AF353" s="81" t="b">
        <v>0</v>
      </c>
      <c r="AG353" s="81" t="s">
        <v>3445</v>
      </c>
      <c r="AH353" s="81"/>
      <c r="AI353" s="85" t="s">
        <v>294</v>
      </c>
      <c r="AJ353" s="81" t="b">
        <v>0</v>
      </c>
      <c r="AK353" s="81">
        <v>8</v>
      </c>
      <c r="AL353" s="85" t="s">
        <v>3437</v>
      </c>
      <c r="AM353" s="81" t="s">
        <v>3446</v>
      </c>
      <c r="AN353" s="81" t="b">
        <v>0</v>
      </c>
      <c r="AO353" s="85" t="s">
        <v>3437</v>
      </c>
      <c r="AP353" s="81" t="s">
        <v>178</v>
      </c>
      <c r="AQ353" s="81">
        <v>0</v>
      </c>
      <c r="AR353" s="81">
        <v>0</v>
      </c>
      <c r="AS353" s="81"/>
      <c r="AT353" s="81"/>
      <c r="AU353" s="81"/>
      <c r="AV353" s="81"/>
      <c r="AW353" s="81"/>
      <c r="AX353" s="81"/>
      <c r="AY353" s="81"/>
      <c r="AZ353" s="81"/>
      <c r="BA353" s="66" t="s">
        <v>3549</v>
      </c>
      <c r="BB353">
        <v>0</v>
      </c>
      <c r="BC353" s="66" t="str">
        <f>VLOOKUP(Edges[[#This Row],[States]],'Sentiment Classification'!E:G,3,FALSE)</f>
        <v>West</v>
      </c>
      <c r="BD353" s="66" t="str">
        <f>IF(Edges[[#This Row],[Vertex 1]]=Edges[[#This Row],[Vertex 2]],"HIDE","SHOW")</f>
        <v>SHOW</v>
      </c>
      <c r="BE353" s="66">
        <f>VLOOKUP(Edges[[#This Row],[Region]],'Sentiment Classification'!J:K,2,FALSE)</f>
        <v>31</v>
      </c>
      <c r="BF353" s="66">
        <f>VLOOKUP(Edges[[#This Row],[States]],'Sentiment Classification'!E:F,2,FALSE)</f>
        <v>6</v>
      </c>
      <c r="BG353" s="65" t="str">
        <f>REPLACE(INDEX(GroupVertices[Group], MATCH(Edges[[#This Row],[Vertex 1]],GroupVertices[Vertex],0)),1,1,"")</f>
        <v>est</v>
      </c>
      <c r="BH353" s="65" t="str">
        <f>REPLACE(INDEX(GroupVertices[Group], MATCH(Edges[[#This Row],[Vertex 2]],GroupVertices[Vertex],0)),1,1,"")</f>
        <v>est</v>
      </c>
      <c r="BI353">
        <v>2</v>
      </c>
    </row>
    <row r="354" spans="1:61" x14ac:dyDescent="0.25">
      <c r="A354" s="64" t="s">
        <v>3550</v>
      </c>
      <c r="B354" s="64" t="s">
        <v>228</v>
      </c>
      <c r="C354" s="79" t="s">
        <v>9480</v>
      </c>
      <c r="D354" s="87">
        <v>1</v>
      </c>
      <c r="E354" s="88"/>
      <c r="F354" s="89">
        <v>90</v>
      </c>
      <c r="G354" s="66" t="str">
        <f>IF(Edges[[#This Row],[Vertex 1]]=Edges[[#This Row],[Vertex 2]],"HIDE","SHOW")</f>
        <v>SHOW</v>
      </c>
      <c r="H354" s="77"/>
      <c r="I354" s="90"/>
      <c r="J354" s="90"/>
      <c r="K354" s="34" t="s">
        <v>65</v>
      </c>
      <c r="L354" s="93">
        <v>354</v>
      </c>
      <c r="M354" s="93"/>
      <c r="N354" s="92"/>
      <c r="O354" s="66" t="s">
        <v>233</v>
      </c>
      <c r="P354" s="68">
        <v>42847.762175925927</v>
      </c>
      <c r="Q354" s="66" t="s">
        <v>3566</v>
      </c>
      <c r="R354" s="69" t="s">
        <v>3583</v>
      </c>
      <c r="S354" s="66" t="s">
        <v>525</v>
      </c>
      <c r="T354" s="66"/>
      <c r="U354" s="66"/>
      <c r="V354" s="70" t="s">
        <v>3594</v>
      </c>
      <c r="W354" s="68">
        <v>42847.762175925927</v>
      </c>
      <c r="X354" s="70" t="s">
        <v>3603</v>
      </c>
      <c r="Y354" s="66"/>
      <c r="Z354" s="66"/>
      <c r="AA354" s="72" t="s">
        <v>3621</v>
      </c>
      <c r="AB354" s="72" t="s">
        <v>3639</v>
      </c>
      <c r="AC354" s="66" t="b">
        <v>0</v>
      </c>
      <c r="AD354" s="66">
        <v>0</v>
      </c>
      <c r="AE354" s="72" t="s">
        <v>295</v>
      </c>
      <c r="AF354" s="66" t="b">
        <v>0</v>
      </c>
      <c r="AG354" s="66" t="s">
        <v>297</v>
      </c>
      <c r="AH354" s="66"/>
      <c r="AI354" s="72" t="s">
        <v>294</v>
      </c>
      <c r="AJ354" s="66" t="b">
        <v>0</v>
      </c>
      <c r="AK354" s="66">
        <v>0</v>
      </c>
      <c r="AL354" s="72" t="s">
        <v>294</v>
      </c>
      <c r="AM354" s="66" t="s">
        <v>303</v>
      </c>
      <c r="AN354" s="66" t="b">
        <v>1</v>
      </c>
      <c r="AO354" s="72" t="s">
        <v>3639</v>
      </c>
      <c r="AP354" s="66" t="s">
        <v>178</v>
      </c>
      <c r="AQ354" s="66">
        <v>0</v>
      </c>
      <c r="AR354" s="66">
        <v>0</v>
      </c>
      <c r="AS354" s="66"/>
      <c r="AT354" s="66"/>
      <c r="AU354" s="66"/>
      <c r="AV354" s="66"/>
      <c r="AW354" s="66"/>
      <c r="AX354" s="66"/>
      <c r="AY354" s="66"/>
      <c r="AZ354" s="66"/>
      <c r="BA354" s="66" t="s">
        <v>3650</v>
      </c>
      <c r="BB354">
        <v>-1</v>
      </c>
      <c r="BC354" s="66" t="str">
        <f>VLOOKUP(Edges[[#This Row],[States]],'Sentiment Classification'!E:G,3,FALSE)</f>
        <v>West</v>
      </c>
      <c r="BD354" s="66" t="str">
        <f>IF(Edges[[#This Row],[Vertex 1]]=Edges[[#This Row],[Vertex 2]],"HIDE","SHOW")</f>
        <v>SHOW</v>
      </c>
      <c r="BE354" s="66">
        <f>VLOOKUP(Edges[[#This Row],[Region]],'Sentiment Classification'!J:K,2,FALSE)</f>
        <v>31</v>
      </c>
      <c r="BF354" s="66">
        <f>VLOOKUP(Edges[[#This Row],[States]],'Sentiment Classification'!E:F,2,FALSE)</f>
        <v>-4</v>
      </c>
      <c r="BG354" s="65" t="str">
        <f>REPLACE(INDEX(GroupVertices[Group], MATCH(Edges[[#This Row],[Vertex 1]],GroupVertices[Vertex],0)),1,1,"")</f>
        <v>est</v>
      </c>
      <c r="BH354" s="65" t="str">
        <f>REPLACE(INDEX(GroupVertices[Group], MATCH(Edges[[#This Row],[Vertex 2]],GroupVertices[Vertex],0)),1,1,"")</f>
        <v>A</v>
      </c>
      <c r="BI354">
        <v>1</v>
      </c>
    </row>
    <row r="355" spans="1:61" x14ac:dyDescent="0.25">
      <c r="A355" s="64" t="s">
        <v>3550</v>
      </c>
      <c r="B355" s="64" t="s">
        <v>3563</v>
      </c>
      <c r="C355" s="79" t="s">
        <v>9480</v>
      </c>
      <c r="D355" s="87">
        <v>1</v>
      </c>
      <c r="E355" s="88"/>
      <c r="F355" s="89">
        <v>90</v>
      </c>
      <c r="G355" s="66" t="str">
        <f>IF(Edges[[#This Row],[Vertex 1]]=Edges[[#This Row],[Vertex 2]],"HIDE","SHOW")</f>
        <v>SHOW</v>
      </c>
      <c r="H355" s="77"/>
      <c r="I355" s="90"/>
      <c r="J355" s="90"/>
      <c r="K355" s="34" t="s">
        <v>65</v>
      </c>
      <c r="L355" s="93">
        <v>355</v>
      </c>
      <c r="M355" s="93"/>
      <c r="N355" s="92"/>
      <c r="O355" s="66" t="s">
        <v>233</v>
      </c>
      <c r="P355" s="68">
        <v>42847.762858796297</v>
      </c>
      <c r="Q355" s="66" t="s">
        <v>3567</v>
      </c>
      <c r="R355" s="66"/>
      <c r="S355" s="66"/>
      <c r="T355" s="66"/>
      <c r="U355" s="66"/>
      <c r="V355" s="70" t="s">
        <v>3594</v>
      </c>
      <c r="W355" s="68">
        <v>42847.762858796297</v>
      </c>
      <c r="X355" s="70" t="s">
        <v>3604</v>
      </c>
      <c r="Y355" s="66"/>
      <c r="Z355" s="66"/>
      <c r="AA355" s="72" t="s">
        <v>3622</v>
      </c>
      <c r="AB355" s="66"/>
      <c r="AC355" s="66" t="b">
        <v>0</v>
      </c>
      <c r="AD355" s="66">
        <v>0</v>
      </c>
      <c r="AE355" s="72" t="s">
        <v>3642</v>
      </c>
      <c r="AF355" s="66" t="b">
        <v>0</v>
      </c>
      <c r="AG355" s="66" t="s">
        <v>297</v>
      </c>
      <c r="AH355" s="66"/>
      <c r="AI355" s="72" t="s">
        <v>294</v>
      </c>
      <c r="AJ355" s="66" t="b">
        <v>0</v>
      </c>
      <c r="AK355" s="66">
        <v>0</v>
      </c>
      <c r="AL355" s="72" t="s">
        <v>294</v>
      </c>
      <c r="AM355" s="66" t="s">
        <v>303</v>
      </c>
      <c r="AN355" s="66" t="b">
        <v>0</v>
      </c>
      <c r="AO355" s="72" t="s">
        <v>3622</v>
      </c>
      <c r="AP355" s="66" t="s">
        <v>178</v>
      </c>
      <c r="AQ355" s="66">
        <v>0</v>
      </c>
      <c r="AR355" s="66">
        <v>0</v>
      </c>
      <c r="AS355" s="66"/>
      <c r="AT355" s="66"/>
      <c r="AU355" s="66"/>
      <c r="AV355" s="66"/>
      <c r="AW355" s="66"/>
      <c r="AX355" s="66"/>
      <c r="AY355" s="66"/>
      <c r="AZ355" s="66"/>
      <c r="BA355" s="66" t="s">
        <v>3650</v>
      </c>
      <c r="BB355">
        <v>-1</v>
      </c>
      <c r="BC355" s="66" t="str">
        <f>VLOOKUP(Edges[[#This Row],[States]],'Sentiment Classification'!E:G,3,FALSE)</f>
        <v>West</v>
      </c>
      <c r="BD355" s="66" t="str">
        <f>IF(Edges[[#This Row],[Vertex 1]]=Edges[[#This Row],[Vertex 2]],"HIDE","SHOW")</f>
        <v>SHOW</v>
      </c>
      <c r="BE355" s="66">
        <f>VLOOKUP(Edges[[#This Row],[Region]],'Sentiment Classification'!J:K,2,FALSE)</f>
        <v>31</v>
      </c>
      <c r="BF355" s="66">
        <f>VLOOKUP(Edges[[#This Row],[States]],'Sentiment Classification'!E:F,2,FALSE)</f>
        <v>-4</v>
      </c>
      <c r="BG355" s="65" t="str">
        <f>REPLACE(INDEX(GroupVertices[Group], MATCH(Edges[[#This Row],[Vertex 1]],GroupVertices[Vertex],0)),1,1,"")</f>
        <v>est</v>
      </c>
      <c r="BH355" s="65" t="str">
        <f>REPLACE(INDEX(GroupVertices[Group], MATCH(Edges[[#This Row],[Vertex 2]],GroupVertices[Vertex],0)),1,1,"")</f>
        <v>est</v>
      </c>
      <c r="BI355">
        <v>1</v>
      </c>
    </row>
    <row r="356" spans="1:61" x14ac:dyDescent="0.25">
      <c r="A356" s="64" t="s">
        <v>3550</v>
      </c>
      <c r="B356" s="64" t="s">
        <v>3564</v>
      </c>
      <c r="C356" s="79" t="s">
        <v>9480</v>
      </c>
      <c r="D356" s="87">
        <v>1</v>
      </c>
      <c r="E356" s="88"/>
      <c r="F356" s="89">
        <v>90</v>
      </c>
      <c r="G356" s="66" t="str">
        <f>IF(Edges[[#This Row],[Vertex 1]]=Edges[[#This Row],[Vertex 2]],"HIDE","SHOW")</f>
        <v>SHOW</v>
      </c>
      <c r="H356" s="77"/>
      <c r="I356" s="90"/>
      <c r="J356" s="90"/>
      <c r="K356" s="34" t="s">
        <v>65</v>
      </c>
      <c r="L356" s="93">
        <v>356</v>
      </c>
      <c r="M356" s="93"/>
      <c r="N356" s="92"/>
      <c r="O356" s="66" t="s">
        <v>233</v>
      </c>
      <c r="P356" s="68">
        <v>42847.763206018521</v>
      </c>
      <c r="Q356" s="66" t="s">
        <v>3568</v>
      </c>
      <c r="R356" s="66"/>
      <c r="S356" s="66"/>
      <c r="T356" s="66"/>
      <c r="U356" s="66"/>
      <c r="V356" s="70" t="s">
        <v>3594</v>
      </c>
      <c r="W356" s="68">
        <v>42847.763206018521</v>
      </c>
      <c r="X356" s="70" t="s">
        <v>3605</v>
      </c>
      <c r="Y356" s="66"/>
      <c r="Z356" s="66"/>
      <c r="AA356" s="72" t="s">
        <v>3623</v>
      </c>
      <c r="AB356" s="66"/>
      <c r="AC356" s="66" t="b">
        <v>0</v>
      </c>
      <c r="AD356" s="66">
        <v>0</v>
      </c>
      <c r="AE356" s="72" t="s">
        <v>3643</v>
      </c>
      <c r="AF356" s="66" t="b">
        <v>0</v>
      </c>
      <c r="AG356" s="66" t="s">
        <v>297</v>
      </c>
      <c r="AH356" s="66"/>
      <c r="AI356" s="72" t="s">
        <v>294</v>
      </c>
      <c r="AJ356" s="66" t="b">
        <v>0</v>
      </c>
      <c r="AK356" s="66">
        <v>0</v>
      </c>
      <c r="AL356" s="72" t="s">
        <v>294</v>
      </c>
      <c r="AM356" s="66" t="s">
        <v>303</v>
      </c>
      <c r="AN356" s="66" t="b">
        <v>0</v>
      </c>
      <c r="AO356" s="72" t="s">
        <v>3623</v>
      </c>
      <c r="AP356" s="66" t="s">
        <v>178</v>
      </c>
      <c r="AQ356" s="66">
        <v>0</v>
      </c>
      <c r="AR356" s="66">
        <v>0</v>
      </c>
      <c r="AS356" s="66"/>
      <c r="AT356" s="66"/>
      <c r="AU356" s="66"/>
      <c r="AV356" s="66"/>
      <c r="AW356" s="66"/>
      <c r="AX356" s="66"/>
      <c r="AY356" s="66"/>
      <c r="AZ356" s="66"/>
      <c r="BA356" s="66" t="s">
        <v>3650</v>
      </c>
      <c r="BB356">
        <v>-1</v>
      </c>
      <c r="BC356" s="66" t="str">
        <f>VLOOKUP(Edges[[#This Row],[States]],'Sentiment Classification'!E:G,3,FALSE)</f>
        <v>West</v>
      </c>
      <c r="BD356" s="66" t="str">
        <f>IF(Edges[[#This Row],[Vertex 1]]=Edges[[#This Row],[Vertex 2]],"HIDE","SHOW")</f>
        <v>SHOW</v>
      </c>
      <c r="BE356" s="66">
        <f>VLOOKUP(Edges[[#This Row],[Region]],'Sentiment Classification'!J:K,2,FALSE)</f>
        <v>31</v>
      </c>
      <c r="BF356" s="66">
        <f>VLOOKUP(Edges[[#This Row],[States]],'Sentiment Classification'!E:F,2,FALSE)</f>
        <v>-4</v>
      </c>
      <c r="BG356" s="65" t="str">
        <f>REPLACE(INDEX(GroupVertices[Group], MATCH(Edges[[#This Row],[Vertex 1]],GroupVertices[Vertex],0)),1,1,"")</f>
        <v>est</v>
      </c>
      <c r="BH356" s="65" t="str">
        <f>REPLACE(INDEX(GroupVertices[Group], MATCH(Edges[[#This Row],[Vertex 2]],GroupVertices[Vertex],0)),1,1,"")</f>
        <v>A</v>
      </c>
      <c r="BI356">
        <v>1</v>
      </c>
    </row>
    <row r="357" spans="1:61" hidden="1" x14ac:dyDescent="0.25">
      <c r="A357" s="64" t="s">
        <v>3551</v>
      </c>
      <c r="B357" s="64" t="s">
        <v>3551</v>
      </c>
      <c r="C357" s="79"/>
      <c r="D357" s="87"/>
      <c r="E357" s="88"/>
      <c r="F357" s="89"/>
      <c r="G357" s="66" t="str">
        <f>IF(Edges[[#This Row],[Vertex 1]]=Edges[[#This Row],[Vertex 2]],"HIDE","SHOW")</f>
        <v>HIDE</v>
      </c>
      <c r="H357" s="77"/>
      <c r="I357" s="90"/>
      <c r="J357" s="90"/>
      <c r="K357" s="34" t="s">
        <v>65</v>
      </c>
      <c r="L357" s="93">
        <v>357</v>
      </c>
      <c r="M357" s="93"/>
      <c r="N357" s="92"/>
      <c r="O357" s="66" t="s">
        <v>178</v>
      </c>
      <c r="P357" s="68">
        <v>42849.353842592594</v>
      </c>
      <c r="Q357" s="66" t="s">
        <v>3569</v>
      </c>
      <c r="R357" s="69" t="s">
        <v>3584</v>
      </c>
      <c r="S357" s="66" t="s">
        <v>3382</v>
      </c>
      <c r="T357" s="66"/>
      <c r="U357" s="69" t="s">
        <v>3592</v>
      </c>
      <c r="V357" s="70" t="s">
        <v>3592</v>
      </c>
      <c r="W357" s="68">
        <v>42849.353842592594</v>
      </c>
      <c r="X357" s="70" t="s">
        <v>3606</v>
      </c>
      <c r="Y357" s="66"/>
      <c r="Z357" s="66"/>
      <c r="AA357" s="72" t="s">
        <v>3624</v>
      </c>
      <c r="AB357" s="66"/>
      <c r="AC357" s="66" t="b">
        <v>0</v>
      </c>
      <c r="AD357" s="66">
        <v>0</v>
      </c>
      <c r="AE357" s="72" t="s">
        <v>294</v>
      </c>
      <c r="AF357" s="66" t="b">
        <v>0</v>
      </c>
      <c r="AG357" s="66" t="s">
        <v>297</v>
      </c>
      <c r="AH357" s="66"/>
      <c r="AI357" s="72" t="s">
        <v>294</v>
      </c>
      <c r="AJ357" s="66" t="b">
        <v>0</v>
      </c>
      <c r="AK357" s="66">
        <v>0</v>
      </c>
      <c r="AL357" s="72" t="s">
        <v>294</v>
      </c>
      <c r="AM357" s="66" t="s">
        <v>303</v>
      </c>
      <c r="AN357" s="66" t="b">
        <v>0</v>
      </c>
      <c r="AO357" s="72" t="s">
        <v>3624</v>
      </c>
      <c r="AP357" s="66" t="s">
        <v>178</v>
      </c>
      <c r="AQ357" s="66">
        <v>0</v>
      </c>
      <c r="AR357" s="66">
        <v>0</v>
      </c>
      <c r="AS357" s="66"/>
      <c r="AT357" s="66"/>
      <c r="AU357" s="66"/>
      <c r="AV357" s="66"/>
      <c r="AW357" s="66"/>
      <c r="AX357" s="66"/>
      <c r="AY357" s="66"/>
      <c r="AZ357" s="66"/>
      <c r="BA357" s="66" t="s">
        <v>3650</v>
      </c>
      <c r="BB357">
        <v>1</v>
      </c>
      <c r="BC357" s="66" t="str">
        <f>VLOOKUP(Edges[[#This Row],[States]],'Sentiment Classification'!E:G,3,FALSE)</f>
        <v>West</v>
      </c>
      <c r="BD357" s="66" t="str">
        <f>IF(Edges[[#This Row],[Vertex 1]]=Edges[[#This Row],[Vertex 2]],"HIDE","SHOW")</f>
        <v>HIDE</v>
      </c>
      <c r="BE357" s="66">
        <f>VLOOKUP(Edges[[#This Row],[Region]],'Sentiment Classification'!J:K,2,FALSE)</f>
        <v>31</v>
      </c>
      <c r="BF357" s="66">
        <f>VLOOKUP(Edges[[#This Row],[States]],'Sentiment Classification'!E:F,2,FALSE)</f>
        <v>-4</v>
      </c>
      <c r="BG357" s="137" t="e">
        <f>REPLACE(INDEX(GroupVertices[Group], MATCH(Edges[[#This Row],[Vertex 1]],GroupVertices[Vertex],0)),1,1,"")</f>
        <v>#N/A</v>
      </c>
      <c r="BH357" s="137" t="e">
        <f>REPLACE(INDEX(GroupVertices[Group], MATCH(Edges[[#This Row],[Vertex 2]],GroupVertices[Vertex],0)),1,1,"")</f>
        <v>#N/A</v>
      </c>
      <c r="BI357">
        <v>1</v>
      </c>
    </row>
    <row r="358" spans="1:61" hidden="1" x14ac:dyDescent="0.25">
      <c r="A358" s="64" t="s">
        <v>3552</v>
      </c>
      <c r="B358" s="64" t="s">
        <v>3552</v>
      </c>
      <c r="C358" s="79"/>
      <c r="D358" s="87"/>
      <c r="E358" s="88"/>
      <c r="F358" s="89"/>
      <c r="G358" s="66" t="str">
        <f>IF(Edges[[#This Row],[Vertex 1]]=Edges[[#This Row],[Vertex 2]],"HIDE","SHOW")</f>
        <v>HIDE</v>
      </c>
      <c r="H358" s="77"/>
      <c r="I358" s="90"/>
      <c r="J358" s="90"/>
      <c r="K358" s="34" t="s">
        <v>65</v>
      </c>
      <c r="L358" s="93">
        <v>358</v>
      </c>
      <c r="M358" s="93"/>
      <c r="N358" s="92"/>
      <c r="O358" s="66" t="s">
        <v>178</v>
      </c>
      <c r="P358" s="68">
        <v>42850.116620370369</v>
      </c>
      <c r="Q358" s="66" t="s">
        <v>3570</v>
      </c>
      <c r="R358" s="69" t="s">
        <v>3585</v>
      </c>
      <c r="S358" s="66" t="s">
        <v>3588</v>
      </c>
      <c r="T358" s="66"/>
      <c r="U358" s="66"/>
      <c r="V358" s="70" t="s">
        <v>418</v>
      </c>
      <c r="W358" s="68">
        <v>42850.116620370369</v>
      </c>
      <c r="X358" s="70" t="s">
        <v>3607</v>
      </c>
      <c r="Y358" s="66"/>
      <c r="Z358" s="66"/>
      <c r="AA358" s="72" t="s">
        <v>3625</v>
      </c>
      <c r="AB358" s="66"/>
      <c r="AC358" s="66" t="b">
        <v>0</v>
      </c>
      <c r="AD358" s="66">
        <v>0</v>
      </c>
      <c r="AE358" s="72" t="s">
        <v>294</v>
      </c>
      <c r="AF358" s="66" t="b">
        <v>0</v>
      </c>
      <c r="AG358" s="66" t="s">
        <v>462</v>
      </c>
      <c r="AH358" s="66"/>
      <c r="AI358" s="72" t="s">
        <v>294</v>
      </c>
      <c r="AJ358" s="66" t="b">
        <v>0</v>
      </c>
      <c r="AK358" s="66">
        <v>0</v>
      </c>
      <c r="AL358" s="72" t="s">
        <v>294</v>
      </c>
      <c r="AM358" s="66" t="s">
        <v>3645</v>
      </c>
      <c r="AN358" s="66" t="b">
        <v>0</v>
      </c>
      <c r="AO358" s="72" t="s">
        <v>3625</v>
      </c>
      <c r="AP358" s="66" t="s">
        <v>178</v>
      </c>
      <c r="AQ358" s="66">
        <v>0</v>
      </c>
      <c r="AR358" s="66">
        <v>0</v>
      </c>
      <c r="AS358" s="66"/>
      <c r="AT358" s="66"/>
      <c r="AU358" s="66"/>
      <c r="AV358" s="66"/>
      <c r="AW358" s="66"/>
      <c r="AX358" s="66"/>
      <c r="AY358" s="66"/>
      <c r="AZ358" s="66"/>
      <c r="BA358" s="66" t="s">
        <v>3650</v>
      </c>
      <c r="BB358">
        <v>1</v>
      </c>
      <c r="BC358" s="66" t="str">
        <f>VLOOKUP(Edges[[#This Row],[States]],'Sentiment Classification'!E:G,3,FALSE)</f>
        <v>West</v>
      </c>
      <c r="BD358" s="66" t="str">
        <f>IF(Edges[[#This Row],[Vertex 1]]=Edges[[#This Row],[Vertex 2]],"HIDE","SHOW")</f>
        <v>HIDE</v>
      </c>
      <c r="BE358" s="66">
        <f>VLOOKUP(Edges[[#This Row],[Region]],'Sentiment Classification'!J:K,2,FALSE)</f>
        <v>31</v>
      </c>
      <c r="BF358" s="66">
        <f>VLOOKUP(Edges[[#This Row],[States]],'Sentiment Classification'!E:F,2,FALSE)</f>
        <v>-4</v>
      </c>
      <c r="BG358" s="137" t="e">
        <f>REPLACE(INDEX(GroupVertices[Group], MATCH(Edges[[#This Row],[Vertex 1]],GroupVertices[Vertex],0)),1,1,"")</f>
        <v>#N/A</v>
      </c>
      <c r="BH358" s="137" t="e">
        <f>REPLACE(INDEX(GroupVertices[Group], MATCH(Edges[[#This Row],[Vertex 2]],GroupVertices[Vertex],0)),1,1,"")</f>
        <v>#N/A</v>
      </c>
      <c r="BI358">
        <v>1</v>
      </c>
    </row>
    <row r="359" spans="1:61" hidden="1" x14ac:dyDescent="0.25">
      <c r="A359" s="64" t="s">
        <v>3553</v>
      </c>
      <c r="B359" s="64" t="s">
        <v>3553</v>
      </c>
      <c r="C359" s="79"/>
      <c r="D359" s="87"/>
      <c r="E359" s="88"/>
      <c r="F359" s="89"/>
      <c r="G359" s="66" t="str">
        <f>IF(Edges[[#This Row],[Vertex 1]]=Edges[[#This Row],[Vertex 2]],"HIDE","SHOW")</f>
        <v>HIDE</v>
      </c>
      <c r="H359" s="77"/>
      <c r="I359" s="90"/>
      <c r="J359" s="90"/>
      <c r="K359" s="34" t="s">
        <v>65</v>
      </c>
      <c r="L359" s="93">
        <v>359</v>
      </c>
      <c r="M359" s="93"/>
      <c r="N359" s="92"/>
      <c r="O359" s="66" t="s">
        <v>178</v>
      </c>
      <c r="P359" s="68">
        <v>42851.535428240742</v>
      </c>
      <c r="Q359" s="66" t="s">
        <v>3571</v>
      </c>
      <c r="R359" s="69" t="s">
        <v>3586</v>
      </c>
      <c r="S359" s="66" t="s">
        <v>3589</v>
      </c>
      <c r="T359" s="66"/>
      <c r="U359" s="66"/>
      <c r="V359" s="70" t="s">
        <v>3595</v>
      </c>
      <c r="W359" s="68">
        <v>42851.535428240742</v>
      </c>
      <c r="X359" s="70" t="s">
        <v>3608</v>
      </c>
      <c r="Y359" s="66"/>
      <c r="Z359" s="66"/>
      <c r="AA359" s="72" t="s">
        <v>3626</v>
      </c>
      <c r="AB359" s="66"/>
      <c r="AC359" s="66" t="b">
        <v>0</v>
      </c>
      <c r="AD359" s="66">
        <v>1</v>
      </c>
      <c r="AE359" s="72" t="s">
        <v>294</v>
      </c>
      <c r="AF359" s="66" t="b">
        <v>0</v>
      </c>
      <c r="AG359" s="66" t="s">
        <v>297</v>
      </c>
      <c r="AH359" s="66"/>
      <c r="AI359" s="72" t="s">
        <v>294</v>
      </c>
      <c r="AJ359" s="66" t="b">
        <v>0</v>
      </c>
      <c r="AK359" s="66">
        <v>1</v>
      </c>
      <c r="AL359" s="72" t="s">
        <v>294</v>
      </c>
      <c r="AM359" s="66" t="s">
        <v>3646</v>
      </c>
      <c r="AN359" s="66" t="b">
        <v>0</v>
      </c>
      <c r="AO359" s="72" t="s">
        <v>3626</v>
      </c>
      <c r="AP359" s="66" t="s">
        <v>178</v>
      </c>
      <c r="AQ359" s="66">
        <v>0</v>
      </c>
      <c r="AR359" s="66">
        <v>0</v>
      </c>
      <c r="AS359" s="66"/>
      <c r="AT359" s="66"/>
      <c r="AU359" s="66"/>
      <c r="AV359" s="66"/>
      <c r="AW359" s="66"/>
      <c r="AX359" s="66"/>
      <c r="AY359" s="66"/>
      <c r="AZ359" s="66"/>
      <c r="BA359" s="66" t="s">
        <v>3650</v>
      </c>
      <c r="BB359">
        <v>0</v>
      </c>
      <c r="BC359" s="66" t="str">
        <f>VLOOKUP(Edges[[#This Row],[States]],'Sentiment Classification'!E:G,3,FALSE)</f>
        <v>West</v>
      </c>
      <c r="BD359" s="66" t="str">
        <f>IF(Edges[[#This Row],[Vertex 1]]=Edges[[#This Row],[Vertex 2]],"HIDE","SHOW")</f>
        <v>HIDE</v>
      </c>
      <c r="BE359" s="66">
        <f>VLOOKUP(Edges[[#This Row],[Region]],'Sentiment Classification'!J:K,2,FALSE)</f>
        <v>31</v>
      </c>
      <c r="BF359" s="66">
        <f>VLOOKUP(Edges[[#This Row],[States]],'Sentiment Classification'!E:F,2,FALSE)</f>
        <v>-4</v>
      </c>
      <c r="BG359" s="137" t="str">
        <f>REPLACE(INDEX(GroupVertices[Group], MATCH(Edges[[#This Row],[Vertex 1]],GroupVertices[Vertex],0)),1,1,"")</f>
        <v>est</v>
      </c>
      <c r="BH359" s="137" t="str">
        <f>REPLACE(INDEX(GroupVertices[Group], MATCH(Edges[[#This Row],[Vertex 2]],GroupVertices[Vertex],0)),1,1,"")</f>
        <v>est</v>
      </c>
      <c r="BI359">
        <v>1</v>
      </c>
    </row>
    <row r="360" spans="1:61" x14ac:dyDescent="0.25">
      <c r="A360" s="64" t="s">
        <v>3554</v>
      </c>
      <c r="B360" s="64" t="s">
        <v>3553</v>
      </c>
      <c r="C360" s="79" t="s">
        <v>9481</v>
      </c>
      <c r="D360" s="87">
        <v>1</v>
      </c>
      <c r="E360" s="88"/>
      <c r="F360" s="89">
        <v>90</v>
      </c>
      <c r="G360" s="66" t="str">
        <f>IF(Edges[[#This Row],[Vertex 1]]=Edges[[#This Row],[Vertex 2]],"HIDE","SHOW")</f>
        <v>SHOW</v>
      </c>
      <c r="H360" s="77"/>
      <c r="I360" s="90"/>
      <c r="J360" s="90"/>
      <c r="K360" s="34" t="s">
        <v>65</v>
      </c>
      <c r="L360" s="93">
        <v>360</v>
      </c>
      <c r="M360" s="93"/>
      <c r="N360" s="92"/>
      <c r="O360" s="66" t="s">
        <v>232</v>
      </c>
      <c r="P360" s="68">
        <v>42852.114236111112</v>
      </c>
      <c r="Q360" s="66" t="s">
        <v>3572</v>
      </c>
      <c r="R360" s="69" t="s">
        <v>3586</v>
      </c>
      <c r="S360" s="66" t="s">
        <v>3589</v>
      </c>
      <c r="T360" s="66"/>
      <c r="U360" s="66"/>
      <c r="V360" s="70" t="s">
        <v>3596</v>
      </c>
      <c r="W360" s="68">
        <v>42852.114236111112</v>
      </c>
      <c r="X360" s="70" t="s">
        <v>3609</v>
      </c>
      <c r="Y360" s="66"/>
      <c r="Z360" s="66"/>
      <c r="AA360" s="72" t="s">
        <v>3627</v>
      </c>
      <c r="AB360" s="66"/>
      <c r="AC360" s="66" t="b">
        <v>0</v>
      </c>
      <c r="AD360" s="66">
        <v>0</v>
      </c>
      <c r="AE360" s="72" t="s">
        <v>294</v>
      </c>
      <c r="AF360" s="66" t="b">
        <v>0</v>
      </c>
      <c r="AG360" s="66" t="s">
        <v>297</v>
      </c>
      <c r="AH360" s="66"/>
      <c r="AI360" s="72" t="s">
        <v>294</v>
      </c>
      <c r="AJ360" s="66" t="b">
        <v>0</v>
      </c>
      <c r="AK360" s="66">
        <v>1</v>
      </c>
      <c r="AL360" s="72" t="s">
        <v>3626</v>
      </c>
      <c r="AM360" s="66" t="s">
        <v>300</v>
      </c>
      <c r="AN360" s="66" t="b">
        <v>0</v>
      </c>
      <c r="AO360" s="72" t="s">
        <v>3626</v>
      </c>
      <c r="AP360" s="66" t="s">
        <v>178</v>
      </c>
      <c r="AQ360" s="66">
        <v>0</v>
      </c>
      <c r="AR360" s="66">
        <v>0</v>
      </c>
      <c r="AS360" s="66"/>
      <c r="AT360" s="66"/>
      <c r="AU360" s="66"/>
      <c r="AV360" s="66"/>
      <c r="AW360" s="66"/>
      <c r="AX360" s="66"/>
      <c r="AY360" s="66"/>
      <c r="AZ360" s="66"/>
      <c r="BA360" s="66" t="s">
        <v>3650</v>
      </c>
      <c r="BB360">
        <v>0</v>
      </c>
      <c r="BC360" s="66" t="str">
        <f>VLOOKUP(Edges[[#This Row],[States]],'Sentiment Classification'!E:G,3,FALSE)</f>
        <v>West</v>
      </c>
      <c r="BD360" s="66" t="str">
        <f>IF(Edges[[#This Row],[Vertex 1]]=Edges[[#This Row],[Vertex 2]],"HIDE","SHOW")</f>
        <v>SHOW</v>
      </c>
      <c r="BE360" s="66">
        <f>VLOOKUP(Edges[[#This Row],[Region]],'Sentiment Classification'!J:K,2,FALSE)</f>
        <v>31</v>
      </c>
      <c r="BF360" s="66">
        <f>VLOOKUP(Edges[[#This Row],[States]],'Sentiment Classification'!E:F,2,FALSE)</f>
        <v>-4</v>
      </c>
      <c r="BG360" s="65" t="str">
        <f>REPLACE(INDEX(GroupVertices[Group], MATCH(Edges[[#This Row],[Vertex 1]],GroupVertices[Vertex],0)),1,1,"")</f>
        <v>est</v>
      </c>
      <c r="BH360" s="65" t="str">
        <f>REPLACE(INDEX(GroupVertices[Group], MATCH(Edges[[#This Row],[Vertex 2]],GroupVertices[Vertex],0)),1,1,"")</f>
        <v>est</v>
      </c>
      <c r="BI360">
        <v>1</v>
      </c>
    </row>
    <row r="361" spans="1:61" x14ac:dyDescent="0.25">
      <c r="A361" s="64" t="s">
        <v>3555</v>
      </c>
      <c r="B361" s="64" t="s">
        <v>226</v>
      </c>
      <c r="C361" s="79" t="s">
        <v>9481</v>
      </c>
      <c r="D361" s="87">
        <v>1</v>
      </c>
      <c r="E361" s="88"/>
      <c r="F361" s="89">
        <v>90</v>
      </c>
      <c r="G361" s="66" t="str">
        <f>IF(Edges[[#This Row],[Vertex 1]]=Edges[[#This Row],[Vertex 2]],"HIDE","SHOW")</f>
        <v>SHOW</v>
      </c>
      <c r="H361" s="77"/>
      <c r="I361" s="90"/>
      <c r="J361" s="90"/>
      <c r="K361" s="34" t="s">
        <v>65</v>
      </c>
      <c r="L361" s="93">
        <v>361</v>
      </c>
      <c r="M361" s="93"/>
      <c r="N361" s="92"/>
      <c r="O361" s="66" t="s">
        <v>233</v>
      </c>
      <c r="P361" s="68">
        <v>42854.198773148149</v>
      </c>
      <c r="Q361" s="66" t="s">
        <v>3573</v>
      </c>
      <c r="R361" s="66"/>
      <c r="S361" s="66"/>
      <c r="T361" s="66"/>
      <c r="U361" s="66"/>
      <c r="V361" s="70" t="s">
        <v>3597</v>
      </c>
      <c r="W361" s="68">
        <v>42854.198773148149</v>
      </c>
      <c r="X361" s="70" t="s">
        <v>3610</v>
      </c>
      <c r="Y361" s="66"/>
      <c r="Z361" s="66"/>
      <c r="AA361" s="72" t="s">
        <v>3628</v>
      </c>
      <c r="AB361" s="72" t="s">
        <v>3640</v>
      </c>
      <c r="AC361" s="66" t="b">
        <v>0</v>
      </c>
      <c r="AD361" s="66">
        <v>0</v>
      </c>
      <c r="AE361" s="72" t="s">
        <v>581</v>
      </c>
      <c r="AF361" s="66" t="b">
        <v>0</v>
      </c>
      <c r="AG361" s="66" t="s">
        <v>462</v>
      </c>
      <c r="AH361" s="66"/>
      <c r="AI361" s="72" t="s">
        <v>294</v>
      </c>
      <c r="AJ361" s="66" t="b">
        <v>0</v>
      </c>
      <c r="AK361" s="66">
        <v>0</v>
      </c>
      <c r="AL361" s="72" t="s">
        <v>294</v>
      </c>
      <c r="AM361" s="66" t="s">
        <v>303</v>
      </c>
      <c r="AN361" s="66" t="b">
        <v>0</v>
      </c>
      <c r="AO361" s="72" t="s">
        <v>3640</v>
      </c>
      <c r="AP361" s="66" t="s">
        <v>178</v>
      </c>
      <c r="AQ361" s="66">
        <v>0</v>
      </c>
      <c r="AR361" s="66">
        <v>0</v>
      </c>
      <c r="AS361" s="66"/>
      <c r="AT361" s="66"/>
      <c r="AU361" s="66"/>
      <c r="AV361" s="66"/>
      <c r="AW361" s="66"/>
      <c r="AX361" s="66"/>
      <c r="AY361" s="66"/>
      <c r="AZ361" s="66"/>
      <c r="BA361" s="66" t="s">
        <v>3650</v>
      </c>
      <c r="BB361">
        <v>0</v>
      </c>
      <c r="BC361" s="66" t="str">
        <f>VLOOKUP(Edges[[#This Row],[States]],'Sentiment Classification'!E:G,3,FALSE)</f>
        <v>West</v>
      </c>
      <c r="BD361" s="66" t="str">
        <f>IF(Edges[[#This Row],[Vertex 1]]=Edges[[#This Row],[Vertex 2]],"HIDE","SHOW")</f>
        <v>SHOW</v>
      </c>
      <c r="BE361" s="66">
        <f>VLOOKUP(Edges[[#This Row],[Region]],'Sentiment Classification'!J:K,2,FALSE)</f>
        <v>31</v>
      </c>
      <c r="BF361" s="66">
        <f>VLOOKUP(Edges[[#This Row],[States]],'Sentiment Classification'!E:F,2,FALSE)</f>
        <v>-4</v>
      </c>
      <c r="BG361" s="65" t="str">
        <f>REPLACE(INDEX(GroupVertices[Group], MATCH(Edges[[#This Row],[Vertex 1]],GroupVertices[Vertex],0)),1,1,"")</f>
        <v>est</v>
      </c>
      <c r="BH361" s="65" t="str">
        <f>REPLACE(INDEX(GroupVertices[Group], MATCH(Edges[[#This Row],[Vertex 2]],GroupVertices[Vertex],0)),1,1,"")</f>
        <v>A</v>
      </c>
      <c r="BI361">
        <v>1</v>
      </c>
    </row>
    <row r="362" spans="1:61" x14ac:dyDescent="0.25">
      <c r="A362" s="64" t="s">
        <v>3556</v>
      </c>
      <c r="B362" s="64" t="s">
        <v>503</v>
      </c>
      <c r="C362" s="79" t="s">
        <v>9480</v>
      </c>
      <c r="D362" s="87">
        <v>4</v>
      </c>
      <c r="E362" s="88"/>
      <c r="F362" s="89">
        <v>100</v>
      </c>
      <c r="G362" s="66" t="str">
        <f>IF(Edges[[#This Row],[Vertex 1]]=Edges[[#This Row],[Vertex 2]],"HIDE","SHOW")</f>
        <v>SHOW</v>
      </c>
      <c r="H362" s="77"/>
      <c r="I362" s="90"/>
      <c r="J362" s="90"/>
      <c r="K362" s="34" t="s">
        <v>65</v>
      </c>
      <c r="L362" s="93">
        <v>362</v>
      </c>
      <c r="M362" s="93"/>
      <c r="N362" s="92"/>
      <c r="O362" s="66" t="s">
        <v>233</v>
      </c>
      <c r="P362" s="68">
        <v>42854.261666666665</v>
      </c>
      <c r="Q362" s="66" t="s">
        <v>3574</v>
      </c>
      <c r="R362" s="66"/>
      <c r="S362" s="66"/>
      <c r="T362" s="66"/>
      <c r="U362" s="66"/>
      <c r="V362" s="70" t="s">
        <v>3598</v>
      </c>
      <c r="W362" s="68">
        <v>42854.261666666665</v>
      </c>
      <c r="X362" s="70" t="s">
        <v>3611</v>
      </c>
      <c r="Y362" s="66"/>
      <c r="Z362" s="66"/>
      <c r="AA362" s="72" t="s">
        <v>3629</v>
      </c>
      <c r="AB362" s="66"/>
      <c r="AC362" s="66" t="b">
        <v>0</v>
      </c>
      <c r="AD362" s="66">
        <v>0</v>
      </c>
      <c r="AE362" s="72" t="s">
        <v>2639</v>
      </c>
      <c r="AF362" s="66" t="b">
        <v>0</v>
      </c>
      <c r="AG362" s="66" t="s">
        <v>297</v>
      </c>
      <c r="AH362" s="66"/>
      <c r="AI362" s="72" t="s">
        <v>294</v>
      </c>
      <c r="AJ362" s="66" t="b">
        <v>0</v>
      </c>
      <c r="AK362" s="66">
        <v>0</v>
      </c>
      <c r="AL362" s="72" t="s">
        <v>294</v>
      </c>
      <c r="AM362" s="66" t="s">
        <v>303</v>
      </c>
      <c r="AN362" s="66" t="b">
        <v>0</v>
      </c>
      <c r="AO362" s="72" t="s">
        <v>3629</v>
      </c>
      <c r="AP362" s="66" t="s">
        <v>178</v>
      </c>
      <c r="AQ362" s="66">
        <v>0</v>
      </c>
      <c r="AR362" s="66">
        <v>0</v>
      </c>
      <c r="AS362" s="66"/>
      <c r="AT362" s="66"/>
      <c r="AU362" s="66"/>
      <c r="AV362" s="66"/>
      <c r="AW362" s="66"/>
      <c r="AX362" s="66"/>
      <c r="AY362" s="66"/>
      <c r="AZ362" s="66"/>
      <c r="BA362" s="66" t="s">
        <v>3650</v>
      </c>
      <c r="BB362">
        <v>-1</v>
      </c>
      <c r="BC362" s="66" t="str">
        <f>VLOOKUP(Edges[[#This Row],[States]],'Sentiment Classification'!E:G,3,FALSE)</f>
        <v>West</v>
      </c>
      <c r="BD362" s="66" t="str">
        <f>IF(Edges[[#This Row],[Vertex 1]]=Edges[[#This Row],[Vertex 2]],"HIDE","SHOW")</f>
        <v>SHOW</v>
      </c>
      <c r="BE362" s="66">
        <f>VLOOKUP(Edges[[#This Row],[Region]],'Sentiment Classification'!J:K,2,FALSE)</f>
        <v>31</v>
      </c>
      <c r="BF362" s="66">
        <f>VLOOKUP(Edges[[#This Row],[States]],'Sentiment Classification'!E:F,2,FALSE)</f>
        <v>-4</v>
      </c>
      <c r="BG362" s="65" t="str">
        <f>REPLACE(INDEX(GroupVertices[Group], MATCH(Edges[[#This Row],[Vertex 1]],GroupVertices[Vertex],0)),1,1,"")</f>
        <v>est</v>
      </c>
      <c r="BH362" s="65" t="str">
        <f>REPLACE(INDEX(GroupVertices[Group], MATCH(Edges[[#This Row],[Vertex 2]],GroupVertices[Vertex],0)),1,1,"")</f>
        <v>A</v>
      </c>
      <c r="BI362">
        <v>3</v>
      </c>
    </row>
    <row r="363" spans="1:61" x14ac:dyDescent="0.25">
      <c r="A363" s="64" t="s">
        <v>3556</v>
      </c>
      <c r="B363" s="64" t="s">
        <v>503</v>
      </c>
      <c r="C363" s="79" t="s">
        <v>9480</v>
      </c>
      <c r="D363" s="87">
        <v>4</v>
      </c>
      <c r="E363" s="88"/>
      <c r="F363" s="89">
        <v>100</v>
      </c>
      <c r="G363" s="66" t="str">
        <f>IF(Edges[[#This Row],[Vertex 1]]=Edges[[#This Row],[Vertex 2]],"HIDE","SHOW")</f>
        <v>SHOW</v>
      </c>
      <c r="H363" s="77"/>
      <c r="I363" s="90"/>
      <c r="J363" s="90"/>
      <c r="K363" s="34" t="s">
        <v>65</v>
      </c>
      <c r="L363" s="93">
        <v>363</v>
      </c>
      <c r="M363" s="93"/>
      <c r="N363" s="92"/>
      <c r="O363" s="66" t="s">
        <v>232</v>
      </c>
      <c r="P363" s="68">
        <v>42854.261666666665</v>
      </c>
      <c r="Q363" s="66" t="s">
        <v>3575</v>
      </c>
      <c r="R363" s="66"/>
      <c r="S363" s="66"/>
      <c r="T363" s="66"/>
      <c r="U363" s="66"/>
      <c r="V363" s="70" t="s">
        <v>3598</v>
      </c>
      <c r="W363" s="68">
        <v>42854.261666666665</v>
      </c>
      <c r="X363" s="70" t="s">
        <v>3612</v>
      </c>
      <c r="Y363" s="66"/>
      <c r="Z363" s="66"/>
      <c r="AA363" s="72" t="s">
        <v>3630</v>
      </c>
      <c r="AB363" s="66"/>
      <c r="AC363" s="66" t="b">
        <v>0</v>
      </c>
      <c r="AD363" s="66">
        <v>0</v>
      </c>
      <c r="AE363" s="72" t="s">
        <v>294</v>
      </c>
      <c r="AF363" s="66" t="b">
        <v>0</v>
      </c>
      <c r="AG363" s="66" t="s">
        <v>297</v>
      </c>
      <c r="AH363" s="66"/>
      <c r="AI363" s="72" t="s">
        <v>294</v>
      </c>
      <c r="AJ363" s="66" t="b">
        <v>0</v>
      </c>
      <c r="AK363" s="66">
        <v>0</v>
      </c>
      <c r="AL363" s="72" t="s">
        <v>294</v>
      </c>
      <c r="AM363" s="66" t="s">
        <v>303</v>
      </c>
      <c r="AN363" s="66" t="b">
        <v>0</v>
      </c>
      <c r="AO363" s="72" t="s">
        <v>3630</v>
      </c>
      <c r="AP363" s="66" t="s">
        <v>178</v>
      </c>
      <c r="AQ363" s="66">
        <v>0</v>
      </c>
      <c r="AR363" s="66">
        <v>0</v>
      </c>
      <c r="AS363" s="66"/>
      <c r="AT363" s="66"/>
      <c r="AU363" s="66"/>
      <c r="AV363" s="66"/>
      <c r="AW363" s="66"/>
      <c r="AX363" s="66"/>
      <c r="AY363" s="66"/>
      <c r="AZ363" s="66"/>
      <c r="BA363" s="66" t="s">
        <v>3650</v>
      </c>
      <c r="BB363">
        <v>-1</v>
      </c>
      <c r="BC363" s="66" t="str">
        <f>VLOOKUP(Edges[[#This Row],[States]],'Sentiment Classification'!E:G,3,FALSE)</f>
        <v>West</v>
      </c>
      <c r="BD363" s="66" t="str">
        <f>IF(Edges[[#This Row],[Vertex 1]]=Edges[[#This Row],[Vertex 2]],"HIDE","SHOW")</f>
        <v>SHOW</v>
      </c>
      <c r="BE363" s="66">
        <f>VLOOKUP(Edges[[#This Row],[Region]],'Sentiment Classification'!J:K,2,FALSE)</f>
        <v>31</v>
      </c>
      <c r="BF363" s="66">
        <f>VLOOKUP(Edges[[#This Row],[States]],'Sentiment Classification'!E:F,2,FALSE)</f>
        <v>-4</v>
      </c>
      <c r="BG363" s="65" t="str">
        <f>REPLACE(INDEX(GroupVertices[Group], MATCH(Edges[[#This Row],[Vertex 1]],GroupVertices[Vertex],0)),1,1,"")</f>
        <v>est</v>
      </c>
      <c r="BH363" s="65" t="str">
        <f>REPLACE(INDEX(GroupVertices[Group], MATCH(Edges[[#This Row],[Vertex 2]],GroupVertices[Vertex],0)),1,1,"")</f>
        <v>A</v>
      </c>
      <c r="BI363">
        <v>3</v>
      </c>
    </row>
    <row r="364" spans="1:61" x14ac:dyDescent="0.25">
      <c r="A364" s="64" t="s">
        <v>3556</v>
      </c>
      <c r="B364" s="64" t="s">
        <v>503</v>
      </c>
      <c r="C364" s="79" t="s">
        <v>9479</v>
      </c>
      <c r="D364" s="87">
        <v>4</v>
      </c>
      <c r="E364" s="88"/>
      <c r="F364" s="89">
        <v>100</v>
      </c>
      <c r="G364" s="66" t="str">
        <f>IF(Edges[[#This Row],[Vertex 1]]=Edges[[#This Row],[Vertex 2]],"HIDE","SHOW")</f>
        <v>SHOW</v>
      </c>
      <c r="H364" s="77"/>
      <c r="I364" s="90"/>
      <c r="J364" s="90"/>
      <c r="K364" s="34" t="s">
        <v>65</v>
      </c>
      <c r="L364" s="93">
        <v>364</v>
      </c>
      <c r="M364" s="93"/>
      <c r="N364" s="92"/>
      <c r="O364" s="66" t="s">
        <v>232</v>
      </c>
      <c r="P364" s="68">
        <v>42854.261666666665</v>
      </c>
      <c r="Q364" s="66" t="s">
        <v>3576</v>
      </c>
      <c r="R364" s="66"/>
      <c r="S364" s="66"/>
      <c r="T364" s="66"/>
      <c r="U364" s="66"/>
      <c r="V364" s="70" t="s">
        <v>3598</v>
      </c>
      <c r="W364" s="68">
        <v>42854.261666666665</v>
      </c>
      <c r="X364" s="70" t="s">
        <v>3613</v>
      </c>
      <c r="Y364" s="66"/>
      <c r="Z364" s="66"/>
      <c r="AA364" s="72" t="s">
        <v>3631</v>
      </c>
      <c r="AB364" s="66"/>
      <c r="AC364" s="66" t="b">
        <v>0</v>
      </c>
      <c r="AD364" s="66">
        <v>1</v>
      </c>
      <c r="AE364" s="72" t="s">
        <v>294</v>
      </c>
      <c r="AF364" s="66" t="b">
        <v>0</v>
      </c>
      <c r="AG364" s="66" t="s">
        <v>297</v>
      </c>
      <c r="AH364" s="66"/>
      <c r="AI364" s="72" t="s">
        <v>294</v>
      </c>
      <c r="AJ364" s="66" t="b">
        <v>0</v>
      </c>
      <c r="AK364" s="66">
        <v>0</v>
      </c>
      <c r="AL364" s="72" t="s">
        <v>294</v>
      </c>
      <c r="AM364" s="66" t="s">
        <v>303</v>
      </c>
      <c r="AN364" s="66" t="b">
        <v>0</v>
      </c>
      <c r="AO364" s="72" t="s">
        <v>3631</v>
      </c>
      <c r="AP364" s="66" t="s">
        <v>178</v>
      </c>
      <c r="AQ364" s="66">
        <v>0</v>
      </c>
      <c r="AR364" s="66">
        <v>0</v>
      </c>
      <c r="AS364" s="66"/>
      <c r="AT364" s="66"/>
      <c r="AU364" s="66"/>
      <c r="AV364" s="66"/>
      <c r="AW364" s="66"/>
      <c r="AX364" s="66"/>
      <c r="AY364" s="66"/>
      <c r="AZ364" s="66"/>
      <c r="BA364" s="66" t="s">
        <v>3650</v>
      </c>
      <c r="BB364">
        <v>1</v>
      </c>
      <c r="BC364" s="66" t="str">
        <f>VLOOKUP(Edges[[#This Row],[States]],'Sentiment Classification'!E:G,3,FALSE)</f>
        <v>West</v>
      </c>
      <c r="BD364" s="66" t="str">
        <f>IF(Edges[[#This Row],[Vertex 1]]=Edges[[#This Row],[Vertex 2]],"HIDE","SHOW")</f>
        <v>SHOW</v>
      </c>
      <c r="BE364" s="66">
        <f>VLOOKUP(Edges[[#This Row],[Region]],'Sentiment Classification'!J:K,2,FALSE)</f>
        <v>31</v>
      </c>
      <c r="BF364" s="66">
        <f>VLOOKUP(Edges[[#This Row],[States]],'Sentiment Classification'!E:F,2,FALSE)</f>
        <v>-4</v>
      </c>
      <c r="BG364" s="65" t="str">
        <f>REPLACE(INDEX(GroupVertices[Group], MATCH(Edges[[#This Row],[Vertex 1]],GroupVertices[Vertex],0)),1,1,"")</f>
        <v>est</v>
      </c>
      <c r="BH364" s="65" t="str">
        <f>REPLACE(INDEX(GroupVertices[Group], MATCH(Edges[[#This Row],[Vertex 2]],GroupVertices[Vertex],0)),1,1,"")</f>
        <v>A</v>
      </c>
      <c r="BI364">
        <v>3</v>
      </c>
    </row>
    <row r="365" spans="1:61" x14ac:dyDescent="0.25">
      <c r="A365" s="64" t="s">
        <v>3557</v>
      </c>
      <c r="B365" s="64" t="s">
        <v>3565</v>
      </c>
      <c r="C365" s="79" t="s">
        <v>9481</v>
      </c>
      <c r="D365" s="87">
        <v>1</v>
      </c>
      <c r="E365" s="88"/>
      <c r="F365" s="89">
        <v>90</v>
      </c>
      <c r="G365" s="66" t="str">
        <f>IF(Edges[[#This Row],[Vertex 1]]=Edges[[#This Row],[Vertex 2]],"HIDE","SHOW")</f>
        <v>SHOW</v>
      </c>
      <c r="H365" s="77"/>
      <c r="I365" s="90"/>
      <c r="J365" s="90"/>
      <c r="K365" s="34" t="s">
        <v>65</v>
      </c>
      <c r="L365" s="93">
        <v>365</v>
      </c>
      <c r="M365" s="93"/>
      <c r="N365" s="92"/>
      <c r="O365" s="66" t="s">
        <v>233</v>
      </c>
      <c r="P365" s="68">
        <v>42854.282835648148</v>
      </c>
      <c r="Q365" s="66" t="s">
        <v>3577</v>
      </c>
      <c r="R365" s="69" t="s">
        <v>3587</v>
      </c>
      <c r="S365" s="66" t="s">
        <v>525</v>
      </c>
      <c r="T365" s="66"/>
      <c r="U365" s="66"/>
      <c r="V365" s="70" t="s">
        <v>418</v>
      </c>
      <c r="W365" s="68">
        <v>42854.282835648148</v>
      </c>
      <c r="X365" s="70" t="s">
        <v>3614</v>
      </c>
      <c r="Y365" s="66"/>
      <c r="Z365" s="66"/>
      <c r="AA365" s="72" t="s">
        <v>3632</v>
      </c>
      <c r="AB365" s="72" t="s">
        <v>3641</v>
      </c>
      <c r="AC365" s="66" t="b">
        <v>0</v>
      </c>
      <c r="AD365" s="66">
        <v>0</v>
      </c>
      <c r="AE365" s="72" t="s">
        <v>3644</v>
      </c>
      <c r="AF365" s="66" t="b">
        <v>0</v>
      </c>
      <c r="AG365" s="66" t="s">
        <v>297</v>
      </c>
      <c r="AH365" s="66"/>
      <c r="AI365" s="72" t="s">
        <v>294</v>
      </c>
      <c r="AJ365" s="66" t="b">
        <v>0</v>
      </c>
      <c r="AK365" s="66">
        <v>0</v>
      </c>
      <c r="AL365" s="72" t="s">
        <v>294</v>
      </c>
      <c r="AM365" s="66" t="s">
        <v>300</v>
      </c>
      <c r="AN365" s="66" t="b">
        <v>1</v>
      </c>
      <c r="AO365" s="72" t="s">
        <v>3641</v>
      </c>
      <c r="AP365" s="66" t="s">
        <v>178</v>
      </c>
      <c r="AQ365" s="66">
        <v>0</v>
      </c>
      <c r="AR365" s="66">
        <v>0</v>
      </c>
      <c r="AS365" s="66"/>
      <c r="AT365" s="66"/>
      <c r="AU365" s="66"/>
      <c r="AV365" s="66"/>
      <c r="AW365" s="66"/>
      <c r="AX365" s="66"/>
      <c r="AY365" s="66"/>
      <c r="AZ365" s="66"/>
      <c r="BA365" s="66" t="s">
        <v>3650</v>
      </c>
      <c r="BB365">
        <v>0</v>
      </c>
      <c r="BC365" s="66" t="str">
        <f>VLOOKUP(Edges[[#This Row],[States]],'Sentiment Classification'!E:G,3,FALSE)</f>
        <v>West</v>
      </c>
      <c r="BD365" s="66" t="str">
        <f>IF(Edges[[#This Row],[Vertex 1]]=Edges[[#This Row],[Vertex 2]],"HIDE","SHOW")</f>
        <v>SHOW</v>
      </c>
      <c r="BE365" s="66">
        <f>VLOOKUP(Edges[[#This Row],[Region]],'Sentiment Classification'!J:K,2,FALSE)</f>
        <v>31</v>
      </c>
      <c r="BF365" s="66">
        <f>VLOOKUP(Edges[[#This Row],[States]],'Sentiment Classification'!E:F,2,FALSE)</f>
        <v>-4</v>
      </c>
      <c r="BG365" s="65" t="str">
        <f>REPLACE(INDEX(GroupVertices[Group], MATCH(Edges[[#This Row],[Vertex 1]],GroupVertices[Vertex],0)),1,1,"")</f>
        <v>est</v>
      </c>
      <c r="BH365" s="65" t="str">
        <f>REPLACE(INDEX(GroupVertices[Group], MATCH(Edges[[#This Row],[Vertex 2]],GroupVertices[Vertex],0)),1,1,"")</f>
        <v>est</v>
      </c>
      <c r="BI365">
        <v>1</v>
      </c>
    </row>
    <row r="366" spans="1:61" x14ac:dyDescent="0.25">
      <c r="A366" s="64" t="s">
        <v>3558</v>
      </c>
      <c r="B366" s="64" t="s">
        <v>226</v>
      </c>
      <c r="C366" s="79" t="s">
        <v>9480</v>
      </c>
      <c r="D366" s="87">
        <v>1</v>
      </c>
      <c r="E366" s="88"/>
      <c r="F366" s="89">
        <v>90</v>
      </c>
      <c r="G366" s="66" t="str">
        <f>IF(Edges[[#This Row],[Vertex 1]]=Edges[[#This Row],[Vertex 2]],"HIDE","SHOW")</f>
        <v>SHOW</v>
      </c>
      <c r="H366" s="77"/>
      <c r="I366" s="90"/>
      <c r="J366" s="90"/>
      <c r="K366" s="34" t="s">
        <v>65</v>
      </c>
      <c r="L366" s="93">
        <v>366</v>
      </c>
      <c r="M366" s="93"/>
      <c r="N366" s="92"/>
      <c r="O366" s="66" t="s">
        <v>233</v>
      </c>
      <c r="P366" s="68">
        <v>42854.666956018518</v>
      </c>
      <c r="Q366" s="66" t="s">
        <v>3578</v>
      </c>
      <c r="R366" s="66"/>
      <c r="S366" s="66"/>
      <c r="T366" s="66"/>
      <c r="U366" s="66"/>
      <c r="V366" s="70" t="s">
        <v>3599</v>
      </c>
      <c r="W366" s="68">
        <v>42854.666956018518</v>
      </c>
      <c r="X366" s="70" t="s">
        <v>3615</v>
      </c>
      <c r="Y366" s="66"/>
      <c r="Z366" s="66"/>
      <c r="AA366" s="72" t="s">
        <v>3633</v>
      </c>
      <c r="AB366" s="66"/>
      <c r="AC366" s="66" t="b">
        <v>0</v>
      </c>
      <c r="AD366" s="66">
        <v>0</v>
      </c>
      <c r="AE366" s="72" t="s">
        <v>581</v>
      </c>
      <c r="AF366" s="66" t="b">
        <v>0</v>
      </c>
      <c r="AG366" s="66" t="s">
        <v>297</v>
      </c>
      <c r="AH366" s="66"/>
      <c r="AI366" s="72" t="s">
        <v>294</v>
      </c>
      <c r="AJ366" s="66" t="b">
        <v>0</v>
      </c>
      <c r="AK366" s="66">
        <v>0</v>
      </c>
      <c r="AL366" s="72" t="s">
        <v>294</v>
      </c>
      <c r="AM366" s="66" t="s">
        <v>300</v>
      </c>
      <c r="AN366" s="66" t="b">
        <v>0</v>
      </c>
      <c r="AO366" s="72" t="s">
        <v>3633</v>
      </c>
      <c r="AP366" s="66" t="s">
        <v>178</v>
      </c>
      <c r="AQ366" s="66">
        <v>0</v>
      </c>
      <c r="AR366" s="66">
        <v>0</v>
      </c>
      <c r="AS366" s="66"/>
      <c r="AT366" s="66"/>
      <c r="AU366" s="66"/>
      <c r="AV366" s="66"/>
      <c r="AW366" s="66"/>
      <c r="AX366" s="66"/>
      <c r="AY366" s="66"/>
      <c r="AZ366" s="66"/>
      <c r="BA366" s="66" t="s">
        <v>3650</v>
      </c>
      <c r="BB366">
        <v>-1</v>
      </c>
      <c r="BC366" s="66" t="str">
        <f>VLOOKUP(Edges[[#This Row],[States]],'Sentiment Classification'!E:G,3,FALSE)</f>
        <v>West</v>
      </c>
      <c r="BD366" s="66" t="str">
        <f>IF(Edges[[#This Row],[Vertex 1]]=Edges[[#This Row],[Vertex 2]],"HIDE","SHOW")</f>
        <v>SHOW</v>
      </c>
      <c r="BE366" s="66">
        <f>VLOOKUP(Edges[[#This Row],[Region]],'Sentiment Classification'!J:K,2,FALSE)</f>
        <v>31</v>
      </c>
      <c r="BF366" s="66">
        <f>VLOOKUP(Edges[[#This Row],[States]],'Sentiment Classification'!E:F,2,FALSE)</f>
        <v>-4</v>
      </c>
      <c r="BG366" s="65" t="str">
        <f>REPLACE(INDEX(GroupVertices[Group], MATCH(Edges[[#This Row],[Vertex 1]],GroupVertices[Vertex],0)),1,1,"")</f>
        <v>est</v>
      </c>
      <c r="BH366" s="65" t="str">
        <f>REPLACE(INDEX(GroupVertices[Group], MATCH(Edges[[#This Row],[Vertex 2]],GroupVertices[Vertex],0)),1,1,"")</f>
        <v>A</v>
      </c>
      <c r="BI366">
        <v>1</v>
      </c>
    </row>
    <row r="367" spans="1:61" x14ac:dyDescent="0.25">
      <c r="A367" s="64" t="s">
        <v>3558</v>
      </c>
      <c r="B367" s="64" t="s">
        <v>227</v>
      </c>
      <c r="C367" s="79" t="s">
        <v>9480</v>
      </c>
      <c r="D367" s="87">
        <v>1</v>
      </c>
      <c r="E367" s="88"/>
      <c r="F367" s="89">
        <v>90</v>
      </c>
      <c r="G367" s="66" t="str">
        <f>IF(Edges[[#This Row],[Vertex 1]]=Edges[[#This Row],[Vertex 2]],"HIDE","SHOW")</f>
        <v>SHOW</v>
      </c>
      <c r="H367" s="77"/>
      <c r="I367" s="90"/>
      <c r="J367" s="90"/>
      <c r="K367" s="34" t="s">
        <v>65</v>
      </c>
      <c r="L367" s="93">
        <v>367</v>
      </c>
      <c r="M367" s="93"/>
      <c r="N367" s="92"/>
      <c r="O367" s="66" t="s">
        <v>232</v>
      </c>
      <c r="P367" s="68">
        <v>42854.666956018518</v>
      </c>
      <c r="Q367" s="66" t="s">
        <v>3578</v>
      </c>
      <c r="R367" s="66"/>
      <c r="S367" s="66"/>
      <c r="T367" s="66"/>
      <c r="U367" s="66"/>
      <c r="V367" s="70" t="s">
        <v>3599</v>
      </c>
      <c r="W367" s="68">
        <v>42854.666956018518</v>
      </c>
      <c r="X367" s="70" t="s">
        <v>3615</v>
      </c>
      <c r="Y367" s="66"/>
      <c r="Z367" s="66"/>
      <c r="AA367" s="72" t="s">
        <v>3633</v>
      </c>
      <c r="AB367" s="66"/>
      <c r="AC367" s="66" t="b">
        <v>0</v>
      </c>
      <c r="AD367" s="66">
        <v>0</v>
      </c>
      <c r="AE367" s="72" t="s">
        <v>581</v>
      </c>
      <c r="AF367" s="66" t="b">
        <v>0</v>
      </c>
      <c r="AG367" s="66" t="s">
        <v>297</v>
      </c>
      <c r="AH367" s="66"/>
      <c r="AI367" s="72" t="s">
        <v>294</v>
      </c>
      <c r="AJ367" s="66" t="b">
        <v>0</v>
      </c>
      <c r="AK367" s="66">
        <v>0</v>
      </c>
      <c r="AL367" s="72" t="s">
        <v>294</v>
      </c>
      <c r="AM367" s="66" t="s">
        <v>300</v>
      </c>
      <c r="AN367" s="66" t="b">
        <v>0</v>
      </c>
      <c r="AO367" s="72" t="s">
        <v>3633</v>
      </c>
      <c r="AP367" s="66" t="s">
        <v>178</v>
      </c>
      <c r="AQ367" s="66">
        <v>0</v>
      </c>
      <c r="AR367" s="66">
        <v>0</v>
      </c>
      <c r="AS367" s="66"/>
      <c r="AT367" s="66"/>
      <c r="AU367" s="66"/>
      <c r="AV367" s="66"/>
      <c r="AW367" s="66"/>
      <c r="AX367" s="66"/>
      <c r="AY367" s="66"/>
      <c r="AZ367" s="66"/>
      <c r="BA367" s="66" t="s">
        <v>3650</v>
      </c>
      <c r="BB367">
        <v>-1</v>
      </c>
      <c r="BC367" s="66" t="str">
        <f>VLOOKUP(Edges[[#This Row],[States]],'Sentiment Classification'!E:G,3,FALSE)</f>
        <v>West</v>
      </c>
      <c r="BD367" s="66" t="str">
        <f>IF(Edges[[#This Row],[Vertex 1]]=Edges[[#This Row],[Vertex 2]],"HIDE","SHOW")</f>
        <v>SHOW</v>
      </c>
      <c r="BE367" s="66">
        <f>VLOOKUP(Edges[[#This Row],[Region]],'Sentiment Classification'!J:K,2,FALSE)</f>
        <v>31</v>
      </c>
      <c r="BF367" s="66">
        <f>VLOOKUP(Edges[[#This Row],[States]],'Sentiment Classification'!E:F,2,FALSE)</f>
        <v>-4</v>
      </c>
      <c r="BG367" s="65" t="str">
        <f>REPLACE(INDEX(GroupVertices[Group], MATCH(Edges[[#This Row],[Vertex 1]],GroupVertices[Vertex],0)),1,1,"")</f>
        <v>est</v>
      </c>
      <c r="BH367" s="65" t="str">
        <f>REPLACE(INDEX(GroupVertices[Group], MATCH(Edges[[#This Row],[Vertex 2]],GroupVertices[Vertex],0)),1,1,"")</f>
        <v>A</v>
      </c>
      <c r="BI367">
        <v>1</v>
      </c>
    </row>
    <row r="368" spans="1:61" hidden="1" x14ac:dyDescent="0.25">
      <c r="A368" s="64" t="s">
        <v>3559</v>
      </c>
      <c r="B368" s="64" t="s">
        <v>3559</v>
      </c>
      <c r="C368" s="79"/>
      <c r="D368" s="87"/>
      <c r="E368" s="88"/>
      <c r="F368" s="89"/>
      <c r="G368" s="66" t="str">
        <f>IF(Edges[[#This Row],[Vertex 1]]=Edges[[#This Row],[Vertex 2]],"HIDE","SHOW")</f>
        <v>HIDE</v>
      </c>
      <c r="H368" s="77"/>
      <c r="I368" s="90"/>
      <c r="J368" s="90"/>
      <c r="K368" s="34" t="s">
        <v>65</v>
      </c>
      <c r="L368" s="93">
        <v>368</v>
      </c>
      <c r="M368" s="93"/>
      <c r="N368" s="92"/>
      <c r="O368" s="66" t="s">
        <v>178</v>
      </c>
      <c r="P368" s="68">
        <v>42855.045405092591</v>
      </c>
      <c r="Q368" s="66" t="s">
        <v>3579</v>
      </c>
      <c r="R368" s="66"/>
      <c r="S368" s="66"/>
      <c r="T368" s="66" t="s">
        <v>3590</v>
      </c>
      <c r="U368" s="69" t="s">
        <v>3593</v>
      </c>
      <c r="V368" s="70" t="s">
        <v>3593</v>
      </c>
      <c r="W368" s="68">
        <v>42855.045405092591</v>
      </c>
      <c r="X368" s="70" t="s">
        <v>3616</v>
      </c>
      <c r="Y368" s="66"/>
      <c r="Z368" s="66"/>
      <c r="AA368" s="72" t="s">
        <v>3634</v>
      </c>
      <c r="AB368" s="66"/>
      <c r="AC368" s="66" t="b">
        <v>0</v>
      </c>
      <c r="AD368" s="66">
        <v>0</v>
      </c>
      <c r="AE368" s="72" t="s">
        <v>294</v>
      </c>
      <c r="AF368" s="66" t="b">
        <v>0</v>
      </c>
      <c r="AG368" s="66" t="s">
        <v>297</v>
      </c>
      <c r="AH368" s="66"/>
      <c r="AI368" s="72" t="s">
        <v>294</v>
      </c>
      <c r="AJ368" s="66" t="b">
        <v>0</v>
      </c>
      <c r="AK368" s="66">
        <v>0</v>
      </c>
      <c r="AL368" s="72" t="s">
        <v>294</v>
      </c>
      <c r="AM368" s="66" t="s">
        <v>303</v>
      </c>
      <c r="AN368" s="66" t="b">
        <v>0</v>
      </c>
      <c r="AO368" s="72" t="s">
        <v>3634</v>
      </c>
      <c r="AP368" s="66" t="s">
        <v>178</v>
      </c>
      <c r="AQ368" s="66">
        <v>0</v>
      </c>
      <c r="AR368" s="66">
        <v>0</v>
      </c>
      <c r="AS368" s="66" t="s">
        <v>3647</v>
      </c>
      <c r="AT368" s="66" t="s">
        <v>365</v>
      </c>
      <c r="AU368" s="66" t="s">
        <v>1024</v>
      </c>
      <c r="AV368" s="66" t="s">
        <v>3648</v>
      </c>
      <c r="AW368" s="66" t="s">
        <v>3649</v>
      </c>
      <c r="AX368" s="66" t="s">
        <v>3650</v>
      </c>
      <c r="AY368" s="66" t="s">
        <v>3205</v>
      </c>
      <c r="AZ368" s="69" t="s">
        <v>3651</v>
      </c>
      <c r="BA368" s="66" t="s">
        <v>3650</v>
      </c>
      <c r="BB368">
        <v>1</v>
      </c>
      <c r="BC368" s="66" t="str">
        <f>VLOOKUP(Edges[[#This Row],[States]],'Sentiment Classification'!E:G,3,FALSE)</f>
        <v>West</v>
      </c>
      <c r="BD368" s="66" t="str">
        <f>IF(Edges[[#This Row],[Vertex 1]]=Edges[[#This Row],[Vertex 2]],"HIDE","SHOW")</f>
        <v>HIDE</v>
      </c>
      <c r="BE368" s="66">
        <f>VLOOKUP(Edges[[#This Row],[Region]],'Sentiment Classification'!J:K,2,FALSE)</f>
        <v>31</v>
      </c>
      <c r="BF368" s="66">
        <f>VLOOKUP(Edges[[#This Row],[States]],'Sentiment Classification'!E:F,2,FALSE)</f>
        <v>-4</v>
      </c>
      <c r="BG368" s="137" t="e">
        <f>REPLACE(INDEX(GroupVertices[Group], MATCH(Edges[[#This Row],[Vertex 1]],GroupVertices[Vertex],0)),1,1,"")</f>
        <v>#N/A</v>
      </c>
      <c r="BH368" s="137" t="e">
        <f>REPLACE(INDEX(GroupVertices[Group], MATCH(Edges[[#This Row],[Vertex 2]],GroupVertices[Vertex],0)),1,1,"")</f>
        <v>#N/A</v>
      </c>
      <c r="BI368">
        <v>1</v>
      </c>
    </row>
    <row r="369" spans="1:61" hidden="1" x14ac:dyDescent="0.25">
      <c r="A369" s="64" t="s">
        <v>3560</v>
      </c>
      <c r="B369" s="64" t="s">
        <v>3560</v>
      </c>
      <c r="C369" s="79"/>
      <c r="D369" s="87"/>
      <c r="E369" s="88"/>
      <c r="F369" s="89"/>
      <c r="G369" s="66" t="str">
        <f>IF(Edges[[#This Row],[Vertex 1]]=Edges[[#This Row],[Vertex 2]],"HIDE","SHOW")</f>
        <v>HIDE</v>
      </c>
      <c r="H369" s="77"/>
      <c r="I369" s="90"/>
      <c r="J369" s="90"/>
      <c r="K369" s="34" t="s">
        <v>65</v>
      </c>
      <c r="L369" s="93">
        <v>369</v>
      </c>
      <c r="M369" s="93"/>
      <c r="N369" s="92"/>
      <c r="O369" s="66" t="s">
        <v>178</v>
      </c>
      <c r="P369" s="68">
        <v>42826.267754629633</v>
      </c>
      <c r="Q369" s="66" t="s">
        <v>3580</v>
      </c>
      <c r="R369" s="66"/>
      <c r="S369" s="66"/>
      <c r="T369" s="66" t="s">
        <v>3591</v>
      </c>
      <c r="U369" s="66"/>
      <c r="V369" s="70" t="s">
        <v>3600</v>
      </c>
      <c r="W369" s="68">
        <v>42826.267754629633</v>
      </c>
      <c r="X369" s="70" t="s">
        <v>3617</v>
      </c>
      <c r="Y369" s="66"/>
      <c r="Z369" s="66"/>
      <c r="AA369" s="72" t="s">
        <v>3635</v>
      </c>
      <c r="AB369" s="66"/>
      <c r="AC369" s="66" t="b">
        <v>0</v>
      </c>
      <c r="AD369" s="66">
        <v>1</v>
      </c>
      <c r="AE369" s="72" t="s">
        <v>294</v>
      </c>
      <c r="AF369" s="66" t="b">
        <v>0</v>
      </c>
      <c r="AG369" s="66" t="s">
        <v>298</v>
      </c>
      <c r="AH369" s="66"/>
      <c r="AI369" s="72" t="s">
        <v>294</v>
      </c>
      <c r="AJ369" s="66" t="b">
        <v>0</v>
      </c>
      <c r="AK369" s="66">
        <v>4</v>
      </c>
      <c r="AL369" s="72" t="s">
        <v>294</v>
      </c>
      <c r="AM369" s="66" t="s">
        <v>303</v>
      </c>
      <c r="AN369" s="66" t="b">
        <v>0</v>
      </c>
      <c r="AO369" s="72" t="s">
        <v>3635</v>
      </c>
      <c r="AP369" s="66" t="s">
        <v>1021</v>
      </c>
      <c r="AQ369" s="66">
        <v>0</v>
      </c>
      <c r="AR369" s="66">
        <v>0</v>
      </c>
      <c r="AS369" s="66"/>
      <c r="AT369" s="66"/>
      <c r="AU369" s="66"/>
      <c r="AV369" s="66"/>
      <c r="AW369" s="66"/>
      <c r="AX369" s="66"/>
      <c r="AY369" s="66"/>
      <c r="AZ369" s="66"/>
      <c r="BA369" s="66" t="s">
        <v>3650</v>
      </c>
      <c r="BB369">
        <v>0</v>
      </c>
      <c r="BC369" s="66" t="str">
        <f>VLOOKUP(Edges[[#This Row],[States]],'Sentiment Classification'!E:G,3,FALSE)</f>
        <v>West</v>
      </c>
      <c r="BD369" s="66" t="str">
        <f>IF(Edges[[#This Row],[Vertex 1]]=Edges[[#This Row],[Vertex 2]],"HIDE","SHOW")</f>
        <v>HIDE</v>
      </c>
      <c r="BE369" s="66">
        <f>VLOOKUP(Edges[[#This Row],[Region]],'Sentiment Classification'!J:K,2,FALSE)</f>
        <v>31</v>
      </c>
      <c r="BF369" s="66">
        <f>VLOOKUP(Edges[[#This Row],[States]],'Sentiment Classification'!E:F,2,FALSE)</f>
        <v>-4</v>
      </c>
      <c r="BG369" s="137" t="str">
        <f>REPLACE(INDEX(GroupVertices[Group], MATCH(Edges[[#This Row],[Vertex 1]],GroupVertices[Vertex],0)),1,1,"")</f>
        <v>est</v>
      </c>
      <c r="BH369" s="137" t="str">
        <f>REPLACE(INDEX(GroupVertices[Group], MATCH(Edges[[#This Row],[Vertex 2]],GroupVertices[Vertex],0)),1,1,"")</f>
        <v>est</v>
      </c>
      <c r="BI369">
        <v>1</v>
      </c>
    </row>
    <row r="370" spans="1:61" x14ac:dyDescent="0.25">
      <c r="A370" s="64" t="s">
        <v>3561</v>
      </c>
      <c r="B370" s="64" t="s">
        <v>3560</v>
      </c>
      <c r="C370" s="79" t="s">
        <v>9481</v>
      </c>
      <c r="D370" s="87">
        <v>2.5</v>
      </c>
      <c r="E370" s="88"/>
      <c r="F370" s="89">
        <v>95</v>
      </c>
      <c r="G370" s="66" t="str">
        <f>IF(Edges[[#This Row],[Vertex 1]]=Edges[[#This Row],[Vertex 2]],"HIDE","SHOW")</f>
        <v>SHOW</v>
      </c>
      <c r="H370" s="77"/>
      <c r="I370" s="90"/>
      <c r="J370" s="90"/>
      <c r="K370" s="34" t="s">
        <v>65</v>
      </c>
      <c r="L370" s="93">
        <v>370</v>
      </c>
      <c r="M370" s="93"/>
      <c r="N370" s="92"/>
      <c r="O370" s="66" t="s">
        <v>232</v>
      </c>
      <c r="P370" s="68">
        <v>42854.107060185182</v>
      </c>
      <c r="Q370" s="66" t="s">
        <v>3581</v>
      </c>
      <c r="R370" s="66"/>
      <c r="S370" s="66"/>
      <c r="T370" s="66" t="s">
        <v>3591</v>
      </c>
      <c r="U370" s="66"/>
      <c r="V370" s="70" t="s">
        <v>3601</v>
      </c>
      <c r="W370" s="68">
        <v>42854.107060185182</v>
      </c>
      <c r="X370" s="70" t="s">
        <v>3618</v>
      </c>
      <c r="Y370" s="66"/>
      <c r="Z370" s="66"/>
      <c r="AA370" s="72" t="s">
        <v>3636</v>
      </c>
      <c r="AB370" s="66"/>
      <c r="AC370" s="66" t="b">
        <v>0</v>
      </c>
      <c r="AD370" s="66">
        <v>0</v>
      </c>
      <c r="AE370" s="72" t="s">
        <v>294</v>
      </c>
      <c r="AF370" s="66" t="b">
        <v>0</v>
      </c>
      <c r="AG370" s="66" t="s">
        <v>298</v>
      </c>
      <c r="AH370" s="66"/>
      <c r="AI370" s="72" t="s">
        <v>294</v>
      </c>
      <c r="AJ370" s="66" t="b">
        <v>0</v>
      </c>
      <c r="AK370" s="66">
        <v>4</v>
      </c>
      <c r="AL370" s="72" t="s">
        <v>3635</v>
      </c>
      <c r="AM370" s="66" t="s">
        <v>303</v>
      </c>
      <c r="AN370" s="66" t="b">
        <v>0</v>
      </c>
      <c r="AO370" s="72" t="s">
        <v>3635</v>
      </c>
      <c r="AP370" s="66" t="s">
        <v>178</v>
      </c>
      <c r="AQ370" s="66">
        <v>0</v>
      </c>
      <c r="AR370" s="66">
        <v>0</v>
      </c>
      <c r="AS370" s="66"/>
      <c r="AT370" s="66"/>
      <c r="AU370" s="66"/>
      <c r="AV370" s="66"/>
      <c r="AW370" s="66"/>
      <c r="AX370" s="66"/>
      <c r="AY370" s="66"/>
      <c r="AZ370" s="66"/>
      <c r="BA370" s="66" t="s">
        <v>3650</v>
      </c>
      <c r="BB370">
        <v>0</v>
      </c>
      <c r="BC370" s="66" t="str">
        <f>VLOOKUP(Edges[[#This Row],[States]],'Sentiment Classification'!E:G,3,FALSE)</f>
        <v>West</v>
      </c>
      <c r="BD370" s="66" t="str">
        <f>IF(Edges[[#This Row],[Vertex 1]]=Edges[[#This Row],[Vertex 2]],"HIDE","SHOW")</f>
        <v>SHOW</v>
      </c>
      <c r="BE370" s="66">
        <f>VLOOKUP(Edges[[#This Row],[Region]],'Sentiment Classification'!J:K,2,FALSE)</f>
        <v>31</v>
      </c>
      <c r="BF370" s="66">
        <f>VLOOKUP(Edges[[#This Row],[States]],'Sentiment Classification'!E:F,2,FALSE)</f>
        <v>-4</v>
      </c>
      <c r="BG370" s="65" t="str">
        <f>REPLACE(INDEX(GroupVertices[Group], MATCH(Edges[[#This Row],[Vertex 1]],GroupVertices[Vertex],0)),1,1,"")</f>
        <v>est</v>
      </c>
      <c r="BH370" s="65" t="str">
        <f>REPLACE(INDEX(GroupVertices[Group], MATCH(Edges[[#This Row],[Vertex 2]],GroupVertices[Vertex],0)),1,1,"")</f>
        <v>est</v>
      </c>
      <c r="BI370">
        <v>2</v>
      </c>
    </row>
    <row r="371" spans="1:61" x14ac:dyDescent="0.25">
      <c r="A371" s="64" t="s">
        <v>3561</v>
      </c>
      <c r="B371" s="64" t="s">
        <v>3560</v>
      </c>
      <c r="C371" s="79" t="s">
        <v>9481</v>
      </c>
      <c r="D371" s="87">
        <v>2.5</v>
      </c>
      <c r="E371" s="88"/>
      <c r="F371" s="89">
        <v>95</v>
      </c>
      <c r="G371" s="66" t="str">
        <f>IF(Edges[[#This Row],[Vertex 1]]=Edges[[#This Row],[Vertex 2]],"HIDE","SHOW")</f>
        <v>SHOW</v>
      </c>
      <c r="H371" s="77"/>
      <c r="I371" s="90"/>
      <c r="J371" s="90"/>
      <c r="K371" s="34" t="s">
        <v>65</v>
      </c>
      <c r="L371" s="93">
        <v>371</v>
      </c>
      <c r="M371" s="93"/>
      <c r="N371" s="92"/>
      <c r="O371" s="66" t="s">
        <v>232</v>
      </c>
      <c r="P371" s="68">
        <v>42855.090717592589</v>
      </c>
      <c r="Q371" s="66" t="s">
        <v>3581</v>
      </c>
      <c r="R371" s="66"/>
      <c r="S371" s="66"/>
      <c r="T371" s="66" t="s">
        <v>3591</v>
      </c>
      <c r="U371" s="66"/>
      <c r="V371" s="70" t="s">
        <v>3601</v>
      </c>
      <c r="W371" s="68">
        <v>42855.090717592589</v>
      </c>
      <c r="X371" s="70" t="s">
        <v>3619</v>
      </c>
      <c r="Y371" s="66"/>
      <c r="Z371" s="66"/>
      <c r="AA371" s="72" t="s">
        <v>3637</v>
      </c>
      <c r="AB371" s="66"/>
      <c r="AC371" s="66" t="b">
        <v>0</v>
      </c>
      <c r="AD371" s="66">
        <v>0</v>
      </c>
      <c r="AE371" s="72" t="s">
        <v>294</v>
      </c>
      <c r="AF371" s="66" t="b">
        <v>0</v>
      </c>
      <c r="AG371" s="66" t="s">
        <v>298</v>
      </c>
      <c r="AH371" s="66"/>
      <c r="AI371" s="72" t="s">
        <v>294</v>
      </c>
      <c r="AJ371" s="66" t="b">
        <v>0</v>
      </c>
      <c r="AK371" s="66">
        <v>4</v>
      </c>
      <c r="AL371" s="72" t="s">
        <v>3635</v>
      </c>
      <c r="AM371" s="66" t="s">
        <v>303</v>
      </c>
      <c r="AN371" s="66" t="b">
        <v>0</v>
      </c>
      <c r="AO371" s="72" t="s">
        <v>3635</v>
      </c>
      <c r="AP371" s="66" t="s">
        <v>178</v>
      </c>
      <c r="AQ371" s="66">
        <v>0</v>
      </c>
      <c r="AR371" s="66">
        <v>0</v>
      </c>
      <c r="AS371" s="66"/>
      <c r="AT371" s="66"/>
      <c r="AU371" s="66"/>
      <c r="AV371" s="66"/>
      <c r="AW371" s="66"/>
      <c r="AX371" s="66"/>
      <c r="AY371" s="66"/>
      <c r="AZ371" s="66"/>
      <c r="BA371" s="66" t="s">
        <v>3650</v>
      </c>
      <c r="BB371">
        <v>0</v>
      </c>
      <c r="BC371" s="66" t="str">
        <f>VLOOKUP(Edges[[#This Row],[States]],'Sentiment Classification'!E:G,3,FALSE)</f>
        <v>West</v>
      </c>
      <c r="BD371" s="66" t="str">
        <f>IF(Edges[[#This Row],[Vertex 1]]=Edges[[#This Row],[Vertex 2]],"HIDE","SHOW")</f>
        <v>SHOW</v>
      </c>
      <c r="BE371" s="66">
        <f>VLOOKUP(Edges[[#This Row],[Region]],'Sentiment Classification'!J:K,2,FALSE)</f>
        <v>31</v>
      </c>
      <c r="BF371" s="66">
        <f>VLOOKUP(Edges[[#This Row],[States]],'Sentiment Classification'!E:F,2,FALSE)</f>
        <v>-4</v>
      </c>
      <c r="BG371" s="65" t="str">
        <f>REPLACE(INDEX(GroupVertices[Group], MATCH(Edges[[#This Row],[Vertex 1]],GroupVertices[Vertex],0)),1,1,"")</f>
        <v>est</v>
      </c>
      <c r="BH371" s="65" t="str">
        <f>REPLACE(INDEX(GroupVertices[Group], MATCH(Edges[[#This Row],[Vertex 2]],GroupVertices[Vertex],0)),1,1,"")</f>
        <v>est</v>
      </c>
      <c r="BI371">
        <v>2</v>
      </c>
    </row>
    <row r="372" spans="1:61" x14ac:dyDescent="0.25">
      <c r="A372" s="80" t="s">
        <v>3562</v>
      </c>
      <c r="B372" s="80" t="s">
        <v>227</v>
      </c>
      <c r="C372" s="79" t="s">
        <v>9481</v>
      </c>
      <c r="D372" s="94">
        <v>1</v>
      </c>
      <c r="E372" s="95"/>
      <c r="F372" s="96">
        <v>90</v>
      </c>
      <c r="G372" s="66" t="str">
        <f>IF(Edges[[#This Row],[Vertex 1]]=Edges[[#This Row],[Vertex 2]],"HIDE","SHOW")</f>
        <v>SHOW</v>
      </c>
      <c r="H372" s="78"/>
      <c r="I372" s="97"/>
      <c r="J372" s="97"/>
      <c r="K372" s="34" t="s">
        <v>65</v>
      </c>
      <c r="L372" s="98">
        <v>372</v>
      </c>
      <c r="M372" s="98"/>
      <c r="N372" s="99"/>
      <c r="O372" s="81" t="s">
        <v>233</v>
      </c>
      <c r="P372" s="83">
        <v>42855.278113425928</v>
      </c>
      <c r="Q372" s="81" t="s">
        <v>3582</v>
      </c>
      <c r="R372" s="81"/>
      <c r="S372" s="81"/>
      <c r="T372" s="81"/>
      <c r="U372" s="81"/>
      <c r="V372" s="82" t="s">
        <v>3602</v>
      </c>
      <c r="W372" s="83">
        <v>42855.278113425928</v>
      </c>
      <c r="X372" s="82" t="s">
        <v>3620</v>
      </c>
      <c r="Y372" s="81"/>
      <c r="Z372" s="81"/>
      <c r="AA372" s="85" t="s">
        <v>3638</v>
      </c>
      <c r="AB372" s="81"/>
      <c r="AC372" s="81" t="b">
        <v>0</v>
      </c>
      <c r="AD372" s="81">
        <v>0</v>
      </c>
      <c r="AE372" s="85" t="s">
        <v>293</v>
      </c>
      <c r="AF372" s="81" t="b">
        <v>0</v>
      </c>
      <c r="AG372" s="81" t="s">
        <v>297</v>
      </c>
      <c r="AH372" s="81"/>
      <c r="AI372" s="85" t="s">
        <v>294</v>
      </c>
      <c r="AJ372" s="81" t="b">
        <v>0</v>
      </c>
      <c r="AK372" s="81">
        <v>0</v>
      </c>
      <c r="AL372" s="85" t="s">
        <v>294</v>
      </c>
      <c r="AM372" s="81" t="s">
        <v>585</v>
      </c>
      <c r="AN372" s="81" t="b">
        <v>0</v>
      </c>
      <c r="AO372" s="85" t="s">
        <v>3638</v>
      </c>
      <c r="AP372" s="81" t="s">
        <v>178</v>
      </c>
      <c r="AQ372" s="81">
        <v>0</v>
      </c>
      <c r="AR372" s="81">
        <v>0</v>
      </c>
      <c r="AS372" s="81"/>
      <c r="AT372" s="81"/>
      <c r="AU372" s="81"/>
      <c r="AV372" s="81"/>
      <c r="AW372" s="81"/>
      <c r="AX372" s="81"/>
      <c r="AY372" s="81"/>
      <c r="AZ372" s="81"/>
      <c r="BA372" s="66" t="s">
        <v>3650</v>
      </c>
      <c r="BB372">
        <v>0</v>
      </c>
      <c r="BC372" s="66" t="str">
        <f>VLOOKUP(Edges[[#This Row],[States]],'Sentiment Classification'!E:G,3,FALSE)</f>
        <v>West</v>
      </c>
      <c r="BD372" s="66" t="str">
        <f>IF(Edges[[#This Row],[Vertex 1]]=Edges[[#This Row],[Vertex 2]],"HIDE","SHOW")</f>
        <v>SHOW</v>
      </c>
      <c r="BE372" s="66">
        <f>VLOOKUP(Edges[[#This Row],[Region]],'Sentiment Classification'!J:K,2,FALSE)</f>
        <v>31</v>
      </c>
      <c r="BF372" s="66">
        <f>VLOOKUP(Edges[[#This Row],[States]],'Sentiment Classification'!E:F,2,FALSE)</f>
        <v>-4</v>
      </c>
      <c r="BG372" s="65" t="str">
        <f>REPLACE(INDEX(GroupVertices[Group], MATCH(Edges[[#This Row],[Vertex 1]],GroupVertices[Vertex],0)),1,1,"")</f>
        <v>est</v>
      </c>
      <c r="BH372" s="65" t="str">
        <f>REPLACE(INDEX(GroupVertices[Group], MATCH(Edges[[#This Row],[Vertex 2]],GroupVertices[Vertex],0)),1,1,"")</f>
        <v>A</v>
      </c>
      <c r="BI372">
        <v>1</v>
      </c>
    </row>
    <row r="373" spans="1:61" x14ac:dyDescent="0.25">
      <c r="A373" s="64" t="s">
        <v>3746</v>
      </c>
      <c r="B373" s="64" t="s">
        <v>231</v>
      </c>
      <c r="C373" s="79" t="s">
        <v>9481</v>
      </c>
      <c r="D373" s="87">
        <v>2.5</v>
      </c>
      <c r="E373" s="88"/>
      <c r="F373" s="89">
        <v>95</v>
      </c>
      <c r="G373" s="66" t="str">
        <f>IF(Edges[[#This Row],[Vertex 1]]=Edges[[#This Row],[Vertex 2]],"HIDE","SHOW")</f>
        <v>SHOW</v>
      </c>
      <c r="H373" s="77"/>
      <c r="I373" s="90"/>
      <c r="J373" s="90"/>
      <c r="K373" s="34" t="s">
        <v>65</v>
      </c>
      <c r="L373" s="93">
        <v>373</v>
      </c>
      <c r="M373" s="93"/>
      <c r="N373" s="92"/>
      <c r="O373" s="66" t="s">
        <v>232</v>
      </c>
      <c r="P373" s="68">
        <v>42849.711122685185</v>
      </c>
      <c r="Q373" s="66" t="s">
        <v>3747</v>
      </c>
      <c r="R373" s="69" t="s">
        <v>3749</v>
      </c>
      <c r="S373" s="66" t="s">
        <v>251</v>
      </c>
      <c r="T373" s="66"/>
      <c r="U373" s="66"/>
      <c r="V373" s="70" t="s">
        <v>3751</v>
      </c>
      <c r="W373" s="68">
        <v>42849.711122685185</v>
      </c>
      <c r="X373" s="70" t="s">
        <v>3752</v>
      </c>
      <c r="Y373" s="66"/>
      <c r="Z373" s="66"/>
      <c r="AA373" s="72" t="s">
        <v>3754</v>
      </c>
      <c r="AB373" s="66"/>
      <c r="AC373" s="66" t="b">
        <v>0</v>
      </c>
      <c r="AD373" s="66">
        <v>1</v>
      </c>
      <c r="AE373" s="72" t="s">
        <v>294</v>
      </c>
      <c r="AF373" s="66" t="b">
        <v>0</v>
      </c>
      <c r="AG373" s="66" t="s">
        <v>583</v>
      </c>
      <c r="AH373" s="66"/>
      <c r="AI373" s="72" t="s">
        <v>294</v>
      </c>
      <c r="AJ373" s="66" t="b">
        <v>0</v>
      </c>
      <c r="AK373" s="66">
        <v>0</v>
      </c>
      <c r="AL373" s="72" t="s">
        <v>294</v>
      </c>
      <c r="AM373" s="66" t="s">
        <v>585</v>
      </c>
      <c r="AN373" s="66" t="b">
        <v>0</v>
      </c>
      <c r="AO373" s="72" t="s">
        <v>3754</v>
      </c>
      <c r="AP373" s="66" t="s">
        <v>178</v>
      </c>
      <c r="AQ373" s="66">
        <v>0</v>
      </c>
      <c r="AR373" s="66">
        <v>0</v>
      </c>
      <c r="AS373" s="66"/>
      <c r="AT373" s="66"/>
      <c r="AU373" s="66"/>
      <c r="AV373" s="66"/>
      <c r="AW373" s="66"/>
      <c r="AX373" s="66"/>
      <c r="AY373" s="66"/>
      <c r="AZ373" s="66"/>
      <c r="BA373" s="66" t="s">
        <v>3760</v>
      </c>
      <c r="BB373">
        <v>0</v>
      </c>
      <c r="BC373" s="66" t="str">
        <f>VLOOKUP(Edges[[#This Row],[States]],'Sentiment Classification'!E:G,3,FALSE)</f>
        <v>East</v>
      </c>
      <c r="BD373" s="66" t="str">
        <f>IF(Edges[[#This Row],[Vertex 1]]=Edges[[#This Row],[Vertex 2]],"HIDE","SHOW")</f>
        <v>SHOW</v>
      </c>
      <c r="BE373" s="66">
        <f>VLOOKUP(Edges[[#This Row],[Region]],'Sentiment Classification'!J:K,2,FALSE)</f>
        <v>-30</v>
      </c>
      <c r="BF373" s="66">
        <f>VLOOKUP(Edges[[#This Row],[States]],'Sentiment Classification'!E:F,2,FALSE)</f>
        <v>0</v>
      </c>
      <c r="BG373" s="65" t="str">
        <f>REPLACE(INDEX(GroupVertices[Group], MATCH(Edges[[#This Row],[Vertex 1]],GroupVertices[Vertex],0)),1,1,"")</f>
        <v>ast</v>
      </c>
      <c r="BH373" s="65" t="str">
        <f>REPLACE(INDEX(GroupVertices[Group], MATCH(Edges[[#This Row],[Vertex 2]],GroupVertices[Vertex],0)),1,1,"")</f>
        <v>A</v>
      </c>
      <c r="BI373">
        <v>2</v>
      </c>
    </row>
    <row r="374" spans="1:61" x14ac:dyDescent="0.25">
      <c r="A374" s="80" t="s">
        <v>3746</v>
      </c>
      <c r="B374" s="80" t="s">
        <v>231</v>
      </c>
      <c r="C374" s="79" t="s">
        <v>9481</v>
      </c>
      <c r="D374" s="94">
        <v>2.5</v>
      </c>
      <c r="E374" s="95"/>
      <c r="F374" s="96">
        <v>95</v>
      </c>
      <c r="G374" s="66" t="str">
        <f>IF(Edges[[#This Row],[Vertex 1]]=Edges[[#This Row],[Vertex 2]],"HIDE","SHOW")</f>
        <v>SHOW</v>
      </c>
      <c r="H374" s="78"/>
      <c r="I374" s="97"/>
      <c r="J374" s="97"/>
      <c r="K374" s="34" t="s">
        <v>65</v>
      </c>
      <c r="L374" s="98">
        <v>374</v>
      </c>
      <c r="M374" s="98"/>
      <c r="N374" s="99"/>
      <c r="O374" s="81" t="s">
        <v>232</v>
      </c>
      <c r="P374" s="83">
        <v>42850.561643518522</v>
      </c>
      <c r="Q374" s="81" t="s">
        <v>3748</v>
      </c>
      <c r="R374" s="84" t="s">
        <v>3750</v>
      </c>
      <c r="S374" s="81" t="s">
        <v>251</v>
      </c>
      <c r="T374" s="81"/>
      <c r="U374" s="81"/>
      <c r="V374" s="82" t="s">
        <v>3751</v>
      </c>
      <c r="W374" s="83">
        <v>42850.561643518522</v>
      </c>
      <c r="X374" s="82" t="s">
        <v>3753</v>
      </c>
      <c r="Y374" s="81"/>
      <c r="Z374" s="81"/>
      <c r="AA374" s="85" t="s">
        <v>3755</v>
      </c>
      <c r="AB374" s="81"/>
      <c r="AC374" s="81" t="b">
        <v>0</v>
      </c>
      <c r="AD374" s="81">
        <v>1</v>
      </c>
      <c r="AE374" s="85" t="s">
        <v>294</v>
      </c>
      <c r="AF374" s="81" t="b">
        <v>0</v>
      </c>
      <c r="AG374" s="81" t="s">
        <v>297</v>
      </c>
      <c r="AH374" s="81"/>
      <c r="AI374" s="85" t="s">
        <v>294</v>
      </c>
      <c r="AJ374" s="81" t="b">
        <v>0</v>
      </c>
      <c r="AK374" s="81">
        <v>0</v>
      </c>
      <c r="AL374" s="85" t="s">
        <v>294</v>
      </c>
      <c r="AM374" s="81" t="s">
        <v>307</v>
      </c>
      <c r="AN374" s="81" t="b">
        <v>0</v>
      </c>
      <c r="AO374" s="85" t="s">
        <v>3755</v>
      </c>
      <c r="AP374" s="81" t="s">
        <v>178</v>
      </c>
      <c r="AQ374" s="81">
        <v>0</v>
      </c>
      <c r="AR374" s="81">
        <v>0</v>
      </c>
      <c r="AS374" s="81"/>
      <c r="AT374" s="81"/>
      <c r="AU374" s="81"/>
      <c r="AV374" s="81"/>
      <c r="AW374" s="81"/>
      <c r="AX374" s="81"/>
      <c r="AY374" s="81"/>
      <c r="AZ374" s="81"/>
      <c r="BA374" s="66" t="s">
        <v>3760</v>
      </c>
      <c r="BB374">
        <v>0</v>
      </c>
      <c r="BC374" s="66" t="str">
        <f>VLOOKUP(Edges[[#This Row],[States]],'Sentiment Classification'!E:G,3,FALSE)</f>
        <v>East</v>
      </c>
      <c r="BD374" s="66" t="str">
        <f>IF(Edges[[#This Row],[Vertex 1]]=Edges[[#This Row],[Vertex 2]],"HIDE","SHOW")</f>
        <v>SHOW</v>
      </c>
      <c r="BE374" s="66">
        <f>VLOOKUP(Edges[[#This Row],[Region]],'Sentiment Classification'!J:K,2,FALSE)</f>
        <v>-30</v>
      </c>
      <c r="BF374" s="66">
        <f>VLOOKUP(Edges[[#This Row],[States]],'Sentiment Classification'!E:F,2,FALSE)</f>
        <v>0</v>
      </c>
      <c r="BG374" s="65" t="str">
        <f>REPLACE(INDEX(GroupVertices[Group], MATCH(Edges[[#This Row],[Vertex 1]],GroupVertices[Vertex],0)),1,1,"")</f>
        <v>ast</v>
      </c>
      <c r="BH374" s="65" t="str">
        <f>REPLACE(INDEX(GroupVertices[Group], MATCH(Edges[[#This Row],[Vertex 2]],GroupVertices[Vertex],0)),1,1,"")</f>
        <v>A</v>
      </c>
      <c r="BI374">
        <v>2</v>
      </c>
    </row>
    <row r="375" spans="1:61" x14ac:dyDescent="0.25">
      <c r="A375" s="64" t="s">
        <v>3761</v>
      </c>
      <c r="B375" s="64" t="s">
        <v>759</v>
      </c>
      <c r="C375" s="79" t="s">
        <v>9479</v>
      </c>
      <c r="D375" s="87">
        <v>2.5</v>
      </c>
      <c r="E375" s="88"/>
      <c r="F375" s="89">
        <v>95</v>
      </c>
      <c r="G375" s="66" t="str">
        <f>IF(Edges[[#This Row],[Vertex 1]]=Edges[[#This Row],[Vertex 2]],"HIDE","SHOW")</f>
        <v>SHOW</v>
      </c>
      <c r="H375" s="77"/>
      <c r="I375" s="90"/>
      <c r="J375" s="90"/>
      <c r="K375" s="34" t="s">
        <v>65</v>
      </c>
      <c r="L375" s="93">
        <v>375</v>
      </c>
      <c r="M375" s="93"/>
      <c r="N375" s="92"/>
      <c r="O375" s="66" t="s">
        <v>233</v>
      </c>
      <c r="P375" s="68">
        <v>42846.812337962961</v>
      </c>
      <c r="Q375" s="66" t="s">
        <v>3767</v>
      </c>
      <c r="R375" s="66"/>
      <c r="S375" s="66"/>
      <c r="T375" s="66"/>
      <c r="U375" s="66"/>
      <c r="V375" s="70" t="s">
        <v>3778</v>
      </c>
      <c r="W375" s="68">
        <v>42846.812337962961</v>
      </c>
      <c r="X375" s="70" t="s">
        <v>3782</v>
      </c>
      <c r="Y375" s="66"/>
      <c r="Z375" s="66"/>
      <c r="AA375" s="72" t="s">
        <v>3789</v>
      </c>
      <c r="AB375" s="66"/>
      <c r="AC375" s="66" t="b">
        <v>0</v>
      </c>
      <c r="AD375" s="66">
        <v>0</v>
      </c>
      <c r="AE375" s="72" t="s">
        <v>1006</v>
      </c>
      <c r="AF375" s="66" t="b">
        <v>0</v>
      </c>
      <c r="AG375" s="66" t="s">
        <v>297</v>
      </c>
      <c r="AH375" s="66"/>
      <c r="AI375" s="72" t="s">
        <v>294</v>
      </c>
      <c r="AJ375" s="66" t="b">
        <v>0</v>
      </c>
      <c r="AK375" s="66">
        <v>0</v>
      </c>
      <c r="AL375" s="72" t="s">
        <v>294</v>
      </c>
      <c r="AM375" s="66" t="s">
        <v>306</v>
      </c>
      <c r="AN375" s="66" t="b">
        <v>0</v>
      </c>
      <c r="AO375" s="72" t="s">
        <v>3789</v>
      </c>
      <c r="AP375" s="66" t="s">
        <v>178</v>
      </c>
      <c r="AQ375" s="66">
        <v>0</v>
      </c>
      <c r="AR375" s="66">
        <v>0</v>
      </c>
      <c r="AS375" s="66"/>
      <c r="AT375" s="66"/>
      <c r="AU375" s="66"/>
      <c r="AV375" s="66"/>
      <c r="AW375" s="66"/>
      <c r="AX375" s="66"/>
      <c r="AY375" s="66"/>
      <c r="AZ375" s="66"/>
      <c r="BA375" s="66" t="s">
        <v>3832</v>
      </c>
      <c r="BB375">
        <v>1</v>
      </c>
      <c r="BC375" s="66" t="str">
        <f>VLOOKUP(Edges[[#This Row],[States]],'Sentiment Classification'!E:G,3,FALSE)</f>
        <v>South</v>
      </c>
      <c r="BD375" s="66" t="str">
        <f>IF(Edges[[#This Row],[Vertex 1]]=Edges[[#This Row],[Vertex 2]],"HIDE","SHOW")</f>
        <v>SHOW</v>
      </c>
      <c r="BE375" s="66">
        <f>VLOOKUP(Edges[[#This Row],[Region]],'Sentiment Classification'!J:K,2,FALSE)</f>
        <v>33</v>
      </c>
      <c r="BF375" s="66">
        <f>VLOOKUP(Edges[[#This Row],[States]],'Sentiment Classification'!E:F,2,FALSE)</f>
        <v>14</v>
      </c>
      <c r="BG375" s="65" t="str">
        <f>REPLACE(INDEX(GroupVertices[Group], MATCH(Edges[[#This Row],[Vertex 1]],GroupVertices[Vertex],0)),1,1,"")</f>
        <v>outh</v>
      </c>
      <c r="BH375" s="65" t="str">
        <f>REPLACE(INDEX(GroupVertices[Group], MATCH(Edges[[#This Row],[Vertex 2]],GroupVertices[Vertex],0)),1,1,"")</f>
        <v>A</v>
      </c>
      <c r="BI375">
        <v>2</v>
      </c>
    </row>
    <row r="376" spans="1:61" x14ac:dyDescent="0.25">
      <c r="A376" s="64" t="s">
        <v>3761</v>
      </c>
      <c r="B376" s="64" t="s">
        <v>759</v>
      </c>
      <c r="C376" s="79" t="s">
        <v>9479</v>
      </c>
      <c r="D376" s="87">
        <v>2.5</v>
      </c>
      <c r="E376" s="88"/>
      <c r="F376" s="89">
        <v>95</v>
      </c>
      <c r="G376" s="66" t="str">
        <f>IF(Edges[[#This Row],[Vertex 1]]=Edges[[#This Row],[Vertex 2]],"HIDE","SHOW")</f>
        <v>SHOW</v>
      </c>
      <c r="H376" s="77"/>
      <c r="I376" s="90"/>
      <c r="J376" s="90"/>
      <c r="K376" s="34" t="s">
        <v>65</v>
      </c>
      <c r="L376" s="93">
        <v>376</v>
      </c>
      <c r="M376" s="93"/>
      <c r="N376" s="92"/>
      <c r="O376" s="66" t="s">
        <v>233</v>
      </c>
      <c r="P376" s="68">
        <v>42846.815092592595</v>
      </c>
      <c r="Q376" s="66" t="s">
        <v>3768</v>
      </c>
      <c r="R376" s="66"/>
      <c r="S376" s="66"/>
      <c r="T376" s="66"/>
      <c r="U376" s="69" t="s">
        <v>3776</v>
      </c>
      <c r="V376" s="70" t="s">
        <v>3776</v>
      </c>
      <c r="W376" s="68">
        <v>42846.815092592595</v>
      </c>
      <c r="X376" s="70" t="s">
        <v>3783</v>
      </c>
      <c r="Y376" s="66"/>
      <c r="Z376" s="66"/>
      <c r="AA376" s="72" t="s">
        <v>3790</v>
      </c>
      <c r="AB376" s="66"/>
      <c r="AC376" s="66" t="b">
        <v>0</v>
      </c>
      <c r="AD376" s="66">
        <v>0</v>
      </c>
      <c r="AE376" s="72" t="s">
        <v>1006</v>
      </c>
      <c r="AF376" s="66" t="b">
        <v>0</v>
      </c>
      <c r="AG376" s="66" t="s">
        <v>297</v>
      </c>
      <c r="AH376" s="66"/>
      <c r="AI376" s="72" t="s">
        <v>294</v>
      </c>
      <c r="AJ376" s="66" t="b">
        <v>0</v>
      </c>
      <c r="AK376" s="66">
        <v>0</v>
      </c>
      <c r="AL376" s="72" t="s">
        <v>294</v>
      </c>
      <c r="AM376" s="66" t="s">
        <v>306</v>
      </c>
      <c r="AN376" s="66" t="b">
        <v>0</v>
      </c>
      <c r="AO376" s="72" t="s">
        <v>3790</v>
      </c>
      <c r="AP376" s="66" t="s">
        <v>178</v>
      </c>
      <c r="AQ376" s="66">
        <v>0</v>
      </c>
      <c r="AR376" s="66">
        <v>0</v>
      </c>
      <c r="AS376" s="66"/>
      <c r="AT376" s="66"/>
      <c r="AU376" s="66"/>
      <c r="AV376" s="66"/>
      <c r="AW376" s="66"/>
      <c r="AX376" s="66"/>
      <c r="AY376" s="66"/>
      <c r="AZ376" s="66"/>
      <c r="BA376" s="66" t="s">
        <v>3832</v>
      </c>
      <c r="BB376">
        <v>1</v>
      </c>
      <c r="BC376" s="66" t="str">
        <f>VLOOKUP(Edges[[#This Row],[States]],'Sentiment Classification'!E:G,3,FALSE)</f>
        <v>South</v>
      </c>
      <c r="BD376" s="66" t="str">
        <f>IF(Edges[[#This Row],[Vertex 1]]=Edges[[#This Row],[Vertex 2]],"HIDE","SHOW")</f>
        <v>SHOW</v>
      </c>
      <c r="BE376" s="66">
        <f>VLOOKUP(Edges[[#This Row],[Region]],'Sentiment Classification'!J:K,2,FALSE)</f>
        <v>33</v>
      </c>
      <c r="BF376" s="66">
        <f>VLOOKUP(Edges[[#This Row],[States]],'Sentiment Classification'!E:F,2,FALSE)</f>
        <v>14</v>
      </c>
      <c r="BG376" s="65" t="str">
        <f>REPLACE(INDEX(GroupVertices[Group], MATCH(Edges[[#This Row],[Vertex 1]],GroupVertices[Vertex],0)),1,1,"")</f>
        <v>outh</v>
      </c>
      <c r="BH376" s="65" t="str">
        <f>REPLACE(INDEX(GroupVertices[Group], MATCH(Edges[[#This Row],[Vertex 2]],GroupVertices[Vertex],0)),1,1,"")</f>
        <v>A</v>
      </c>
      <c r="BI376">
        <v>2</v>
      </c>
    </row>
    <row r="377" spans="1:61" x14ac:dyDescent="0.25">
      <c r="A377" s="64" t="s">
        <v>3761</v>
      </c>
      <c r="B377" s="64" t="s">
        <v>3564</v>
      </c>
      <c r="C377" s="79" t="s">
        <v>9479</v>
      </c>
      <c r="D377" s="87">
        <v>1</v>
      </c>
      <c r="E377" s="88"/>
      <c r="F377" s="89">
        <v>90</v>
      </c>
      <c r="G377" s="66" t="str">
        <f>IF(Edges[[#This Row],[Vertex 1]]=Edges[[#This Row],[Vertex 2]],"HIDE","SHOW")</f>
        <v>SHOW</v>
      </c>
      <c r="H377" s="77"/>
      <c r="I377" s="90"/>
      <c r="J377" s="90"/>
      <c r="K377" s="34" t="s">
        <v>65</v>
      </c>
      <c r="L377" s="93">
        <v>377</v>
      </c>
      <c r="M377" s="93"/>
      <c r="N377" s="92"/>
      <c r="O377" s="66" t="s">
        <v>233</v>
      </c>
      <c r="P377" s="68">
        <v>42846.818368055552</v>
      </c>
      <c r="Q377" s="66" t="s">
        <v>3769</v>
      </c>
      <c r="R377" s="69" t="s">
        <v>3774</v>
      </c>
      <c r="S377" s="66" t="s">
        <v>525</v>
      </c>
      <c r="T377" s="66"/>
      <c r="U377" s="66"/>
      <c r="V377" s="70" t="s">
        <v>3778</v>
      </c>
      <c r="W377" s="68">
        <v>42846.818368055552</v>
      </c>
      <c r="X377" s="70" t="s">
        <v>3784</v>
      </c>
      <c r="Y377" s="66"/>
      <c r="Z377" s="66"/>
      <c r="AA377" s="72" t="s">
        <v>3791</v>
      </c>
      <c r="AB377" s="66"/>
      <c r="AC377" s="66" t="b">
        <v>0</v>
      </c>
      <c r="AD377" s="66">
        <v>0</v>
      </c>
      <c r="AE377" s="72" t="s">
        <v>3643</v>
      </c>
      <c r="AF377" s="66" t="b">
        <v>0</v>
      </c>
      <c r="AG377" s="66" t="s">
        <v>297</v>
      </c>
      <c r="AH377" s="66"/>
      <c r="AI377" s="72" t="s">
        <v>294</v>
      </c>
      <c r="AJ377" s="66" t="b">
        <v>0</v>
      </c>
      <c r="AK377" s="66">
        <v>0</v>
      </c>
      <c r="AL377" s="72" t="s">
        <v>294</v>
      </c>
      <c r="AM377" s="66" t="s">
        <v>306</v>
      </c>
      <c r="AN377" s="66" t="b">
        <v>1</v>
      </c>
      <c r="AO377" s="72" t="s">
        <v>3791</v>
      </c>
      <c r="AP377" s="66" t="s">
        <v>178</v>
      </c>
      <c r="AQ377" s="66">
        <v>0</v>
      </c>
      <c r="AR377" s="66">
        <v>0</v>
      </c>
      <c r="AS377" s="66"/>
      <c r="AT377" s="66"/>
      <c r="AU377" s="66"/>
      <c r="AV377" s="66"/>
      <c r="AW377" s="66"/>
      <c r="AX377" s="66"/>
      <c r="AY377" s="66"/>
      <c r="AZ377" s="66"/>
      <c r="BA377" s="66" t="s">
        <v>3832</v>
      </c>
      <c r="BB377">
        <v>1</v>
      </c>
      <c r="BC377" s="66" t="str">
        <f>VLOOKUP(Edges[[#This Row],[States]],'Sentiment Classification'!E:G,3,FALSE)</f>
        <v>South</v>
      </c>
      <c r="BD377" s="66" t="str">
        <f>IF(Edges[[#This Row],[Vertex 1]]=Edges[[#This Row],[Vertex 2]],"HIDE","SHOW")</f>
        <v>SHOW</v>
      </c>
      <c r="BE377" s="66">
        <f>VLOOKUP(Edges[[#This Row],[Region]],'Sentiment Classification'!J:K,2,FALSE)</f>
        <v>33</v>
      </c>
      <c r="BF377" s="66">
        <f>VLOOKUP(Edges[[#This Row],[States]],'Sentiment Classification'!E:F,2,FALSE)</f>
        <v>14</v>
      </c>
      <c r="BG377" s="65" t="str">
        <f>REPLACE(INDEX(GroupVertices[Group], MATCH(Edges[[#This Row],[Vertex 1]],GroupVertices[Vertex],0)),1,1,"")</f>
        <v>outh</v>
      </c>
      <c r="BH377" s="65" t="str">
        <f>REPLACE(INDEX(GroupVertices[Group], MATCH(Edges[[#This Row],[Vertex 2]],GroupVertices[Vertex],0)),1,1,"")</f>
        <v>A</v>
      </c>
      <c r="BI377">
        <v>1</v>
      </c>
    </row>
    <row r="378" spans="1:61" x14ac:dyDescent="0.25">
      <c r="A378" s="64" t="s">
        <v>3761</v>
      </c>
      <c r="B378" s="64" t="s">
        <v>3765</v>
      </c>
      <c r="C378" s="79" t="s">
        <v>9479</v>
      </c>
      <c r="D378" s="87">
        <v>1</v>
      </c>
      <c r="E378" s="88"/>
      <c r="F378" s="89">
        <v>90</v>
      </c>
      <c r="G378" s="66" t="str">
        <f>IF(Edges[[#This Row],[Vertex 1]]=Edges[[#This Row],[Vertex 2]],"HIDE","SHOW")</f>
        <v>SHOW</v>
      </c>
      <c r="H378" s="77"/>
      <c r="I378" s="90"/>
      <c r="J378" s="90"/>
      <c r="K378" s="34" t="s">
        <v>65</v>
      </c>
      <c r="L378" s="93">
        <v>378</v>
      </c>
      <c r="M378" s="93"/>
      <c r="N378" s="92"/>
      <c r="O378" s="66" t="s">
        <v>233</v>
      </c>
      <c r="P378" s="68">
        <v>42846.822696759256</v>
      </c>
      <c r="Q378" s="66" t="s">
        <v>3770</v>
      </c>
      <c r="R378" s="66"/>
      <c r="S378" s="66"/>
      <c r="T378" s="66"/>
      <c r="U378" s="69" t="s">
        <v>3777</v>
      </c>
      <c r="V378" s="70" t="s">
        <v>3777</v>
      </c>
      <c r="W378" s="68">
        <v>42846.822696759256</v>
      </c>
      <c r="X378" s="70" t="s">
        <v>3785</v>
      </c>
      <c r="Y378" s="66"/>
      <c r="Z378" s="66"/>
      <c r="AA378" s="72" t="s">
        <v>3792</v>
      </c>
      <c r="AB378" s="66"/>
      <c r="AC378" s="66" t="b">
        <v>0</v>
      </c>
      <c r="AD378" s="66">
        <v>0</v>
      </c>
      <c r="AE378" s="72" t="s">
        <v>3797</v>
      </c>
      <c r="AF378" s="66" t="b">
        <v>0</v>
      </c>
      <c r="AG378" s="66" t="s">
        <v>1016</v>
      </c>
      <c r="AH378" s="66"/>
      <c r="AI378" s="72" t="s">
        <v>294</v>
      </c>
      <c r="AJ378" s="66" t="b">
        <v>0</v>
      </c>
      <c r="AK378" s="66">
        <v>0</v>
      </c>
      <c r="AL378" s="72" t="s">
        <v>294</v>
      </c>
      <c r="AM378" s="66" t="s">
        <v>306</v>
      </c>
      <c r="AN378" s="66" t="b">
        <v>0</v>
      </c>
      <c r="AO378" s="72" t="s">
        <v>3792</v>
      </c>
      <c r="AP378" s="66" t="s">
        <v>178</v>
      </c>
      <c r="AQ378" s="66">
        <v>0</v>
      </c>
      <c r="AR378" s="66">
        <v>0</v>
      </c>
      <c r="AS378" s="66"/>
      <c r="AT378" s="66"/>
      <c r="AU378" s="66"/>
      <c r="AV378" s="66"/>
      <c r="AW378" s="66"/>
      <c r="AX378" s="66"/>
      <c r="AY378" s="66"/>
      <c r="AZ378" s="66"/>
      <c r="BA378" s="66" t="s">
        <v>3832</v>
      </c>
      <c r="BB378">
        <v>1</v>
      </c>
      <c r="BC378" s="66" t="str">
        <f>VLOOKUP(Edges[[#This Row],[States]],'Sentiment Classification'!E:G,3,FALSE)</f>
        <v>South</v>
      </c>
      <c r="BD378" s="66" t="str">
        <f>IF(Edges[[#This Row],[Vertex 1]]=Edges[[#This Row],[Vertex 2]],"HIDE","SHOW")</f>
        <v>SHOW</v>
      </c>
      <c r="BE378" s="66">
        <f>VLOOKUP(Edges[[#This Row],[Region]],'Sentiment Classification'!J:K,2,FALSE)</f>
        <v>33</v>
      </c>
      <c r="BF378" s="66">
        <f>VLOOKUP(Edges[[#This Row],[States]],'Sentiment Classification'!E:F,2,FALSE)</f>
        <v>14</v>
      </c>
      <c r="BG378" s="65" t="str">
        <f>REPLACE(INDEX(GroupVertices[Group], MATCH(Edges[[#This Row],[Vertex 1]],GroupVertices[Vertex],0)),1,1,"")</f>
        <v>outh</v>
      </c>
      <c r="BH378" s="65" t="str">
        <f>REPLACE(INDEX(GroupVertices[Group], MATCH(Edges[[#This Row],[Vertex 2]],GroupVertices[Vertex],0)),1,1,"")</f>
        <v>outh</v>
      </c>
      <c r="BI378">
        <v>1</v>
      </c>
    </row>
    <row r="379" spans="1:61" x14ac:dyDescent="0.25">
      <c r="A379" s="64" t="s">
        <v>3762</v>
      </c>
      <c r="B379" s="64" t="s">
        <v>227</v>
      </c>
      <c r="C379" s="79" t="s">
        <v>9481</v>
      </c>
      <c r="D379" s="87">
        <v>1</v>
      </c>
      <c r="E379" s="88"/>
      <c r="F379" s="89">
        <v>90</v>
      </c>
      <c r="G379" s="66" t="str">
        <f>IF(Edges[[#This Row],[Vertex 1]]=Edges[[#This Row],[Vertex 2]],"HIDE","SHOW")</f>
        <v>SHOW</v>
      </c>
      <c r="H379" s="77"/>
      <c r="I379" s="90"/>
      <c r="J379" s="90"/>
      <c r="K379" s="34" t="s">
        <v>65</v>
      </c>
      <c r="L379" s="93">
        <v>379</v>
      </c>
      <c r="M379" s="93"/>
      <c r="N379" s="92"/>
      <c r="O379" s="66" t="s">
        <v>232</v>
      </c>
      <c r="P379" s="68">
        <v>42849.348287037035</v>
      </c>
      <c r="Q379" s="66" t="s">
        <v>3771</v>
      </c>
      <c r="R379" s="69" t="s">
        <v>3775</v>
      </c>
      <c r="S379" s="66" t="s">
        <v>525</v>
      </c>
      <c r="T379" s="66"/>
      <c r="U379" s="66"/>
      <c r="V379" s="70" t="s">
        <v>3779</v>
      </c>
      <c r="W379" s="68">
        <v>42849.348287037035</v>
      </c>
      <c r="X379" s="70" t="s">
        <v>3786</v>
      </c>
      <c r="Y379" s="66"/>
      <c r="Z379" s="66"/>
      <c r="AA379" s="72" t="s">
        <v>3793</v>
      </c>
      <c r="AB379" s="72" t="s">
        <v>3796</v>
      </c>
      <c r="AC379" s="66" t="b">
        <v>0</v>
      </c>
      <c r="AD379" s="66">
        <v>0</v>
      </c>
      <c r="AE379" s="72" t="s">
        <v>3798</v>
      </c>
      <c r="AF379" s="66" t="b">
        <v>0</v>
      </c>
      <c r="AG379" s="66" t="s">
        <v>297</v>
      </c>
      <c r="AH379" s="66"/>
      <c r="AI379" s="72" t="s">
        <v>294</v>
      </c>
      <c r="AJ379" s="66" t="b">
        <v>0</v>
      </c>
      <c r="AK379" s="66">
        <v>0</v>
      </c>
      <c r="AL379" s="72" t="s">
        <v>294</v>
      </c>
      <c r="AM379" s="66" t="s">
        <v>303</v>
      </c>
      <c r="AN379" s="66" t="b">
        <v>1</v>
      </c>
      <c r="AO379" s="72" t="s">
        <v>3796</v>
      </c>
      <c r="AP379" s="66" t="s">
        <v>178</v>
      </c>
      <c r="AQ379" s="66">
        <v>0</v>
      </c>
      <c r="AR379" s="66">
        <v>0</v>
      </c>
      <c r="AS379" s="66"/>
      <c r="AT379" s="66"/>
      <c r="AU379" s="66"/>
      <c r="AV379" s="66"/>
      <c r="AW379" s="66"/>
      <c r="AX379" s="66"/>
      <c r="AY379" s="66"/>
      <c r="AZ379" s="66"/>
      <c r="BA379" s="66" t="s">
        <v>3832</v>
      </c>
      <c r="BB379">
        <v>0</v>
      </c>
      <c r="BC379" s="66" t="str">
        <f>VLOOKUP(Edges[[#This Row],[States]],'Sentiment Classification'!E:G,3,FALSE)</f>
        <v>South</v>
      </c>
      <c r="BD379" s="66" t="str">
        <f>IF(Edges[[#This Row],[Vertex 1]]=Edges[[#This Row],[Vertex 2]],"HIDE","SHOW")</f>
        <v>SHOW</v>
      </c>
      <c r="BE379" s="66">
        <f>VLOOKUP(Edges[[#This Row],[Region]],'Sentiment Classification'!J:K,2,FALSE)</f>
        <v>33</v>
      </c>
      <c r="BF379" s="66">
        <f>VLOOKUP(Edges[[#This Row],[States]],'Sentiment Classification'!E:F,2,FALSE)</f>
        <v>14</v>
      </c>
      <c r="BG379" s="65" t="str">
        <f>REPLACE(INDEX(GroupVertices[Group], MATCH(Edges[[#This Row],[Vertex 1]],GroupVertices[Vertex],0)),1,1,"")</f>
        <v>outh</v>
      </c>
      <c r="BH379" s="65" t="str">
        <f>REPLACE(INDEX(GroupVertices[Group], MATCH(Edges[[#This Row],[Vertex 2]],GroupVertices[Vertex],0)),1,1,"")</f>
        <v>A</v>
      </c>
      <c r="BI379">
        <v>1</v>
      </c>
    </row>
    <row r="380" spans="1:61" x14ac:dyDescent="0.25">
      <c r="A380" s="64" t="s">
        <v>3762</v>
      </c>
      <c r="B380" s="64" t="s">
        <v>3766</v>
      </c>
      <c r="C380" s="79" t="s">
        <v>9481</v>
      </c>
      <c r="D380" s="87">
        <v>1</v>
      </c>
      <c r="E380" s="88"/>
      <c r="F380" s="89">
        <v>90</v>
      </c>
      <c r="G380" s="66" t="str">
        <f>IF(Edges[[#This Row],[Vertex 1]]=Edges[[#This Row],[Vertex 2]],"HIDE","SHOW")</f>
        <v>SHOW</v>
      </c>
      <c r="H380" s="77"/>
      <c r="I380" s="90"/>
      <c r="J380" s="90"/>
      <c r="K380" s="34" t="s">
        <v>65</v>
      </c>
      <c r="L380" s="93">
        <v>380</v>
      </c>
      <c r="M380" s="93"/>
      <c r="N380" s="92"/>
      <c r="O380" s="66" t="s">
        <v>233</v>
      </c>
      <c r="P380" s="68">
        <v>42849.348287037035</v>
      </c>
      <c r="Q380" s="66" t="s">
        <v>3771</v>
      </c>
      <c r="R380" s="69" t="s">
        <v>3775</v>
      </c>
      <c r="S380" s="66" t="s">
        <v>525</v>
      </c>
      <c r="T380" s="66"/>
      <c r="U380" s="66"/>
      <c r="V380" s="70" t="s">
        <v>3779</v>
      </c>
      <c r="W380" s="68">
        <v>42849.348287037035</v>
      </c>
      <c r="X380" s="70" t="s">
        <v>3786</v>
      </c>
      <c r="Y380" s="66"/>
      <c r="Z380" s="66"/>
      <c r="AA380" s="72" t="s">
        <v>3793</v>
      </c>
      <c r="AB380" s="72" t="s">
        <v>3796</v>
      </c>
      <c r="AC380" s="66" t="b">
        <v>0</v>
      </c>
      <c r="AD380" s="66">
        <v>0</v>
      </c>
      <c r="AE380" s="72" t="s">
        <v>3798</v>
      </c>
      <c r="AF380" s="66" t="b">
        <v>0</v>
      </c>
      <c r="AG380" s="66" t="s">
        <v>297</v>
      </c>
      <c r="AH380" s="66"/>
      <c r="AI380" s="72" t="s">
        <v>294</v>
      </c>
      <c r="AJ380" s="66" t="b">
        <v>0</v>
      </c>
      <c r="AK380" s="66">
        <v>0</v>
      </c>
      <c r="AL380" s="72" t="s">
        <v>294</v>
      </c>
      <c r="AM380" s="66" t="s">
        <v>303</v>
      </c>
      <c r="AN380" s="66" t="b">
        <v>1</v>
      </c>
      <c r="AO380" s="72" t="s">
        <v>3796</v>
      </c>
      <c r="AP380" s="66" t="s">
        <v>178</v>
      </c>
      <c r="AQ380" s="66">
        <v>0</v>
      </c>
      <c r="AR380" s="66">
        <v>0</v>
      </c>
      <c r="AS380" s="66"/>
      <c r="AT380" s="66"/>
      <c r="AU380" s="66"/>
      <c r="AV380" s="66"/>
      <c r="AW380" s="66"/>
      <c r="AX380" s="66"/>
      <c r="AY380" s="66"/>
      <c r="AZ380" s="66"/>
      <c r="BA380" s="66" t="s">
        <v>3832</v>
      </c>
      <c r="BB380">
        <v>0</v>
      </c>
      <c r="BC380" s="66" t="str">
        <f>VLOOKUP(Edges[[#This Row],[States]],'Sentiment Classification'!E:G,3,FALSE)</f>
        <v>South</v>
      </c>
      <c r="BD380" s="66" t="str">
        <f>IF(Edges[[#This Row],[Vertex 1]]=Edges[[#This Row],[Vertex 2]],"HIDE","SHOW")</f>
        <v>SHOW</v>
      </c>
      <c r="BE380" s="66">
        <f>VLOOKUP(Edges[[#This Row],[Region]],'Sentiment Classification'!J:K,2,FALSE)</f>
        <v>33</v>
      </c>
      <c r="BF380" s="66">
        <f>VLOOKUP(Edges[[#This Row],[States]],'Sentiment Classification'!E:F,2,FALSE)</f>
        <v>14</v>
      </c>
      <c r="BG380" s="65" t="str">
        <f>REPLACE(INDEX(GroupVertices[Group], MATCH(Edges[[#This Row],[Vertex 1]],GroupVertices[Vertex],0)),1,1,"")</f>
        <v>outh</v>
      </c>
      <c r="BH380" s="65" t="str">
        <f>REPLACE(INDEX(GroupVertices[Group], MATCH(Edges[[#This Row],[Vertex 2]],GroupVertices[Vertex],0)),1,1,"")</f>
        <v>outh</v>
      </c>
      <c r="BI380">
        <v>1</v>
      </c>
    </row>
    <row r="381" spans="1:61" hidden="1" x14ac:dyDescent="0.25">
      <c r="A381" s="64" t="s">
        <v>215</v>
      </c>
      <c r="B381" s="64" t="s">
        <v>215</v>
      </c>
      <c r="C381" s="79"/>
      <c r="D381" s="87"/>
      <c r="E381" s="88"/>
      <c r="F381" s="89"/>
      <c r="G381" s="66" t="str">
        <f>IF(Edges[[#This Row],[Vertex 1]]=Edges[[#This Row],[Vertex 2]],"HIDE","SHOW")</f>
        <v>HIDE</v>
      </c>
      <c r="H381" s="77"/>
      <c r="I381" s="90"/>
      <c r="J381" s="90"/>
      <c r="K381" s="34" t="s">
        <v>65</v>
      </c>
      <c r="L381" s="93">
        <v>381</v>
      </c>
      <c r="M381" s="93"/>
      <c r="N381" s="92"/>
      <c r="O381" s="66" t="s">
        <v>178</v>
      </c>
      <c r="P381" s="68">
        <v>42852.518796296295</v>
      </c>
      <c r="Q381" s="66" t="s">
        <v>235</v>
      </c>
      <c r="R381" s="69" t="s">
        <v>245</v>
      </c>
      <c r="S381" s="66" t="s">
        <v>249</v>
      </c>
      <c r="T381" s="66"/>
      <c r="U381" s="69" t="s">
        <v>254</v>
      </c>
      <c r="V381" s="70" t="s">
        <v>254</v>
      </c>
      <c r="W381" s="68">
        <v>42852.518796296295</v>
      </c>
      <c r="X381" s="70" t="s">
        <v>267</v>
      </c>
      <c r="Y381" s="66"/>
      <c r="Z381" s="66"/>
      <c r="AA381" s="72" t="s">
        <v>280</v>
      </c>
      <c r="AB381" s="66"/>
      <c r="AC381" s="66" t="b">
        <v>0</v>
      </c>
      <c r="AD381" s="66">
        <v>0</v>
      </c>
      <c r="AE381" s="72" t="s">
        <v>294</v>
      </c>
      <c r="AF381" s="66" t="b">
        <v>0</v>
      </c>
      <c r="AG381" s="66" t="s">
        <v>297</v>
      </c>
      <c r="AH381" s="66"/>
      <c r="AI381" s="72" t="s">
        <v>294</v>
      </c>
      <c r="AJ381" s="66" t="b">
        <v>0</v>
      </c>
      <c r="AK381" s="66">
        <v>0</v>
      </c>
      <c r="AL381" s="72" t="s">
        <v>294</v>
      </c>
      <c r="AM381" s="66" t="s">
        <v>301</v>
      </c>
      <c r="AN381" s="66" t="b">
        <v>0</v>
      </c>
      <c r="AO381" s="72" t="s">
        <v>280</v>
      </c>
      <c r="AP381" s="66" t="s">
        <v>178</v>
      </c>
      <c r="AQ381" s="66">
        <v>0</v>
      </c>
      <c r="AR381" s="66">
        <v>0</v>
      </c>
      <c r="AS381" s="66"/>
      <c r="AT381" s="66"/>
      <c r="AU381" s="66"/>
      <c r="AV381" s="66"/>
      <c r="AW381" s="66"/>
      <c r="AX381" s="66"/>
      <c r="AY381" s="66"/>
      <c r="AZ381" s="66"/>
      <c r="BA381" s="66" t="s">
        <v>3832</v>
      </c>
      <c r="BB381">
        <v>1</v>
      </c>
      <c r="BC381" s="66" t="str">
        <f>VLOOKUP(Edges[[#This Row],[States]],'Sentiment Classification'!E:G,3,FALSE)</f>
        <v>South</v>
      </c>
      <c r="BD381" s="66" t="str">
        <f>IF(Edges[[#This Row],[Vertex 1]]=Edges[[#This Row],[Vertex 2]],"HIDE","SHOW")</f>
        <v>HIDE</v>
      </c>
      <c r="BE381" s="66">
        <f>VLOOKUP(Edges[[#This Row],[Region]],'Sentiment Classification'!J:K,2,FALSE)</f>
        <v>33</v>
      </c>
      <c r="BF381" s="66">
        <f>VLOOKUP(Edges[[#This Row],[States]],'Sentiment Classification'!E:F,2,FALSE)</f>
        <v>14</v>
      </c>
      <c r="BG381" s="137" t="e">
        <f>REPLACE(INDEX(GroupVertices[Group], MATCH(Edges[[#This Row],[Vertex 1]],GroupVertices[Vertex],0)),1,1,"")</f>
        <v>#N/A</v>
      </c>
      <c r="BH381" s="137" t="e">
        <f>REPLACE(INDEX(GroupVertices[Group], MATCH(Edges[[#This Row],[Vertex 2]],GroupVertices[Vertex],0)),1,1,"")</f>
        <v>#N/A</v>
      </c>
      <c r="BI381">
        <v>3</v>
      </c>
    </row>
    <row r="382" spans="1:61" hidden="1" x14ac:dyDescent="0.25">
      <c r="A382" s="64" t="s">
        <v>216</v>
      </c>
      <c r="B382" s="64" t="s">
        <v>216</v>
      </c>
      <c r="C382" s="79"/>
      <c r="D382" s="87"/>
      <c r="E382" s="88"/>
      <c r="F382" s="89"/>
      <c r="G382" s="66" t="str">
        <f>IF(Edges[[#This Row],[Vertex 1]]=Edges[[#This Row],[Vertex 2]],"HIDE","SHOW")</f>
        <v>HIDE</v>
      </c>
      <c r="H382" s="77"/>
      <c r="I382" s="90"/>
      <c r="J382" s="90"/>
      <c r="K382" s="34" t="s">
        <v>65</v>
      </c>
      <c r="L382" s="93">
        <v>382</v>
      </c>
      <c r="M382" s="93"/>
      <c r="N382" s="92"/>
      <c r="O382" s="66" t="s">
        <v>178</v>
      </c>
      <c r="P382" s="68">
        <v>42852.708611111113</v>
      </c>
      <c r="Q382" s="66" t="s">
        <v>236</v>
      </c>
      <c r="R382" s="69" t="s">
        <v>246</v>
      </c>
      <c r="S382" s="66" t="s">
        <v>249</v>
      </c>
      <c r="T382" s="66"/>
      <c r="U382" s="66"/>
      <c r="V382" s="70" t="s">
        <v>256</v>
      </c>
      <c r="W382" s="68">
        <v>42852.708611111113</v>
      </c>
      <c r="X382" s="70" t="s">
        <v>268</v>
      </c>
      <c r="Y382" s="66"/>
      <c r="Z382" s="66"/>
      <c r="AA382" s="72" t="s">
        <v>281</v>
      </c>
      <c r="AB382" s="66"/>
      <c r="AC382" s="66" t="b">
        <v>0</v>
      </c>
      <c r="AD382" s="66">
        <v>0</v>
      </c>
      <c r="AE382" s="72" t="s">
        <v>294</v>
      </c>
      <c r="AF382" s="66" t="b">
        <v>0</v>
      </c>
      <c r="AG382" s="66" t="s">
        <v>297</v>
      </c>
      <c r="AH382" s="66"/>
      <c r="AI382" s="72" t="s">
        <v>294</v>
      </c>
      <c r="AJ382" s="66" t="b">
        <v>0</v>
      </c>
      <c r="AK382" s="66">
        <v>0</v>
      </c>
      <c r="AL382" s="72" t="s">
        <v>294</v>
      </c>
      <c r="AM382" s="66" t="s">
        <v>302</v>
      </c>
      <c r="AN382" s="66" t="b">
        <v>0</v>
      </c>
      <c r="AO382" s="72" t="s">
        <v>281</v>
      </c>
      <c r="AP382" s="66" t="s">
        <v>178</v>
      </c>
      <c r="AQ382" s="66">
        <v>0</v>
      </c>
      <c r="AR382" s="66">
        <v>0</v>
      </c>
      <c r="AS382" s="66"/>
      <c r="AT382" s="66"/>
      <c r="AU382" s="66"/>
      <c r="AV382" s="66"/>
      <c r="AW382" s="66"/>
      <c r="AX382" s="66"/>
      <c r="AY382" s="66"/>
      <c r="AZ382" s="66"/>
      <c r="BA382" s="66" t="s">
        <v>3832</v>
      </c>
      <c r="BB382">
        <v>1</v>
      </c>
      <c r="BC382" s="66" t="str">
        <f>VLOOKUP(Edges[[#This Row],[States]],'Sentiment Classification'!E:G,3,FALSE)</f>
        <v>South</v>
      </c>
      <c r="BD382" s="66" t="str">
        <f>IF(Edges[[#This Row],[Vertex 1]]=Edges[[#This Row],[Vertex 2]],"HIDE","SHOW")</f>
        <v>HIDE</v>
      </c>
      <c r="BE382" s="66">
        <f>VLOOKUP(Edges[[#This Row],[Region]],'Sentiment Classification'!J:K,2,FALSE)</f>
        <v>33</v>
      </c>
      <c r="BF382" s="66">
        <f>VLOOKUP(Edges[[#This Row],[States]],'Sentiment Classification'!E:F,2,FALSE)</f>
        <v>14</v>
      </c>
      <c r="BG382" s="137" t="e">
        <f>REPLACE(INDEX(GroupVertices[Group], MATCH(Edges[[#This Row],[Vertex 1]],GroupVertices[Vertex],0)),1,1,"")</f>
        <v>#N/A</v>
      </c>
      <c r="BH382" s="137" t="e">
        <f>REPLACE(INDEX(GroupVertices[Group], MATCH(Edges[[#This Row],[Vertex 2]],GroupVertices[Vertex],0)),1,1,"")</f>
        <v>#N/A</v>
      </c>
      <c r="BI382">
        <v>3</v>
      </c>
    </row>
    <row r="383" spans="1:61" x14ac:dyDescent="0.25">
      <c r="A383" s="64" t="s">
        <v>217</v>
      </c>
      <c r="B383" s="64" t="s">
        <v>221</v>
      </c>
      <c r="C383" s="79" t="s">
        <v>9479</v>
      </c>
      <c r="D383" s="87">
        <v>2.5</v>
      </c>
      <c r="E383" s="88"/>
      <c r="F383" s="89">
        <v>95</v>
      </c>
      <c r="G383" s="66" t="str">
        <f>IF(Edges[[#This Row],[Vertex 1]]=Edges[[#This Row],[Vertex 2]],"HIDE","SHOW")</f>
        <v>SHOW</v>
      </c>
      <c r="H383" s="77"/>
      <c r="I383" s="90"/>
      <c r="J383" s="90"/>
      <c r="K383" s="34" t="s">
        <v>65</v>
      </c>
      <c r="L383" s="93">
        <v>383</v>
      </c>
      <c r="M383" s="93"/>
      <c r="N383" s="92"/>
      <c r="O383" s="66" t="s">
        <v>232</v>
      </c>
      <c r="P383" s="68">
        <v>42852.708749999998</v>
      </c>
      <c r="Q383" s="66" t="s">
        <v>237</v>
      </c>
      <c r="R383" s="69" t="s">
        <v>246</v>
      </c>
      <c r="S383" s="66" t="s">
        <v>249</v>
      </c>
      <c r="T383" s="66"/>
      <c r="U383" s="66"/>
      <c r="V383" s="70" t="s">
        <v>257</v>
      </c>
      <c r="W383" s="68">
        <v>42852.708749999998</v>
      </c>
      <c r="X383" s="70" t="s">
        <v>269</v>
      </c>
      <c r="Y383" s="66"/>
      <c r="Z383" s="66"/>
      <c r="AA383" s="72" t="s">
        <v>282</v>
      </c>
      <c r="AB383" s="66"/>
      <c r="AC383" s="66" t="b">
        <v>0</v>
      </c>
      <c r="AD383" s="66">
        <v>0</v>
      </c>
      <c r="AE383" s="72" t="s">
        <v>294</v>
      </c>
      <c r="AF383" s="66" t="b">
        <v>0</v>
      </c>
      <c r="AG383" s="66" t="s">
        <v>297</v>
      </c>
      <c r="AH383" s="66"/>
      <c r="AI383" s="72" t="s">
        <v>294</v>
      </c>
      <c r="AJ383" s="66" t="b">
        <v>0</v>
      </c>
      <c r="AK383" s="66">
        <v>3</v>
      </c>
      <c r="AL383" s="72" t="s">
        <v>286</v>
      </c>
      <c r="AM383" s="66" t="s">
        <v>303</v>
      </c>
      <c r="AN383" s="66" t="b">
        <v>0</v>
      </c>
      <c r="AO383" s="72" t="s">
        <v>286</v>
      </c>
      <c r="AP383" s="66" t="s">
        <v>178</v>
      </c>
      <c r="AQ383" s="66">
        <v>0</v>
      </c>
      <c r="AR383" s="66">
        <v>0</v>
      </c>
      <c r="AS383" s="66"/>
      <c r="AT383" s="66"/>
      <c r="AU383" s="66"/>
      <c r="AV383" s="66"/>
      <c r="AW383" s="66"/>
      <c r="AX383" s="66"/>
      <c r="AY383" s="66"/>
      <c r="AZ383" s="66"/>
      <c r="BA383" s="66" t="s">
        <v>3832</v>
      </c>
      <c r="BB383">
        <v>1</v>
      </c>
      <c r="BC383" s="66" t="str">
        <f>VLOOKUP(Edges[[#This Row],[States]],'Sentiment Classification'!E:G,3,FALSE)</f>
        <v>South</v>
      </c>
      <c r="BD383" s="66" t="str">
        <f>IF(Edges[[#This Row],[Vertex 1]]=Edges[[#This Row],[Vertex 2]],"HIDE","SHOW")</f>
        <v>SHOW</v>
      </c>
      <c r="BE383" s="66">
        <f>VLOOKUP(Edges[[#This Row],[Region]],'Sentiment Classification'!J:K,2,FALSE)</f>
        <v>33</v>
      </c>
      <c r="BF383" s="66">
        <f>VLOOKUP(Edges[[#This Row],[States]],'Sentiment Classification'!E:F,2,FALSE)</f>
        <v>14</v>
      </c>
      <c r="BG383" s="65" t="str">
        <f>REPLACE(INDEX(GroupVertices[Group], MATCH(Edges[[#This Row],[Vertex 1]],GroupVertices[Vertex],0)),1,1,"")</f>
        <v>outh</v>
      </c>
      <c r="BH383" s="65" t="str">
        <f>REPLACE(INDEX(GroupVertices[Group], MATCH(Edges[[#This Row],[Vertex 2]],GroupVertices[Vertex],0)),1,1,"")</f>
        <v>A</v>
      </c>
      <c r="BI383">
        <v>2</v>
      </c>
    </row>
    <row r="384" spans="1:61" hidden="1" x14ac:dyDescent="0.25">
      <c r="A384" s="64" t="s">
        <v>218</v>
      </c>
      <c r="B384" s="64" t="s">
        <v>218</v>
      </c>
      <c r="C384" s="79"/>
      <c r="D384" s="87"/>
      <c r="E384" s="88"/>
      <c r="F384" s="89"/>
      <c r="G384" s="66" t="str">
        <f>IF(Edges[[#This Row],[Vertex 1]]=Edges[[#This Row],[Vertex 2]],"HIDE","SHOW")</f>
        <v>HIDE</v>
      </c>
      <c r="H384" s="77"/>
      <c r="I384" s="90"/>
      <c r="J384" s="90"/>
      <c r="K384" s="34" t="s">
        <v>65</v>
      </c>
      <c r="L384" s="93">
        <v>384</v>
      </c>
      <c r="M384" s="93"/>
      <c r="N384" s="92"/>
      <c r="O384" s="66" t="s">
        <v>178</v>
      </c>
      <c r="P384" s="68">
        <v>42852.70894675926</v>
      </c>
      <c r="Q384" s="66" t="s">
        <v>238</v>
      </c>
      <c r="R384" s="69" t="s">
        <v>246</v>
      </c>
      <c r="S384" s="66" t="s">
        <v>249</v>
      </c>
      <c r="T384" s="66" t="s">
        <v>253</v>
      </c>
      <c r="U384" s="66"/>
      <c r="V384" s="70" t="s">
        <v>258</v>
      </c>
      <c r="W384" s="68">
        <v>42852.70894675926</v>
      </c>
      <c r="X384" s="70" t="s">
        <v>270</v>
      </c>
      <c r="Y384" s="66"/>
      <c r="Z384" s="66"/>
      <c r="AA384" s="72" t="s">
        <v>283</v>
      </c>
      <c r="AB384" s="66"/>
      <c r="AC384" s="66" t="b">
        <v>0</v>
      </c>
      <c r="AD384" s="66">
        <v>0</v>
      </c>
      <c r="AE384" s="72" t="s">
        <v>294</v>
      </c>
      <c r="AF384" s="66" t="b">
        <v>0</v>
      </c>
      <c r="AG384" s="66" t="s">
        <v>297</v>
      </c>
      <c r="AH384" s="66"/>
      <c r="AI384" s="72" t="s">
        <v>294</v>
      </c>
      <c r="AJ384" s="66" t="b">
        <v>0</v>
      </c>
      <c r="AK384" s="66">
        <v>0</v>
      </c>
      <c r="AL384" s="72" t="s">
        <v>294</v>
      </c>
      <c r="AM384" s="66" t="s">
        <v>304</v>
      </c>
      <c r="AN384" s="66" t="b">
        <v>0</v>
      </c>
      <c r="AO384" s="72" t="s">
        <v>283</v>
      </c>
      <c r="AP384" s="66" t="s">
        <v>178</v>
      </c>
      <c r="AQ384" s="66">
        <v>0</v>
      </c>
      <c r="AR384" s="66">
        <v>0</v>
      </c>
      <c r="AS384" s="66"/>
      <c r="AT384" s="66"/>
      <c r="AU384" s="66"/>
      <c r="AV384" s="66"/>
      <c r="AW384" s="66"/>
      <c r="AX384" s="66"/>
      <c r="AY384" s="66"/>
      <c r="AZ384" s="66"/>
      <c r="BA384" s="66" t="s">
        <v>3832</v>
      </c>
      <c r="BB384">
        <v>1</v>
      </c>
      <c r="BC384" s="66" t="str">
        <f>VLOOKUP(Edges[[#This Row],[States]],'Sentiment Classification'!E:G,3,FALSE)</f>
        <v>South</v>
      </c>
      <c r="BD384" s="66" t="str">
        <f>IF(Edges[[#This Row],[Vertex 1]]=Edges[[#This Row],[Vertex 2]],"HIDE","SHOW")</f>
        <v>HIDE</v>
      </c>
      <c r="BE384" s="66">
        <f>VLOOKUP(Edges[[#This Row],[Region]],'Sentiment Classification'!J:K,2,FALSE)</f>
        <v>33</v>
      </c>
      <c r="BF384" s="66">
        <f>VLOOKUP(Edges[[#This Row],[States]],'Sentiment Classification'!E:F,2,FALSE)</f>
        <v>14</v>
      </c>
      <c r="BG384" s="137" t="e">
        <f>REPLACE(INDEX(GroupVertices[Group], MATCH(Edges[[#This Row],[Vertex 1]],GroupVertices[Vertex],0)),1,1,"")</f>
        <v>#N/A</v>
      </c>
      <c r="BH384" s="137" t="e">
        <f>REPLACE(INDEX(GroupVertices[Group], MATCH(Edges[[#This Row],[Vertex 2]],GroupVertices[Vertex],0)),1,1,"")</f>
        <v>#N/A</v>
      </c>
      <c r="BI384">
        <v>3</v>
      </c>
    </row>
    <row r="385" spans="1:61" hidden="1" x14ac:dyDescent="0.25">
      <c r="A385" s="64" t="s">
        <v>219</v>
      </c>
      <c r="B385" s="64" t="s">
        <v>219</v>
      </c>
      <c r="C385" s="79"/>
      <c r="D385" s="87"/>
      <c r="E385" s="88"/>
      <c r="F385" s="89"/>
      <c r="G385" s="66" t="str">
        <f>IF(Edges[[#This Row],[Vertex 1]]=Edges[[#This Row],[Vertex 2]],"HIDE","SHOW")</f>
        <v>HIDE</v>
      </c>
      <c r="H385" s="77"/>
      <c r="I385" s="90"/>
      <c r="J385" s="90"/>
      <c r="K385" s="34" t="s">
        <v>65</v>
      </c>
      <c r="L385" s="93">
        <v>385</v>
      </c>
      <c r="M385" s="93"/>
      <c r="N385" s="92"/>
      <c r="O385" s="66" t="s">
        <v>178</v>
      </c>
      <c r="P385" s="68">
        <v>42852.710555555554</v>
      </c>
      <c r="Q385" s="66" t="s">
        <v>239</v>
      </c>
      <c r="R385" s="69" t="s">
        <v>247</v>
      </c>
      <c r="S385" s="66" t="s">
        <v>250</v>
      </c>
      <c r="T385" s="66"/>
      <c r="U385" s="66"/>
      <c r="V385" s="70" t="s">
        <v>259</v>
      </c>
      <c r="W385" s="68">
        <v>42852.710555555554</v>
      </c>
      <c r="X385" s="70" t="s">
        <v>271</v>
      </c>
      <c r="Y385" s="66"/>
      <c r="Z385" s="66"/>
      <c r="AA385" s="72" t="s">
        <v>284</v>
      </c>
      <c r="AB385" s="66"/>
      <c r="AC385" s="66" t="b">
        <v>0</v>
      </c>
      <c r="AD385" s="66">
        <v>0</v>
      </c>
      <c r="AE385" s="72" t="s">
        <v>294</v>
      </c>
      <c r="AF385" s="66" t="b">
        <v>0</v>
      </c>
      <c r="AG385" s="66" t="s">
        <v>297</v>
      </c>
      <c r="AH385" s="66"/>
      <c r="AI385" s="72" t="s">
        <v>294</v>
      </c>
      <c r="AJ385" s="66" t="b">
        <v>0</v>
      </c>
      <c r="AK385" s="66">
        <v>0</v>
      </c>
      <c r="AL385" s="72" t="s">
        <v>294</v>
      </c>
      <c r="AM385" s="66" t="s">
        <v>305</v>
      </c>
      <c r="AN385" s="66" t="b">
        <v>0</v>
      </c>
      <c r="AO385" s="72" t="s">
        <v>284</v>
      </c>
      <c r="AP385" s="66" t="s">
        <v>178</v>
      </c>
      <c r="AQ385" s="66">
        <v>0</v>
      </c>
      <c r="AR385" s="66">
        <v>0</v>
      </c>
      <c r="AS385" s="66"/>
      <c r="AT385" s="66"/>
      <c r="AU385" s="66"/>
      <c r="AV385" s="66"/>
      <c r="AW385" s="66"/>
      <c r="AX385" s="66"/>
      <c r="AY385" s="66"/>
      <c r="AZ385" s="66"/>
      <c r="BA385" s="66" t="s">
        <v>3832</v>
      </c>
      <c r="BB385">
        <v>1</v>
      </c>
      <c r="BC385" s="66" t="str">
        <f>VLOOKUP(Edges[[#This Row],[States]],'Sentiment Classification'!E:G,3,FALSE)</f>
        <v>South</v>
      </c>
      <c r="BD385" s="66" t="str">
        <f>IF(Edges[[#This Row],[Vertex 1]]=Edges[[#This Row],[Vertex 2]],"HIDE","SHOW")</f>
        <v>HIDE</v>
      </c>
      <c r="BE385" s="66">
        <f>VLOOKUP(Edges[[#This Row],[Region]],'Sentiment Classification'!J:K,2,FALSE)</f>
        <v>33</v>
      </c>
      <c r="BF385" s="66">
        <f>VLOOKUP(Edges[[#This Row],[States]],'Sentiment Classification'!E:F,2,FALSE)</f>
        <v>14</v>
      </c>
      <c r="BG385" s="137" t="e">
        <f>REPLACE(INDEX(GroupVertices[Group], MATCH(Edges[[#This Row],[Vertex 1]],GroupVertices[Vertex],0)),1,1,"")</f>
        <v>#N/A</v>
      </c>
      <c r="BH385" s="137" t="e">
        <f>REPLACE(INDEX(GroupVertices[Group], MATCH(Edges[[#This Row],[Vertex 2]],GroupVertices[Vertex],0)),1,1,"")</f>
        <v>#N/A</v>
      </c>
      <c r="BI385">
        <v>3</v>
      </c>
    </row>
    <row r="386" spans="1:61" x14ac:dyDescent="0.25">
      <c r="A386" s="64" t="s">
        <v>220</v>
      </c>
      <c r="B386" s="64" t="s">
        <v>221</v>
      </c>
      <c r="C386" s="79" t="s">
        <v>9479</v>
      </c>
      <c r="D386" s="87">
        <v>2.5</v>
      </c>
      <c r="E386" s="88"/>
      <c r="F386" s="89">
        <v>95</v>
      </c>
      <c r="G386" s="66" t="str">
        <f>IF(Edges[[#This Row],[Vertex 1]]=Edges[[#This Row],[Vertex 2]],"HIDE","SHOW")</f>
        <v>SHOW</v>
      </c>
      <c r="H386" s="77"/>
      <c r="I386" s="90"/>
      <c r="J386" s="90"/>
      <c r="K386" s="34" t="s">
        <v>65</v>
      </c>
      <c r="L386" s="93">
        <v>386</v>
      </c>
      <c r="M386" s="93"/>
      <c r="N386" s="92"/>
      <c r="O386" s="66" t="s">
        <v>232</v>
      </c>
      <c r="P386" s="68">
        <v>42852.724664351852</v>
      </c>
      <c r="Q386" s="66" t="s">
        <v>237</v>
      </c>
      <c r="R386" s="69" t="s">
        <v>246</v>
      </c>
      <c r="S386" s="66" t="s">
        <v>249</v>
      </c>
      <c r="T386" s="66"/>
      <c r="U386" s="66"/>
      <c r="V386" s="70" t="s">
        <v>260</v>
      </c>
      <c r="W386" s="68">
        <v>42852.724664351852</v>
      </c>
      <c r="X386" s="70" t="s">
        <v>272</v>
      </c>
      <c r="Y386" s="66"/>
      <c r="Z386" s="66"/>
      <c r="AA386" s="72" t="s">
        <v>285</v>
      </c>
      <c r="AB386" s="66"/>
      <c r="AC386" s="66" t="b">
        <v>0</v>
      </c>
      <c r="AD386" s="66">
        <v>0</v>
      </c>
      <c r="AE386" s="72" t="s">
        <v>294</v>
      </c>
      <c r="AF386" s="66" t="b">
        <v>0</v>
      </c>
      <c r="AG386" s="66" t="s">
        <v>297</v>
      </c>
      <c r="AH386" s="66"/>
      <c r="AI386" s="72" t="s">
        <v>294</v>
      </c>
      <c r="AJ386" s="66" t="b">
        <v>0</v>
      </c>
      <c r="AK386" s="66">
        <v>3</v>
      </c>
      <c r="AL386" s="72" t="s">
        <v>286</v>
      </c>
      <c r="AM386" s="66" t="s">
        <v>303</v>
      </c>
      <c r="AN386" s="66" t="b">
        <v>0</v>
      </c>
      <c r="AO386" s="72" t="s">
        <v>286</v>
      </c>
      <c r="AP386" s="66" t="s">
        <v>178</v>
      </c>
      <c r="AQ386" s="66">
        <v>0</v>
      </c>
      <c r="AR386" s="66">
        <v>0</v>
      </c>
      <c r="AS386" s="66"/>
      <c r="AT386" s="66"/>
      <c r="AU386" s="66"/>
      <c r="AV386" s="66"/>
      <c r="AW386" s="66"/>
      <c r="AX386" s="66"/>
      <c r="AY386" s="66"/>
      <c r="AZ386" s="66"/>
      <c r="BA386" s="66" t="s">
        <v>3832</v>
      </c>
      <c r="BB386">
        <v>1</v>
      </c>
      <c r="BC386" s="66" t="str">
        <f>VLOOKUP(Edges[[#This Row],[States]],'Sentiment Classification'!E:G,3,FALSE)</f>
        <v>South</v>
      </c>
      <c r="BD386" s="66" t="str">
        <f>IF(Edges[[#This Row],[Vertex 1]]=Edges[[#This Row],[Vertex 2]],"HIDE","SHOW")</f>
        <v>SHOW</v>
      </c>
      <c r="BE386" s="66">
        <f>VLOOKUP(Edges[[#This Row],[Region]],'Sentiment Classification'!J:K,2,FALSE)</f>
        <v>33</v>
      </c>
      <c r="BF386" s="66">
        <f>VLOOKUP(Edges[[#This Row],[States]],'Sentiment Classification'!E:F,2,FALSE)</f>
        <v>14</v>
      </c>
      <c r="BG386" s="65" t="str">
        <f>REPLACE(INDEX(GroupVertices[Group], MATCH(Edges[[#This Row],[Vertex 1]],GroupVertices[Vertex],0)),1,1,"")</f>
        <v>outh</v>
      </c>
      <c r="BH386" s="65" t="str">
        <f>REPLACE(INDEX(GroupVertices[Group], MATCH(Edges[[#This Row],[Vertex 2]],GroupVertices[Vertex],0)),1,1,"")</f>
        <v>A</v>
      </c>
      <c r="BI386">
        <v>2</v>
      </c>
    </row>
    <row r="387" spans="1:61" hidden="1" x14ac:dyDescent="0.25">
      <c r="A387" s="64" t="s">
        <v>221</v>
      </c>
      <c r="B387" s="64" t="s">
        <v>221</v>
      </c>
      <c r="C387" s="79"/>
      <c r="D387" s="87"/>
      <c r="E387" s="88"/>
      <c r="F387" s="89"/>
      <c r="G387" s="66" t="str">
        <f>IF(Edges[[#This Row],[Vertex 1]]=Edges[[#This Row],[Vertex 2]],"HIDE","SHOW")</f>
        <v>HIDE</v>
      </c>
      <c r="H387" s="77"/>
      <c r="I387" s="90"/>
      <c r="J387" s="90"/>
      <c r="K387" s="34" t="s">
        <v>65</v>
      </c>
      <c r="L387" s="93">
        <v>387</v>
      </c>
      <c r="M387" s="93"/>
      <c r="N387" s="92"/>
      <c r="O387" s="66" t="s">
        <v>178</v>
      </c>
      <c r="P387" s="68">
        <v>42852.708564814813</v>
      </c>
      <c r="Q387" s="66" t="s">
        <v>240</v>
      </c>
      <c r="R387" s="69" t="s">
        <v>246</v>
      </c>
      <c r="S387" s="66" t="s">
        <v>249</v>
      </c>
      <c r="T387" s="66"/>
      <c r="U387" s="66"/>
      <c r="V387" s="70" t="s">
        <v>261</v>
      </c>
      <c r="W387" s="68">
        <v>42852.708564814813</v>
      </c>
      <c r="X387" s="70" t="s">
        <v>273</v>
      </c>
      <c r="Y387" s="66"/>
      <c r="Z387" s="66"/>
      <c r="AA387" s="72" t="s">
        <v>286</v>
      </c>
      <c r="AB387" s="66"/>
      <c r="AC387" s="66" t="b">
        <v>0</v>
      </c>
      <c r="AD387" s="66">
        <v>4</v>
      </c>
      <c r="AE387" s="72" t="s">
        <v>294</v>
      </c>
      <c r="AF387" s="66" t="b">
        <v>0</v>
      </c>
      <c r="AG387" s="66" t="s">
        <v>297</v>
      </c>
      <c r="AH387" s="66"/>
      <c r="AI387" s="72" t="s">
        <v>294</v>
      </c>
      <c r="AJ387" s="66" t="b">
        <v>0</v>
      </c>
      <c r="AK387" s="66">
        <v>3</v>
      </c>
      <c r="AL387" s="72" t="s">
        <v>294</v>
      </c>
      <c r="AM387" s="66" t="s">
        <v>302</v>
      </c>
      <c r="AN387" s="66" t="b">
        <v>0</v>
      </c>
      <c r="AO387" s="72" t="s">
        <v>286</v>
      </c>
      <c r="AP387" s="66" t="s">
        <v>178</v>
      </c>
      <c r="AQ387" s="66">
        <v>0</v>
      </c>
      <c r="AR387" s="66">
        <v>0</v>
      </c>
      <c r="AS387" s="66"/>
      <c r="AT387" s="66"/>
      <c r="AU387" s="66"/>
      <c r="AV387" s="66"/>
      <c r="AW387" s="66"/>
      <c r="AX387" s="66"/>
      <c r="AY387" s="66"/>
      <c r="AZ387" s="66"/>
      <c r="BA387" s="66" t="s">
        <v>3832</v>
      </c>
      <c r="BB387">
        <v>1</v>
      </c>
      <c r="BC387" s="66" t="str">
        <f>VLOOKUP(Edges[[#This Row],[States]],'Sentiment Classification'!E:G,3,FALSE)</f>
        <v>South</v>
      </c>
      <c r="BD387" s="66" t="str">
        <f>IF(Edges[[#This Row],[Vertex 1]]=Edges[[#This Row],[Vertex 2]],"HIDE","SHOW")</f>
        <v>HIDE</v>
      </c>
      <c r="BE387" s="66">
        <f>VLOOKUP(Edges[[#This Row],[Region]],'Sentiment Classification'!J:K,2,FALSE)</f>
        <v>33</v>
      </c>
      <c r="BF387" s="66">
        <f>VLOOKUP(Edges[[#This Row],[States]],'Sentiment Classification'!E:F,2,FALSE)</f>
        <v>14</v>
      </c>
      <c r="BG387" s="137" t="str">
        <f>REPLACE(INDEX(GroupVertices[Group], MATCH(Edges[[#This Row],[Vertex 1]],GroupVertices[Vertex],0)),1,1,"")</f>
        <v>A</v>
      </c>
      <c r="BH387" s="137" t="str">
        <f>REPLACE(INDEX(GroupVertices[Group], MATCH(Edges[[#This Row],[Vertex 2]],GroupVertices[Vertex],0)),1,1,"")</f>
        <v>A</v>
      </c>
      <c r="BI387">
        <v>3</v>
      </c>
    </row>
    <row r="388" spans="1:61" x14ac:dyDescent="0.25">
      <c r="A388" s="64" t="s">
        <v>222</v>
      </c>
      <c r="B388" s="64" t="s">
        <v>221</v>
      </c>
      <c r="C388" s="79" t="s">
        <v>9479</v>
      </c>
      <c r="D388" s="87">
        <v>2.5</v>
      </c>
      <c r="E388" s="88"/>
      <c r="F388" s="89">
        <v>95</v>
      </c>
      <c r="G388" s="66" t="str">
        <f>IF(Edges[[#This Row],[Vertex 1]]=Edges[[#This Row],[Vertex 2]],"HIDE","SHOW")</f>
        <v>SHOW</v>
      </c>
      <c r="H388" s="77"/>
      <c r="I388" s="90"/>
      <c r="J388" s="90"/>
      <c r="K388" s="34" t="s">
        <v>65</v>
      </c>
      <c r="L388" s="93">
        <v>388</v>
      </c>
      <c r="M388" s="93"/>
      <c r="N388" s="92"/>
      <c r="O388" s="66" t="s">
        <v>232</v>
      </c>
      <c r="P388" s="68">
        <v>42852.877916666665</v>
      </c>
      <c r="Q388" s="66" t="s">
        <v>237</v>
      </c>
      <c r="R388" s="69" t="s">
        <v>246</v>
      </c>
      <c r="S388" s="66" t="s">
        <v>249</v>
      </c>
      <c r="T388" s="66"/>
      <c r="U388" s="66"/>
      <c r="V388" s="70" t="s">
        <v>262</v>
      </c>
      <c r="W388" s="68">
        <v>42852.877916666665</v>
      </c>
      <c r="X388" s="70" t="s">
        <v>274</v>
      </c>
      <c r="Y388" s="66"/>
      <c r="Z388" s="66"/>
      <c r="AA388" s="72" t="s">
        <v>287</v>
      </c>
      <c r="AB388" s="66"/>
      <c r="AC388" s="66" t="b">
        <v>0</v>
      </c>
      <c r="AD388" s="66">
        <v>0</v>
      </c>
      <c r="AE388" s="72" t="s">
        <v>294</v>
      </c>
      <c r="AF388" s="66" t="b">
        <v>0</v>
      </c>
      <c r="AG388" s="66" t="s">
        <v>297</v>
      </c>
      <c r="AH388" s="66"/>
      <c r="AI388" s="72" t="s">
        <v>294</v>
      </c>
      <c r="AJ388" s="66" t="b">
        <v>0</v>
      </c>
      <c r="AK388" s="66">
        <v>3</v>
      </c>
      <c r="AL388" s="72" t="s">
        <v>286</v>
      </c>
      <c r="AM388" s="66" t="s">
        <v>303</v>
      </c>
      <c r="AN388" s="66" t="b">
        <v>0</v>
      </c>
      <c r="AO388" s="72" t="s">
        <v>286</v>
      </c>
      <c r="AP388" s="66" t="s">
        <v>178</v>
      </c>
      <c r="AQ388" s="66">
        <v>0</v>
      </c>
      <c r="AR388" s="66">
        <v>0</v>
      </c>
      <c r="AS388" s="66"/>
      <c r="AT388" s="66"/>
      <c r="AU388" s="66"/>
      <c r="AV388" s="66"/>
      <c r="AW388" s="66"/>
      <c r="AX388" s="66"/>
      <c r="AY388" s="66"/>
      <c r="AZ388" s="66"/>
      <c r="BA388" s="66" t="s">
        <v>3832</v>
      </c>
      <c r="BB388">
        <v>1</v>
      </c>
      <c r="BC388" s="66" t="str">
        <f>VLOOKUP(Edges[[#This Row],[States]],'Sentiment Classification'!E:G,3,FALSE)</f>
        <v>South</v>
      </c>
      <c r="BD388" s="66" t="str">
        <f>IF(Edges[[#This Row],[Vertex 1]]=Edges[[#This Row],[Vertex 2]],"HIDE","SHOW")</f>
        <v>SHOW</v>
      </c>
      <c r="BE388" s="66">
        <f>VLOOKUP(Edges[[#This Row],[Region]],'Sentiment Classification'!J:K,2,FALSE)</f>
        <v>33</v>
      </c>
      <c r="BF388" s="66">
        <f>VLOOKUP(Edges[[#This Row],[States]],'Sentiment Classification'!E:F,2,FALSE)</f>
        <v>14</v>
      </c>
      <c r="BG388" s="65" t="str">
        <f>REPLACE(INDEX(GroupVertices[Group], MATCH(Edges[[#This Row],[Vertex 1]],GroupVertices[Vertex],0)),1,1,"")</f>
        <v>outh</v>
      </c>
      <c r="BH388" s="65" t="str">
        <f>REPLACE(INDEX(GroupVertices[Group], MATCH(Edges[[#This Row],[Vertex 2]],GroupVertices[Vertex],0)),1,1,"")</f>
        <v>A</v>
      </c>
      <c r="BI388">
        <v>2</v>
      </c>
    </row>
    <row r="389" spans="1:61" hidden="1" x14ac:dyDescent="0.25">
      <c r="A389" s="64" t="s">
        <v>223</v>
      </c>
      <c r="B389" s="64" t="s">
        <v>223</v>
      </c>
      <c r="C389" s="79"/>
      <c r="D389" s="87"/>
      <c r="E389" s="88"/>
      <c r="F389" s="89"/>
      <c r="G389" s="66" t="str">
        <f>IF(Edges[[#This Row],[Vertex 1]]=Edges[[#This Row],[Vertex 2]],"HIDE","SHOW")</f>
        <v>HIDE</v>
      </c>
      <c r="H389" s="77"/>
      <c r="I389" s="90"/>
      <c r="J389" s="90"/>
      <c r="K389" s="34" t="s">
        <v>65</v>
      </c>
      <c r="L389" s="93">
        <v>389</v>
      </c>
      <c r="M389" s="93"/>
      <c r="N389" s="92"/>
      <c r="O389" s="66" t="s">
        <v>178</v>
      </c>
      <c r="P389" s="68">
        <v>42853.466238425928</v>
      </c>
      <c r="Q389" s="66" t="s">
        <v>241</v>
      </c>
      <c r="R389" s="69" t="s">
        <v>246</v>
      </c>
      <c r="S389" s="66" t="s">
        <v>249</v>
      </c>
      <c r="T389" s="66" t="s">
        <v>221</v>
      </c>
      <c r="U389" s="66"/>
      <c r="V389" s="70" t="s">
        <v>263</v>
      </c>
      <c r="W389" s="68">
        <v>42853.466238425928</v>
      </c>
      <c r="X389" s="70" t="s">
        <v>275</v>
      </c>
      <c r="Y389" s="66"/>
      <c r="Z389" s="66"/>
      <c r="AA389" s="72" t="s">
        <v>288</v>
      </c>
      <c r="AB389" s="66"/>
      <c r="AC389" s="66" t="b">
        <v>0</v>
      </c>
      <c r="AD389" s="66">
        <v>0</v>
      </c>
      <c r="AE389" s="72" t="s">
        <v>294</v>
      </c>
      <c r="AF389" s="66" t="b">
        <v>0</v>
      </c>
      <c r="AG389" s="66" t="s">
        <v>297</v>
      </c>
      <c r="AH389" s="66"/>
      <c r="AI389" s="72" t="s">
        <v>294</v>
      </c>
      <c r="AJ389" s="66" t="b">
        <v>0</v>
      </c>
      <c r="AK389" s="66">
        <v>0</v>
      </c>
      <c r="AL389" s="72" t="s">
        <v>294</v>
      </c>
      <c r="AM389" s="66" t="s">
        <v>303</v>
      </c>
      <c r="AN389" s="66" t="b">
        <v>0</v>
      </c>
      <c r="AO389" s="72" t="s">
        <v>288</v>
      </c>
      <c r="AP389" s="66" t="s">
        <v>178</v>
      </c>
      <c r="AQ389" s="66">
        <v>0</v>
      </c>
      <c r="AR389" s="66">
        <v>0</v>
      </c>
      <c r="AS389" s="66"/>
      <c r="AT389" s="66"/>
      <c r="AU389" s="66"/>
      <c r="AV389" s="66"/>
      <c r="AW389" s="66"/>
      <c r="AX389" s="66"/>
      <c r="AY389" s="66"/>
      <c r="AZ389" s="66"/>
      <c r="BA389" s="66" t="s">
        <v>3832</v>
      </c>
      <c r="BB389">
        <v>1</v>
      </c>
      <c r="BC389" s="66" t="str">
        <f>VLOOKUP(Edges[[#This Row],[States]],'Sentiment Classification'!E:G,3,FALSE)</f>
        <v>South</v>
      </c>
      <c r="BD389" s="66" t="str">
        <f>IF(Edges[[#This Row],[Vertex 1]]=Edges[[#This Row],[Vertex 2]],"HIDE","SHOW")</f>
        <v>HIDE</v>
      </c>
      <c r="BE389" s="66">
        <f>VLOOKUP(Edges[[#This Row],[Region]],'Sentiment Classification'!J:K,2,FALSE)</f>
        <v>33</v>
      </c>
      <c r="BF389" s="66">
        <f>VLOOKUP(Edges[[#This Row],[States]],'Sentiment Classification'!E:F,2,FALSE)</f>
        <v>14</v>
      </c>
      <c r="BG389" s="137" t="e">
        <f>REPLACE(INDEX(GroupVertices[Group], MATCH(Edges[[#This Row],[Vertex 1]],GroupVertices[Vertex],0)),1,1,"")</f>
        <v>#N/A</v>
      </c>
      <c r="BH389" s="137" t="e">
        <f>REPLACE(INDEX(GroupVertices[Group], MATCH(Edges[[#This Row],[Vertex 2]],GroupVertices[Vertex],0)),1,1,"")</f>
        <v>#N/A</v>
      </c>
      <c r="BI389">
        <v>4</v>
      </c>
    </row>
    <row r="390" spans="1:61" hidden="1" x14ac:dyDescent="0.25">
      <c r="A390" s="64" t="s">
        <v>223</v>
      </c>
      <c r="B390" s="64" t="s">
        <v>223</v>
      </c>
      <c r="C390" s="79"/>
      <c r="D390" s="87"/>
      <c r="E390" s="88"/>
      <c r="F390" s="89"/>
      <c r="G390" s="66" t="str">
        <f>IF(Edges[[#This Row],[Vertex 1]]=Edges[[#This Row],[Vertex 2]],"HIDE","SHOW")</f>
        <v>HIDE</v>
      </c>
      <c r="H390" s="77"/>
      <c r="I390" s="90"/>
      <c r="J390" s="90"/>
      <c r="K390" s="34" t="s">
        <v>65</v>
      </c>
      <c r="L390" s="93">
        <v>390</v>
      </c>
      <c r="M390" s="93"/>
      <c r="N390" s="92"/>
      <c r="O390" s="66" t="s">
        <v>178</v>
      </c>
      <c r="P390" s="68">
        <v>42853.46638888889</v>
      </c>
      <c r="Q390" s="66" t="s">
        <v>242</v>
      </c>
      <c r="R390" s="69" t="s">
        <v>246</v>
      </c>
      <c r="S390" s="66" t="s">
        <v>249</v>
      </c>
      <c r="T390" s="66" t="s">
        <v>221</v>
      </c>
      <c r="U390" s="66"/>
      <c r="V390" s="70" t="s">
        <v>263</v>
      </c>
      <c r="W390" s="68">
        <v>42853.46638888889</v>
      </c>
      <c r="X390" s="70" t="s">
        <v>276</v>
      </c>
      <c r="Y390" s="66"/>
      <c r="Z390" s="66"/>
      <c r="AA390" s="72" t="s">
        <v>289</v>
      </c>
      <c r="AB390" s="66"/>
      <c r="AC390" s="66" t="b">
        <v>0</v>
      </c>
      <c r="AD390" s="66">
        <v>0</v>
      </c>
      <c r="AE390" s="72" t="s">
        <v>294</v>
      </c>
      <c r="AF390" s="66" t="b">
        <v>0</v>
      </c>
      <c r="AG390" s="66" t="s">
        <v>297</v>
      </c>
      <c r="AH390" s="66"/>
      <c r="AI390" s="72" t="s">
        <v>294</v>
      </c>
      <c r="AJ390" s="66" t="b">
        <v>0</v>
      </c>
      <c r="AK390" s="66">
        <v>0</v>
      </c>
      <c r="AL390" s="72" t="s">
        <v>294</v>
      </c>
      <c r="AM390" s="66" t="s">
        <v>303</v>
      </c>
      <c r="AN390" s="66" t="b">
        <v>0</v>
      </c>
      <c r="AO390" s="72" t="s">
        <v>289</v>
      </c>
      <c r="AP390" s="66" t="s">
        <v>178</v>
      </c>
      <c r="AQ390" s="66">
        <v>0</v>
      </c>
      <c r="AR390" s="66">
        <v>0</v>
      </c>
      <c r="AS390" s="66"/>
      <c r="AT390" s="66"/>
      <c r="AU390" s="66"/>
      <c r="AV390" s="66"/>
      <c r="AW390" s="66"/>
      <c r="AX390" s="66"/>
      <c r="AY390" s="66"/>
      <c r="AZ390" s="66"/>
      <c r="BA390" s="66" t="s">
        <v>3832</v>
      </c>
      <c r="BB390">
        <v>1</v>
      </c>
      <c r="BC390" s="66" t="str">
        <f>VLOOKUP(Edges[[#This Row],[States]],'Sentiment Classification'!E:G,3,FALSE)</f>
        <v>South</v>
      </c>
      <c r="BD390" s="66" t="str">
        <f>IF(Edges[[#This Row],[Vertex 1]]=Edges[[#This Row],[Vertex 2]],"HIDE","SHOW")</f>
        <v>HIDE</v>
      </c>
      <c r="BE390" s="66">
        <f>VLOOKUP(Edges[[#This Row],[Region]],'Sentiment Classification'!J:K,2,FALSE)</f>
        <v>33</v>
      </c>
      <c r="BF390" s="66">
        <f>VLOOKUP(Edges[[#This Row],[States]],'Sentiment Classification'!E:F,2,FALSE)</f>
        <v>14</v>
      </c>
      <c r="BG390" s="137" t="e">
        <f>REPLACE(INDEX(GroupVertices[Group], MATCH(Edges[[#This Row],[Vertex 1]],GroupVertices[Vertex],0)),1,1,"")</f>
        <v>#N/A</v>
      </c>
      <c r="BH390" s="137" t="e">
        <f>REPLACE(INDEX(GroupVertices[Group], MATCH(Edges[[#This Row],[Vertex 2]],GroupVertices[Vertex],0)),1,1,"")</f>
        <v>#N/A</v>
      </c>
      <c r="BI390">
        <v>4</v>
      </c>
    </row>
    <row r="391" spans="1:61" x14ac:dyDescent="0.25">
      <c r="A391" s="64" t="s">
        <v>3763</v>
      </c>
      <c r="B391" s="64" t="s">
        <v>226</v>
      </c>
      <c r="C391" s="79" t="s">
        <v>9481</v>
      </c>
      <c r="D391" s="87">
        <v>1</v>
      </c>
      <c r="E391" s="88"/>
      <c r="F391" s="89">
        <v>90</v>
      </c>
      <c r="G391" s="66" t="str">
        <f>IF(Edges[[#This Row],[Vertex 1]]=Edges[[#This Row],[Vertex 2]],"HIDE","SHOW")</f>
        <v>SHOW</v>
      </c>
      <c r="H391" s="77"/>
      <c r="I391" s="90"/>
      <c r="J391" s="90"/>
      <c r="K391" s="34" t="s">
        <v>65</v>
      </c>
      <c r="L391" s="93">
        <v>391</v>
      </c>
      <c r="M391" s="93"/>
      <c r="N391" s="92"/>
      <c r="O391" s="66" t="s">
        <v>233</v>
      </c>
      <c r="P391" s="68">
        <v>42855.192407407405</v>
      </c>
      <c r="Q391" s="66" t="s">
        <v>3772</v>
      </c>
      <c r="R391" s="66"/>
      <c r="S391" s="66"/>
      <c r="T391" s="66"/>
      <c r="U391" s="66"/>
      <c r="V391" s="70" t="s">
        <v>3780</v>
      </c>
      <c r="W391" s="68">
        <v>42855.192407407405</v>
      </c>
      <c r="X391" s="70" t="s">
        <v>3787</v>
      </c>
      <c r="Y391" s="66"/>
      <c r="Z391" s="66"/>
      <c r="AA391" s="72" t="s">
        <v>3794</v>
      </c>
      <c r="AB391" s="66"/>
      <c r="AC391" s="66" t="b">
        <v>0</v>
      </c>
      <c r="AD391" s="66">
        <v>0</v>
      </c>
      <c r="AE391" s="72" t="s">
        <v>581</v>
      </c>
      <c r="AF391" s="66" t="b">
        <v>0</v>
      </c>
      <c r="AG391" s="66" t="s">
        <v>297</v>
      </c>
      <c r="AH391" s="66"/>
      <c r="AI391" s="72" t="s">
        <v>294</v>
      </c>
      <c r="AJ391" s="66" t="b">
        <v>0</v>
      </c>
      <c r="AK391" s="66">
        <v>0</v>
      </c>
      <c r="AL391" s="72" t="s">
        <v>294</v>
      </c>
      <c r="AM391" s="66" t="s">
        <v>3799</v>
      </c>
      <c r="AN391" s="66" t="b">
        <v>0</v>
      </c>
      <c r="AO391" s="72" t="s">
        <v>3794</v>
      </c>
      <c r="AP391" s="66" t="s">
        <v>178</v>
      </c>
      <c r="AQ391" s="66">
        <v>0</v>
      </c>
      <c r="AR391" s="66">
        <v>0</v>
      </c>
      <c r="AS391" s="66"/>
      <c r="AT391" s="66"/>
      <c r="AU391" s="66"/>
      <c r="AV391" s="66"/>
      <c r="AW391" s="66"/>
      <c r="AX391" s="66"/>
      <c r="AY391" s="66"/>
      <c r="AZ391" s="66"/>
      <c r="BA391" s="66" t="s">
        <v>3832</v>
      </c>
      <c r="BB391">
        <v>0</v>
      </c>
      <c r="BC391" s="66" t="str">
        <f>VLOOKUP(Edges[[#This Row],[States]],'Sentiment Classification'!E:G,3,FALSE)</f>
        <v>South</v>
      </c>
      <c r="BD391" s="66" t="str">
        <f>IF(Edges[[#This Row],[Vertex 1]]=Edges[[#This Row],[Vertex 2]],"HIDE","SHOW")</f>
        <v>SHOW</v>
      </c>
      <c r="BE391" s="66">
        <f>VLOOKUP(Edges[[#This Row],[Region]],'Sentiment Classification'!J:K,2,FALSE)</f>
        <v>33</v>
      </c>
      <c r="BF391" s="66">
        <f>VLOOKUP(Edges[[#This Row],[States]],'Sentiment Classification'!E:F,2,FALSE)</f>
        <v>14</v>
      </c>
      <c r="BG391" s="65" t="str">
        <f>REPLACE(INDEX(GroupVertices[Group], MATCH(Edges[[#This Row],[Vertex 1]],GroupVertices[Vertex],0)),1,1,"")</f>
        <v>outh</v>
      </c>
      <c r="BH391" s="65" t="str">
        <f>REPLACE(INDEX(GroupVertices[Group], MATCH(Edges[[#This Row],[Vertex 2]],GroupVertices[Vertex],0)),1,1,"")</f>
        <v>A</v>
      </c>
      <c r="BI391">
        <v>1</v>
      </c>
    </row>
    <row r="392" spans="1:61" x14ac:dyDescent="0.25">
      <c r="A392" s="80" t="s">
        <v>3764</v>
      </c>
      <c r="B392" s="80" t="s">
        <v>226</v>
      </c>
      <c r="C392" s="79" t="s">
        <v>9481</v>
      </c>
      <c r="D392" s="94">
        <v>2.5</v>
      </c>
      <c r="E392" s="95"/>
      <c r="F392" s="96">
        <v>95</v>
      </c>
      <c r="G392" s="66" t="str">
        <f>IF(Edges[[#This Row],[Vertex 1]]=Edges[[#This Row],[Vertex 2]],"HIDE","SHOW")</f>
        <v>SHOW</v>
      </c>
      <c r="H392" s="78"/>
      <c r="I392" s="97"/>
      <c r="J392" s="97"/>
      <c r="K392" s="34" t="s">
        <v>65</v>
      </c>
      <c r="L392" s="98">
        <v>392</v>
      </c>
      <c r="M392" s="98"/>
      <c r="N392" s="99"/>
      <c r="O392" s="81" t="s">
        <v>233</v>
      </c>
      <c r="P392" s="83">
        <v>42855.534548611111</v>
      </c>
      <c r="Q392" s="81" t="s">
        <v>3773</v>
      </c>
      <c r="R392" s="81"/>
      <c r="S392" s="81"/>
      <c r="T392" s="81"/>
      <c r="U392" s="81"/>
      <c r="V392" s="82" t="s">
        <v>3781</v>
      </c>
      <c r="W392" s="83">
        <v>42855.534548611111</v>
      </c>
      <c r="X392" s="82" t="s">
        <v>3788</v>
      </c>
      <c r="Y392" s="81"/>
      <c r="Z392" s="81"/>
      <c r="AA392" s="85" t="s">
        <v>3795</v>
      </c>
      <c r="AB392" s="81"/>
      <c r="AC392" s="81" t="b">
        <v>0</v>
      </c>
      <c r="AD392" s="81">
        <v>0</v>
      </c>
      <c r="AE392" s="85" t="s">
        <v>581</v>
      </c>
      <c r="AF392" s="81" t="b">
        <v>0</v>
      </c>
      <c r="AG392" s="81" t="s">
        <v>297</v>
      </c>
      <c r="AH392" s="81"/>
      <c r="AI392" s="85" t="s">
        <v>294</v>
      </c>
      <c r="AJ392" s="81" t="b">
        <v>0</v>
      </c>
      <c r="AK392" s="81">
        <v>0</v>
      </c>
      <c r="AL392" s="85" t="s">
        <v>294</v>
      </c>
      <c r="AM392" s="81" t="s">
        <v>585</v>
      </c>
      <c r="AN392" s="81" t="b">
        <v>0</v>
      </c>
      <c r="AO392" s="85" t="s">
        <v>3795</v>
      </c>
      <c r="AP392" s="81" t="s">
        <v>178</v>
      </c>
      <c r="AQ392" s="81">
        <v>0</v>
      </c>
      <c r="AR392" s="81">
        <v>0</v>
      </c>
      <c r="AS392" s="81"/>
      <c r="AT392" s="81"/>
      <c r="AU392" s="81"/>
      <c r="AV392" s="81"/>
      <c r="AW392" s="81"/>
      <c r="AX392" s="81"/>
      <c r="AY392" s="81"/>
      <c r="AZ392" s="81"/>
      <c r="BA392" s="66" t="s">
        <v>3832</v>
      </c>
      <c r="BB392">
        <v>0</v>
      </c>
      <c r="BC392" s="66" t="str">
        <f>VLOOKUP(Edges[[#This Row],[States]],'Sentiment Classification'!E:G,3,FALSE)</f>
        <v>South</v>
      </c>
      <c r="BD392" s="66" t="str">
        <f>IF(Edges[[#This Row],[Vertex 1]]=Edges[[#This Row],[Vertex 2]],"HIDE","SHOW")</f>
        <v>SHOW</v>
      </c>
      <c r="BE392" s="66">
        <f>VLOOKUP(Edges[[#This Row],[Region]],'Sentiment Classification'!J:K,2,FALSE)</f>
        <v>33</v>
      </c>
      <c r="BF392" s="66">
        <f>VLOOKUP(Edges[[#This Row],[States]],'Sentiment Classification'!E:F,2,FALSE)</f>
        <v>14</v>
      </c>
      <c r="BG392" s="65" t="str">
        <f>REPLACE(INDEX(GroupVertices[Group], MATCH(Edges[[#This Row],[Vertex 1]],GroupVertices[Vertex],0)),1,1,"")</f>
        <v>outh</v>
      </c>
      <c r="BH392" s="65" t="str">
        <f>REPLACE(INDEX(GroupVertices[Group], MATCH(Edges[[#This Row],[Vertex 2]],GroupVertices[Vertex],0)),1,1,"")</f>
        <v>A</v>
      </c>
      <c r="BI392">
        <v>2</v>
      </c>
    </row>
    <row r="393" spans="1:61" x14ac:dyDescent="0.25">
      <c r="A393" s="64" t="s">
        <v>3833</v>
      </c>
      <c r="B393" s="64" t="s">
        <v>226</v>
      </c>
      <c r="C393" s="79" t="s">
        <v>9480</v>
      </c>
      <c r="D393" s="87">
        <v>1</v>
      </c>
      <c r="E393" s="88"/>
      <c r="F393" s="89">
        <v>90</v>
      </c>
      <c r="G393" s="66" t="str">
        <f>IF(Edges[[#This Row],[Vertex 1]]=Edges[[#This Row],[Vertex 2]],"HIDE","SHOW")</f>
        <v>SHOW</v>
      </c>
      <c r="H393" s="77"/>
      <c r="I393" s="90"/>
      <c r="J393" s="90"/>
      <c r="K393" s="34" t="s">
        <v>65</v>
      </c>
      <c r="L393" s="93">
        <v>393</v>
      </c>
      <c r="M393" s="93"/>
      <c r="N393" s="92"/>
      <c r="O393" s="66" t="s">
        <v>233</v>
      </c>
      <c r="P393" s="68">
        <v>42847.180520833332</v>
      </c>
      <c r="Q393" s="66" t="s">
        <v>3841</v>
      </c>
      <c r="R393" s="69" t="s">
        <v>3848</v>
      </c>
      <c r="S393" s="66" t="s">
        <v>525</v>
      </c>
      <c r="T393" s="66"/>
      <c r="U393" s="66"/>
      <c r="V393" s="70" t="s">
        <v>418</v>
      </c>
      <c r="W393" s="68">
        <v>42847.180520833332</v>
      </c>
      <c r="X393" s="70" t="s">
        <v>3855</v>
      </c>
      <c r="Y393" s="66"/>
      <c r="Z393" s="66"/>
      <c r="AA393" s="72" t="s">
        <v>3862</v>
      </c>
      <c r="AB393" s="72" t="s">
        <v>3869</v>
      </c>
      <c r="AC393" s="66" t="b">
        <v>0</v>
      </c>
      <c r="AD393" s="66">
        <v>0</v>
      </c>
      <c r="AE393" s="72" t="s">
        <v>581</v>
      </c>
      <c r="AF393" s="66" t="b">
        <v>0</v>
      </c>
      <c r="AG393" s="66" t="s">
        <v>297</v>
      </c>
      <c r="AH393" s="66"/>
      <c r="AI393" s="72" t="s">
        <v>294</v>
      </c>
      <c r="AJ393" s="66" t="b">
        <v>0</v>
      </c>
      <c r="AK393" s="66">
        <v>0</v>
      </c>
      <c r="AL393" s="72" t="s">
        <v>294</v>
      </c>
      <c r="AM393" s="66" t="s">
        <v>585</v>
      </c>
      <c r="AN393" s="66" t="b">
        <v>1</v>
      </c>
      <c r="AO393" s="72" t="s">
        <v>3869</v>
      </c>
      <c r="AP393" s="66" t="s">
        <v>178</v>
      </c>
      <c r="AQ393" s="66">
        <v>0</v>
      </c>
      <c r="AR393" s="66">
        <v>0</v>
      </c>
      <c r="AS393" s="66"/>
      <c r="AT393" s="66"/>
      <c r="AU393" s="66"/>
      <c r="AV393" s="66"/>
      <c r="AW393" s="66"/>
      <c r="AX393" s="66"/>
      <c r="AY393" s="66"/>
      <c r="AZ393" s="66"/>
      <c r="BA393" s="66" t="s">
        <v>3913</v>
      </c>
      <c r="BB393">
        <v>-1</v>
      </c>
      <c r="BC393" s="66" t="str">
        <f>VLOOKUP(Edges[[#This Row],[States]],'Sentiment Classification'!E:G,3,FALSE)</f>
        <v>South</v>
      </c>
      <c r="BD393" s="66" t="str">
        <f>IF(Edges[[#This Row],[Vertex 1]]=Edges[[#This Row],[Vertex 2]],"HIDE","SHOW")</f>
        <v>SHOW</v>
      </c>
      <c r="BE393" s="66">
        <f>VLOOKUP(Edges[[#This Row],[Region]],'Sentiment Classification'!J:K,2,FALSE)</f>
        <v>33</v>
      </c>
      <c r="BF393" s="66">
        <f>VLOOKUP(Edges[[#This Row],[States]],'Sentiment Classification'!E:F,2,FALSE)</f>
        <v>-2</v>
      </c>
      <c r="BG393" s="65" t="str">
        <f>REPLACE(INDEX(GroupVertices[Group], MATCH(Edges[[#This Row],[Vertex 1]],GroupVertices[Vertex],0)),1,1,"")</f>
        <v>outh</v>
      </c>
      <c r="BH393" s="65" t="str">
        <f>REPLACE(INDEX(GroupVertices[Group], MATCH(Edges[[#This Row],[Vertex 2]],GroupVertices[Vertex],0)),1,1,"")</f>
        <v>A</v>
      </c>
      <c r="BI393">
        <v>1</v>
      </c>
    </row>
    <row r="394" spans="1:61" hidden="1" x14ac:dyDescent="0.25">
      <c r="A394" s="64" t="s">
        <v>3834</v>
      </c>
      <c r="B394" s="64" t="s">
        <v>3834</v>
      </c>
      <c r="C394" s="79"/>
      <c r="D394" s="87"/>
      <c r="E394" s="88"/>
      <c r="F394" s="89"/>
      <c r="G394" s="66" t="str">
        <f>IF(Edges[[#This Row],[Vertex 1]]=Edges[[#This Row],[Vertex 2]],"HIDE","SHOW")</f>
        <v>HIDE</v>
      </c>
      <c r="H394" s="77"/>
      <c r="I394" s="90"/>
      <c r="J394" s="90"/>
      <c r="K394" s="34" t="s">
        <v>65</v>
      </c>
      <c r="L394" s="93">
        <v>394</v>
      </c>
      <c r="M394" s="93"/>
      <c r="N394" s="92"/>
      <c r="O394" s="66" t="s">
        <v>178</v>
      </c>
      <c r="P394" s="68">
        <v>42851.465231481481</v>
      </c>
      <c r="Q394" s="66" t="s">
        <v>3842</v>
      </c>
      <c r="R394" s="66"/>
      <c r="S394" s="66"/>
      <c r="T394" s="66"/>
      <c r="U394" s="66"/>
      <c r="V394" s="70" t="s">
        <v>3850</v>
      </c>
      <c r="W394" s="68">
        <v>42851.465231481481</v>
      </c>
      <c r="X394" s="70" t="s">
        <v>3856</v>
      </c>
      <c r="Y394" s="66"/>
      <c r="Z394" s="66"/>
      <c r="AA394" s="72" t="s">
        <v>3863</v>
      </c>
      <c r="AB394" s="66"/>
      <c r="AC394" s="66" t="b">
        <v>0</v>
      </c>
      <c r="AD394" s="66">
        <v>0</v>
      </c>
      <c r="AE394" s="72" t="s">
        <v>294</v>
      </c>
      <c r="AF394" s="66" t="b">
        <v>0</v>
      </c>
      <c r="AG394" s="66" t="s">
        <v>3871</v>
      </c>
      <c r="AH394" s="66"/>
      <c r="AI394" s="72" t="s">
        <v>294</v>
      </c>
      <c r="AJ394" s="66" t="b">
        <v>0</v>
      </c>
      <c r="AK394" s="66">
        <v>0</v>
      </c>
      <c r="AL394" s="72" t="s">
        <v>294</v>
      </c>
      <c r="AM394" s="66" t="s">
        <v>307</v>
      </c>
      <c r="AN394" s="66" t="b">
        <v>0</v>
      </c>
      <c r="AO394" s="72" t="s">
        <v>3863</v>
      </c>
      <c r="AP394" s="66" t="s">
        <v>178</v>
      </c>
      <c r="AQ394" s="66">
        <v>0</v>
      </c>
      <c r="AR394" s="66">
        <v>0</v>
      </c>
      <c r="AS394" s="66"/>
      <c r="AT394" s="66"/>
      <c r="AU394" s="66"/>
      <c r="AV394" s="66"/>
      <c r="AW394" s="66"/>
      <c r="AX394" s="66"/>
      <c r="AY394" s="66"/>
      <c r="AZ394" s="66"/>
      <c r="BA394" s="66" t="s">
        <v>3913</v>
      </c>
      <c r="BB394">
        <v>0</v>
      </c>
      <c r="BC394" s="66" t="str">
        <f>VLOOKUP(Edges[[#This Row],[States]],'Sentiment Classification'!E:G,3,FALSE)</f>
        <v>South</v>
      </c>
      <c r="BD394" s="66" t="str">
        <f>IF(Edges[[#This Row],[Vertex 1]]=Edges[[#This Row],[Vertex 2]],"HIDE","SHOW")</f>
        <v>HIDE</v>
      </c>
      <c r="BE394" s="66">
        <f>VLOOKUP(Edges[[#This Row],[Region]],'Sentiment Classification'!J:K,2,FALSE)</f>
        <v>33</v>
      </c>
      <c r="BF394" s="66">
        <f>VLOOKUP(Edges[[#This Row],[States]],'Sentiment Classification'!E:F,2,FALSE)</f>
        <v>-2</v>
      </c>
      <c r="BG394" s="137" t="e">
        <f>REPLACE(INDEX(GroupVertices[Group], MATCH(Edges[[#This Row],[Vertex 1]],GroupVertices[Vertex],0)),1,1,"")</f>
        <v>#N/A</v>
      </c>
      <c r="BH394" s="137" t="e">
        <f>REPLACE(INDEX(GroupVertices[Group], MATCH(Edges[[#This Row],[Vertex 2]],GroupVertices[Vertex],0)),1,1,"")</f>
        <v>#N/A</v>
      </c>
      <c r="BI394">
        <v>1</v>
      </c>
    </row>
    <row r="395" spans="1:61" x14ac:dyDescent="0.25">
      <c r="A395" s="64" t="s">
        <v>3835</v>
      </c>
      <c r="B395" s="64" t="s">
        <v>3840</v>
      </c>
      <c r="C395" s="79" t="s">
        <v>9481</v>
      </c>
      <c r="D395" s="87">
        <v>1</v>
      </c>
      <c r="E395" s="88"/>
      <c r="F395" s="89">
        <v>90</v>
      </c>
      <c r="G395" s="66" t="str">
        <f>IF(Edges[[#This Row],[Vertex 1]]=Edges[[#This Row],[Vertex 2]],"HIDE","SHOW")</f>
        <v>SHOW</v>
      </c>
      <c r="H395" s="77"/>
      <c r="I395" s="90"/>
      <c r="J395" s="90"/>
      <c r="K395" s="34" t="s">
        <v>65</v>
      </c>
      <c r="L395" s="93">
        <v>395</v>
      </c>
      <c r="M395" s="93"/>
      <c r="N395" s="92"/>
      <c r="O395" s="66" t="s">
        <v>233</v>
      </c>
      <c r="P395" s="68">
        <v>42852.696828703702</v>
      </c>
      <c r="Q395" s="66" t="s">
        <v>3843</v>
      </c>
      <c r="R395" s="66"/>
      <c r="S395" s="66"/>
      <c r="T395" s="66"/>
      <c r="U395" s="66"/>
      <c r="V395" s="70" t="s">
        <v>418</v>
      </c>
      <c r="W395" s="68">
        <v>42852.696828703702</v>
      </c>
      <c r="X395" s="70" t="s">
        <v>3857</v>
      </c>
      <c r="Y395" s="66"/>
      <c r="Z395" s="66"/>
      <c r="AA395" s="72" t="s">
        <v>3864</v>
      </c>
      <c r="AB395" s="66"/>
      <c r="AC395" s="66" t="b">
        <v>0</v>
      </c>
      <c r="AD395" s="66">
        <v>0</v>
      </c>
      <c r="AE395" s="72" t="s">
        <v>3870</v>
      </c>
      <c r="AF395" s="66" t="b">
        <v>0</v>
      </c>
      <c r="AG395" s="66" t="s">
        <v>297</v>
      </c>
      <c r="AH395" s="66"/>
      <c r="AI395" s="72" t="s">
        <v>294</v>
      </c>
      <c r="AJ395" s="66" t="b">
        <v>0</v>
      </c>
      <c r="AK395" s="66">
        <v>0</v>
      </c>
      <c r="AL395" s="72" t="s">
        <v>294</v>
      </c>
      <c r="AM395" s="66" t="s">
        <v>585</v>
      </c>
      <c r="AN395" s="66" t="b">
        <v>0</v>
      </c>
      <c r="AO395" s="72" t="s">
        <v>3864</v>
      </c>
      <c r="AP395" s="66" t="s">
        <v>178</v>
      </c>
      <c r="AQ395" s="66">
        <v>0</v>
      </c>
      <c r="AR395" s="66">
        <v>0</v>
      </c>
      <c r="AS395" s="66"/>
      <c r="AT395" s="66"/>
      <c r="AU395" s="66"/>
      <c r="AV395" s="66"/>
      <c r="AW395" s="66"/>
      <c r="AX395" s="66"/>
      <c r="AY395" s="66"/>
      <c r="AZ395" s="66"/>
      <c r="BA395" s="66" t="s">
        <v>3913</v>
      </c>
      <c r="BB395">
        <v>0</v>
      </c>
      <c r="BC395" s="66" t="str">
        <f>VLOOKUP(Edges[[#This Row],[States]],'Sentiment Classification'!E:G,3,FALSE)</f>
        <v>South</v>
      </c>
      <c r="BD395" s="66" t="str">
        <f>IF(Edges[[#This Row],[Vertex 1]]=Edges[[#This Row],[Vertex 2]],"HIDE","SHOW")</f>
        <v>SHOW</v>
      </c>
      <c r="BE395" s="66">
        <f>VLOOKUP(Edges[[#This Row],[Region]],'Sentiment Classification'!J:K,2,FALSE)</f>
        <v>33</v>
      </c>
      <c r="BF395" s="66">
        <f>VLOOKUP(Edges[[#This Row],[States]],'Sentiment Classification'!E:F,2,FALSE)</f>
        <v>-2</v>
      </c>
      <c r="BG395" s="65" t="str">
        <f>REPLACE(INDEX(GroupVertices[Group], MATCH(Edges[[#This Row],[Vertex 1]],GroupVertices[Vertex],0)),1,1,"")</f>
        <v>outh</v>
      </c>
      <c r="BH395" s="65" t="str">
        <f>REPLACE(INDEX(GroupVertices[Group], MATCH(Edges[[#This Row],[Vertex 2]],GroupVertices[Vertex],0)),1,1,"")</f>
        <v>A</v>
      </c>
      <c r="BI395">
        <v>1</v>
      </c>
    </row>
    <row r="396" spans="1:61" x14ac:dyDescent="0.25">
      <c r="A396" s="64" t="s">
        <v>3836</v>
      </c>
      <c r="B396" s="64" t="s">
        <v>227</v>
      </c>
      <c r="C396" s="79" t="s">
        <v>9480</v>
      </c>
      <c r="D396" s="87">
        <v>1</v>
      </c>
      <c r="E396" s="88"/>
      <c r="F396" s="89">
        <v>90</v>
      </c>
      <c r="G396" s="66" t="str">
        <f>IF(Edges[[#This Row],[Vertex 1]]=Edges[[#This Row],[Vertex 2]],"HIDE","SHOW")</f>
        <v>SHOW</v>
      </c>
      <c r="H396" s="77"/>
      <c r="I396" s="90"/>
      <c r="J396" s="90"/>
      <c r="K396" s="34" t="s">
        <v>65</v>
      </c>
      <c r="L396" s="93">
        <v>396</v>
      </c>
      <c r="M396" s="93"/>
      <c r="N396" s="92"/>
      <c r="O396" s="66" t="s">
        <v>233</v>
      </c>
      <c r="P396" s="68">
        <v>42854.134398148148</v>
      </c>
      <c r="Q396" s="66" t="s">
        <v>3844</v>
      </c>
      <c r="R396" s="66"/>
      <c r="S396" s="66"/>
      <c r="T396" s="66"/>
      <c r="U396" s="66"/>
      <c r="V396" s="70" t="s">
        <v>3851</v>
      </c>
      <c r="W396" s="68">
        <v>42854.134398148148</v>
      </c>
      <c r="X396" s="70" t="s">
        <v>3858</v>
      </c>
      <c r="Y396" s="66"/>
      <c r="Z396" s="66"/>
      <c r="AA396" s="72" t="s">
        <v>3865</v>
      </c>
      <c r="AB396" s="66"/>
      <c r="AC396" s="66" t="b">
        <v>0</v>
      </c>
      <c r="AD396" s="66">
        <v>0</v>
      </c>
      <c r="AE396" s="72" t="s">
        <v>293</v>
      </c>
      <c r="AF396" s="66" t="b">
        <v>0</v>
      </c>
      <c r="AG396" s="66" t="s">
        <v>297</v>
      </c>
      <c r="AH396" s="66"/>
      <c r="AI396" s="72" t="s">
        <v>294</v>
      </c>
      <c r="AJ396" s="66" t="b">
        <v>0</v>
      </c>
      <c r="AK396" s="66">
        <v>0</v>
      </c>
      <c r="AL396" s="72" t="s">
        <v>294</v>
      </c>
      <c r="AM396" s="66" t="s">
        <v>303</v>
      </c>
      <c r="AN396" s="66" t="b">
        <v>0</v>
      </c>
      <c r="AO396" s="72" t="s">
        <v>3865</v>
      </c>
      <c r="AP396" s="66" t="s">
        <v>178</v>
      </c>
      <c r="AQ396" s="66">
        <v>0</v>
      </c>
      <c r="AR396" s="66">
        <v>0</v>
      </c>
      <c r="AS396" s="66"/>
      <c r="AT396" s="66"/>
      <c r="AU396" s="66"/>
      <c r="AV396" s="66"/>
      <c r="AW396" s="66"/>
      <c r="AX396" s="66"/>
      <c r="AY396" s="66"/>
      <c r="AZ396" s="66"/>
      <c r="BA396" s="66" t="s">
        <v>3913</v>
      </c>
      <c r="BB396">
        <v>-1</v>
      </c>
      <c r="BC396" s="66" t="str">
        <f>VLOOKUP(Edges[[#This Row],[States]],'Sentiment Classification'!E:G,3,FALSE)</f>
        <v>South</v>
      </c>
      <c r="BD396" s="66" t="str">
        <f>IF(Edges[[#This Row],[Vertex 1]]=Edges[[#This Row],[Vertex 2]],"HIDE","SHOW")</f>
        <v>SHOW</v>
      </c>
      <c r="BE396" s="66">
        <f>VLOOKUP(Edges[[#This Row],[Region]],'Sentiment Classification'!J:K,2,FALSE)</f>
        <v>33</v>
      </c>
      <c r="BF396" s="66">
        <f>VLOOKUP(Edges[[#This Row],[States]],'Sentiment Classification'!E:F,2,FALSE)</f>
        <v>-2</v>
      </c>
      <c r="BG396" s="65" t="str">
        <f>REPLACE(INDEX(GroupVertices[Group], MATCH(Edges[[#This Row],[Vertex 1]],GroupVertices[Vertex],0)),1,1,"")</f>
        <v>outh</v>
      </c>
      <c r="BH396" s="65" t="str">
        <f>REPLACE(INDEX(GroupVertices[Group], MATCH(Edges[[#This Row],[Vertex 2]],GroupVertices[Vertex],0)),1,1,"")</f>
        <v>A</v>
      </c>
      <c r="BI396">
        <v>1</v>
      </c>
    </row>
    <row r="397" spans="1:61" x14ac:dyDescent="0.25">
      <c r="A397" s="64" t="s">
        <v>3837</v>
      </c>
      <c r="B397" s="64" t="s">
        <v>226</v>
      </c>
      <c r="C397" s="79" t="s">
        <v>9481</v>
      </c>
      <c r="D397" s="87">
        <v>1</v>
      </c>
      <c r="E397" s="88"/>
      <c r="F397" s="89">
        <v>90</v>
      </c>
      <c r="G397" s="66" t="str">
        <f>IF(Edges[[#This Row],[Vertex 1]]=Edges[[#This Row],[Vertex 2]],"HIDE","SHOW")</f>
        <v>SHOW</v>
      </c>
      <c r="H397" s="77"/>
      <c r="I397" s="90"/>
      <c r="J397" s="90"/>
      <c r="K397" s="34" t="s">
        <v>65</v>
      </c>
      <c r="L397" s="93">
        <v>397</v>
      </c>
      <c r="M397" s="93"/>
      <c r="N397" s="92"/>
      <c r="O397" s="66" t="s">
        <v>233</v>
      </c>
      <c r="P397" s="68">
        <v>42855.348530092589</v>
      </c>
      <c r="Q397" s="66" t="s">
        <v>3845</v>
      </c>
      <c r="R397" s="66"/>
      <c r="S397" s="66"/>
      <c r="T397" s="66"/>
      <c r="U397" s="66"/>
      <c r="V397" s="70" t="s">
        <v>3852</v>
      </c>
      <c r="W397" s="68">
        <v>42855.348530092589</v>
      </c>
      <c r="X397" s="70" t="s">
        <v>3859</v>
      </c>
      <c r="Y397" s="66"/>
      <c r="Z397" s="66"/>
      <c r="AA397" s="72" t="s">
        <v>3866</v>
      </c>
      <c r="AB397" s="66"/>
      <c r="AC397" s="66" t="b">
        <v>0</v>
      </c>
      <c r="AD397" s="66">
        <v>0</v>
      </c>
      <c r="AE397" s="72" t="s">
        <v>581</v>
      </c>
      <c r="AF397" s="66" t="b">
        <v>0</v>
      </c>
      <c r="AG397" s="66" t="s">
        <v>297</v>
      </c>
      <c r="AH397" s="66"/>
      <c r="AI397" s="72" t="s">
        <v>294</v>
      </c>
      <c r="AJ397" s="66" t="b">
        <v>0</v>
      </c>
      <c r="AK397" s="66">
        <v>0</v>
      </c>
      <c r="AL397" s="72" t="s">
        <v>294</v>
      </c>
      <c r="AM397" s="66" t="s">
        <v>303</v>
      </c>
      <c r="AN397" s="66" t="b">
        <v>0</v>
      </c>
      <c r="AO397" s="72" t="s">
        <v>3866</v>
      </c>
      <c r="AP397" s="66" t="s">
        <v>178</v>
      </c>
      <c r="AQ397" s="66">
        <v>0</v>
      </c>
      <c r="AR397" s="66">
        <v>0</v>
      </c>
      <c r="AS397" s="66"/>
      <c r="AT397" s="66"/>
      <c r="AU397" s="66"/>
      <c r="AV397" s="66"/>
      <c r="AW397" s="66"/>
      <c r="AX397" s="66"/>
      <c r="AY397" s="66"/>
      <c r="AZ397" s="66"/>
      <c r="BA397" s="66" t="s">
        <v>3913</v>
      </c>
      <c r="BB397">
        <v>0</v>
      </c>
      <c r="BC397" s="66" t="str">
        <f>VLOOKUP(Edges[[#This Row],[States]],'Sentiment Classification'!E:G,3,FALSE)</f>
        <v>South</v>
      </c>
      <c r="BD397" s="66" t="str">
        <f>IF(Edges[[#This Row],[Vertex 1]]=Edges[[#This Row],[Vertex 2]],"HIDE","SHOW")</f>
        <v>SHOW</v>
      </c>
      <c r="BE397" s="66">
        <f>VLOOKUP(Edges[[#This Row],[Region]],'Sentiment Classification'!J:K,2,FALSE)</f>
        <v>33</v>
      </c>
      <c r="BF397" s="66">
        <f>VLOOKUP(Edges[[#This Row],[States]],'Sentiment Classification'!E:F,2,FALSE)</f>
        <v>-2</v>
      </c>
      <c r="BG397" s="65" t="str">
        <f>REPLACE(INDEX(GroupVertices[Group], MATCH(Edges[[#This Row],[Vertex 1]],GroupVertices[Vertex],0)),1,1,"")</f>
        <v>outh</v>
      </c>
      <c r="BH397" s="65" t="str">
        <f>REPLACE(INDEX(GroupVertices[Group], MATCH(Edges[[#This Row],[Vertex 2]],GroupVertices[Vertex],0)),1,1,"")</f>
        <v>A</v>
      </c>
      <c r="BI397">
        <v>1</v>
      </c>
    </row>
    <row r="398" spans="1:61" x14ac:dyDescent="0.25">
      <c r="A398" s="64" t="s">
        <v>3764</v>
      </c>
      <c r="B398" s="64" t="s">
        <v>226</v>
      </c>
      <c r="C398" s="79" t="s">
        <v>9481</v>
      </c>
      <c r="D398" s="87">
        <v>2.5</v>
      </c>
      <c r="E398" s="88"/>
      <c r="F398" s="89">
        <v>95</v>
      </c>
      <c r="G398" s="66" t="str">
        <f>IF(Edges[[#This Row],[Vertex 1]]=Edges[[#This Row],[Vertex 2]],"HIDE","SHOW")</f>
        <v>SHOW</v>
      </c>
      <c r="H398" s="77"/>
      <c r="I398" s="90"/>
      <c r="J398" s="90"/>
      <c r="K398" s="34" t="s">
        <v>65</v>
      </c>
      <c r="L398" s="93">
        <v>398</v>
      </c>
      <c r="M398" s="93"/>
      <c r="N398" s="92"/>
      <c r="O398" s="66" t="s">
        <v>233</v>
      </c>
      <c r="P398" s="68">
        <v>42855.534548611111</v>
      </c>
      <c r="Q398" s="66" t="s">
        <v>3773</v>
      </c>
      <c r="R398" s="66"/>
      <c r="S398" s="66"/>
      <c r="T398" s="66"/>
      <c r="U398" s="66"/>
      <c r="V398" s="70" t="s">
        <v>3781</v>
      </c>
      <c r="W398" s="68">
        <v>42855.534548611111</v>
      </c>
      <c r="X398" s="70" t="s">
        <v>3788</v>
      </c>
      <c r="Y398" s="66"/>
      <c r="Z398" s="66"/>
      <c r="AA398" s="72" t="s">
        <v>3795</v>
      </c>
      <c r="AB398" s="66"/>
      <c r="AC398" s="66" t="b">
        <v>0</v>
      </c>
      <c r="AD398" s="66">
        <v>0</v>
      </c>
      <c r="AE398" s="72" t="s">
        <v>581</v>
      </c>
      <c r="AF398" s="66" t="b">
        <v>0</v>
      </c>
      <c r="AG398" s="66" t="s">
        <v>297</v>
      </c>
      <c r="AH398" s="66"/>
      <c r="AI398" s="72" t="s">
        <v>294</v>
      </c>
      <c r="AJ398" s="66" t="b">
        <v>0</v>
      </c>
      <c r="AK398" s="66">
        <v>0</v>
      </c>
      <c r="AL398" s="72" t="s">
        <v>294</v>
      </c>
      <c r="AM398" s="66" t="s">
        <v>585</v>
      </c>
      <c r="AN398" s="66" t="b">
        <v>0</v>
      </c>
      <c r="AO398" s="72" t="s">
        <v>3795</v>
      </c>
      <c r="AP398" s="66" t="s">
        <v>178</v>
      </c>
      <c r="AQ398" s="66">
        <v>0</v>
      </c>
      <c r="AR398" s="66">
        <v>0</v>
      </c>
      <c r="AS398" s="66"/>
      <c r="AT398" s="66"/>
      <c r="AU398" s="66"/>
      <c r="AV398" s="66"/>
      <c r="AW398" s="66"/>
      <c r="AX398" s="66"/>
      <c r="AY398" s="66"/>
      <c r="AZ398" s="66"/>
      <c r="BA398" s="66" t="s">
        <v>3913</v>
      </c>
      <c r="BB398">
        <v>0</v>
      </c>
      <c r="BC398" s="66" t="str">
        <f>VLOOKUP(Edges[[#This Row],[States]],'Sentiment Classification'!E:G,3,FALSE)</f>
        <v>South</v>
      </c>
      <c r="BD398" s="66" t="str">
        <f>IF(Edges[[#This Row],[Vertex 1]]=Edges[[#This Row],[Vertex 2]],"HIDE","SHOW")</f>
        <v>SHOW</v>
      </c>
      <c r="BE398" s="66">
        <f>VLOOKUP(Edges[[#This Row],[Region]],'Sentiment Classification'!J:K,2,FALSE)</f>
        <v>33</v>
      </c>
      <c r="BF398" s="66">
        <f>VLOOKUP(Edges[[#This Row],[States]],'Sentiment Classification'!E:F,2,FALSE)</f>
        <v>-2</v>
      </c>
      <c r="BG398" s="65" t="str">
        <f>REPLACE(INDEX(GroupVertices[Group], MATCH(Edges[[#This Row],[Vertex 1]],GroupVertices[Vertex],0)),1,1,"")</f>
        <v>outh</v>
      </c>
      <c r="BH398" s="65" t="str">
        <f>REPLACE(INDEX(GroupVertices[Group], MATCH(Edges[[#This Row],[Vertex 2]],GroupVertices[Vertex],0)),1,1,"")</f>
        <v>A</v>
      </c>
      <c r="BI398">
        <v>2</v>
      </c>
    </row>
    <row r="399" spans="1:61" hidden="1" x14ac:dyDescent="0.25">
      <c r="A399" s="64" t="s">
        <v>3838</v>
      </c>
      <c r="B399" s="64" t="s">
        <v>3838</v>
      </c>
      <c r="C399" s="79"/>
      <c r="D399" s="87"/>
      <c r="E399" s="88"/>
      <c r="F399" s="89"/>
      <c r="G399" s="66" t="str">
        <f>IF(Edges[[#This Row],[Vertex 1]]=Edges[[#This Row],[Vertex 2]],"HIDE","SHOW")</f>
        <v>HIDE</v>
      </c>
      <c r="H399" s="77"/>
      <c r="I399" s="90"/>
      <c r="J399" s="90"/>
      <c r="K399" s="34" t="s">
        <v>65</v>
      </c>
      <c r="L399" s="93">
        <v>399</v>
      </c>
      <c r="M399" s="93"/>
      <c r="N399" s="92"/>
      <c r="O399" s="66" t="s">
        <v>178</v>
      </c>
      <c r="P399" s="68">
        <v>42855.81826388889</v>
      </c>
      <c r="Q399" s="66" t="s">
        <v>3846</v>
      </c>
      <c r="R399" s="69" t="s">
        <v>3849</v>
      </c>
      <c r="S399" s="66" t="s">
        <v>2581</v>
      </c>
      <c r="T399" s="66"/>
      <c r="U399" s="66"/>
      <c r="V399" s="70" t="s">
        <v>3853</v>
      </c>
      <c r="W399" s="68">
        <v>42855.81826388889</v>
      </c>
      <c r="X399" s="70" t="s">
        <v>3860</v>
      </c>
      <c r="Y399" s="66"/>
      <c r="Z399" s="66"/>
      <c r="AA399" s="72" t="s">
        <v>3867</v>
      </c>
      <c r="AB399" s="66"/>
      <c r="AC399" s="66" t="b">
        <v>0</v>
      </c>
      <c r="AD399" s="66">
        <v>0</v>
      </c>
      <c r="AE399" s="72" t="s">
        <v>294</v>
      </c>
      <c r="AF399" s="66" t="b">
        <v>0</v>
      </c>
      <c r="AG399" s="66" t="s">
        <v>462</v>
      </c>
      <c r="AH399" s="66"/>
      <c r="AI399" s="72" t="s">
        <v>294</v>
      </c>
      <c r="AJ399" s="66" t="b">
        <v>0</v>
      </c>
      <c r="AK399" s="66">
        <v>1</v>
      </c>
      <c r="AL399" s="72" t="s">
        <v>294</v>
      </c>
      <c r="AM399" s="66" t="s">
        <v>1785</v>
      </c>
      <c r="AN399" s="66" t="b">
        <v>0</v>
      </c>
      <c r="AO399" s="72" t="s">
        <v>3867</v>
      </c>
      <c r="AP399" s="66" t="s">
        <v>1021</v>
      </c>
      <c r="AQ399" s="66">
        <v>0</v>
      </c>
      <c r="AR399" s="66">
        <v>0</v>
      </c>
      <c r="AS399" s="66"/>
      <c r="AT399" s="66"/>
      <c r="AU399" s="66"/>
      <c r="AV399" s="66"/>
      <c r="AW399" s="66"/>
      <c r="AX399" s="66"/>
      <c r="AY399" s="66"/>
      <c r="AZ399" s="66"/>
      <c r="BA399" s="66" t="s">
        <v>3913</v>
      </c>
      <c r="BB399">
        <v>0</v>
      </c>
      <c r="BC399" s="66" t="str">
        <f>VLOOKUP(Edges[[#This Row],[States]],'Sentiment Classification'!E:G,3,FALSE)</f>
        <v>South</v>
      </c>
      <c r="BD399" s="66" t="str">
        <f>IF(Edges[[#This Row],[Vertex 1]]=Edges[[#This Row],[Vertex 2]],"HIDE","SHOW")</f>
        <v>HIDE</v>
      </c>
      <c r="BE399" s="66">
        <f>VLOOKUP(Edges[[#This Row],[Region]],'Sentiment Classification'!J:K,2,FALSE)</f>
        <v>33</v>
      </c>
      <c r="BF399" s="66">
        <f>VLOOKUP(Edges[[#This Row],[States]],'Sentiment Classification'!E:F,2,FALSE)</f>
        <v>-2</v>
      </c>
      <c r="BG399" s="137" t="str">
        <f>REPLACE(INDEX(GroupVertices[Group], MATCH(Edges[[#This Row],[Vertex 1]],GroupVertices[Vertex],0)),1,1,"")</f>
        <v>outh</v>
      </c>
      <c r="BH399" s="137" t="str">
        <f>REPLACE(INDEX(GroupVertices[Group], MATCH(Edges[[#This Row],[Vertex 2]],GroupVertices[Vertex],0)),1,1,"")</f>
        <v>outh</v>
      </c>
      <c r="BI399">
        <v>1</v>
      </c>
    </row>
    <row r="400" spans="1:61" x14ac:dyDescent="0.25">
      <c r="A400" s="80" t="s">
        <v>3839</v>
      </c>
      <c r="B400" s="80" t="s">
        <v>3838</v>
      </c>
      <c r="C400" s="79" t="s">
        <v>9481</v>
      </c>
      <c r="D400" s="94">
        <v>1</v>
      </c>
      <c r="E400" s="95"/>
      <c r="F400" s="96">
        <v>90</v>
      </c>
      <c r="G400" s="66" t="str">
        <f>IF(Edges[[#This Row],[Vertex 1]]=Edges[[#This Row],[Vertex 2]],"HIDE","SHOW")</f>
        <v>SHOW</v>
      </c>
      <c r="H400" s="78"/>
      <c r="I400" s="97"/>
      <c r="J400" s="97"/>
      <c r="K400" s="34" t="s">
        <v>65</v>
      </c>
      <c r="L400" s="98">
        <v>400</v>
      </c>
      <c r="M400" s="98"/>
      <c r="N400" s="99"/>
      <c r="O400" s="81" t="s">
        <v>232</v>
      </c>
      <c r="P400" s="83">
        <v>42855.819664351853</v>
      </c>
      <c r="Q400" s="81" t="s">
        <v>3847</v>
      </c>
      <c r="R400" s="81"/>
      <c r="S400" s="81"/>
      <c r="T400" s="81"/>
      <c r="U400" s="81"/>
      <c r="V400" s="82" t="s">
        <v>3854</v>
      </c>
      <c r="W400" s="83">
        <v>42855.819664351853</v>
      </c>
      <c r="X400" s="82" t="s">
        <v>3861</v>
      </c>
      <c r="Y400" s="81"/>
      <c r="Z400" s="81"/>
      <c r="AA400" s="85" t="s">
        <v>3868</v>
      </c>
      <c r="AB400" s="81"/>
      <c r="AC400" s="81" t="b">
        <v>0</v>
      </c>
      <c r="AD400" s="81">
        <v>0</v>
      </c>
      <c r="AE400" s="85" t="s">
        <v>294</v>
      </c>
      <c r="AF400" s="81" t="b">
        <v>0</v>
      </c>
      <c r="AG400" s="81" t="s">
        <v>462</v>
      </c>
      <c r="AH400" s="81"/>
      <c r="AI400" s="85" t="s">
        <v>294</v>
      </c>
      <c r="AJ400" s="81" t="b">
        <v>0</v>
      </c>
      <c r="AK400" s="81">
        <v>1</v>
      </c>
      <c r="AL400" s="85" t="s">
        <v>3867</v>
      </c>
      <c r="AM400" s="81" t="s">
        <v>3872</v>
      </c>
      <c r="AN400" s="81" t="b">
        <v>0</v>
      </c>
      <c r="AO400" s="85" t="s">
        <v>3867</v>
      </c>
      <c r="AP400" s="81" t="s">
        <v>178</v>
      </c>
      <c r="AQ400" s="81">
        <v>0</v>
      </c>
      <c r="AR400" s="81">
        <v>0</v>
      </c>
      <c r="AS400" s="81"/>
      <c r="AT400" s="81"/>
      <c r="AU400" s="81"/>
      <c r="AV400" s="81"/>
      <c r="AW400" s="81"/>
      <c r="AX400" s="81"/>
      <c r="AY400" s="81"/>
      <c r="AZ400" s="81"/>
      <c r="BA400" s="66" t="s">
        <v>3913</v>
      </c>
      <c r="BB400">
        <v>0</v>
      </c>
      <c r="BC400" s="66" t="str">
        <f>VLOOKUP(Edges[[#This Row],[States]],'Sentiment Classification'!E:G,3,FALSE)</f>
        <v>South</v>
      </c>
      <c r="BD400" s="66" t="str">
        <f>IF(Edges[[#This Row],[Vertex 1]]=Edges[[#This Row],[Vertex 2]],"HIDE","SHOW")</f>
        <v>SHOW</v>
      </c>
      <c r="BE400" s="66">
        <f>VLOOKUP(Edges[[#This Row],[Region]],'Sentiment Classification'!J:K,2,FALSE)</f>
        <v>33</v>
      </c>
      <c r="BF400" s="66">
        <f>VLOOKUP(Edges[[#This Row],[States]],'Sentiment Classification'!E:F,2,FALSE)</f>
        <v>-2</v>
      </c>
      <c r="BG400" s="65" t="str">
        <f>REPLACE(INDEX(GroupVertices[Group], MATCH(Edges[[#This Row],[Vertex 1]],GroupVertices[Vertex],0)),1,1,"")</f>
        <v>outh</v>
      </c>
      <c r="BH400" s="65" t="str">
        <f>REPLACE(INDEX(GroupVertices[Group], MATCH(Edges[[#This Row],[Vertex 2]],GroupVertices[Vertex],0)),1,1,"")</f>
        <v>outh</v>
      </c>
      <c r="BI400">
        <v>1</v>
      </c>
    </row>
    <row r="401" spans="1:61" x14ac:dyDescent="0.25">
      <c r="A401" s="64" t="s">
        <v>3914</v>
      </c>
      <c r="B401" s="64" t="s">
        <v>227</v>
      </c>
      <c r="C401" s="79" t="s">
        <v>9481</v>
      </c>
      <c r="D401" s="87">
        <v>1</v>
      </c>
      <c r="E401" s="88"/>
      <c r="F401" s="89">
        <v>90</v>
      </c>
      <c r="G401" s="66" t="str">
        <f>IF(Edges[[#This Row],[Vertex 1]]=Edges[[#This Row],[Vertex 2]],"HIDE","SHOW")</f>
        <v>SHOW</v>
      </c>
      <c r="H401" s="77"/>
      <c r="I401" s="90"/>
      <c r="J401" s="90"/>
      <c r="K401" s="34" t="s">
        <v>65</v>
      </c>
      <c r="L401" s="93">
        <v>401</v>
      </c>
      <c r="M401" s="93"/>
      <c r="N401" s="92"/>
      <c r="O401" s="66" t="s">
        <v>233</v>
      </c>
      <c r="P401" s="68">
        <v>42846.447858796295</v>
      </c>
      <c r="Q401" s="66" t="s">
        <v>3917</v>
      </c>
      <c r="R401" s="66"/>
      <c r="S401" s="66"/>
      <c r="T401" s="66"/>
      <c r="U401" s="69" t="s">
        <v>3920</v>
      </c>
      <c r="V401" s="70" t="s">
        <v>3920</v>
      </c>
      <c r="W401" s="68">
        <v>42846.447858796295</v>
      </c>
      <c r="X401" s="70" t="s">
        <v>3923</v>
      </c>
      <c r="Y401" s="66"/>
      <c r="Z401" s="66"/>
      <c r="AA401" s="72" t="s">
        <v>3926</v>
      </c>
      <c r="AB401" s="72" t="s">
        <v>3929</v>
      </c>
      <c r="AC401" s="66" t="b">
        <v>0</v>
      </c>
      <c r="AD401" s="66">
        <v>0</v>
      </c>
      <c r="AE401" s="72" t="s">
        <v>293</v>
      </c>
      <c r="AF401" s="66" t="b">
        <v>0</v>
      </c>
      <c r="AG401" s="66" t="s">
        <v>297</v>
      </c>
      <c r="AH401" s="66"/>
      <c r="AI401" s="72" t="s">
        <v>294</v>
      </c>
      <c r="AJ401" s="66" t="b">
        <v>0</v>
      </c>
      <c r="AK401" s="66">
        <v>0</v>
      </c>
      <c r="AL401" s="72" t="s">
        <v>294</v>
      </c>
      <c r="AM401" s="66" t="s">
        <v>303</v>
      </c>
      <c r="AN401" s="66" t="b">
        <v>0</v>
      </c>
      <c r="AO401" s="72" t="s">
        <v>3929</v>
      </c>
      <c r="AP401" s="66" t="s">
        <v>178</v>
      </c>
      <c r="AQ401" s="66">
        <v>0</v>
      </c>
      <c r="AR401" s="66">
        <v>0</v>
      </c>
      <c r="AS401" s="66"/>
      <c r="AT401" s="66"/>
      <c r="AU401" s="66"/>
      <c r="AV401" s="66"/>
      <c r="AW401" s="66"/>
      <c r="AX401" s="66"/>
      <c r="AY401" s="66"/>
      <c r="AZ401" s="66"/>
      <c r="BA401" s="66" t="s">
        <v>3950</v>
      </c>
      <c r="BB401">
        <v>0</v>
      </c>
      <c r="BC401" s="66" t="str">
        <f>VLOOKUP(Edges[[#This Row],[States]],'Sentiment Classification'!E:G,3,FALSE)</f>
        <v>East</v>
      </c>
      <c r="BD401" s="66" t="str">
        <f>IF(Edges[[#This Row],[Vertex 1]]=Edges[[#This Row],[Vertex 2]],"HIDE","SHOW")</f>
        <v>SHOW</v>
      </c>
      <c r="BE401" s="66">
        <f>VLOOKUP(Edges[[#This Row],[Region]],'Sentiment Classification'!J:K,2,FALSE)</f>
        <v>-30</v>
      </c>
      <c r="BF401" s="66">
        <f>VLOOKUP(Edges[[#This Row],[States]],'Sentiment Classification'!E:F,2,FALSE)</f>
        <v>-2</v>
      </c>
      <c r="BG401" s="65" t="str">
        <f>REPLACE(INDEX(GroupVertices[Group], MATCH(Edges[[#This Row],[Vertex 1]],GroupVertices[Vertex],0)),1,1,"")</f>
        <v>ast</v>
      </c>
      <c r="BH401" s="65" t="str">
        <f>REPLACE(INDEX(GroupVertices[Group], MATCH(Edges[[#This Row],[Vertex 2]],GroupVertices[Vertex],0)),1,1,"")</f>
        <v>A</v>
      </c>
      <c r="BI401">
        <v>1</v>
      </c>
    </row>
    <row r="402" spans="1:61" x14ac:dyDescent="0.25">
      <c r="A402" s="64" t="s">
        <v>3915</v>
      </c>
      <c r="B402" s="64" t="s">
        <v>226</v>
      </c>
      <c r="C402" s="79" t="s">
        <v>9480</v>
      </c>
      <c r="D402" s="87">
        <v>1</v>
      </c>
      <c r="E402" s="88"/>
      <c r="F402" s="89">
        <v>90</v>
      </c>
      <c r="G402" s="66" t="str">
        <f>IF(Edges[[#This Row],[Vertex 1]]=Edges[[#This Row],[Vertex 2]],"HIDE","SHOW")</f>
        <v>SHOW</v>
      </c>
      <c r="H402" s="77"/>
      <c r="I402" s="90"/>
      <c r="J402" s="90"/>
      <c r="K402" s="34" t="s">
        <v>65</v>
      </c>
      <c r="L402" s="93">
        <v>402</v>
      </c>
      <c r="M402" s="93"/>
      <c r="N402" s="92"/>
      <c r="O402" s="66" t="s">
        <v>233</v>
      </c>
      <c r="P402" s="68">
        <v>42848.213240740741</v>
      </c>
      <c r="Q402" s="66" t="s">
        <v>3918</v>
      </c>
      <c r="R402" s="66"/>
      <c r="S402" s="66"/>
      <c r="T402" s="66"/>
      <c r="U402" s="66"/>
      <c r="V402" s="70" t="s">
        <v>3921</v>
      </c>
      <c r="W402" s="68">
        <v>42848.213240740741</v>
      </c>
      <c r="X402" s="70" t="s">
        <v>3924</v>
      </c>
      <c r="Y402" s="66"/>
      <c r="Z402" s="66"/>
      <c r="AA402" s="72" t="s">
        <v>3927</v>
      </c>
      <c r="AB402" s="66"/>
      <c r="AC402" s="66" t="b">
        <v>0</v>
      </c>
      <c r="AD402" s="66">
        <v>0</v>
      </c>
      <c r="AE402" s="72" t="s">
        <v>581</v>
      </c>
      <c r="AF402" s="66" t="b">
        <v>0</v>
      </c>
      <c r="AG402" s="66" t="s">
        <v>297</v>
      </c>
      <c r="AH402" s="66"/>
      <c r="AI402" s="72" t="s">
        <v>294</v>
      </c>
      <c r="AJ402" s="66" t="b">
        <v>0</v>
      </c>
      <c r="AK402" s="66">
        <v>0</v>
      </c>
      <c r="AL402" s="72" t="s">
        <v>294</v>
      </c>
      <c r="AM402" s="66" t="s">
        <v>303</v>
      </c>
      <c r="AN402" s="66" t="b">
        <v>0</v>
      </c>
      <c r="AO402" s="72" t="s">
        <v>3927</v>
      </c>
      <c r="AP402" s="66" t="s">
        <v>178</v>
      </c>
      <c r="AQ402" s="66">
        <v>0</v>
      </c>
      <c r="AR402" s="66">
        <v>0</v>
      </c>
      <c r="AS402" s="66" t="s">
        <v>3930</v>
      </c>
      <c r="AT402" s="66" t="s">
        <v>365</v>
      </c>
      <c r="AU402" s="66" t="s">
        <v>1024</v>
      </c>
      <c r="AV402" s="66" t="s">
        <v>3931</v>
      </c>
      <c r="AW402" s="66" t="s">
        <v>3932</v>
      </c>
      <c r="AX402" s="66" t="s">
        <v>3933</v>
      </c>
      <c r="AY402" s="66" t="s">
        <v>3205</v>
      </c>
      <c r="AZ402" s="69" t="s">
        <v>3934</v>
      </c>
      <c r="BA402" s="66" t="s">
        <v>3950</v>
      </c>
      <c r="BB402">
        <v>-1</v>
      </c>
      <c r="BC402" s="66" t="str">
        <f>VLOOKUP(Edges[[#This Row],[States]],'Sentiment Classification'!E:G,3,FALSE)</f>
        <v>East</v>
      </c>
      <c r="BD402" s="66" t="str">
        <f>IF(Edges[[#This Row],[Vertex 1]]=Edges[[#This Row],[Vertex 2]],"HIDE","SHOW")</f>
        <v>SHOW</v>
      </c>
      <c r="BE402" s="66">
        <f>VLOOKUP(Edges[[#This Row],[Region]],'Sentiment Classification'!J:K,2,FALSE)</f>
        <v>-30</v>
      </c>
      <c r="BF402" s="66">
        <f>VLOOKUP(Edges[[#This Row],[States]],'Sentiment Classification'!E:F,2,FALSE)</f>
        <v>-2</v>
      </c>
      <c r="BG402" s="65" t="str">
        <f>REPLACE(INDEX(GroupVertices[Group], MATCH(Edges[[#This Row],[Vertex 1]],GroupVertices[Vertex],0)),1,1,"")</f>
        <v>ast</v>
      </c>
      <c r="BH402" s="65" t="str">
        <f>REPLACE(INDEX(GroupVertices[Group], MATCH(Edges[[#This Row],[Vertex 2]],GroupVertices[Vertex],0)),1,1,"")</f>
        <v>A</v>
      </c>
      <c r="BI402">
        <v>1</v>
      </c>
    </row>
    <row r="403" spans="1:61" hidden="1" x14ac:dyDescent="0.25">
      <c r="A403" s="64" t="s">
        <v>496</v>
      </c>
      <c r="B403" s="64" t="s">
        <v>496</v>
      </c>
      <c r="C403" s="79"/>
      <c r="D403" s="87"/>
      <c r="E403" s="88"/>
      <c r="F403" s="89"/>
      <c r="G403" s="66" t="str">
        <f>IF(Edges[[#This Row],[Vertex 1]]=Edges[[#This Row],[Vertex 2]],"HIDE","SHOW")</f>
        <v>HIDE</v>
      </c>
      <c r="H403" s="77"/>
      <c r="I403" s="90"/>
      <c r="J403" s="90"/>
      <c r="K403" s="34" t="s">
        <v>65</v>
      </c>
      <c r="L403" s="93">
        <v>403</v>
      </c>
      <c r="M403" s="93"/>
      <c r="N403" s="92"/>
      <c r="O403" s="66" t="s">
        <v>178</v>
      </c>
      <c r="P403" s="68">
        <v>42852.004918981482</v>
      </c>
      <c r="Q403" s="66" t="s">
        <v>514</v>
      </c>
      <c r="R403" s="66"/>
      <c r="S403" s="66"/>
      <c r="T403" s="66"/>
      <c r="U403" s="66"/>
      <c r="V403" s="70" t="s">
        <v>537</v>
      </c>
      <c r="W403" s="68">
        <v>42852.004918981482</v>
      </c>
      <c r="X403" s="70" t="s">
        <v>554</v>
      </c>
      <c r="Y403" s="66"/>
      <c r="Z403" s="66"/>
      <c r="AA403" s="72" t="s">
        <v>572</v>
      </c>
      <c r="AB403" s="66"/>
      <c r="AC403" s="66" t="b">
        <v>0</v>
      </c>
      <c r="AD403" s="66">
        <v>0</v>
      </c>
      <c r="AE403" s="72" t="s">
        <v>294</v>
      </c>
      <c r="AF403" s="66" t="b">
        <v>0</v>
      </c>
      <c r="AG403" s="66" t="s">
        <v>584</v>
      </c>
      <c r="AH403" s="66"/>
      <c r="AI403" s="72" t="s">
        <v>294</v>
      </c>
      <c r="AJ403" s="66" t="b">
        <v>0</v>
      </c>
      <c r="AK403" s="66">
        <v>0</v>
      </c>
      <c r="AL403" s="72" t="s">
        <v>294</v>
      </c>
      <c r="AM403" s="66" t="s">
        <v>307</v>
      </c>
      <c r="AN403" s="66" t="b">
        <v>0</v>
      </c>
      <c r="AO403" s="72" t="s">
        <v>572</v>
      </c>
      <c r="AP403" s="66" t="s">
        <v>178</v>
      </c>
      <c r="AQ403" s="66">
        <v>0</v>
      </c>
      <c r="AR403" s="66">
        <v>0</v>
      </c>
      <c r="AS403" s="66"/>
      <c r="AT403" s="66"/>
      <c r="AU403" s="66"/>
      <c r="AV403" s="66"/>
      <c r="AW403" s="66"/>
      <c r="AX403" s="66"/>
      <c r="AY403" s="66"/>
      <c r="AZ403" s="66"/>
      <c r="BA403" s="66" t="s">
        <v>3950</v>
      </c>
      <c r="BB403">
        <v>0</v>
      </c>
      <c r="BC403" s="66" t="str">
        <f>VLOOKUP(Edges[[#This Row],[States]],'Sentiment Classification'!E:G,3,FALSE)</f>
        <v>East</v>
      </c>
      <c r="BD403" s="66" t="str">
        <f>IF(Edges[[#This Row],[Vertex 1]]=Edges[[#This Row],[Vertex 2]],"HIDE","SHOW")</f>
        <v>HIDE</v>
      </c>
      <c r="BE403" s="66">
        <f>VLOOKUP(Edges[[#This Row],[Region]],'Sentiment Classification'!J:K,2,FALSE)</f>
        <v>-30</v>
      </c>
      <c r="BF403" s="66">
        <f>VLOOKUP(Edges[[#This Row],[States]],'Sentiment Classification'!E:F,2,FALSE)</f>
        <v>-2</v>
      </c>
      <c r="BG403" s="137" t="e">
        <f>REPLACE(INDEX(GroupVertices[Group], MATCH(Edges[[#This Row],[Vertex 1]],GroupVertices[Vertex],0)),1,1,"")</f>
        <v>#N/A</v>
      </c>
      <c r="BH403" s="137" t="e">
        <f>REPLACE(INDEX(GroupVertices[Group], MATCH(Edges[[#This Row],[Vertex 2]],GroupVertices[Vertex],0)),1,1,"")</f>
        <v>#N/A</v>
      </c>
      <c r="BI403">
        <v>7</v>
      </c>
    </row>
    <row r="404" spans="1:61" x14ac:dyDescent="0.25">
      <c r="A404" s="80" t="s">
        <v>3916</v>
      </c>
      <c r="B404" s="80" t="s">
        <v>226</v>
      </c>
      <c r="C404" s="79" t="s">
        <v>9480</v>
      </c>
      <c r="D404" s="94">
        <v>1</v>
      </c>
      <c r="E404" s="95"/>
      <c r="F404" s="96">
        <v>90</v>
      </c>
      <c r="G404" s="66" t="str">
        <f>IF(Edges[[#This Row],[Vertex 1]]=Edges[[#This Row],[Vertex 2]],"HIDE","SHOW")</f>
        <v>SHOW</v>
      </c>
      <c r="H404" s="78"/>
      <c r="I404" s="97"/>
      <c r="J404" s="97"/>
      <c r="K404" s="34" t="s">
        <v>65</v>
      </c>
      <c r="L404" s="98">
        <v>404</v>
      </c>
      <c r="M404" s="98"/>
      <c r="N404" s="99"/>
      <c r="O404" s="81" t="s">
        <v>233</v>
      </c>
      <c r="P404" s="83">
        <v>42852.16306712963</v>
      </c>
      <c r="Q404" s="81" t="s">
        <v>3919</v>
      </c>
      <c r="R404" s="81"/>
      <c r="S404" s="81"/>
      <c r="T404" s="81"/>
      <c r="U404" s="81"/>
      <c r="V404" s="82" t="s">
        <v>3922</v>
      </c>
      <c r="W404" s="83">
        <v>42852.16306712963</v>
      </c>
      <c r="X404" s="82" t="s">
        <v>3925</v>
      </c>
      <c r="Y404" s="81"/>
      <c r="Z404" s="81"/>
      <c r="AA404" s="85" t="s">
        <v>3928</v>
      </c>
      <c r="AB404" s="81"/>
      <c r="AC404" s="81" t="b">
        <v>0</v>
      </c>
      <c r="AD404" s="81">
        <v>0</v>
      </c>
      <c r="AE404" s="85" t="s">
        <v>581</v>
      </c>
      <c r="AF404" s="81" t="b">
        <v>0</v>
      </c>
      <c r="AG404" s="81" t="s">
        <v>297</v>
      </c>
      <c r="AH404" s="81"/>
      <c r="AI404" s="85" t="s">
        <v>294</v>
      </c>
      <c r="AJ404" s="81" t="b">
        <v>0</v>
      </c>
      <c r="AK404" s="81">
        <v>0</v>
      </c>
      <c r="AL404" s="85" t="s">
        <v>294</v>
      </c>
      <c r="AM404" s="81" t="s">
        <v>303</v>
      </c>
      <c r="AN404" s="81" t="b">
        <v>0</v>
      </c>
      <c r="AO404" s="85" t="s">
        <v>3928</v>
      </c>
      <c r="AP404" s="81" t="s">
        <v>178</v>
      </c>
      <c r="AQ404" s="81">
        <v>0</v>
      </c>
      <c r="AR404" s="81">
        <v>0</v>
      </c>
      <c r="AS404" s="81"/>
      <c r="AT404" s="81"/>
      <c r="AU404" s="81"/>
      <c r="AV404" s="81"/>
      <c r="AW404" s="81"/>
      <c r="AX404" s="81"/>
      <c r="AY404" s="81"/>
      <c r="AZ404" s="81"/>
      <c r="BA404" s="66" t="s">
        <v>3950</v>
      </c>
      <c r="BB404">
        <v>-1</v>
      </c>
      <c r="BC404" s="66" t="str">
        <f>VLOOKUP(Edges[[#This Row],[States]],'Sentiment Classification'!E:G,3,FALSE)</f>
        <v>East</v>
      </c>
      <c r="BD404" s="66" t="str">
        <f>IF(Edges[[#This Row],[Vertex 1]]=Edges[[#This Row],[Vertex 2]],"HIDE","SHOW")</f>
        <v>SHOW</v>
      </c>
      <c r="BE404" s="66">
        <f>VLOOKUP(Edges[[#This Row],[Region]],'Sentiment Classification'!J:K,2,FALSE)</f>
        <v>-30</v>
      </c>
      <c r="BF404" s="66">
        <f>VLOOKUP(Edges[[#This Row],[States]],'Sentiment Classification'!E:F,2,FALSE)</f>
        <v>-2</v>
      </c>
      <c r="BG404" s="65" t="str">
        <f>REPLACE(INDEX(GroupVertices[Group], MATCH(Edges[[#This Row],[Vertex 1]],GroupVertices[Vertex],0)),1,1,"")</f>
        <v>ast</v>
      </c>
      <c r="BH404" s="65" t="str">
        <f>REPLACE(INDEX(GroupVertices[Group], MATCH(Edges[[#This Row],[Vertex 2]],GroupVertices[Vertex],0)),1,1,"")</f>
        <v>A</v>
      </c>
      <c r="BI404">
        <v>1</v>
      </c>
    </row>
    <row r="405" spans="1:61" hidden="1" x14ac:dyDescent="0.25">
      <c r="A405" s="64" t="s">
        <v>3952</v>
      </c>
      <c r="B405" s="64" t="s">
        <v>3952</v>
      </c>
      <c r="C405" s="79"/>
      <c r="D405" s="87"/>
      <c r="E405" s="88"/>
      <c r="F405" s="89"/>
      <c r="G405" s="66" t="str">
        <f>IF(Edges[[#This Row],[Vertex 1]]=Edges[[#This Row],[Vertex 2]],"HIDE","SHOW")</f>
        <v>HIDE</v>
      </c>
      <c r="H405" s="77"/>
      <c r="I405" s="90"/>
      <c r="J405" s="90"/>
      <c r="K405" s="34" t="s">
        <v>65</v>
      </c>
      <c r="L405" s="93">
        <v>405</v>
      </c>
      <c r="M405" s="93"/>
      <c r="N405" s="92"/>
      <c r="O405" s="66" t="s">
        <v>178</v>
      </c>
      <c r="P405" s="68">
        <v>42848.735173611109</v>
      </c>
      <c r="Q405" s="66" t="s">
        <v>3956</v>
      </c>
      <c r="R405" s="69" t="s">
        <v>3959</v>
      </c>
      <c r="S405" s="66" t="s">
        <v>3382</v>
      </c>
      <c r="T405" s="66"/>
      <c r="U405" s="69" t="s">
        <v>3961</v>
      </c>
      <c r="V405" s="70" t="s">
        <v>3961</v>
      </c>
      <c r="W405" s="68">
        <v>42848.735173611109</v>
      </c>
      <c r="X405" s="70" t="s">
        <v>3964</v>
      </c>
      <c r="Y405" s="66"/>
      <c r="Z405" s="66"/>
      <c r="AA405" s="72" t="s">
        <v>3967</v>
      </c>
      <c r="AB405" s="66"/>
      <c r="AC405" s="66" t="b">
        <v>0</v>
      </c>
      <c r="AD405" s="66">
        <v>0</v>
      </c>
      <c r="AE405" s="72" t="s">
        <v>294</v>
      </c>
      <c r="AF405" s="66" t="b">
        <v>0</v>
      </c>
      <c r="AG405" s="66" t="s">
        <v>297</v>
      </c>
      <c r="AH405" s="66"/>
      <c r="AI405" s="72" t="s">
        <v>294</v>
      </c>
      <c r="AJ405" s="66" t="b">
        <v>0</v>
      </c>
      <c r="AK405" s="66">
        <v>0</v>
      </c>
      <c r="AL405" s="72" t="s">
        <v>294</v>
      </c>
      <c r="AM405" s="66" t="s">
        <v>303</v>
      </c>
      <c r="AN405" s="66" t="b">
        <v>0</v>
      </c>
      <c r="AO405" s="72" t="s">
        <v>3967</v>
      </c>
      <c r="AP405" s="66" t="s">
        <v>178</v>
      </c>
      <c r="AQ405" s="66">
        <v>0</v>
      </c>
      <c r="AR405" s="66">
        <v>0</v>
      </c>
      <c r="AS405" s="66"/>
      <c r="AT405" s="66"/>
      <c r="AU405" s="66"/>
      <c r="AV405" s="66"/>
      <c r="AW405" s="66"/>
      <c r="AX405" s="66"/>
      <c r="AY405" s="66"/>
      <c r="AZ405" s="66"/>
      <c r="BA405" s="66" t="s">
        <v>3951</v>
      </c>
      <c r="BB405">
        <v>0</v>
      </c>
      <c r="BC405" s="66" t="str">
        <f>VLOOKUP(Edges[[#This Row],[States]],'Sentiment Classification'!E:G,3,FALSE)</f>
        <v>North</v>
      </c>
      <c r="BD405" s="66" t="str">
        <f>IF(Edges[[#This Row],[Vertex 1]]=Edges[[#This Row],[Vertex 2]],"HIDE","SHOW")</f>
        <v>HIDE</v>
      </c>
      <c r="BE405" s="66">
        <f>VLOOKUP(Edges[[#This Row],[Region]],'Sentiment Classification'!J:K,2,FALSE)</f>
        <v>154</v>
      </c>
      <c r="BF405" s="66">
        <f>VLOOKUP(Edges[[#This Row],[States]],'Sentiment Classification'!E:F,2,FALSE)</f>
        <v>0</v>
      </c>
      <c r="BG405" s="137" t="e">
        <f>REPLACE(INDEX(GroupVertices[Group], MATCH(Edges[[#This Row],[Vertex 1]],GroupVertices[Vertex],0)),1,1,"")</f>
        <v>#N/A</v>
      </c>
      <c r="BH405" s="137" t="e">
        <f>REPLACE(INDEX(GroupVertices[Group], MATCH(Edges[[#This Row],[Vertex 2]],GroupVertices[Vertex],0)),1,1,"")</f>
        <v>#N/A</v>
      </c>
      <c r="BI405">
        <v>1</v>
      </c>
    </row>
    <row r="406" spans="1:61" x14ac:dyDescent="0.25">
      <c r="A406" s="80" t="s">
        <v>3953</v>
      </c>
      <c r="B406" s="80" t="s">
        <v>226</v>
      </c>
      <c r="C406" s="79" t="s">
        <v>9481</v>
      </c>
      <c r="D406" s="94">
        <v>1</v>
      </c>
      <c r="E406" s="95"/>
      <c r="F406" s="96">
        <v>90</v>
      </c>
      <c r="G406" s="66" t="str">
        <f>IF(Edges[[#This Row],[Vertex 1]]=Edges[[#This Row],[Vertex 2]],"HIDE","SHOW")</f>
        <v>SHOW</v>
      </c>
      <c r="H406" s="78"/>
      <c r="I406" s="97"/>
      <c r="J406" s="97"/>
      <c r="K406" s="34" t="s">
        <v>65</v>
      </c>
      <c r="L406" s="98">
        <v>406</v>
      </c>
      <c r="M406" s="98"/>
      <c r="N406" s="99"/>
      <c r="O406" s="81" t="s">
        <v>233</v>
      </c>
      <c r="P406" s="83">
        <v>42849.631516203706</v>
      </c>
      <c r="Q406" s="81" t="s">
        <v>3957</v>
      </c>
      <c r="R406" s="84" t="s">
        <v>3960</v>
      </c>
      <c r="S406" s="81" t="s">
        <v>525</v>
      </c>
      <c r="T406" s="81"/>
      <c r="U406" s="81"/>
      <c r="V406" s="82" t="s">
        <v>3962</v>
      </c>
      <c r="W406" s="83">
        <v>42849.631516203706</v>
      </c>
      <c r="X406" s="82" t="s">
        <v>3965</v>
      </c>
      <c r="Y406" s="81"/>
      <c r="Z406" s="81"/>
      <c r="AA406" s="85" t="s">
        <v>3968</v>
      </c>
      <c r="AB406" s="85" t="s">
        <v>3970</v>
      </c>
      <c r="AC406" s="81" t="b">
        <v>0</v>
      </c>
      <c r="AD406" s="81">
        <v>0</v>
      </c>
      <c r="AE406" s="85" t="s">
        <v>581</v>
      </c>
      <c r="AF406" s="81" t="b">
        <v>0</v>
      </c>
      <c r="AG406" s="81" t="s">
        <v>1017</v>
      </c>
      <c r="AH406" s="81"/>
      <c r="AI406" s="85" t="s">
        <v>294</v>
      </c>
      <c r="AJ406" s="81" t="b">
        <v>0</v>
      </c>
      <c r="AK406" s="81">
        <v>0</v>
      </c>
      <c r="AL406" s="85" t="s">
        <v>294</v>
      </c>
      <c r="AM406" s="81" t="s">
        <v>585</v>
      </c>
      <c r="AN406" s="81" t="b">
        <v>1</v>
      </c>
      <c r="AO406" s="85" t="s">
        <v>3970</v>
      </c>
      <c r="AP406" s="81" t="s">
        <v>178</v>
      </c>
      <c r="AQ406" s="81">
        <v>0</v>
      </c>
      <c r="AR406" s="81">
        <v>0</v>
      </c>
      <c r="AS406" s="81"/>
      <c r="AT406" s="81"/>
      <c r="AU406" s="81"/>
      <c r="AV406" s="81"/>
      <c r="AW406" s="81"/>
      <c r="AX406" s="81"/>
      <c r="AY406" s="81"/>
      <c r="AZ406" s="81"/>
      <c r="BA406" s="66" t="s">
        <v>3951</v>
      </c>
      <c r="BB406">
        <v>0</v>
      </c>
      <c r="BC406" s="66" t="str">
        <f>VLOOKUP(Edges[[#This Row],[States]],'Sentiment Classification'!E:G,3,FALSE)</f>
        <v>North</v>
      </c>
      <c r="BD406" s="66" t="str">
        <f>IF(Edges[[#This Row],[Vertex 1]]=Edges[[#This Row],[Vertex 2]],"HIDE","SHOW")</f>
        <v>SHOW</v>
      </c>
      <c r="BE406" s="66">
        <f>VLOOKUP(Edges[[#This Row],[Region]],'Sentiment Classification'!J:K,2,FALSE)</f>
        <v>154</v>
      </c>
      <c r="BF406" s="66">
        <f>VLOOKUP(Edges[[#This Row],[States]],'Sentiment Classification'!E:F,2,FALSE)</f>
        <v>0</v>
      </c>
      <c r="BG406" s="65" t="str">
        <f>REPLACE(INDEX(GroupVertices[Group], MATCH(Edges[[#This Row],[Vertex 1]],GroupVertices[Vertex],0)),1,1,"")</f>
        <v>orth</v>
      </c>
      <c r="BH406" s="65" t="str">
        <f>REPLACE(INDEX(GroupVertices[Group], MATCH(Edges[[#This Row],[Vertex 2]],GroupVertices[Vertex],0)),1,1,"")</f>
        <v>A</v>
      </c>
      <c r="BI406">
        <v>1</v>
      </c>
    </row>
    <row r="407" spans="1:61" x14ac:dyDescent="0.25">
      <c r="A407" s="64" t="s">
        <v>3954</v>
      </c>
      <c r="B407" s="64" t="s">
        <v>3840</v>
      </c>
      <c r="C407" s="79" t="s">
        <v>9481</v>
      </c>
      <c r="D407" s="87">
        <v>1</v>
      </c>
      <c r="E407" s="88"/>
      <c r="F407" s="89">
        <v>90</v>
      </c>
      <c r="G407" s="66" t="str">
        <f>IF(Edges[[#This Row],[Vertex 1]]=Edges[[#This Row],[Vertex 2]],"HIDE","SHOW")</f>
        <v>SHOW</v>
      </c>
      <c r="H407" s="77"/>
      <c r="I407" s="90"/>
      <c r="J407" s="90"/>
      <c r="K407" s="34" t="s">
        <v>65</v>
      </c>
      <c r="L407" s="93">
        <v>407</v>
      </c>
      <c r="M407" s="93"/>
      <c r="N407" s="92"/>
      <c r="O407" s="66" t="s">
        <v>232</v>
      </c>
      <c r="P407" s="68">
        <v>42853.519074074073</v>
      </c>
      <c r="Q407" s="66" t="s">
        <v>3958</v>
      </c>
      <c r="R407" s="66"/>
      <c r="S407" s="66"/>
      <c r="T407" s="66"/>
      <c r="U407" s="66"/>
      <c r="V407" s="70" t="s">
        <v>3963</v>
      </c>
      <c r="W407" s="68">
        <v>42853.519074074073</v>
      </c>
      <c r="X407" s="70" t="s">
        <v>3966</v>
      </c>
      <c r="Y407" s="66"/>
      <c r="Z407" s="66"/>
      <c r="AA407" s="72" t="s">
        <v>3969</v>
      </c>
      <c r="AB407" s="72" t="s">
        <v>3971</v>
      </c>
      <c r="AC407" s="66" t="b">
        <v>0</v>
      </c>
      <c r="AD407" s="66">
        <v>0</v>
      </c>
      <c r="AE407" s="72" t="s">
        <v>3972</v>
      </c>
      <c r="AF407" s="66" t="b">
        <v>0</v>
      </c>
      <c r="AG407" s="66" t="s">
        <v>298</v>
      </c>
      <c r="AH407" s="66"/>
      <c r="AI407" s="72" t="s">
        <v>294</v>
      </c>
      <c r="AJ407" s="66" t="b">
        <v>0</v>
      </c>
      <c r="AK407" s="66">
        <v>0</v>
      </c>
      <c r="AL407" s="72" t="s">
        <v>294</v>
      </c>
      <c r="AM407" s="66" t="s">
        <v>303</v>
      </c>
      <c r="AN407" s="66" t="b">
        <v>0</v>
      </c>
      <c r="AO407" s="72" t="s">
        <v>3971</v>
      </c>
      <c r="AP407" s="66" t="s">
        <v>178</v>
      </c>
      <c r="AQ407" s="66">
        <v>0</v>
      </c>
      <c r="AR407" s="66">
        <v>0</v>
      </c>
      <c r="AS407" s="66"/>
      <c r="AT407" s="66"/>
      <c r="AU407" s="66"/>
      <c r="AV407" s="66"/>
      <c r="AW407" s="66"/>
      <c r="AX407" s="66"/>
      <c r="AY407" s="66"/>
      <c r="AZ407" s="66"/>
      <c r="BA407" s="66" t="s">
        <v>3951</v>
      </c>
      <c r="BB407">
        <v>0</v>
      </c>
      <c r="BC407" s="66" t="str">
        <f>VLOOKUP(Edges[[#This Row],[States]],'Sentiment Classification'!E:G,3,FALSE)</f>
        <v>North</v>
      </c>
      <c r="BD407" s="66" t="str">
        <f>IF(Edges[[#This Row],[Vertex 1]]=Edges[[#This Row],[Vertex 2]],"HIDE","SHOW")</f>
        <v>SHOW</v>
      </c>
      <c r="BE407" s="66">
        <f>VLOOKUP(Edges[[#This Row],[Region]],'Sentiment Classification'!J:K,2,FALSE)</f>
        <v>154</v>
      </c>
      <c r="BF407" s="66">
        <f>VLOOKUP(Edges[[#This Row],[States]],'Sentiment Classification'!E:F,2,FALSE)</f>
        <v>0</v>
      </c>
      <c r="BG407" s="65" t="str">
        <f>REPLACE(INDEX(GroupVertices[Group], MATCH(Edges[[#This Row],[Vertex 1]],GroupVertices[Vertex],0)),1,1,"")</f>
        <v>orth</v>
      </c>
      <c r="BH407" s="65" t="str">
        <f>REPLACE(INDEX(GroupVertices[Group], MATCH(Edges[[#This Row],[Vertex 2]],GroupVertices[Vertex],0)),1,1,"")</f>
        <v>A</v>
      </c>
      <c r="BI407">
        <v>1</v>
      </c>
    </row>
    <row r="408" spans="1:61" x14ac:dyDescent="0.25">
      <c r="A408" s="64" t="s">
        <v>3954</v>
      </c>
      <c r="B408" s="64" t="s">
        <v>3955</v>
      </c>
      <c r="C408" s="79" t="s">
        <v>9481</v>
      </c>
      <c r="D408" s="87">
        <v>1</v>
      </c>
      <c r="E408" s="88"/>
      <c r="F408" s="89">
        <v>90</v>
      </c>
      <c r="G408" s="66" t="str">
        <f>IF(Edges[[#This Row],[Vertex 1]]=Edges[[#This Row],[Vertex 2]],"HIDE","SHOW")</f>
        <v>SHOW</v>
      </c>
      <c r="H408" s="77"/>
      <c r="I408" s="90"/>
      <c r="J408" s="90"/>
      <c r="K408" s="34" t="s">
        <v>65</v>
      </c>
      <c r="L408" s="93">
        <v>408</v>
      </c>
      <c r="M408" s="93"/>
      <c r="N408" s="92"/>
      <c r="O408" s="66" t="s">
        <v>233</v>
      </c>
      <c r="P408" s="68">
        <v>42853.519074074073</v>
      </c>
      <c r="Q408" s="66" t="s">
        <v>3958</v>
      </c>
      <c r="R408" s="66"/>
      <c r="S408" s="66"/>
      <c r="T408" s="66"/>
      <c r="U408" s="66"/>
      <c r="V408" s="70" t="s">
        <v>3963</v>
      </c>
      <c r="W408" s="68">
        <v>42853.519074074073</v>
      </c>
      <c r="X408" s="70" t="s">
        <v>3966</v>
      </c>
      <c r="Y408" s="66"/>
      <c r="Z408" s="66"/>
      <c r="AA408" s="72" t="s">
        <v>3969</v>
      </c>
      <c r="AB408" s="72" t="s">
        <v>3971</v>
      </c>
      <c r="AC408" s="66" t="b">
        <v>0</v>
      </c>
      <c r="AD408" s="66">
        <v>0</v>
      </c>
      <c r="AE408" s="72" t="s">
        <v>3972</v>
      </c>
      <c r="AF408" s="66" t="b">
        <v>0</v>
      </c>
      <c r="AG408" s="66" t="s">
        <v>298</v>
      </c>
      <c r="AH408" s="66"/>
      <c r="AI408" s="72" t="s">
        <v>294</v>
      </c>
      <c r="AJ408" s="66" t="b">
        <v>0</v>
      </c>
      <c r="AK408" s="66">
        <v>0</v>
      </c>
      <c r="AL408" s="72" t="s">
        <v>294</v>
      </c>
      <c r="AM408" s="66" t="s">
        <v>303</v>
      </c>
      <c r="AN408" s="66" t="b">
        <v>0</v>
      </c>
      <c r="AO408" s="72" t="s">
        <v>3971</v>
      </c>
      <c r="AP408" s="66" t="s">
        <v>178</v>
      </c>
      <c r="AQ408" s="66">
        <v>0</v>
      </c>
      <c r="AR408" s="66">
        <v>0</v>
      </c>
      <c r="AS408" s="66"/>
      <c r="AT408" s="66"/>
      <c r="AU408" s="66"/>
      <c r="AV408" s="66"/>
      <c r="AW408" s="66"/>
      <c r="AX408" s="66"/>
      <c r="AY408" s="66"/>
      <c r="AZ408" s="66"/>
      <c r="BA408" s="66" t="s">
        <v>3951</v>
      </c>
      <c r="BB408">
        <v>0</v>
      </c>
      <c r="BC408" s="66" t="str">
        <f>VLOOKUP(Edges[[#This Row],[States]],'Sentiment Classification'!E:G,3,FALSE)</f>
        <v>North</v>
      </c>
      <c r="BD408" s="66" t="str">
        <f>IF(Edges[[#This Row],[Vertex 1]]=Edges[[#This Row],[Vertex 2]],"HIDE","SHOW")</f>
        <v>SHOW</v>
      </c>
      <c r="BE408" s="66">
        <f>VLOOKUP(Edges[[#This Row],[Region]],'Sentiment Classification'!J:K,2,FALSE)</f>
        <v>154</v>
      </c>
      <c r="BF408" s="66">
        <f>VLOOKUP(Edges[[#This Row],[States]],'Sentiment Classification'!E:F,2,FALSE)</f>
        <v>0</v>
      </c>
      <c r="BG408" s="65" t="str">
        <f>REPLACE(INDEX(GroupVertices[Group], MATCH(Edges[[#This Row],[Vertex 1]],GroupVertices[Vertex],0)),1,1,"")</f>
        <v>orth</v>
      </c>
      <c r="BH408" s="65" t="str">
        <f>REPLACE(INDEX(GroupVertices[Group], MATCH(Edges[[#This Row],[Vertex 2]],GroupVertices[Vertex],0)),1,1,"")</f>
        <v>orth</v>
      </c>
      <c r="BI408">
        <v>1</v>
      </c>
    </row>
    <row r="409" spans="1:61" x14ac:dyDescent="0.25">
      <c r="A409" s="64" t="s">
        <v>3994</v>
      </c>
      <c r="B409" s="64" t="s">
        <v>226</v>
      </c>
      <c r="C409" s="79" t="s">
        <v>9481</v>
      </c>
      <c r="D409" s="87">
        <v>1</v>
      </c>
      <c r="E409" s="88"/>
      <c r="F409" s="89">
        <v>90</v>
      </c>
      <c r="G409" s="66" t="str">
        <f>IF(Edges[[#This Row],[Vertex 1]]=Edges[[#This Row],[Vertex 2]],"HIDE","SHOW")</f>
        <v>SHOW</v>
      </c>
      <c r="H409" s="77"/>
      <c r="I409" s="90"/>
      <c r="J409" s="90"/>
      <c r="K409" s="34" t="s">
        <v>65</v>
      </c>
      <c r="L409" s="93">
        <v>409</v>
      </c>
      <c r="M409" s="93"/>
      <c r="N409" s="92"/>
      <c r="O409" s="66" t="s">
        <v>233</v>
      </c>
      <c r="P409" s="68">
        <v>42846.593240740738</v>
      </c>
      <c r="Q409" s="66" t="s">
        <v>4005</v>
      </c>
      <c r="R409" s="66"/>
      <c r="S409" s="66"/>
      <c r="T409" s="66"/>
      <c r="U409" s="66"/>
      <c r="V409" s="70" t="s">
        <v>418</v>
      </c>
      <c r="W409" s="68">
        <v>42846.593240740738</v>
      </c>
      <c r="X409" s="70" t="s">
        <v>4030</v>
      </c>
      <c r="Y409" s="66"/>
      <c r="Z409" s="66"/>
      <c r="AA409" s="72" t="s">
        <v>4041</v>
      </c>
      <c r="AB409" s="72" t="s">
        <v>4052</v>
      </c>
      <c r="AC409" s="66" t="b">
        <v>0</v>
      </c>
      <c r="AD409" s="66">
        <v>0</v>
      </c>
      <c r="AE409" s="72" t="s">
        <v>581</v>
      </c>
      <c r="AF409" s="66" t="b">
        <v>0</v>
      </c>
      <c r="AG409" s="66" t="s">
        <v>297</v>
      </c>
      <c r="AH409" s="66"/>
      <c r="AI409" s="72" t="s">
        <v>294</v>
      </c>
      <c r="AJ409" s="66" t="b">
        <v>0</v>
      </c>
      <c r="AK409" s="66">
        <v>0</v>
      </c>
      <c r="AL409" s="72" t="s">
        <v>294</v>
      </c>
      <c r="AM409" s="66" t="s">
        <v>303</v>
      </c>
      <c r="AN409" s="66" t="b">
        <v>0</v>
      </c>
      <c r="AO409" s="72" t="s">
        <v>4052</v>
      </c>
      <c r="AP409" s="66" t="s">
        <v>178</v>
      </c>
      <c r="AQ409" s="66">
        <v>0</v>
      </c>
      <c r="AR409" s="66">
        <v>0</v>
      </c>
      <c r="AS409" s="66"/>
      <c r="AT409" s="66"/>
      <c r="AU409" s="66"/>
      <c r="AV409" s="66"/>
      <c r="AW409" s="66"/>
      <c r="AX409" s="66"/>
      <c r="AY409" s="66"/>
      <c r="AZ409" s="66"/>
      <c r="BA409" s="66" t="s">
        <v>4111</v>
      </c>
      <c r="BB409">
        <v>0</v>
      </c>
      <c r="BC409" s="66" t="str">
        <f>VLOOKUP(Edges[[#This Row],[States]],'Sentiment Classification'!E:G,3,FALSE)</f>
        <v>North</v>
      </c>
      <c r="BD409" s="66" t="str">
        <f>IF(Edges[[#This Row],[Vertex 1]]=Edges[[#This Row],[Vertex 2]],"HIDE","SHOW")</f>
        <v>SHOW</v>
      </c>
      <c r="BE409" s="66">
        <f>VLOOKUP(Edges[[#This Row],[Region]],'Sentiment Classification'!J:K,2,FALSE)</f>
        <v>154</v>
      </c>
      <c r="BF409" s="66">
        <f>VLOOKUP(Edges[[#This Row],[States]],'Sentiment Classification'!E:F,2,FALSE)</f>
        <v>-3</v>
      </c>
      <c r="BG409" s="65" t="str">
        <f>REPLACE(INDEX(GroupVertices[Group], MATCH(Edges[[#This Row],[Vertex 1]],GroupVertices[Vertex],0)),1,1,"")</f>
        <v>orth</v>
      </c>
      <c r="BH409" s="65" t="str">
        <f>REPLACE(INDEX(GroupVertices[Group], MATCH(Edges[[#This Row],[Vertex 2]],GroupVertices[Vertex],0)),1,1,"")</f>
        <v>A</v>
      </c>
      <c r="BI409">
        <v>1</v>
      </c>
    </row>
    <row r="410" spans="1:61" x14ac:dyDescent="0.25">
      <c r="A410" s="64" t="s">
        <v>3995</v>
      </c>
      <c r="B410" s="64" t="s">
        <v>227</v>
      </c>
      <c r="C410" s="79" t="s">
        <v>9480</v>
      </c>
      <c r="D410" s="87">
        <v>1</v>
      </c>
      <c r="E410" s="88"/>
      <c r="F410" s="89">
        <v>90</v>
      </c>
      <c r="G410" s="66" t="str">
        <f>IF(Edges[[#This Row],[Vertex 1]]=Edges[[#This Row],[Vertex 2]],"HIDE","SHOW")</f>
        <v>SHOW</v>
      </c>
      <c r="H410" s="77"/>
      <c r="I410" s="90"/>
      <c r="J410" s="90"/>
      <c r="K410" s="34" t="s">
        <v>65</v>
      </c>
      <c r="L410" s="93">
        <v>410</v>
      </c>
      <c r="M410" s="93"/>
      <c r="N410" s="92"/>
      <c r="O410" s="66" t="s">
        <v>233</v>
      </c>
      <c r="P410" s="68">
        <v>42847.499652777777</v>
      </c>
      <c r="Q410" s="66" t="s">
        <v>4006</v>
      </c>
      <c r="R410" s="66"/>
      <c r="S410" s="66"/>
      <c r="T410" s="66"/>
      <c r="U410" s="66"/>
      <c r="V410" s="70" t="s">
        <v>4024</v>
      </c>
      <c r="W410" s="68">
        <v>42847.499652777777</v>
      </c>
      <c r="X410" s="70" t="s">
        <v>4031</v>
      </c>
      <c r="Y410" s="66"/>
      <c r="Z410" s="66"/>
      <c r="AA410" s="72" t="s">
        <v>4042</v>
      </c>
      <c r="AB410" s="66"/>
      <c r="AC410" s="66" t="b">
        <v>0</v>
      </c>
      <c r="AD410" s="66">
        <v>0</v>
      </c>
      <c r="AE410" s="72" t="s">
        <v>293</v>
      </c>
      <c r="AF410" s="66" t="b">
        <v>0</v>
      </c>
      <c r="AG410" s="66" t="s">
        <v>298</v>
      </c>
      <c r="AH410" s="66"/>
      <c r="AI410" s="72" t="s">
        <v>294</v>
      </c>
      <c r="AJ410" s="66" t="b">
        <v>0</v>
      </c>
      <c r="AK410" s="66">
        <v>0</v>
      </c>
      <c r="AL410" s="72" t="s">
        <v>294</v>
      </c>
      <c r="AM410" s="66" t="s">
        <v>303</v>
      </c>
      <c r="AN410" s="66" t="b">
        <v>0</v>
      </c>
      <c r="AO410" s="72" t="s">
        <v>4042</v>
      </c>
      <c r="AP410" s="66" t="s">
        <v>178</v>
      </c>
      <c r="AQ410" s="66">
        <v>0</v>
      </c>
      <c r="AR410" s="66">
        <v>0</v>
      </c>
      <c r="AS410" s="66"/>
      <c r="AT410" s="66"/>
      <c r="AU410" s="66"/>
      <c r="AV410" s="66"/>
      <c r="AW410" s="66"/>
      <c r="AX410" s="66"/>
      <c r="AY410" s="66"/>
      <c r="AZ410" s="66"/>
      <c r="BA410" s="66" t="s">
        <v>4111</v>
      </c>
      <c r="BB410">
        <v>-1</v>
      </c>
      <c r="BC410" s="66" t="str">
        <f>VLOOKUP(Edges[[#This Row],[States]],'Sentiment Classification'!E:G,3,FALSE)</f>
        <v>North</v>
      </c>
      <c r="BD410" s="66" t="str">
        <f>IF(Edges[[#This Row],[Vertex 1]]=Edges[[#This Row],[Vertex 2]],"HIDE","SHOW")</f>
        <v>SHOW</v>
      </c>
      <c r="BE410" s="66">
        <f>VLOOKUP(Edges[[#This Row],[Region]],'Sentiment Classification'!J:K,2,FALSE)</f>
        <v>154</v>
      </c>
      <c r="BF410" s="66">
        <f>VLOOKUP(Edges[[#This Row],[States]],'Sentiment Classification'!E:F,2,FALSE)</f>
        <v>-3</v>
      </c>
      <c r="BG410" s="65" t="str">
        <f>REPLACE(INDEX(GroupVertices[Group], MATCH(Edges[[#This Row],[Vertex 1]],GroupVertices[Vertex],0)),1,1,"")</f>
        <v>orth</v>
      </c>
      <c r="BH410" s="65" t="str">
        <f>REPLACE(INDEX(GroupVertices[Group], MATCH(Edges[[#This Row],[Vertex 2]],GroupVertices[Vertex],0)),1,1,"")</f>
        <v>A</v>
      </c>
      <c r="BI410">
        <v>1</v>
      </c>
    </row>
    <row r="411" spans="1:61" x14ac:dyDescent="0.25">
      <c r="A411" s="64" t="s">
        <v>3995</v>
      </c>
      <c r="B411" s="64" t="s">
        <v>226</v>
      </c>
      <c r="C411" s="79" t="s">
        <v>9480</v>
      </c>
      <c r="D411" s="87">
        <v>1</v>
      </c>
      <c r="E411" s="88"/>
      <c r="F411" s="89">
        <v>90</v>
      </c>
      <c r="G411" s="66" t="str">
        <f>IF(Edges[[#This Row],[Vertex 1]]=Edges[[#This Row],[Vertex 2]],"HIDE","SHOW")</f>
        <v>SHOW</v>
      </c>
      <c r="H411" s="77"/>
      <c r="I411" s="90"/>
      <c r="J411" s="90"/>
      <c r="K411" s="34" t="s">
        <v>65</v>
      </c>
      <c r="L411" s="93">
        <v>411</v>
      </c>
      <c r="M411" s="93"/>
      <c r="N411" s="92"/>
      <c r="O411" s="66" t="s">
        <v>232</v>
      </c>
      <c r="P411" s="68">
        <v>42847.499652777777</v>
      </c>
      <c r="Q411" s="66" t="s">
        <v>4006</v>
      </c>
      <c r="R411" s="66"/>
      <c r="S411" s="66"/>
      <c r="T411" s="66"/>
      <c r="U411" s="66"/>
      <c r="V411" s="70" t="s">
        <v>4024</v>
      </c>
      <c r="W411" s="68">
        <v>42847.499652777777</v>
      </c>
      <c r="X411" s="70" t="s">
        <v>4031</v>
      </c>
      <c r="Y411" s="66"/>
      <c r="Z411" s="66"/>
      <c r="AA411" s="72" t="s">
        <v>4042</v>
      </c>
      <c r="AB411" s="66"/>
      <c r="AC411" s="66" t="b">
        <v>0</v>
      </c>
      <c r="AD411" s="66">
        <v>0</v>
      </c>
      <c r="AE411" s="72" t="s">
        <v>293</v>
      </c>
      <c r="AF411" s="66" t="b">
        <v>0</v>
      </c>
      <c r="AG411" s="66" t="s">
        <v>298</v>
      </c>
      <c r="AH411" s="66"/>
      <c r="AI411" s="72" t="s">
        <v>294</v>
      </c>
      <c r="AJ411" s="66" t="b">
        <v>0</v>
      </c>
      <c r="AK411" s="66">
        <v>0</v>
      </c>
      <c r="AL411" s="72" t="s">
        <v>294</v>
      </c>
      <c r="AM411" s="66" t="s">
        <v>303</v>
      </c>
      <c r="AN411" s="66" t="b">
        <v>0</v>
      </c>
      <c r="AO411" s="72" t="s">
        <v>4042</v>
      </c>
      <c r="AP411" s="66" t="s">
        <v>178</v>
      </c>
      <c r="AQ411" s="66">
        <v>0</v>
      </c>
      <c r="AR411" s="66">
        <v>0</v>
      </c>
      <c r="AS411" s="66"/>
      <c r="AT411" s="66"/>
      <c r="AU411" s="66"/>
      <c r="AV411" s="66"/>
      <c r="AW411" s="66"/>
      <c r="AX411" s="66"/>
      <c r="AY411" s="66"/>
      <c r="AZ411" s="66"/>
      <c r="BA411" s="66" t="s">
        <v>4111</v>
      </c>
      <c r="BB411">
        <v>-1</v>
      </c>
      <c r="BC411" s="66" t="str">
        <f>VLOOKUP(Edges[[#This Row],[States]],'Sentiment Classification'!E:G,3,FALSE)</f>
        <v>North</v>
      </c>
      <c r="BD411" s="66" t="str">
        <f>IF(Edges[[#This Row],[Vertex 1]]=Edges[[#This Row],[Vertex 2]],"HIDE","SHOW")</f>
        <v>SHOW</v>
      </c>
      <c r="BE411" s="66">
        <f>VLOOKUP(Edges[[#This Row],[Region]],'Sentiment Classification'!J:K,2,FALSE)</f>
        <v>154</v>
      </c>
      <c r="BF411" s="66">
        <f>VLOOKUP(Edges[[#This Row],[States]],'Sentiment Classification'!E:F,2,FALSE)</f>
        <v>-3</v>
      </c>
      <c r="BG411" s="65" t="str">
        <f>REPLACE(INDEX(GroupVertices[Group], MATCH(Edges[[#This Row],[Vertex 1]],GroupVertices[Vertex],0)),1,1,"")</f>
        <v>orth</v>
      </c>
      <c r="BH411" s="65" t="str">
        <f>REPLACE(INDEX(GroupVertices[Group], MATCH(Edges[[#This Row],[Vertex 2]],GroupVertices[Vertex],0)),1,1,"")</f>
        <v>A</v>
      </c>
      <c r="BI411">
        <v>1</v>
      </c>
    </row>
    <row r="412" spans="1:61" x14ac:dyDescent="0.25">
      <c r="A412" s="64" t="s">
        <v>3996</v>
      </c>
      <c r="B412" s="64" t="s">
        <v>502</v>
      </c>
      <c r="C412" s="79" t="s">
        <v>9481</v>
      </c>
      <c r="D412" s="87">
        <v>1</v>
      </c>
      <c r="E412" s="88"/>
      <c r="F412" s="89">
        <v>90</v>
      </c>
      <c r="G412" s="66" t="str">
        <f>IF(Edges[[#This Row],[Vertex 1]]=Edges[[#This Row],[Vertex 2]],"HIDE","SHOW")</f>
        <v>SHOW</v>
      </c>
      <c r="H412" s="77"/>
      <c r="I412" s="90"/>
      <c r="J412" s="90"/>
      <c r="K412" s="34" t="s">
        <v>65</v>
      </c>
      <c r="L412" s="93">
        <v>412</v>
      </c>
      <c r="M412" s="93"/>
      <c r="N412" s="92"/>
      <c r="O412" s="66" t="s">
        <v>232</v>
      </c>
      <c r="P412" s="68">
        <v>42849.418726851851</v>
      </c>
      <c r="Q412" s="66" t="s">
        <v>4007</v>
      </c>
      <c r="R412" s="66" t="s">
        <v>4016</v>
      </c>
      <c r="S412" s="66" t="s">
        <v>4022</v>
      </c>
      <c r="T412" s="66"/>
      <c r="U412" s="66"/>
      <c r="V412" s="70" t="s">
        <v>4025</v>
      </c>
      <c r="W412" s="68">
        <v>42849.418726851851</v>
      </c>
      <c r="X412" s="70" t="s">
        <v>4032</v>
      </c>
      <c r="Y412" s="66"/>
      <c r="Z412" s="66"/>
      <c r="AA412" s="72" t="s">
        <v>4043</v>
      </c>
      <c r="AB412" s="66"/>
      <c r="AC412" s="66" t="b">
        <v>0</v>
      </c>
      <c r="AD412" s="66">
        <v>0</v>
      </c>
      <c r="AE412" s="72" t="s">
        <v>294</v>
      </c>
      <c r="AF412" s="66" t="b">
        <v>0</v>
      </c>
      <c r="AG412" s="66" t="s">
        <v>298</v>
      </c>
      <c r="AH412" s="66"/>
      <c r="AI412" s="72" t="s">
        <v>294</v>
      </c>
      <c r="AJ412" s="66" t="b">
        <v>0</v>
      </c>
      <c r="AK412" s="66">
        <v>0</v>
      </c>
      <c r="AL412" s="72" t="s">
        <v>294</v>
      </c>
      <c r="AM412" s="66" t="s">
        <v>303</v>
      </c>
      <c r="AN412" s="66" t="b">
        <v>0</v>
      </c>
      <c r="AO412" s="72" t="s">
        <v>4043</v>
      </c>
      <c r="AP412" s="66" t="s">
        <v>178</v>
      </c>
      <c r="AQ412" s="66">
        <v>0</v>
      </c>
      <c r="AR412" s="66">
        <v>0</v>
      </c>
      <c r="AS412" s="66"/>
      <c r="AT412" s="66"/>
      <c r="AU412" s="66"/>
      <c r="AV412" s="66"/>
      <c r="AW412" s="66"/>
      <c r="AX412" s="66"/>
      <c r="AY412" s="66"/>
      <c r="AZ412" s="66"/>
      <c r="BA412" s="66" t="s">
        <v>4111</v>
      </c>
      <c r="BB412">
        <v>0</v>
      </c>
      <c r="BC412" s="66" t="str">
        <f>VLOOKUP(Edges[[#This Row],[States]],'Sentiment Classification'!E:G,3,FALSE)</f>
        <v>North</v>
      </c>
      <c r="BD412" s="66" t="str">
        <f>IF(Edges[[#This Row],[Vertex 1]]=Edges[[#This Row],[Vertex 2]],"HIDE","SHOW")</f>
        <v>SHOW</v>
      </c>
      <c r="BE412" s="66">
        <f>VLOOKUP(Edges[[#This Row],[Region]],'Sentiment Classification'!J:K,2,FALSE)</f>
        <v>154</v>
      </c>
      <c r="BF412" s="66">
        <f>VLOOKUP(Edges[[#This Row],[States]],'Sentiment Classification'!E:F,2,FALSE)</f>
        <v>-3</v>
      </c>
      <c r="BG412" s="65" t="str">
        <f>REPLACE(INDEX(GroupVertices[Group], MATCH(Edges[[#This Row],[Vertex 1]],GroupVertices[Vertex],0)),1,1,"")</f>
        <v>orth</v>
      </c>
      <c r="BH412" s="65" t="str">
        <f>REPLACE(INDEX(GroupVertices[Group], MATCH(Edges[[#This Row],[Vertex 2]],GroupVertices[Vertex],0)),1,1,"")</f>
        <v>A</v>
      </c>
      <c r="BI412">
        <v>1</v>
      </c>
    </row>
    <row r="413" spans="1:61" x14ac:dyDescent="0.25">
      <c r="A413" s="64" t="s">
        <v>3997</v>
      </c>
      <c r="B413" s="64" t="s">
        <v>502</v>
      </c>
      <c r="C413" s="79" t="s">
        <v>9481</v>
      </c>
      <c r="D413" s="87">
        <v>1</v>
      </c>
      <c r="E413" s="88"/>
      <c r="F413" s="89">
        <v>90</v>
      </c>
      <c r="G413" s="66" t="str">
        <f>IF(Edges[[#This Row],[Vertex 1]]=Edges[[#This Row],[Vertex 2]],"HIDE","SHOW")</f>
        <v>SHOW</v>
      </c>
      <c r="H413" s="77"/>
      <c r="I413" s="90"/>
      <c r="J413" s="90"/>
      <c r="K413" s="34" t="s">
        <v>65</v>
      </c>
      <c r="L413" s="93">
        <v>413</v>
      </c>
      <c r="M413" s="93"/>
      <c r="N413" s="92"/>
      <c r="O413" s="66" t="s">
        <v>232</v>
      </c>
      <c r="P413" s="68">
        <v>42849.613298611112</v>
      </c>
      <c r="Q413" s="66" t="s">
        <v>4008</v>
      </c>
      <c r="R413" s="66" t="s">
        <v>4017</v>
      </c>
      <c r="S413" s="66" t="s">
        <v>1442</v>
      </c>
      <c r="T413" s="66"/>
      <c r="U413" s="66"/>
      <c r="V413" s="70" t="s">
        <v>418</v>
      </c>
      <c r="W413" s="68">
        <v>42849.613298611112</v>
      </c>
      <c r="X413" s="70" t="s">
        <v>4033</v>
      </c>
      <c r="Y413" s="66"/>
      <c r="Z413" s="66"/>
      <c r="AA413" s="72" t="s">
        <v>4044</v>
      </c>
      <c r="AB413" s="66"/>
      <c r="AC413" s="66" t="b">
        <v>0</v>
      </c>
      <c r="AD413" s="66">
        <v>0</v>
      </c>
      <c r="AE413" s="72" t="s">
        <v>294</v>
      </c>
      <c r="AF413" s="66" t="b">
        <v>0</v>
      </c>
      <c r="AG413" s="66" t="s">
        <v>298</v>
      </c>
      <c r="AH413" s="66"/>
      <c r="AI413" s="72" t="s">
        <v>294</v>
      </c>
      <c r="AJ413" s="66" t="b">
        <v>0</v>
      </c>
      <c r="AK413" s="66">
        <v>0</v>
      </c>
      <c r="AL413" s="72" t="s">
        <v>294</v>
      </c>
      <c r="AM413" s="66" t="s">
        <v>303</v>
      </c>
      <c r="AN413" s="66" t="b">
        <v>0</v>
      </c>
      <c r="AO413" s="72" t="s">
        <v>4044</v>
      </c>
      <c r="AP413" s="66" t="s">
        <v>178</v>
      </c>
      <c r="AQ413" s="66">
        <v>0</v>
      </c>
      <c r="AR413" s="66">
        <v>0</v>
      </c>
      <c r="AS413" s="66"/>
      <c r="AT413" s="66"/>
      <c r="AU413" s="66"/>
      <c r="AV413" s="66"/>
      <c r="AW413" s="66"/>
      <c r="AX413" s="66"/>
      <c r="AY413" s="66"/>
      <c r="AZ413" s="66"/>
      <c r="BA413" s="66" t="s">
        <v>4111</v>
      </c>
      <c r="BB413">
        <v>0</v>
      </c>
      <c r="BC413" s="66" t="str">
        <f>VLOOKUP(Edges[[#This Row],[States]],'Sentiment Classification'!E:G,3,FALSE)</f>
        <v>North</v>
      </c>
      <c r="BD413" s="66" t="str">
        <f>IF(Edges[[#This Row],[Vertex 1]]=Edges[[#This Row],[Vertex 2]],"HIDE","SHOW")</f>
        <v>SHOW</v>
      </c>
      <c r="BE413" s="66">
        <f>VLOOKUP(Edges[[#This Row],[Region]],'Sentiment Classification'!J:K,2,FALSE)</f>
        <v>154</v>
      </c>
      <c r="BF413" s="66">
        <f>VLOOKUP(Edges[[#This Row],[States]],'Sentiment Classification'!E:F,2,FALSE)</f>
        <v>-3</v>
      </c>
      <c r="BG413" s="65" t="str">
        <f>REPLACE(INDEX(GroupVertices[Group], MATCH(Edges[[#This Row],[Vertex 1]],GroupVertices[Vertex],0)),1,1,"")</f>
        <v>orth</v>
      </c>
      <c r="BH413" s="65" t="str">
        <f>REPLACE(INDEX(GroupVertices[Group], MATCH(Edges[[#This Row],[Vertex 2]],GroupVertices[Vertex],0)),1,1,"")</f>
        <v>A</v>
      </c>
      <c r="BI413">
        <v>1</v>
      </c>
    </row>
    <row r="414" spans="1:61" x14ac:dyDescent="0.25">
      <c r="A414" s="64" t="s">
        <v>3998</v>
      </c>
      <c r="B414" s="64" t="s">
        <v>4004</v>
      </c>
      <c r="C414" s="79" t="s">
        <v>9480</v>
      </c>
      <c r="D414" s="87">
        <v>1</v>
      </c>
      <c r="E414" s="88"/>
      <c r="F414" s="89">
        <v>90</v>
      </c>
      <c r="G414" s="66" t="str">
        <f>IF(Edges[[#This Row],[Vertex 1]]=Edges[[#This Row],[Vertex 2]],"HIDE","SHOW")</f>
        <v>SHOW</v>
      </c>
      <c r="H414" s="77"/>
      <c r="I414" s="90"/>
      <c r="J414" s="90"/>
      <c r="K414" s="34" t="s">
        <v>65</v>
      </c>
      <c r="L414" s="93">
        <v>414</v>
      </c>
      <c r="M414" s="93"/>
      <c r="N414" s="92"/>
      <c r="O414" s="66" t="s">
        <v>233</v>
      </c>
      <c r="P414" s="68">
        <v>42850.036516203705</v>
      </c>
      <c r="Q414" s="66" t="s">
        <v>4009</v>
      </c>
      <c r="R414" s="66"/>
      <c r="S414" s="66"/>
      <c r="T414" s="66"/>
      <c r="U414" s="66"/>
      <c r="V414" s="70" t="s">
        <v>4026</v>
      </c>
      <c r="W414" s="68">
        <v>42850.036516203705</v>
      </c>
      <c r="X414" s="70" t="s">
        <v>4034</v>
      </c>
      <c r="Y414" s="66"/>
      <c r="Z414" s="66"/>
      <c r="AA414" s="72" t="s">
        <v>4045</v>
      </c>
      <c r="AB414" s="72" t="s">
        <v>4053</v>
      </c>
      <c r="AC414" s="66" t="b">
        <v>0</v>
      </c>
      <c r="AD414" s="66">
        <v>0</v>
      </c>
      <c r="AE414" s="72" t="s">
        <v>4056</v>
      </c>
      <c r="AF414" s="66" t="b">
        <v>0</v>
      </c>
      <c r="AG414" s="66" t="s">
        <v>298</v>
      </c>
      <c r="AH414" s="66"/>
      <c r="AI414" s="72" t="s">
        <v>294</v>
      </c>
      <c r="AJ414" s="66" t="b">
        <v>0</v>
      </c>
      <c r="AK414" s="66">
        <v>0</v>
      </c>
      <c r="AL414" s="72" t="s">
        <v>294</v>
      </c>
      <c r="AM414" s="66" t="s">
        <v>300</v>
      </c>
      <c r="AN414" s="66" t="b">
        <v>0</v>
      </c>
      <c r="AO414" s="72" t="s">
        <v>4053</v>
      </c>
      <c r="AP414" s="66" t="s">
        <v>178</v>
      </c>
      <c r="AQ414" s="66">
        <v>0</v>
      </c>
      <c r="AR414" s="66">
        <v>0</v>
      </c>
      <c r="AS414" s="66"/>
      <c r="AT414" s="66"/>
      <c r="AU414" s="66"/>
      <c r="AV414" s="66"/>
      <c r="AW414" s="66"/>
      <c r="AX414" s="66"/>
      <c r="AY414" s="66"/>
      <c r="AZ414" s="66"/>
      <c r="BA414" s="66" t="s">
        <v>4111</v>
      </c>
      <c r="BB414">
        <v>-1</v>
      </c>
      <c r="BC414" s="66" t="str">
        <f>VLOOKUP(Edges[[#This Row],[States]],'Sentiment Classification'!E:G,3,FALSE)</f>
        <v>North</v>
      </c>
      <c r="BD414" s="66" t="str">
        <f>IF(Edges[[#This Row],[Vertex 1]]=Edges[[#This Row],[Vertex 2]],"HIDE","SHOW")</f>
        <v>SHOW</v>
      </c>
      <c r="BE414" s="66">
        <f>VLOOKUP(Edges[[#This Row],[Region]],'Sentiment Classification'!J:K,2,FALSE)</f>
        <v>154</v>
      </c>
      <c r="BF414" s="66">
        <f>VLOOKUP(Edges[[#This Row],[States]],'Sentiment Classification'!E:F,2,FALSE)</f>
        <v>-3</v>
      </c>
      <c r="BG414" s="65" t="str">
        <f>REPLACE(INDEX(GroupVertices[Group], MATCH(Edges[[#This Row],[Vertex 1]],GroupVertices[Vertex],0)),1,1,"")</f>
        <v>orth</v>
      </c>
      <c r="BH414" s="65" t="str">
        <f>REPLACE(INDEX(GroupVertices[Group], MATCH(Edges[[#This Row],[Vertex 2]],GroupVertices[Vertex],0)),1,1,"")</f>
        <v>orth</v>
      </c>
      <c r="BI414">
        <v>1</v>
      </c>
    </row>
    <row r="415" spans="1:61" hidden="1" x14ac:dyDescent="0.25">
      <c r="A415" s="64" t="s">
        <v>3999</v>
      </c>
      <c r="B415" s="64" t="s">
        <v>3999</v>
      </c>
      <c r="C415" s="79"/>
      <c r="D415" s="87"/>
      <c r="E415" s="88"/>
      <c r="F415" s="89"/>
      <c r="G415" s="66" t="str">
        <f>IF(Edges[[#This Row],[Vertex 1]]=Edges[[#This Row],[Vertex 2]],"HIDE","SHOW")</f>
        <v>HIDE</v>
      </c>
      <c r="H415" s="77"/>
      <c r="I415" s="90"/>
      <c r="J415" s="90"/>
      <c r="K415" s="34" t="s">
        <v>65</v>
      </c>
      <c r="L415" s="93">
        <v>415</v>
      </c>
      <c r="M415" s="93"/>
      <c r="N415" s="92"/>
      <c r="O415" s="66" t="s">
        <v>178</v>
      </c>
      <c r="P415" s="68">
        <v>42850.314143518517</v>
      </c>
      <c r="Q415" s="66" t="s">
        <v>4010</v>
      </c>
      <c r="R415" s="69" t="s">
        <v>4018</v>
      </c>
      <c r="S415" s="66" t="s">
        <v>3588</v>
      </c>
      <c r="T415" s="66" t="s">
        <v>4023</v>
      </c>
      <c r="U415" s="66"/>
      <c r="V415" s="70" t="s">
        <v>4027</v>
      </c>
      <c r="W415" s="68">
        <v>42850.314143518517</v>
      </c>
      <c r="X415" s="70" t="s">
        <v>4035</v>
      </c>
      <c r="Y415" s="66">
        <v>26.85</v>
      </c>
      <c r="Z415" s="66">
        <v>80.91</v>
      </c>
      <c r="AA415" s="72" t="s">
        <v>4046</v>
      </c>
      <c r="AB415" s="66"/>
      <c r="AC415" s="66" t="b">
        <v>0</v>
      </c>
      <c r="AD415" s="66">
        <v>0</v>
      </c>
      <c r="AE415" s="72" t="s">
        <v>294</v>
      </c>
      <c r="AF415" s="66" t="b">
        <v>0</v>
      </c>
      <c r="AG415" s="66" t="s">
        <v>3871</v>
      </c>
      <c r="AH415" s="66"/>
      <c r="AI415" s="72" t="s">
        <v>294</v>
      </c>
      <c r="AJ415" s="66" t="b">
        <v>0</v>
      </c>
      <c r="AK415" s="66">
        <v>0</v>
      </c>
      <c r="AL415" s="72" t="s">
        <v>294</v>
      </c>
      <c r="AM415" s="66" t="s">
        <v>3645</v>
      </c>
      <c r="AN415" s="66" t="b">
        <v>0</v>
      </c>
      <c r="AO415" s="72" t="s">
        <v>4046</v>
      </c>
      <c r="AP415" s="66" t="s">
        <v>178</v>
      </c>
      <c r="AQ415" s="66">
        <v>0</v>
      </c>
      <c r="AR415" s="66">
        <v>0</v>
      </c>
      <c r="AS415" s="66" t="s">
        <v>4057</v>
      </c>
      <c r="AT415" s="66" t="s">
        <v>365</v>
      </c>
      <c r="AU415" s="66" t="s">
        <v>1024</v>
      </c>
      <c r="AV415" s="66" t="s">
        <v>366</v>
      </c>
      <c r="AW415" s="66" t="s">
        <v>4058</v>
      </c>
      <c r="AX415" s="66" t="s">
        <v>1158</v>
      </c>
      <c r="AY415" s="66" t="s">
        <v>1031</v>
      </c>
      <c r="AZ415" s="69" t="s">
        <v>4059</v>
      </c>
      <c r="BA415" s="66" t="s">
        <v>4111</v>
      </c>
      <c r="BB415">
        <v>0</v>
      </c>
      <c r="BC415" s="66" t="str">
        <f>VLOOKUP(Edges[[#This Row],[States]],'Sentiment Classification'!E:G,3,FALSE)</f>
        <v>North</v>
      </c>
      <c r="BD415" s="66" t="str">
        <f>IF(Edges[[#This Row],[Vertex 1]]=Edges[[#This Row],[Vertex 2]],"HIDE","SHOW")</f>
        <v>HIDE</v>
      </c>
      <c r="BE415" s="66">
        <f>VLOOKUP(Edges[[#This Row],[Region]],'Sentiment Classification'!J:K,2,FALSE)</f>
        <v>154</v>
      </c>
      <c r="BF415" s="66">
        <f>VLOOKUP(Edges[[#This Row],[States]],'Sentiment Classification'!E:F,2,FALSE)</f>
        <v>-3</v>
      </c>
      <c r="BG415" s="137" t="e">
        <f>REPLACE(INDEX(GroupVertices[Group], MATCH(Edges[[#This Row],[Vertex 1]],GroupVertices[Vertex],0)),1,1,"")</f>
        <v>#N/A</v>
      </c>
      <c r="BH415" s="137" t="e">
        <f>REPLACE(INDEX(GroupVertices[Group], MATCH(Edges[[#This Row],[Vertex 2]],GroupVertices[Vertex],0)),1,1,"")</f>
        <v>#N/A</v>
      </c>
      <c r="BI415">
        <v>1</v>
      </c>
    </row>
    <row r="416" spans="1:61" hidden="1" x14ac:dyDescent="0.25">
      <c r="A416" s="64" t="s">
        <v>4000</v>
      </c>
      <c r="B416" s="64" t="s">
        <v>4000</v>
      </c>
      <c r="C416" s="79"/>
      <c r="D416" s="87"/>
      <c r="E416" s="88"/>
      <c r="F416" s="89"/>
      <c r="G416" s="66" t="str">
        <f>IF(Edges[[#This Row],[Vertex 1]]=Edges[[#This Row],[Vertex 2]],"HIDE","SHOW")</f>
        <v>HIDE</v>
      </c>
      <c r="H416" s="77"/>
      <c r="I416" s="90"/>
      <c r="J416" s="90"/>
      <c r="K416" s="34" t="s">
        <v>65</v>
      </c>
      <c r="L416" s="93">
        <v>416</v>
      </c>
      <c r="M416" s="93"/>
      <c r="N416" s="92"/>
      <c r="O416" s="66" t="s">
        <v>178</v>
      </c>
      <c r="P416" s="68">
        <v>42852.189525462964</v>
      </c>
      <c r="Q416" s="66" t="s">
        <v>4011</v>
      </c>
      <c r="R416" s="66"/>
      <c r="S416" s="66"/>
      <c r="T416" s="66"/>
      <c r="U416" s="66"/>
      <c r="V416" s="70" t="s">
        <v>418</v>
      </c>
      <c r="W416" s="68">
        <v>42852.189525462964</v>
      </c>
      <c r="X416" s="70" t="s">
        <v>4036</v>
      </c>
      <c r="Y416" s="66"/>
      <c r="Z416" s="66"/>
      <c r="AA416" s="72" t="s">
        <v>4047</v>
      </c>
      <c r="AB416" s="66"/>
      <c r="AC416" s="66" t="b">
        <v>0</v>
      </c>
      <c r="AD416" s="66">
        <v>0</v>
      </c>
      <c r="AE416" s="72" t="s">
        <v>294</v>
      </c>
      <c r="AF416" s="66" t="b">
        <v>0</v>
      </c>
      <c r="AG416" s="66" t="s">
        <v>298</v>
      </c>
      <c r="AH416" s="66"/>
      <c r="AI416" s="72" t="s">
        <v>294</v>
      </c>
      <c r="AJ416" s="66" t="b">
        <v>0</v>
      </c>
      <c r="AK416" s="66">
        <v>0</v>
      </c>
      <c r="AL416" s="72" t="s">
        <v>294</v>
      </c>
      <c r="AM416" s="66" t="s">
        <v>303</v>
      </c>
      <c r="AN416" s="66" t="b">
        <v>0</v>
      </c>
      <c r="AO416" s="72" t="s">
        <v>4047</v>
      </c>
      <c r="AP416" s="66" t="s">
        <v>178</v>
      </c>
      <c r="AQ416" s="66">
        <v>0</v>
      </c>
      <c r="AR416" s="66">
        <v>0</v>
      </c>
      <c r="AS416" s="66"/>
      <c r="AT416" s="66"/>
      <c r="AU416" s="66"/>
      <c r="AV416" s="66"/>
      <c r="AW416" s="66"/>
      <c r="AX416" s="66"/>
      <c r="AY416" s="66"/>
      <c r="AZ416" s="66"/>
      <c r="BA416" s="66" t="s">
        <v>4111</v>
      </c>
      <c r="BB416">
        <v>1</v>
      </c>
      <c r="BC416" s="66" t="str">
        <f>VLOOKUP(Edges[[#This Row],[States]],'Sentiment Classification'!E:G,3,FALSE)</f>
        <v>North</v>
      </c>
      <c r="BD416" s="66" t="str">
        <f>IF(Edges[[#This Row],[Vertex 1]]=Edges[[#This Row],[Vertex 2]],"HIDE","SHOW")</f>
        <v>HIDE</v>
      </c>
      <c r="BE416" s="66">
        <f>VLOOKUP(Edges[[#This Row],[Region]],'Sentiment Classification'!J:K,2,FALSE)</f>
        <v>154</v>
      </c>
      <c r="BF416" s="66">
        <f>VLOOKUP(Edges[[#This Row],[States]],'Sentiment Classification'!E:F,2,FALSE)</f>
        <v>-3</v>
      </c>
      <c r="BG416" s="137" t="e">
        <f>REPLACE(INDEX(GroupVertices[Group], MATCH(Edges[[#This Row],[Vertex 1]],GroupVertices[Vertex],0)),1,1,"")</f>
        <v>#N/A</v>
      </c>
      <c r="BH416" s="137" t="e">
        <f>REPLACE(INDEX(GroupVertices[Group], MATCH(Edges[[#This Row],[Vertex 2]],GroupVertices[Vertex],0)),1,1,"")</f>
        <v>#N/A</v>
      </c>
      <c r="BI416">
        <v>1</v>
      </c>
    </row>
    <row r="417" spans="1:61" x14ac:dyDescent="0.25">
      <c r="A417" s="64" t="s">
        <v>4001</v>
      </c>
      <c r="B417" s="64" t="s">
        <v>502</v>
      </c>
      <c r="C417" s="79" t="s">
        <v>9481</v>
      </c>
      <c r="D417" s="87">
        <v>1</v>
      </c>
      <c r="E417" s="88"/>
      <c r="F417" s="89">
        <v>90</v>
      </c>
      <c r="G417" s="66" t="str">
        <f>IF(Edges[[#This Row],[Vertex 1]]=Edges[[#This Row],[Vertex 2]],"HIDE","SHOW")</f>
        <v>SHOW</v>
      </c>
      <c r="H417" s="77"/>
      <c r="I417" s="90"/>
      <c r="J417" s="90"/>
      <c r="K417" s="34" t="s">
        <v>65</v>
      </c>
      <c r="L417" s="93">
        <v>417</v>
      </c>
      <c r="M417" s="93"/>
      <c r="N417" s="92"/>
      <c r="O417" s="66" t="s">
        <v>232</v>
      </c>
      <c r="P417" s="68">
        <v>42853.115659722222</v>
      </c>
      <c r="Q417" s="66" t="s">
        <v>4012</v>
      </c>
      <c r="R417" s="66" t="s">
        <v>4019</v>
      </c>
      <c r="S417" s="66" t="s">
        <v>4022</v>
      </c>
      <c r="T417" s="66"/>
      <c r="U417" s="66"/>
      <c r="V417" s="70" t="s">
        <v>418</v>
      </c>
      <c r="W417" s="68">
        <v>42853.115659722222</v>
      </c>
      <c r="X417" s="70" t="s">
        <v>4037</v>
      </c>
      <c r="Y417" s="66"/>
      <c r="Z417" s="66"/>
      <c r="AA417" s="72" t="s">
        <v>4048</v>
      </c>
      <c r="AB417" s="66"/>
      <c r="AC417" s="66" t="b">
        <v>0</v>
      </c>
      <c r="AD417" s="66">
        <v>0</v>
      </c>
      <c r="AE417" s="72" t="s">
        <v>294</v>
      </c>
      <c r="AF417" s="66" t="b">
        <v>0</v>
      </c>
      <c r="AG417" s="66" t="s">
        <v>298</v>
      </c>
      <c r="AH417" s="66"/>
      <c r="AI417" s="72" t="s">
        <v>294</v>
      </c>
      <c r="AJ417" s="66" t="b">
        <v>0</v>
      </c>
      <c r="AK417" s="66">
        <v>0</v>
      </c>
      <c r="AL417" s="72" t="s">
        <v>294</v>
      </c>
      <c r="AM417" s="66" t="s">
        <v>303</v>
      </c>
      <c r="AN417" s="66" t="b">
        <v>0</v>
      </c>
      <c r="AO417" s="72" t="s">
        <v>4048</v>
      </c>
      <c r="AP417" s="66" t="s">
        <v>178</v>
      </c>
      <c r="AQ417" s="66">
        <v>0</v>
      </c>
      <c r="AR417" s="66">
        <v>0</v>
      </c>
      <c r="AS417" s="66"/>
      <c r="AT417" s="66"/>
      <c r="AU417" s="66"/>
      <c r="AV417" s="66"/>
      <c r="AW417" s="66"/>
      <c r="AX417" s="66"/>
      <c r="AY417" s="66"/>
      <c r="AZ417" s="66"/>
      <c r="BA417" s="66" t="s">
        <v>4111</v>
      </c>
      <c r="BB417">
        <v>0</v>
      </c>
      <c r="BC417" s="66" t="str">
        <f>VLOOKUP(Edges[[#This Row],[States]],'Sentiment Classification'!E:G,3,FALSE)</f>
        <v>North</v>
      </c>
      <c r="BD417" s="66" t="str">
        <f>IF(Edges[[#This Row],[Vertex 1]]=Edges[[#This Row],[Vertex 2]],"HIDE","SHOW")</f>
        <v>SHOW</v>
      </c>
      <c r="BE417" s="66">
        <f>VLOOKUP(Edges[[#This Row],[Region]],'Sentiment Classification'!J:K,2,FALSE)</f>
        <v>154</v>
      </c>
      <c r="BF417" s="66">
        <f>VLOOKUP(Edges[[#This Row],[States]],'Sentiment Classification'!E:F,2,FALSE)</f>
        <v>-3</v>
      </c>
      <c r="BG417" s="65" t="str">
        <f>REPLACE(INDEX(GroupVertices[Group], MATCH(Edges[[#This Row],[Vertex 1]],GroupVertices[Vertex],0)),1,1,"")</f>
        <v>orth</v>
      </c>
      <c r="BH417" s="65" t="str">
        <f>REPLACE(INDEX(GroupVertices[Group], MATCH(Edges[[#This Row],[Vertex 2]],GroupVertices[Vertex],0)),1,1,"")</f>
        <v>A</v>
      </c>
      <c r="BI417">
        <v>1</v>
      </c>
    </row>
    <row r="418" spans="1:61" x14ac:dyDescent="0.25">
      <c r="A418" s="64" t="s">
        <v>4002</v>
      </c>
      <c r="B418" s="64" t="s">
        <v>226</v>
      </c>
      <c r="C418" s="79" t="s">
        <v>9480</v>
      </c>
      <c r="D418" s="87">
        <v>1</v>
      </c>
      <c r="E418" s="88"/>
      <c r="F418" s="89">
        <v>90</v>
      </c>
      <c r="G418" s="66" t="str">
        <f>IF(Edges[[#This Row],[Vertex 1]]=Edges[[#This Row],[Vertex 2]],"HIDE","SHOW")</f>
        <v>SHOW</v>
      </c>
      <c r="H418" s="77"/>
      <c r="I418" s="90"/>
      <c r="J418" s="90"/>
      <c r="K418" s="34" t="s">
        <v>65</v>
      </c>
      <c r="L418" s="93">
        <v>418</v>
      </c>
      <c r="M418" s="93"/>
      <c r="N418" s="92"/>
      <c r="O418" s="66" t="s">
        <v>233</v>
      </c>
      <c r="P418" s="68">
        <v>42854.502326388887</v>
      </c>
      <c r="Q418" s="66" t="s">
        <v>4013</v>
      </c>
      <c r="R418" s="69" t="s">
        <v>4020</v>
      </c>
      <c r="S418" s="66" t="s">
        <v>525</v>
      </c>
      <c r="T418" s="66"/>
      <c r="U418" s="66"/>
      <c r="V418" s="70" t="s">
        <v>4028</v>
      </c>
      <c r="W418" s="68">
        <v>42854.502326388887</v>
      </c>
      <c r="X418" s="70" t="s">
        <v>4038</v>
      </c>
      <c r="Y418" s="66"/>
      <c r="Z418" s="66"/>
      <c r="AA418" s="72" t="s">
        <v>4049</v>
      </c>
      <c r="AB418" s="72" t="s">
        <v>4054</v>
      </c>
      <c r="AC418" s="66" t="b">
        <v>0</v>
      </c>
      <c r="AD418" s="66">
        <v>0</v>
      </c>
      <c r="AE418" s="72" t="s">
        <v>581</v>
      </c>
      <c r="AF418" s="66" t="b">
        <v>0</v>
      </c>
      <c r="AG418" s="66" t="s">
        <v>297</v>
      </c>
      <c r="AH418" s="66"/>
      <c r="AI418" s="72" t="s">
        <v>294</v>
      </c>
      <c r="AJ418" s="66" t="b">
        <v>0</v>
      </c>
      <c r="AK418" s="66">
        <v>0</v>
      </c>
      <c r="AL418" s="72" t="s">
        <v>294</v>
      </c>
      <c r="AM418" s="66" t="s">
        <v>303</v>
      </c>
      <c r="AN418" s="66" t="b">
        <v>1</v>
      </c>
      <c r="AO418" s="72" t="s">
        <v>4054</v>
      </c>
      <c r="AP418" s="66" t="s">
        <v>178</v>
      </c>
      <c r="AQ418" s="66">
        <v>0</v>
      </c>
      <c r="AR418" s="66">
        <v>0</v>
      </c>
      <c r="AS418" s="66"/>
      <c r="AT418" s="66"/>
      <c r="AU418" s="66"/>
      <c r="AV418" s="66"/>
      <c r="AW418" s="66"/>
      <c r="AX418" s="66"/>
      <c r="AY418" s="66"/>
      <c r="AZ418" s="66"/>
      <c r="BA418" s="66" t="s">
        <v>4111</v>
      </c>
      <c r="BB418">
        <v>-1</v>
      </c>
      <c r="BC418" s="66" t="str">
        <f>VLOOKUP(Edges[[#This Row],[States]],'Sentiment Classification'!E:G,3,FALSE)</f>
        <v>North</v>
      </c>
      <c r="BD418" s="66" t="str">
        <f>IF(Edges[[#This Row],[Vertex 1]]=Edges[[#This Row],[Vertex 2]],"HIDE","SHOW")</f>
        <v>SHOW</v>
      </c>
      <c r="BE418" s="66">
        <f>VLOOKUP(Edges[[#This Row],[Region]],'Sentiment Classification'!J:K,2,FALSE)</f>
        <v>154</v>
      </c>
      <c r="BF418" s="66">
        <f>VLOOKUP(Edges[[#This Row],[States]],'Sentiment Classification'!E:F,2,FALSE)</f>
        <v>-3</v>
      </c>
      <c r="BG418" s="65" t="str">
        <f>REPLACE(INDEX(GroupVertices[Group], MATCH(Edges[[#This Row],[Vertex 1]],GroupVertices[Vertex],0)),1,1,"")</f>
        <v>orth</v>
      </c>
      <c r="BH418" s="65" t="str">
        <f>REPLACE(INDEX(GroupVertices[Group], MATCH(Edges[[#This Row],[Vertex 2]],GroupVertices[Vertex],0)),1,1,"")</f>
        <v>A</v>
      </c>
      <c r="BI418">
        <v>1</v>
      </c>
    </row>
    <row r="419" spans="1:61" x14ac:dyDescent="0.25">
      <c r="A419" s="64" t="s">
        <v>225</v>
      </c>
      <c r="B419" s="64" t="s">
        <v>231</v>
      </c>
      <c r="C419" s="79" t="s">
        <v>9481</v>
      </c>
      <c r="D419" s="87">
        <v>2.5</v>
      </c>
      <c r="E419" s="88"/>
      <c r="F419" s="89">
        <v>95</v>
      </c>
      <c r="G419" s="66" t="str">
        <f>IF(Edges[[#This Row],[Vertex 1]]=Edges[[#This Row],[Vertex 2]],"HIDE","SHOW")</f>
        <v>SHOW</v>
      </c>
      <c r="H419" s="77"/>
      <c r="I419" s="90"/>
      <c r="J419" s="90"/>
      <c r="K419" s="34" t="s">
        <v>65</v>
      </c>
      <c r="L419" s="93">
        <v>419</v>
      </c>
      <c r="M419" s="93"/>
      <c r="N419" s="92"/>
      <c r="O419" s="66" t="s">
        <v>232</v>
      </c>
      <c r="P419" s="68">
        <v>42855.027986111112</v>
      </c>
      <c r="Q419" s="66" t="s">
        <v>4014</v>
      </c>
      <c r="R419" s="69" t="s">
        <v>4021</v>
      </c>
      <c r="S419" s="66" t="s">
        <v>251</v>
      </c>
      <c r="T419" s="66"/>
      <c r="U419" s="66"/>
      <c r="V419" s="70" t="s">
        <v>265</v>
      </c>
      <c r="W419" s="68">
        <v>42855.027986111112</v>
      </c>
      <c r="X419" s="70" t="s">
        <v>4039</v>
      </c>
      <c r="Y419" s="66"/>
      <c r="Z419" s="66"/>
      <c r="AA419" s="72" t="s">
        <v>4050</v>
      </c>
      <c r="AB419" s="66"/>
      <c r="AC419" s="66" t="b">
        <v>0</v>
      </c>
      <c r="AD419" s="66">
        <v>0</v>
      </c>
      <c r="AE419" s="72" t="s">
        <v>294</v>
      </c>
      <c r="AF419" s="66" t="b">
        <v>0</v>
      </c>
      <c r="AG419" s="66" t="s">
        <v>299</v>
      </c>
      <c r="AH419" s="66"/>
      <c r="AI419" s="72" t="s">
        <v>294</v>
      </c>
      <c r="AJ419" s="66" t="b">
        <v>0</v>
      </c>
      <c r="AK419" s="66">
        <v>0</v>
      </c>
      <c r="AL419" s="72" t="s">
        <v>294</v>
      </c>
      <c r="AM419" s="66" t="s">
        <v>307</v>
      </c>
      <c r="AN419" s="66" t="b">
        <v>0</v>
      </c>
      <c r="AO419" s="72" t="s">
        <v>4050</v>
      </c>
      <c r="AP419" s="66" t="s">
        <v>178</v>
      </c>
      <c r="AQ419" s="66">
        <v>0</v>
      </c>
      <c r="AR419" s="66">
        <v>0</v>
      </c>
      <c r="AS419" s="66"/>
      <c r="AT419" s="66"/>
      <c r="AU419" s="66"/>
      <c r="AV419" s="66"/>
      <c r="AW419" s="66"/>
      <c r="AX419" s="66"/>
      <c r="AY419" s="66"/>
      <c r="AZ419" s="66"/>
      <c r="BA419" s="66" t="s">
        <v>4111</v>
      </c>
      <c r="BB419">
        <v>0</v>
      </c>
      <c r="BC419" s="66" t="str">
        <f>VLOOKUP(Edges[[#This Row],[States]],'Sentiment Classification'!E:G,3,FALSE)</f>
        <v>North</v>
      </c>
      <c r="BD419" s="66" t="str">
        <f>IF(Edges[[#This Row],[Vertex 1]]=Edges[[#This Row],[Vertex 2]],"HIDE","SHOW")</f>
        <v>SHOW</v>
      </c>
      <c r="BE419" s="66">
        <f>VLOOKUP(Edges[[#This Row],[Region]],'Sentiment Classification'!J:K,2,FALSE)</f>
        <v>154</v>
      </c>
      <c r="BF419" s="66">
        <f>VLOOKUP(Edges[[#This Row],[States]],'Sentiment Classification'!E:F,2,FALSE)</f>
        <v>-3</v>
      </c>
      <c r="BG419" s="65" t="str">
        <f>REPLACE(INDEX(GroupVertices[Group], MATCH(Edges[[#This Row],[Vertex 1]],GroupVertices[Vertex],0)),1,1,"")</f>
        <v>outh</v>
      </c>
      <c r="BH419" s="65" t="str">
        <f>REPLACE(INDEX(GroupVertices[Group], MATCH(Edges[[#This Row],[Vertex 2]],GroupVertices[Vertex],0)),1,1,"")</f>
        <v>A</v>
      </c>
      <c r="BI419">
        <v>2</v>
      </c>
    </row>
    <row r="420" spans="1:61" x14ac:dyDescent="0.25">
      <c r="A420" s="80" t="s">
        <v>4003</v>
      </c>
      <c r="B420" s="80" t="s">
        <v>226</v>
      </c>
      <c r="C420" s="79" t="s">
        <v>9481</v>
      </c>
      <c r="D420" s="94">
        <v>1</v>
      </c>
      <c r="E420" s="95"/>
      <c r="F420" s="96">
        <v>90</v>
      </c>
      <c r="G420" s="66" t="str">
        <f>IF(Edges[[#This Row],[Vertex 1]]=Edges[[#This Row],[Vertex 2]],"HIDE","SHOW")</f>
        <v>SHOW</v>
      </c>
      <c r="H420" s="78"/>
      <c r="I420" s="97"/>
      <c r="J420" s="97"/>
      <c r="K420" s="34" t="s">
        <v>65</v>
      </c>
      <c r="L420" s="98">
        <v>420</v>
      </c>
      <c r="M420" s="98"/>
      <c r="N420" s="99"/>
      <c r="O420" s="81" t="s">
        <v>233</v>
      </c>
      <c r="P420" s="83">
        <v>42855.50204861111</v>
      </c>
      <c r="Q420" s="81" t="s">
        <v>4015</v>
      </c>
      <c r="R420" s="81"/>
      <c r="S420" s="81"/>
      <c r="T420" s="81"/>
      <c r="U420" s="81"/>
      <c r="V420" s="82" t="s">
        <v>4029</v>
      </c>
      <c r="W420" s="83">
        <v>42855.50204861111</v>
      </c>
      <c r="X420" s="82" t="s">
        <v>4040</v>
      </c>
      <c r="Y420" s="81"/>
      <c r="Z420" s="81"/>
      <c r="AA420" s="85" t="s">
        <v>4051</v>
      </c>
      <c r="AB420" s="85" t="s">
        <v>4055</v>
      </c>
      <c r="AC420" s="81" t="b">
        <v>0</v>
      </c>
      <c r="AD420" s="81">
        <v>0</v>
      </c>
      <c r="AE420" s="85" t="s">
        <v>581</v>
      </c>
      <c r="AF420" s="81" t="b">
        <v>0</v>
      </c>
      <c r="AG420" s="81" t="s">
        <v>298</v>
      </c>
      <c r="AH420" s="81"/>
      <c r="AI420" s="85" t="s">
        <v>294</v>
      </c>
      <c r="AJ420" s="81" t="b">
        <v>0</v>
      </c>
      <c r="AK420" s="81">
        <v>0</v>
      </c>
      <c r="AL420" s="85" t="s">
        <v>294</v>
      </c>
      <c r="AM420" s="81" t="s">
        <v>585</v>
      </c>
      <c r="AN420" s="81" t="b">
        <v>0</v>
      </c>
      <c r="AO420" s="85" t="s">
        <v>4055</v>
      </c>
      <c r="AP420" s="81" t="s">
        <v>178</v>
      </c>
      <c r="AQ420" s="81">
        <v>0</v>
      </c>
      <c r="AR420" s="81">
        <v>0</v>
      </c>
      <c r="AS420" s="81"/>
      <c r="AT420" s="81"/>
      <c r="AU420" s="81"/>
      <c r="AV420" s="81"/>
      <c r="AW420" s="81"/>
      <c r="AX420" s="81"/>
      <c r="AY420" s="81"/>
      <c r="AZ420" s="81"/>
      <c r="BA420" s="66" t="s">
        <v>4111</v>
      </c>
      <c r="BB420">
        <v>0</v>
      </c>
      <c r="BC420" s="66" t="str">
        <f>VLOOKUP(Edges[[#This Row],[States]],'Sentiment Classification'!E:G,3,FALSE)</f>
        <v>North</v>
      </c>
      <c r="BD420" s="66" t="str">
        <f>IF(Edges[[#This Row],[Vertex 1]]=Edges[[#This Row],[Vertex 2]],"HIDE","SHOW")</f>
        <v>SHOW</v>
      </c>
      <c r="BE420" s="66">
        <f>VLOOKUP(Edges[[#This Row],[Region]],'Sentiment Classification'!J:K,2,FALSE)</f>
        <v>154</v>
      </c>
      <c r="BF420" s="66">
        <f>VLOOKUP(Edges[[#This Row],[States]],'Sentiment Classification'!E:F,2,FALSE)</f>
        <v>-3</v>
      </c>
      <c r="BG420" s="65" t="str">
        <f>REPLACE(INDEX(GroupVertices[Group], MATCH(Edges[[#This Row],[Vertex 1]],GroupVertices[Vertex],0)),1,1,"")</f>
        <v>orth</v>
      </c>
      <c r="BH420" s="65" t="str">
        <f>REPLACE(INDEX(GroupVertices[Group], MATCH(Edges[[#This Row],[Vertex 2]],GroupVertices[Vertex],0)),1,1,"")</f>
        <v>A</v>
      </c>
      <c r="BI420">
        <v>1</v>
      </c>
    </row>
    <row r="421" spans="1:61" x14ac:dyDescent="0.25">
      <c r="A421" s="64" t="s">
        <v>4112</v>
      </c>
      <c r="B421" s="64" t="s">
        <v>759</v>
      </c>
      <c r="C421" s="79" t="s">
        <v>9480</v>
      </c>
      <c r="D421" s="87">
        <v>1</v>
      </c>
      <c r="E421" s="88"/>
      <c r="F421" s="89">
        <v>90</v>
      </c>
      <c r="G421" s="66" t="str">
        <f>IF(Edges[[#This Row],[Vertex 1]]=Edges[[#This Row],[Vertex 2]],"HIDE","SHOW")</f>
        <v>SHOW</v>
      </c>
      <c r="H421" s="77"/>
      <c r="I421" s="90"/>
      <c r="J421" s="90"/>
      <c r="K421" s="34" t="s">
        <v>65</v>
      </c>
      <c r="L421" s="93">
        <v>421</v>
      </c>
      <c r="M421" s="93"/>
      <c r="N421" s="92"/>
      <c r="O421" s="66" t="s">
        <v>233</v>
      </c>
      <c r="P421" s="68">
        <v>42846.358124999999</v>
      </c>
      <c r="Q421" s="66" t="s">
        <v>4122</v>
      </c>
      <c r="R421" s="66"/>
      <c r="S421" s="66"/>
      <c r="T421" s="66"/>
      <c r="U421" s="66"/>
      <c r="V421" s="70" t="s">
        <v>418</v>
      </c>
      <c r="W421" s="68">
        <v>42846.358124999999</v>
      </c>
      <c r="X421" s="70" t="s">
        <v>4140</v>
      </c>
      <c r="Y421" s="66"/>
      <c r="Z421" s="66"/>
      <c r="AA421" s="72" t="s">
        <v>4151</v>
      </c>
      <c r="AB421" s="66"/>
      <c r="AC421" s="66" t="b">
        <v>0</v>
      </c>
      <c r="AD421" s="66">
        <v>0</v>
      </c>
      <c r="AE421" s="72" t="s">
        <v>1006</v>
      </c>
      <c r="AF421" s="66" t="b">
        <v>0</v>
      </c>
      <c r="AG421" s="66" t="s">
        <v>297</v>
      </c>
      <c r="AH421" s="66"/>
      <c r="AI421" s="72" t="s">
        <v>294</v>
      </c>
      <c r="AJ421" s="66" t="b">
        <v>0</v>
      </c>
      <c r="AK421" s="66">
        <v>0</v>
      </c>
      <c r="AL421" s="72" t="s">
        <v>294</v>
      </c>
      <c r="AM421" s="66" t="s">
        <v>585</v>
      </c>
      <c r="AN421" s="66" t="b">
        <v>0</v>
      </c>
      <c r="AO421" s="72" t="s">
        <v>4151</v>
      </c>
      <c r="AP421" s="66" t="s">
        <v>178</v>
      </c>
      <c r="AQ421" s="66">
        <v>0</v>
      </c>
      <c r="AR421" s="66">
        <v>0</v>
      </c>
      <c r="AS421" s="66"/>
      <c r="AT421" s="66"/>
      <c r="AU421" s="66"/>
      <c r="AV421" s="66"/>
      <c r="AW421" s="66"/>
      <c r="AX421" s="66"/>
      <c r="AY421" s="66"/>
      <c r="AZ421" s="66"/>
      <c r="BA421" s="66" t="s">
        <v>4225</v>
      </c>
      <c r="BB421">
        <v>-1</v>
      </c>
      <c r="BC421" s="66" t="str">
        <f>VLOOKUP(Edges[[#This Row],[States]],'Sentiment Classification'!E:G,3,FALSE)</f>
        <v>East</v>
      </c>
      <c r="BD421" s="66" t="str">
        <f>IF(Edges[[#This Row],[Vertex 1]]=Edges[[#This Row],[Vertex 2]],"HIDE","SHOW")</f>
        <v>SHOW</v>
      </c>
      <c r="BE421" s="66">
        <f>VLOOKUP(Edges[[#This Row],[Region]],'Sentiment Classification'!J:K,2,FALSE)</f>
        <v>-30</v>
      </c>
      <c r="BF421" s="66">
        <f>VLOOKUP(Edges[[#This Row],[States]],'Sentiment Classification'!E:F,2,FALSE)</f>
        <v>-2</v>
      </c>
      <c r="BG421" s="65" t="str">
        <f>REPLACE(INDEX(GroupVertices[Group], MATCH(Edges[[#This Row],[Vertex 1]],GroupVertices[Vertex],0)),1,1,"")</f>
        <v>ast</v>
      </c>
      <c r="BH421" s="65" t="str">
        <f>REPLACE(INDEX(GroupVertices[Group], MATCH(Edges[[#This Row],[Vertex 2]],GroupVertices[Vertex],0)),1,1,"")</f>
        <v>A</v>
      </c>
      <c r="BI421">
        <v>1</v>
      </c>
    </row>
    <row r="422" spans="1:61" x14ac:dyDescent="0.25">
      <c r="A422" s="64" t="s">
        <v>4113</v>
      </c>
      <c r="B422" s="64" t="s">
        <v>226</v>
      </c>
      <c r="C422" s="79" t="s">
        <v>9481</v>
      </c>
      <c r="D422" s="87">
        <v>1</v>
      </c>
      <c r="E422" s="88"/>
      <c r="F422" s="89">
        <v>90</v>
      </c>
      <c r="G422" s="66" t="str">
        <f>IF(Edges[[#This Row],[Vertex 1]]=Edges[[#This Row],[Vertex 2]],"HIDE","SHOW")</f>
        <v>SHOW</v>
      </c>
      <c r="H422" s="77"/>
      <c r="I422" s="90"/>
      <c r="J422" s="90"/>
      <c r="K422" s="34" t="s">
        <v>65</v>
      </c>
      <c r="L422" s="93">
        <v>422</v>
      </c>
      <c r="M422" s="93"/>
      <c r="N422" s="92"/>
      <c r="O422" s="66" t="s">
        <v>233</v>
      </c>
      <c r="P422" s="68">
        <v>42846.547777777778</v>
      </c>
      <c r="Q422" s="66" t="s">
        <v>4123</v>
      </c>
      <c r="R422" s="66"/>
      <c r="S422" s="66"/>
      <c r="T422" s="66"/>
      <c r="U422" s="66"/>
      <c r="V422" s="70" t="s">
        <v>4133</v>
      </c>
      <c r="W422" s="68">
        <v>42846.547777777778</v>
      </c>
      <c r="X422" s="70" t="s">
        <v>4141</v>
      </c>
      <c r="Y422" s="66"/>
      <c r="Z422" s="66"/>
      <c r="AA422" s="72" t="s">
        <v>4152</v>
      </c>
      <c r="AB422" s="72" t="s">
        <v>4162</v>
      </c>
      <c r="AC422" s="66" t="b">
        <v>0</v>
      </c>
      <c r="AD422" s="66">
        <v>0</v>
      </c>
      <c r="AE422" s="72" t="s">
        <v>581</v>
      </c>
      <c r="AF422" s="66" t="b">
        <v>0</v>
      </c>
      <c r="AG422" s="66" t="s">
        <v>1016</v>
      </c>
      <c r="AH422" s="66"/>
      <c r="AI422" s="72" t="s">
        <v>294</v>
      </c>
      <c r="AJ422" s="66" t="b">
        <v>0</v>
      </c>
      <c r="AK422" s="66">
        <v>0</v>
      </c>
      <c r="AL422" s="72" t="s">
        <v>294</v>
      </c>
      <c r="AM422" s="66" t="s">
        <v>303</v>
      </c>
      <c r="AN422" s="66" t="b">
        <v>0</v>
      </c>
      <c r="AO422" s="72" t="s">
        <v>4162</v>
      </c>
      <c r="AP422" s="66" t="s">
        <v>178</v>
      </c>
      <c r="AQ422" s="66">
        <v>0</v>
      </c>
      <c r="AR422" s="66">
        <v>0</v>
      </c>
      <c r="AS422" s="66"/>
      <c r="AT422" s="66"/>
      <c r="AU422" s="66"/>
      <c r="AV422" s="66"/>
      <c r="AW422" s="66"/>
      <c r="AX422" s="66"/>
      <c r="AY422" s="66"/>
      <c r="AZ422" s="66"/>
      <c r="BA422" s="66" t="s">
        <v>4225</v>
      </c>
      <c r="BB422">
        <v>0</v>
      </c>
      <c r="BC422" s="66" t="str">
        <f>VLOOKUP(Edges[[#This Row],[States]],'Sentiment Classification'!E:G,3,FALSE)</f>
        <v>East</v>
      </c>
      <c r="BD422" s="66" t="str">
        <f>IF(Edges[[#This Row],[Vertex 1]]=Edges[[#This Row],[Vertex 2]],"HIDE","SHOW")</f>
        <v>SHOW</v>
      </c>
      <c r="BE422" s="66">
        <f>VLOOKUP(Edges[[#This Row],[Region]],'Sentiment Classification'!J:K,2,FALSE)</f>
        <v>-30</v>
      </c>
      <c r="BF422" s="66">
        <f>VLOOKUP(Edges[[#This Row],[States]],'Sentiment Classification'!E:F,2,FALSE)</f>
        <v>-2</v>
      </c>
      <c r="BG422" s="65" t="str">
        <f>REPLACE(INDEX(GroupVertices[Group], MATCH(Edges[[#This Row],[Vertex 1]],GroupVertices[Vertex],0)),1,1,"")</f>
        <v>ast</v>
      </c>
      <c r="BH422" s="65" t="str">
        <f>REPLACE(INDEX(GroupVertices[Group], MATCH(Edges[[#This Row],[Vertex 2]],GroupVertices[Vertex],0)),1,1,"")</f>
        <v>A</v>
      </c>
      <c r="BI422">
        <v>1</v>
      </c>
    </row>
    <row r="423" spans="1:61" hidden="1" x14ac:dyDescent="0.25">
      <c r="A423" s="64" t="s">
        <v>4114</v>
      </c>
      <c r="B423" s="64" t="s">
        <v>4114</v>
      </c>
      <c r="C423" s="79"/>
      <c r="D423" s="87"/>
      <c r="E423" s="88"/>
      <c r="F423" s="89"/>
      <c r="G423" s="66" t="str">
        <f>IF(Edges[[#This Row],[Vertex 1]]=Edges[[#This Row],[Vertex 2]],"HIDE","SHOW")</f>
        <v>HIDE</v>
      </c>
      <c r="H423" s="77"/>
      <c r="I423" s="90"/>
      <c r="J423" s="90"/>
      <c r="K423" s="34" t="s">
        <v>65</v>
      </c>
      <c r="L423" s="93">
        <v>423</v>
      </c>
      <c r="M423" s="93"/>
      <c r="N423" s="92"/>
      <c r="O423" s="66" t="s">
        <v>178</v>
      </c>
      <c r="P423" s="68">
        <v>42846.623252314814</v>
      </c>
      <c r="Q423" s="66" t="s">
        <v>4124</v>
      </c>
      <c r="R423" s="66"/>
      <c r="S423" s="66"/>
      <c r="T423" s="66"/>
      <c r="U423" s="66"/>
      <c r="V423" s="70" t="s">
        <v>4134</v>
      </c>
      <c r="W423" s="68">
        <v>42846.623252314814</v>
      </c>
      <c r="X423" s="70" t="s">
        <v>4142</v>
      </c>
      <c r="Y423" s="66"/>
      <c r="Z423" s="66"/>
      <c r="AA423" s="72" t="s">
        <v>4153</v>
      </c>
      <c r="AB423" s="66"/>
      <c r="AC423" s="66" t="b">
        <v>0</v>
      </c>
      <c r="AD423" s="66">
        <v>0</v>
      </c>
      <c r="AE423" s="72" t="s">
        <v>294</v>
      </c>
      <c r="AF423" s="66" t="b">
        <v>0</v>
      </c>
      <c r="AG423" s="66" t="s">
        <v>297</v>
      </c>
      <c r="AH423" s="66"/>
      <c r="AI423" s="72" t="s">
        <v>294</v>
      </c>
      <c r="AJ423" s="66" t="b">
        <v>0</v>
      </c>
      <c r="AK423" s="66">
        <v>0</v>
      </c>
      <c r="AL423" s="72" t="s">
        <v>294</v>
      </c>
      <c r="AM423" s="66" t="s">
        <v>303</v>
      </c>
      <c r="AN423" s="66" t="b">
        <v>0</v>
      </c>
      <c r="AO423" s="72" t="s">
        <v>4153</v>
      </c>
      <c r="AP423" s="66" t="s">
        <v>178</v>
      </c>
      <c r="AQ423" s="66">
        <v>0</v>
      </c>
      <c r="AR423" s="66">
        <v>0</v>
      </c>
      <c r="AS423" s="66"/>
      <c r="AT423" s="66"/>
      <c r="AU423" s="66"/>
      <c r="AV423" s="66"/>
      <c r="AW423" s="66"/>
      <c r="AX423" s="66"/>
      <c r="AY423" s="66"/>
      <c r="AZ423" s="66"/>
      <c r="BA423" s="66" t="s">
        <v>4225</v>
      </c>
      <c r="BB423">
        <v>-1</v>
      </c>
      <c r="BC423" s="66" t="str">
        <f>VLOOKUP(Edges[[#This Row],[States]],'Sentiment Classification'!E:G,3,FALSE)</f>
        <v>East</v>
      </c>
      <c r="BD423" s="66" t="str">
        <f>IF(Edges[[#This Row],[Vertex 1]]=Edges[[#This Row],[Vertex 2]],"HIDE","SHOW")</f>
        <v>HIDE</v>
      </c>
      <c r="BE423" s="66">
        <f>VLOOKUP(Edges[[#This Row],[Region]],'Sentiment Classification'!J:K,2,FALSE)</f>
        <v>-30</v>
      </c>
      <c r="BF423" s="66">
        <f>VLOOKUP(Edges[[#This Row],[States]],'Sentiment Classification'!E:F,2,FALSE)</f>
        <v>-2</v>
      </c>
      <c r="BG423" s="137" t="e">
        <f>REPLACE(INDEX(GroupVertices[Group], MATCH(Edges[[#This Row],[Vertex 1]],GroupVertices[Vertex],0)),1,1,"")</f>
        <v>#N/A</v>
      </c>
      <c r="BH423" s="137" t="e">
        <f>REPLACE(INDEX(GroupVertices[Group], MATCH(Edges[[#This Row],[Vertex 2]],GroupVertices[Vertex],0)),1,1,"")</f>
        <v>#N/A</v>
      </c>
      <c r="BI423">
        <v>1</v>
      </c>
    </row>
    <row r="424" spans="1:61" hidden="1" x14ac:dyDescent="0.25">
      <c r="A424" s="64" t="s">
        <v>4115</v>
      </c>
      <c r="B424" s="64" t="s">
        <v>4115</v>
      </c>
      <c r="C424" s="79"/>
      <c r="D424" s="87"/>
      <c r="E424" s="88"/>
      <c r="F424" s="89"/>
      <c r="G424" s="66" t="str">
        <f>IF(Edges[[#This Row],[Vertex 1]]=Edges[[#This Row],[Vertex 2]],"HIDE","SHOW")</f>
        <v>HIDE</v>
      </c>
      <c r="H424" s="77"/>
      <c r="I424" s="90"/>
      <c r="J424" s="90"/>
      <c r="K424" s="34" t="s">
        <v>65</v>
      </c>
      <c r="L424" s="93">
        <v>424</v>
      </c>
      <c r="M424" s="93"/>
      <c r="N424" s="92"/>
      <c r="O424" s="66" t="s">
        <v>178</v>
      </c>
      <c r="P424" s="68">
        <v>42847.286111111112</v>
      </c>
      <c r="Q424" s="66" t="s">
        <v>4125</v>
      </c>
      <c r="R424" s="66"/>
      <c r="S424" s="66"/>
      <c r="T424" s="66"/>
      <c r="U424" s="66"/>
      <c r="V424" s="70" t="s">
        <v>418</v>
      </c>
      <c r="W424" s="68">
        <v>42847.286111111112</v>
      </c>
      <c r="X424" s="70" t="s">
        <v>4143</v>
      </c>
      <c r="Y424" s="66"/>
      <c r="Z424" s="66"/>
      <c r="AA424" s="72" t="s">
        <v>4154</v>
      </c>
      <c r="AB424" s="66"/>
      <c r="AC424" s="66" t="b">
        <v>0</v>
      </c>
      <c r="AD424" s="66">
        <v>0</v>
      </c>
      <c r="AE424" s="72" t="s">
        <v>294</v>
      </c>
      <c r="AF424" s="66" t="b">
        <v>0</v>
      </c>
      <c r="AG424" s="66" t="s">
        <v>297</v>
      </c>
      <c r="AH424" s="66"/>
      <c r="AI424" s="72" t="s">
        <v>294</v>
      </c>
      <c r="AJ424" s="66" t="b">
        <v>0</v>
      </c>
      <c r="AK424" s="66">
        <v>0</v>
      </c>
      <c r="AL424" s="72" t="s">
        <v>294</v>
      </c>
      <c r="AM424" s="66" t="s">
        <v>1785</v>
      </c>
      <c r="AN424" s="66" t="b">
        <v>0</v>
      </c>
      <c r="AO424" s="72" t="s">
        <v>4154</v>
      </c>
      <c r="AP424" s="66" t="s">
        <v>178</v>
      </c>
      <c r="AQ424" s="66">
        <v>0</v>
      </c>
      <c r="AR424" s="66">
        <v>0</v>
      </c>
      <c r="AS424" s="66"/>
      <c r="AT424" s="66"/>
      <c r="AU424" s="66"/>
      <c r="AV424" s="66"/>
      <c r="AW424" s="66"/>
      <c r="AX424" s="66"/>
      <c r="AY424" s="66"/>
      <c r="AZ424" s="66"/>
      <c r="BA424" s="66" t="s">
        <v>4225</v>
      </c>
      <c r="BB424">
        <v>1</v>
      </c>
      <c r="BC424" s="66" t="str">
        <f>VLOOKUP(Edges[[#This Row],[States]],'Sentiment Classification'!E:G,3,FALSE)</f>
        <v>East</v>
      </c>
      <c r="BD424" s="66" t="str">
        <f>IF(Edges[[#This Row],[Vertex 1]]=Edges[[#This Row],[Vertex 2]],"HIDE","SHOW")</f>
        <v>HIDE</v>
      </c>
      <c r="BE424" s="66">
        <f>VLOOKUP(Edges[[#This Row],[Region]],'Sentiment Classification'!J:K,2,FALSE)</f>
        <v>-30</v>
      </c>
      <c r="BF424" s="66">
        <f>VLOOKUP(Edges[[#This Row],[States]],'Sentiment Classification'!E:F,2,FALSE)</f>
        <v>-2</v>
      </c>
      <c r="BG424" s="137" t="e">
        <f>REPLACE(INDEX(GroupVertices[Group], MATCH(Edges[[#This Row],[Vertex 1]],GroupVertices[Vertex],0)),1,1,"")</f>
        <v>#N/A</v>
      </c>
      <c r="BH424" s="137" t="e">
        <f>REPLACE(INDEX(GroupVertices[Group], MATCH(Edges[[#This Row],[Vertex 2]],GroupVertices[Vertex],0)),1,1,"")</f>
        <v>#N/A</v>
      </c>
      <c r="BI424">
        <v>1</v>
      </c>
    </row>
    <row r="425" spans="1:61" x14ac:dyDescent="0.25">
      <c r="A425" s="64" t="s">
        <v>4116</v>
      </c>
      <c r="B425" s="64" t="s">
        <v>4121</v>
      </c>
      <c r="C425" s="79" t="s">
        <v>9479</v>
      </c>
      <c r="D425" s="87">
        <v>1</v>
      </c>
      <c r="E425" s="88"/>
      <c r="F425" s="89">
        <v>90</v>
      </c>
      <c r="G425" s="66" t="str">
        <f>IF(Edges[[#This Row],[Vertex 1]]=Edges[[#This Row],[Vertex 2]],"HIDE","SHOW")</f>
        <v>SHOW</v>
      </c>
      <c r="H425" s="77"/>
      <c r="I425" s="90"/>
      <c r="J425" s="90"/>
      <c r="K425" s="34" t="s">
        <v>65</v>
      </c>
      <c r="L425" s="93">
        <v>425</v>
      </c>
      <c r="M425" s="93"/>
      <c r="N425" s="92"/>
      <c r="O425" s="66" t="s">
        <v>233</v>
      </c>
      <c r="P425" s="68">
        <v>42848.447581018518</v>
      </c>
      <c r="Q425" s="66" t="s">
        <v>4126</v>
      </c>
      <c r="R425" s="66"/>
      <c r="S425" s="66"/>
      <c r="T425" s="66"/>
      <c r="U425" s="66"/>
      <c r="V425" s="70" t="s">
        <v>4135</v>
      </c>
      <c r="W425" s="68">
        <v>42848.447581018518</v>
      </c>
      <c r="X425" s="70" t="s">
        <v>4144</v>
      </c>
      <c r="Y425" s="66"/>
      <c r="Z425" s="66"/>
      <c r="AA425" s="72" t="s">
        <v>4155</v>
      </c>
      <c r="AB425" s="72" t="s">
        <v>4163</v>
      </c>
      <c r="AC425" s="66" t="b">
        <v>0</v>
      </c>
      <c r="AD425" s="66">
        <v>3</v>
      </c>
      <c r="AE425" s="72" t="s">
        <v>4166</v>
      </c>
      <c r="AF425" s="66" t="b">
        <v>0</v>
      </c>
      <c r="AG425" s="66" t="s">
        <v>298</v>
      </c>
      <c r="AH425" s="66"/>
      <c r="AI425" s="72" t="s">
        <v>294</v>
      </c>
      <c r="AJ425" s="66" t="b">
        <v>0</v>
      </c>
      <c r="AK425" s="66">
        <v>0</v>
      </c>
      <c r="AL425" s="72" t="s">
        <v>294</v>
      </c>
      <c r="AM425" s="66" t="s">
        <v>303</v>
      </c>
      <c r="AN425" s="66" t="b">
        <v>0</v>
      </c>
      <c r="AO425" s="72" t="s">
        <v>4163</v>
      </c>
      <c r="AP425" s="66" t="s">
        <v>178</v>
      </c>
      <c r="AQ425" s="66">
        <v>0</v>
      </c>
      <c r="AR425" s="66">
        <v>0</v>
      </c>
      <c r="AS425" s="66"/>
      <c r="AT425" s="66"/>
      <c r="AU425" s="66"/>
      <c r="AV425" s="66"/>
      <c r="AW425" s="66"/>
      <c r="AX425" s="66"/>
      <c r="AY425" s="66"/>
      <c r="AZ425" s="66"/>
      <c r="BA425" s="66" t="s">
        <v>4225</v>
      </c>
      <c r="BB425">
        <v>1</v>
      </c>
      <c r="BC425" s="66" t="str">
        <f>VLOOKUP(Edges[[#This Row],[States]],'Sentiment Classification'!E:G,3,FALSE)</f>
        <v>East</v>
      </c>
      <c r="BD425" s="66" t="str">
        <f>IF(Edges[[#This Row],[Vertex 1]]=Edges[[#This Row],[Vertex 2]],"HIDE","SHOW")</f>
        <v>SHOW</v>
      </c>
      <c r="BE425" s="66">
        <f>VLOOKUP(Edges[[#This Row],[Region]],'Sentiment Classification'!J:K,2,FALSE)</f>
        <v>-30</v>
      </c>
      <c r="BF425" s="66">
        <f>VLOOKUP(Edges[[#This Row],[States]],'Sentiment Classification'!E:F,2,FALSE)</f>
        <v>-2</v>
      </c>
      <c r="BG425" s="65" t="str">
        <f>REPLACE(INDEX(GroupVertices[Group], MATCH(Edges[[#This Row],[Vertex 1]],GroupVertices[Vertex],0)),1,1,"")</f>
        <v>ast</v>
      </c>
      <c r="BH425" s="65" t="str">
        <f>REPLACE(INDEX(GroupVertices[Group], MATCH(Edges[[#This Row],[Vertex 2]],GroupVertices[Vertex],0)),1,1,"")</f>
        <v>ast</v>
      </c>
      <c r="BI425">
        <v>1</v>
      </c>
    </row>
    <row r="426" spans="1:61" hidden="1" x14ac:dyDescent="0.25">
      <c r="A426" s="64" t="s">
        <v>4117</v>
      </c>
      <c r="B426" s="64" t="s">
        <v>4117</v>
      </c>
      <c r="C426" s="79"/>
      <c r="D426" s="87"/>
      <c r="E426" s="88"/>
      <c r="F426" s="89"/>
      <c r="G426" s="66" t="str">
        <f>IF(Edges[[#This Row],[Vertex 1]]=Edges[[#This Row],[Vertex 2]],"HIDE","SHOW")</f>
        <v>HIDE</v>
      </c>
      <c r="H426" s="77"/>
      <c r="I426" s="90"/>
      <c r="J426" s="90"/>
      <c r="K426" s="34" t="s">
        <v>65</v>
      </c>
      <c r="L426" s="93">
        <v>426</v>
      </c>
      <c r="M426" s="93"/>
      <c r="N426" s="92"/>
      <c r="O426" s="66" t="s">
        <v>178</v>
      </c>
      <c r="P426" s="68">
        <v>42849.211504629631</v>
      </c>
      <c r="Q426" s="66" t="s">
        <v>4127</v>
      </c>
      <c r="R426" s="66"/>
      <c r="S426" s="66"/>
      <c r="T426" s="66"/>
      <c r="U426" s="66"/>
      <c r="V426" s="70" t="s">
        <v>4136</v>
      </c>
      <c r="W426" s="68">
        <v>42849.211504629631</v>
      </c>
      <c r="X426" s="70" t="s">
        <v>4145</v>
      </c>
      <c r="Y426" s="66"/>
      <c r="Z426" s="66"/>
      <c r="AA426" s="72" t="s">
        <v>4156</v>
      </c>
      <c r="AB426" s="66"/>
      <c r="AC426" s="66" t="b">
        <v>0</v>
      </c>
      <c r="AD426" s="66">
        <v>0</v>
      </c>
      <c r="AE426" s="72" t="s">
        <v>294</v>
      </c>
      <c r="AF426" s="66" t="b">
        <v>0</v>
      </c>
      <c r="AG426" s="66" t="s">
        <v>297</v>
      </c>
      <c r="AH426" s="66"/>
      <c r="AI426" s="72" t="s">
        <v>294</v>
      </c>
      <c r="AJ426" s="66" t="b">
        <v>0</v>
      </c>
      <c r="AK426" s="66">
        <v>0</v>
      </c>
      <c r="AL426" s="72" t="s">
        <v>294</v>
      </c>
      <c r="AM426" s="66" t="s">
        <v>303</v>
      </c>
      <c r="AN426" s="66" t="b">
        <v>0</v>
      </c>
      <c r="AO426" s="72" t="s">
        <v>4156</v>
      </c>
      <c r="AP426" s="66" t="s">
        <v>178</v>
      </c>
      <c r="AQ426" s="66">
        <v>0</v>
      </c>
      <c r="AR426" s="66">
        <v>0</v>
      </c>
      <c r="AS426" s="66"/>
      <c r="AT426" s="66"/>
      <c r="AU426" s="66"/>
      <c r="AV426" s="66"/>
      <c r="AW426" s="66"/>
      <c r="AX426" s="66"/>
      <c r="AY426" s="66"/>
      <c r="AZ426" s="66"/>
      <c r="BA426" s="66" t="s">
        <v>4225</v>
      </c>
      <c r="BB426">
        <v>-1</v>
      </c>
      <c r="BC426" s="66" t="str">
        <f>VLOOKUP(Edges[[#This Row],[States]],'Sentiment Classification'!E:G,3,FALSE)</f>
        <v>East</v>
      </c>
      <c r="BD426" s="66" t="str">
        <f>IF(Edges[[#This Row],[Vertex 1]]=Edges[[#This Row],[Vertex 2]],"HIDE","SHOW")</f>
        <v>HIDE</v>
      </c>
      <c r="BE426" s="66">
        <f>VLOOKUP(Edges[[#This Row],[Region]],'Sentiment Classification'!J:K,2,FALSE)</f>
        <v>-30</v>
      </c>
      <c r="BF426" s="66">
        <f>VLOOKUP(Edges[[#This Row],[States]],'Sentiment Classification'!E:F,2,FALSE)</f>
        <v>-2</v>
      </c>
      <c r="BG426" s="137" t="e">
        <f>REPLACE(INDEX(GroupVertices[Group], MATCH(Edges[[#This Row],[Vertex 1]],GroupVertices[Vertex],0)),1,1,"")</f>
        <v>#N/A</v>
      </c>
      <c r="BH426" s="137" t="e">
        <f>REPLACE(INDEX(GroupVertices[Group], MATCH(Edges[[#This Row],[Vertex 2]],GroupVertices[Vertex],0)),1,1,"")</f>
        <v>#N/A</v>
      </c>
      <c r="BI426">
        <v>1</v>
      </c>
    </row>
    <row r="427" spans="1:61" x14ac:dyDescent="0.25">
      <c r="A427" s="64" t="s">
        <v>4118</v>
      </c>
      <c r="B427" s="64" t="s">
        <v>226</v>
      </c>
      <c r="C427" s="79" t="s">
        <v>9481</v>
      </c>
      <c r="D427" s="87">
        <v>2.5</v>
      </c>
      <c r="E427" s="88"/>
      <c r="F427" s="89">
        <v>95</v>
      </c>
      <c r="G427" s="66" t="str">
        <f>IF(Edges[[#This Row],[Vertex 1]]=Edges[[#This Row],[Vertex 2]],"HIDE","SHOW")</f>
        <v>SHOW</v>
      </c>
      <c r="H427" s="77"/>
      <c r="I427" s="90"/>
      <c r="J427" s="90"/>
      <c r="K427" s="34" t="s">
        <v>65</v>
      </c>
      <c r="L427" s="93">
        <v>427</v>
      </c>
      <c r="M427" s="93"/>
      <c r="N427" s="92"/>
      <c r="O427" s="66" t="s">
        <v>233</v>
      </c>
      <c r="P427" s="68">
        <v>42851.842685185184</v>
      </c>
      <c r="Q427" s="66" t="s">
        <v>4128</v>
      </c>
      <c r="R427" s="66"/>
      <c r="S427" s="66"/>
      <c r="T427" s="66"/>
      <c r="U427" s="66"/>
      <c r="V427" s="70" t="s">
        <v>4137</v>
      </c>
      <c r="W427" s="68">
        <v>42851.842685185184</v>
      </c>
      <c r="X427" s="70" t="s">
        <v>4146</v>
      </c>
      <c r="Y427" s="66"/>
      <c r="Z427" s="66"/>
      <c r="AA427" s="72" t="s">
        <v>4157</v>
      </c>
      <c r="AB427" s="72" t="s">
        <v>4164</v>
      </c>
      <c r="AC427" s="66" t="b">
        <v>0</v>
      </c>
      <c r="AD427" s="66">
        <v>0</v>
      </c>
      <c r="AE427" s="72" t="s">
        <v>581</v>
      </c>
      <c r="AF427" s="66" t="b">
        <v>0</v>
      </c>
      <c r="AG427" s="66" t="s">
        <v>297</v>
      </c>
      <c r="AH427" s="66"/>
      <c r="AI427" s="72" t="s">
        <v>294</v>
      </c>
      <c r="AJ427" s="66" t="b">
        <v>0</v>
      </c>
      <c r="AK427" s="66">
        <v>0</v>
      </c>
      <c r="AL427" s="72" t="s">
        <v>294</v>
      </c>
      <c r="AM427" s="66" t="s">
        <v>303</v>
      </c>
      <c r="AN427" s="66" t="b">
        <v>0</v>
      </c>
      <c r="AO427" s="72" t="s">
        <v>4164</v>
      </c>
      <c r="AP427" s="66" t="s">
        <v>178</v>
      </c>
      <c r="AQ427" s="66">
        <v>0</v>
      </c>
      <c r="AR427" s="66">
        <v>0</v>
      </c>
      <c r="AS427" s="66"/>
      <c r="AT427" s="66"/>
      <c r="AU427" s="66"/>
      <c r="AV427" s="66"/>
      <c r="AW427" s="66"/>
      <c r="AX427" s="66"/>
      <c r="AY427" s="66"/>
      <c r="AZ427" s="66"/>
      <c r="BA427" s="66" t="s">
        <v>4225</v>
      </c>
      <c r="BB427">
        <v>0</v>
      </c>
      <c r="BC427" s="66" t="str">
        <f>VLOOKUP(Edges[[#This Row],[States]],'Sentiment Classification'!E:G,3,FALSE)</f>
        <v>East</v>
      </c>
      <c r="BD427" s="66" t="str">
        <f>IF(Edges[[#This Row],[Vertex 1]]=Edges[[#This Row],[Vertex 2]],"HIDE","SHOW")</f>
        <v>SHOW</v>
      </c>
      <c r="BE427" s="66">
        <f>VLOOKUP(Edges[[#This Row],[Region]],'Sentiment Classification'!J:K,2,FALSE)</f>
        <v>-30</v>
      </c>
      <c r="BF427" s="66">
        <f>VLOOKUP(Edges[[#This Row],[States]],'Sentiment Classification'!E:F,2,FALSE)</f>
        <v>-2</v>
      </c>
      <c r="BG427" s="65" t="str">
        <f>REPLACE(INDEX(GroupVertices[Group], MATCH(Edges[[#This Row],[Vertex 1]],GroupVertices[Vertex],0)),1,1,"")</f>
        <v>ast</v>
      </c>
      <c r="BH427" s="65" t="str">
        <f>REPLACE(INDEX(GroupVertices[Group], MATCH(Edges[[#This Row],[Vertex 2]],GroupVertices[Vertex],0)),1,1,"")</f>
        <v>A</v>
      </c>
      <c r="BI427">
        <v>2</v>
      </c>
    </row>
    <row r="428" spans="1:61" x14ac:dyDescent="0.25">
      <c r="A428" s="64" t="s">
        <v>4118</v>
      </c>
      <c r="B428" s="64" t="s">
        <v>227</v>
      </c>
      <c r="C428" s="79" t="s">
        <v>9481</v>
      </c>
      <c r="D428" s="87">
        <v>1</v>
      </c>
      <c r="E428" s="88"/>
      <c r="F428" s="89">
        <v>90</v>
      </c>
      <c r="G428" s="66" t="str">
        <f>IF(Edges[[#This Row],[Vertex 1]]=Edges[[#This Row],[Vertex 2]],"HIDE","SHOW")</f>
        <v>SHOW</v>
      </c>
      <c r="H428" s="77"/>
      <c r="I428" s="90"/>
      <c r="J428" s="90"/>
      <c r="K428" s="34" t="s">
        <v>65</v>
      </c>
      <c r="L428" s="93">
        <v>428</v>
      </c>
      <c r="M428" s="93"/>
      <c r="N428" s="92"/>
      <c r="O428" s="66" t="s">
        <v>232</v>
      </c>
      <c r="P428" s="68">
        <v>42851.854479166665</v>
      </c>
      <c r="Q428" s="66" t="s">
        <v>4129</v>
      </c>
      <c r="R428" s="66"/>
      <c r="S428" s="66"/>
      <c r="T428" s="66"/>
      <c r="U428" s="66"/>
      <c r="V428" s="70" t="s">
        <v>4137</v>
      </c>
      <c r="W428" s="68">
        <v>42851.854479166665</v>
      </c>
      <c r="X428" s="70" t="s">
        <v>4147</v>
      </c>
      <c r="Y428" s="66"/>
      <c r="Z428" s="66"/>
      <c r="AA428" s="72" t="s">
        <v>4158</v>
      </c>
      <c r="AB428" s="66"/>
      <c r="AC428" s="66" t="b">
        <v>0</v>
      </c>
      <c r="AD428" s="66">
        <v>0</v>
      </c>
      <c r="AE428" s="72" t="s">
        <v>581</v>
      </c>
      <c r="AF428" s="66" t="b">
        <v>0</v>
      </c>
      <c r="AG428" s="66" t="s">
        <v>297</v>
      </c>
      <c r="AH428" s="66"/>
      <c r="AI428" s="72" t="s">
        <v>294</v>
      </c>
      <c r="AJ428" s="66" t="b">
        <v>0</v>
      </c>
      <c r="AK428" s="66">
        <v>0</v>
      </c>
      <c r="AL428" s="72" t="s">
        <v>294</v>
      </c>
      <c r="AM428" s="66" t="s">
        <v>303</v>
      </c>
      <c r="AN428" s="66" t="b">
        <v>0</v>
      </c>
      <c r="AO428" s="72" t="s">
        <v>4158</v>
      </c>
      <c r="AP428" s="66" t="s">
        <v>178</v>
      </c>
      <c r="AQ428" s="66">
        <v>0</v>
      </c>
      <c r="AR428" s="66">
        <v>0</v>
      </c>
      <c r="AS428" s="66" t="s">
        <v>4167</v>
      </c>
      <c r="AT428" s="66" t="s">
        <v>365</v>
      </c>
      <c r="AU428" s="66" t="s">
        <v>1024</v>
      </c>
      <c r="AV428" s="66" t="s">
        <v>4169</v>
      </c>
      <c r="AW428" s="66" t="s">
        <v>4171</v>
      </c>
      <c r="AX428" s="66" t="s">
        <v>4173</v>
      </c>
      <c r="AY428" s="66" t="s">
        <v>1031</v>
      </c>
      <c r="AZ428" s="69" t="s">
        <v>4175</v>
      </c>
      <c r="BA428" s="66" t="s">
        <v>4225</v>
      </c>
      <c r="BB428">
        <v>0</v>
      </c>
      <c r="BC428" s="66" t="str">
        <f>VLOOKUP(Edges[[#This Row],[States]],'Sentiment Classification'!E:G,3,FALSE)</f>
        <v>East</v>
      </c>
      <c r="BD428" s="66" t="str">
        <f>IF(Edges[[#This Row],[Vertex 1]]=Edges[[#This Row],[Vertex 2]],"HIDE","SHOW")</f>
        <v>SHOW</v>
      </c>
      <c r="BE428" s="66">
        <f>VLOOKUP(Edges[[#This Row],[Region]],'Sentiment Classification'!J:K,2,FALSE)</f>
        <v>-30</v>
      </c>
      <c r="BF428" s="66">
        <f>VLOOKUP(Edges[[#This Row],[States]],'Sentiment Classification'!E:F,2,FALSE)</f>
        <v>-2</v>
      </c>
      <c r="BG428" s="65" t="str">
        <f>REPLACE(INDEX(GroupVertices[Group], MATCH(Edges[[#This Row],[Vertex 1]],GroupVertices[Vertex],0)),1,1,"")</f>
        <v>ast</v>
      </c>
      <c r="BH428" s="65" t="str">
        <f>REPLACE(INDEX(GroupVertices[Group], MATCH(Edges[[#This Row],[Vertex 2]],GroupVertices[Vertex],0)),1,1,"")</f>
        <v>A</v>
      </c>
      <c r="BI428">
        <v>1</v>
      </c>
    </row>
    <row r="429" spans="1:61" x14ac:dyDescent="0.25">
      <c r="A429" s="64" t="s">
        <v>4118</v>
      </c>
      <c r="B429" s="64" t="s">
        <v>226</v>
      </c>
      <c r="C429" s="79" t="s">
        <v>9481</v>
      </c>
      <c r="D429" s="87">
        <v>2.5</v>
      </c>
      <c r="E429" s="88"/>
      <c r="F429" s="89">
        <v>95</v>
      </c>
      <c r="G429" s="66" t="str">
        <f>IF(Edges[[#This Row],[Vertex 1]]=Edges[[#This Row],[Vertex 2]],"HIDE","SHOW")</f>
        <v>SHOW</v>
      </c>
      <c r="H429" s="77"/>
      <c r="I429" s="90"/>
      <c r="J429" s="90"/>
      <c r="K429" s="34" t="s">
        <v>65</v>
      </c>
      <c r="L429" s="93">
        <v>429</v>
      </c>
      <c r="M429" s="93"/>
      <c r="N429" s="92"/>
      <c r="O429" s="66" t="s">
        <v>233</v>
      </c>
      <c r="P429" s="68">
        <v>42851.854479166665</v>
      </c>
      <c r="Q429" s="66" t="s">
        <v>4129</v>
      </c>
      <c r="R429" s="66"/>
      <c r="S429" s="66"/>
      <c r="T429" s="66"/>
      <c r="U429" s="66"/>
      <c r="V429" s="70" t="s">
        <v>4137</v>
      </c>
      <c r="W429" s="68">
        <v>42851.854479166665</v>
      </c>
      <c r="X429" s="70" t="s">
        <v>4147</v>
      </c>
      <c r="Y429" s="66"/>
      <c r="Z429" s="66"/>
      <c r="AA429" s="72" t="s">
        <v>4158</v>
      </c>
      <c r="AB429" s="66"/>
      <c r="AC429" s="66" t="b">
        <v>0</v>
      </c>
      <c r="AD429" s="66">
        <v>0</v>
      </c>
      <c r="AE429" s="72" t="s">
        <v>581</v>
      </c>
      <c r="AF429" s="66" t="b">
        <v>0</v>
      </c>
      <c r="AG429" s="66" t="s">
        <v>297</v>
      </c>
      <c r="AH429" s="66"/>
      <c r="AI429" s="72" t="s">
        <v>294</v>
      </c>
      <c r="AJ429" s="66" t="b">
        <v>0</v>
      </c>
      <c r="AK429" s="66">
        <v>0</v>
      </c>
      <c r="AL429" s="72" t="s">
        <v>294</v>
      </c>
      <c r="AM429" s="66" t="s">
        <v>303</v>
      </c>
      <c r="AN429" s="66" t="b">
        <v>0</v>
      </c>
      <c r="AO429" s="72" t="s">
        <v>4158</v>
      </c>
      <c r="AP429" s="66" t="s">
        <v>178</v>
      </c>
      <c r="AQ429" s="66">
        <v>0</v>
      </c>
      <c r="AR429" s="66">
        <v>0</v>
      </c>
      <c r="AS429" s="66" t="s">
        <v>4167</v>
      </c>
      <c r="AT429" s="66" t="s">
        <v>365</v>
      </c>
      <c r="AU429" s="66" t="s">
        <v>1024</v>
      </c>
      <c r="AV429" s="66" t="s">
        <v>4169</v>
      </c>
      <c r="AW429" s="66" t="s">
        <v>4171</v>
      </c>
      <c r="AX429" s="66" t="s">
        <v>4173</v>
      </c>
      <c r="AY429" s="66" t="s">
        <v>1031</v>
      </c>
      <c r="AZ429" s="69" t="s">
        <v>4175</v>
      </c>
      <c r="BA429" s="66" t="s">
        <v>4225</v>
      </c>
      <c r="BB429">
        <v>0</v>
      </c>
      <c r="BC429" s="66" t="str">
        <f>VLOOKUP(Edges[[#This Row],[States]],'Sentiment Classification'!E:G,3,FALSE)</f>
        <v>East</v>
      </c>
      <c r="BD429" s="66" t="str">
        <f>IF(Edges[[#This Row],[Vertex 1]]=Edges[[#This Row],[Vertex 2]],"HIDE","SHOW")</f>
        <v>SHOW</v>
      </c>
      <c r="BE429" s="66">
        <f>VLOOKUP(Edges[[#This Row],[Region]],'Sentiment Classification'!J:K,2,FALSE)</f>
        <v>-30</v>
      </c>
      <c r="BF429" s="66">
        <f>VLOOKUP(Edges[[#This Row],[States]],'Sentiment Classification'!E:F,2,FALSE)</f>
        <v>-2</v>
      </c>
      <c r="BG429" s="65" t="str">
        <f>REPLACE(INDEX(GroupVertices[Group], MATCH(Edges[[#This Row],[Vertex 1]],GroupVertices[Vertex],0)),1,1,"")</f>
        <v>ast</v>
      </c>
      <c r="BH429" s="65" t="str">
        <f>REPLACE(INDEX(GroupVertices[Group], MATCH(Edges[[#This Row],[Vertex 2]],GroupVertices[Vertex],0)),1,1,"")</f>
        <v>A</v>
      </c>
      <c r="BI429">
        <v>2</v>
      </c>
    </row>
    <row r="430" spans="1:61" hidden="1" x14ac:dyDescent="0.25">
      <c r="A430" s="64" t="s">
        <v>496</v>
      </c>
      <c r="B430" s="64" t="s">
        <v>496</v>
      </c>
      <c r="C430" s="79"/>
      <c r="D430" s="87"/>
      <c r="E430" s="88"/>
      <c r="F430" s="89"/>
      <c r="G430" s="66" t="str">
        <f>IF(Edges[[#This Row],[Vertex 1]]=Edges[[#This Row],[Vertex 2]],"HIDE","SHOW")</f>
        <v>HIDE</v>
      </c>
      <c r="H430" s="77"/>
      <c r="I430" s="90"/>
      <c r="J430" s="90"/>
      <c r="K430" s="34" t="s">
        <v>65</v>
      </c>
      <c r="L430" s="93">
        <v>430</v>
      </c>
      <c r="M430" s="93"/>
      <c r="N430" s="92"/>
      <c r="O430" s="66" t="s">
        <v>178</v>
      </c>
      <c r="P430" s="68">
        <v>42852.00582175926</v>
      </c>
      <c r="Q430" s="66" t="s">
        <v>4130</v>
      </c>
      <c r="R430" s="66"/>
      <c r="S430" s="66"/>
      <c r="T430" s="66"/>
      <c r="U430" s="66"/>
      <c r="V430" s="70" t="s">
        <v>537</v>
      </c>
      <c r="W430" s="68">
        <v>42852.00582175926</v>
      </c>
      <c r="X430" s="70" t="s">
        <v>4148</v>
      </c>
      <c r="Y430" s="66"/>
      <c r="Z430" s="66"/>
      <c r="AA430" s="72" t="s">
        <v>4159</v>
      </c>
      <c r="AB430" s="66"/>
      <c r="AC430" s="66" t="b">
        <v>0</v>
      </c>
      <c r="AD430" s="66">
        <v>0</v>
      </c>
      <c r="AE430" s="72" t="s">
        <v>294</v>
      </c>
      <c r="AF430" s="66" t="b">
        <v>0</v>
      </c>
      <c r="AG430" s="66" t="s">
        <v>584</v>
      </c>
      <c r="AH430" s="66"/>
      <c r="AI430" s="72" t="s">
        <v>294</v>
      </c>
      <c r="AJ430" s="66" t="b">
        <v>0</v>
      </c>
      <c r="AK430" s="66">
        <v>0</v>
      </c>
      <c r="AL430" s="72" t="s">
        <v>294</v>
      </c>
      <c r="AM430" s="66" t="s">
        <v>307</v>
      </c>
      <c r="AN430" s="66" t="b">
        <v>0</v>
      </c>
      <c r="AO430" s="72" t="s">
        <v>4159</v>
      </c>
      <c r="AP430" s="66" t="s">
        <v>178</v>
      </c>
      <c r="AQ430" s="66">
        <v>0</v>
      </c>
      <c r="AR430" s="66">
        <v>0</v>
      </c>
      <c r="AS430" s="66"/>
      <c r="AT430" s="66"/>
      <c r="AU430" s="66"/>
      <c r="AV430" s="66"/>
      <c r="AW430" s="66"/>
      <c r="AX430" s="66"/>
      <c r="AY430" s="66"/>
      <c r="AZ430" s="66"/>
      <c r="BA430" s="66" t="s">
        <v>4225</v>
      </c>
      <c r="BB430">
        <v>0</v>
      </c>
      <c r="BC430" s="66" t="str">
        <f>VLOOKUP(Edges[[#This Row],[States]],'Sentiment Classification'!E:G,3,FALSE)</f>
        <v>East</v>
      </c>
      <c r="BD430" s="66" t="str">
        <f>IF(Edges[[#This Row],[Vertex 1]]=Edges[[#This Row],[Vertex 2]],"HIDE","SHOW")</f>
        <v>HIDE</v>
      </c>
      <c r="BE430" s="66">
        <f>VLOOKUP(Edges[[#This Row],[Region]],'Sentiment Classification'!J:K,2,FALSE)</f>
        <v>-30</v>
      </c>
      <c r="BF430" s="66">
        <f>VLOOKUP(Edges[[#This Row],[States]],'Sentiment Classification'!E:F,2,FALSE)</f>
        <v>-2</v>
      </c>
      <c r="BG430" s="137" t="e">
        <f>REPLACE(INDEX(GroupVertices[Group], MATCH(Edges[[#This Row],[Vertex 1]],GroupVertices[Vertex],0)),1,1,"")</f>
        <v>#N/A</v>
      </c>
      <c r="BH430" s="137" t="e">
        <f>REPLACE(INDEX(GroupVertices[Group], MATCH(Edges[[#This Row],[Vertex 2]],GroupVertices[Vertex],0)),1,1,"")</f>
        <v>#N/A</v>
      </c>
      <c r="BI430">
        <v>7</v>
      </c>
    </row>
    <row r="431" spans="1:61" x14ac:dyDescent="0.25">
      <c r="A431" s="64" t="s">
        <v>4119</v>
      </c>
      <c r="B431" s="64" t="s">
        <v>227</v>
      </c>
      <c r="C431" s="79" t="s">
        <v>9480</v>
      </c>
      <c r="D431" s="87">
        <v>1</v>
      </c>
      <c r="E431" s="88"/>
      <c r="F431" s="89">
        <v>90</v>
      </c>
      <c r="G431" s="66" t="str">
        <f>IF(Edges[[#This Row],[Vertex 1]]=Edges[[#This Row],[Vertex 2]],"HIDE","SHOW")</f>
        <v>SHOW</v>
      </c>
      <c r="H431" s="77"/>
      <c r="I431" s="90"/>
      <c r="J431" s="90"/>
      <c r="K431" s="34" t="s">
        <v>65</v>
      </c>
      <c r="L431" s="93">
        <v>431</v>
      </c>
      <c r="M431" s="93"/>
      <c r="N431" s="92"/>
      <c r="O431" s="66" t="s">
        <v>233</v>
      </c>
      <c r="P431" s="68">
        <v>42852.269618055558</v>
      </c>
      <c r="Q431" s="66" t="s">
        <v>4131</v>
      </c>
      <c r="R431" s="66"/>
      <c r="S431" s="66"/>
      <c r="T431" s="66"/>
      <c r="U431" s="66"/>
      <c r="V431" s="70" t="s">
        <v>4138</v>
      </c>
      <c r="W431" s="68">
        <v>42852.269618055558</v>
      </c>
      <c r="X431" s="70" t="s">
        <v>4149</v>
      </c>
      <c r="Y431" s="66"/>
      <c r="Z431" s="66"/>
      <c r="AA431" s="72" t="s">
        <v>4160</v>
      </c>
      <c r="AB431" s="66"/>
      <c r="AC431" s="66" t="b">
        <v>0</v>
      </c>
      <c r="AD431" s="66">
        <v>0</v>
      </c>
      <c r="AE431" s="72" t="s">
        <v>293</v>
      </c>
      <c r="AF431" s="66" t="b">
        <v>0</v>
      </c>
      <c r="AG431" s="66" t="s">
        <v>297</v>
      </c>
      <c r="AH431" s="66"/>
      <c r="AI431" s="72" t="s">
        <v>294</v>
      </c>
      <c r="AJ431" s="66" t="b">
        <v>0</v>
      </c>
      <c r="AK431" s="66">
        <v>0</v>
      </c>
      <c r="AL431" s="72" t="s">
        <v>294</v>
      </c>
      <c r="AM431" s="66" t="s">
        <v>303</v>
      </c>
      <c r="AN431" s="66" t="b">
        <v>0</v>
      </c>
      <c r="AO431" s="72" t="s">
        <v>4160</v>
      </c>
      <c r="AP431" s="66" t="s">
        <v>178</v>
      </c>
      <c r="AQ431" s="66">
        <v>0</v>
      </c>
      <c r="AR431" s="66">
        <v>0</v>
      </c>
      <c r="AS431" s="66" t="s">
        <v>4168</v>
      </c>
      <c r="AT431" s="66" t="s">
        <v>365</v>
      </c>
      <c r="AU431" s="66" t="s">
        <v>1024</v>
      </c>
      <c r="AV431" s="66" t="s">
        <v>4170</v>
      </c>
      <c r="AW431" s="66" t="s">
        <v>4172</v>
      </c>
      <c r="AX431" s="66" t="s">
        <v>4174</v>
      </c>
      <c r="AY431" s="66" t="s">
        <v>1031</v>
      </c>
      <c r="AZ431" s="69" t="s">
        <v>4176</v>
      </c>
      <c r="BA431" s="66" t="s">
        <v>4225</v>
      </c>
      <c r="BB431">
        <v>-1</v>
      </c>
      <c r="BC431" s="66" t="str">
        <f>VLOOKUP(Edges[[#This Row],[States]],'Sentiment Classification'!E:G,3,FALSE)</f>
        <v>East</v>
      </c>
      <c r="BD431" s="66" t="str">
        <f>IF(Edges[[#This Row],[Vertex 1]]=Edges[[#This Row],[Vertex 2]],"HIDE","SHOW")</f>
        <v>SHOW</v>
      </c>
      <c r="BE431" s="66">
        <f>VLOOKUP(Edges[[#This Row],[Region]],'Sentiment Classification'!J:K,2,FALSE)</f>
        <v>-30</v>
      </c>
      <c r="BF431" s="66">
        <f>VLOOKUP(Edges[[#This Row],[States]],'Sentiment Classification'!E:F,2,FALSE)</f>
        <v>-2</v>
      </c>
      <c r="BG431" s="65" t="str">
        <f>REPLACE(INDEX(GroupVertices[Group], MATCH(Edges[[#This Row],[Vertex 1]],GroupVertices[Vertex],0)),1,1,"")</f>
        <v>ast</v>
      </c>
      <c r="BH431" s="65" t="str">
        <f>REPLACE(INDEX(GroupVertices[Group], MATCH(Edges[[#This Row],[Vertex 2]],GroupVertices[Vertex],0)),1,1,"")</f>
        <v>A</v>
      </c>
      <c r="BI431">
        <v>1</v>
      </c>
    </row>
    <row r="432" spans="1:61" x14ac:dyDescent="0.25">
      <c r="A432" s="80" t="s">
        <v>4120</v>
      </c>
      <c r="B432" s="80" t="s">
        <v>226</v>
      </c>
      <c r="C432" s="79" t="s">
        <v>9481</v>
      </c>
      <c r="D432" s="94">
        <v>1</v>
      </c>
      <c r="E432" s="95"/>
      <c r="F432" s="96">
        <v>90</v>
      </c>
      <c r="G432" s="66" t="str">
        <f>IF(Edges[[#This Row],[Vertex 1]]=Edges[[#This Row],[Vertex 2]],"HIDE","SHOW")</f>
        <v>SHOW</v>
      </c>
      <c r="H432" s="78"/>
      <c r="I432" s="97"/>
      <c r="J432" s="97"/>
      <c r="K432" s="34" t="s">
        <v>65</v>
      </c>
      <c r="L432" s="98">
        <v>432</v>
      </c>
      <c r="M432" s="98"/>
      <c r="N432" s="99"/>
      <c r="O432" s="81" t="s">
        <v>233</v>
      </c>
      <c r="P432" s="83">
        <v>42855.423298611109</v>
      </c>
      <c r="Q432" s="81" t="s">
        <v>4132</v>
      </c>
      <c r="R432" s="81"/>
      <c r="S432" s="81"/>
      <c r="T432" s="81"/>
      <c r="U432" s="81"/>
      <c r="V432" s="82" t="s">
        <v>4139</v>
      </c>
      <c r="W432" s="83">
        <v>42855.423298611109</v>
      </c>
      <c r="X432" s="82" t="s">
        <v>4150</v>
      </c>
      <c r="Y432" s="81"/>
      <c r="Z432" s="81"/>
      <c r="AA432" s="85" t="s">
        <v>4161</v>
      </c>
      <c r="AB432" s="85" t="s">
        <v>4165</v>
      </c>
      <c r="AC432" s="81" t="b">
        <v>0</v>
      </c>
      <c r="AD432" s="81">
        <v>0</v>
      </c>
      <c r="AE432" s="85" t="s">
        <v>581</v>
      </c>
      <c r="AF432" s="81" t="b">
        <v>0</v>
      </c>
      <c r="AG432" s="81" t="s">
        <v>297</v>
      </c>
      <c r="AH432" s="81"/>
      <c r="AI432" s="85" t="s">
        <v>294</v>
      </c>
      <c r="AJ432" s="81" t="b">
        <v>0</v>
      </c>
      <c r="AK432" s="81">
        <v>0</v>
      </c>
      <c r="AL432" s="85" t="s">
        <v>294</v>
      </c>
      <c r="AM432" s="81" t="s">
        <v>303</v>
      </c>
      <c r="AN432" s="81" t="b">
        <v>0</v>
      </c>
      <c r="AO432" s="85" t="s">
        <v>4165</v>
      </c>
      <c r="AP432" s="81" t="s">
        <v>178</v>
      </c>
      <c r="AQ432" s="81">
        <v>0</v>
      </c>
      <c r="AR432" s="81">
        <v>0</v>
      </c>
      <c r="AS432" s="81"/>
      <c r="AT432" s="81"/>
      <c r="AU432" s="81"/>
      <c r="AV432" s="81"/>
      <c r="AW432" s="81"/>
      <c r="AX432" s="81"/>
      <c r="AY432" s="81"/>
      <c r="AZ432" s="81"/>
      <c r="BA432" s="66" t="s">
        <v>4225</v>
      </c>
      <c r="BB432">
        <v>0</v>
      </c>
      <c r="BC432" s="66" t="str">
        <f>VLOOKUP(Edges[[#This Row],[States]],'Sentiment Classification'!E:G,3,FALSE)</f>
        <v>East</v>
      </c>
      <c r="BD432" s="66" t="str">
        <f>IF(Edges[[#This Row],[Vertex 1]]=Edges[[#This Row],[Vertex 2]],"HIDE","SHOW")</f>
        <v>SHOW</v>
      </c>
      <c r="BE432" s="66">
        <f>VLOOKUP(Edges[[#This Row],[Region]],'Sentiment Classification'!J:K,2,FALSE)</f>
        <v>-30</v>
      </c>
      <c r="BF432" s="66">
        <f>VLOOKUP(Edges[[#This Row],[States]],'Sentiment Classification'!E:F,2,FALSE)</f>
        <v>-2</v>
      </c>
      <c r="BG432" s="65" t="str">
        <f>REPLACE(INDEX(GroupVertices[Group], MATCH(Edges[[#This Row],[Vertex 1]],GroupVertices[Vertex],0)),1,1,"")</f>
        <v>ast</v>
      </c>
      <c r="BH432" s="65" t="str">
        <f>REPLACE(INDEX(GroupVertices[Group], MATCH(Edges[[#This Row],[Vertex 2]],GroupVertices[Vertex],0)),1,1,"")</f>
        <v>A</v>
      </c>
      <c r="BI432">
        <v>1</v>
      </c>
    </row>
    <row r="433" spans="1:61" x14ac:dyDescent="0.25">
      <c r="A433" s="64" t="s">
        <v>3338</v>
      </c>
      <c r="B433" s="64" t="s">
        <v>502</v>
      </c>
      <c r="C433" s="79" t="s">
        <v>9481</v>
      </c>
      <c r="D433" s="87">
        <v>2.5</v>
      </c>
      <c r="E433" s="88"/>
      <c r="F433" s="89">
        <v>95</v>
      </c>
      <c r="G433" s="66" t="str">
        <f>IF(Edges[[#This Row],[Vertex 1]]=Edges[[#This Row],[Vertex 2]],"HIDE","SHOW")</f>
        <v>SHOW</v>
      </c>
      <c r="H433" s="77"/>
      <c r="I433" s="90"/>
      <c r="J433" s="90"/>
      <c r="K433" s="34" t="s">
        <v>65</v>
      </c>
      <c r="L433" s="93">
        <v>433</v>
      </c>
      <c r="M433" s="93"/>
      <c r="N433" s="92"/>
      <c r="O433" s="66" t="s">
        <v>232</v>
      </c>
      <c r="P433" s="68">
        <v>42848.314965277779</v>
      </c>
      <c r="Q433" s="66" t="s">
        <v>3359</v>
      </c>
      <c r="R433" s="66" t="s">
        <v>3373</v>
      </c>
      <c r="S433" s="66" t="s">
        <v>1441</v>
      </c>
      <c r="T433" s="66"/>
      <c r="U433" s="66"/>
      <c r="V433" s="70" t="s">
        <v>418</v>
      </c>
      <c r="W433" s="68">
        <v>42848.314965277779</v>
      </c>
      <c r="X433" s="70" t="s">
        <v>3406</v>
      </c>
      <c r="Y433" s="66"/>
      <c r="Z433" s="66"/>
      <c r="AA433" s="72" t="s">
        <v>3426</v>
      </c>
      <c r="AB433" s="66"/>
      <c r="AC433" s="66" t="b">
        <v>0</v>
      </c>
      <c r="AD433" s="66">
        <v>0</v>
      </c>
      <c r="AE433" s="72" t="s">
        <v>294</v>
      </c>
      <c r="AF433" s="66" t="b">
        <v>0</v>
      </c>
      <c r="AG433" s="66" t="s">
        <v>297</v>
      </c>
      <c r="AH433" s="66"/>
      <c r="AI433" s="72" t="s">
        <v>294</v>
      </c>
      <c r="AJ433" s="66" t="b">
        <v>0</v>
      </c>
      <c r="AK433" s="66">
        <v>0</v>
      </c>
      <c r="AL433" s="72" t="s">
        <v>294</v>
      </c>
      <c r="AM433" s="66" t="s">
        <v>585</v>
      </c>
      <c r="AN433" s="66" t="b">
        <v>0</v>
      </c>
      <c r="AO433" s="72" t="s">
        <v>3426</v>
      </c>
      <c r="AP433" s="66" t="s">
        <v>178</v>
      </c>
      <c r="AQ433" s="66">
        <v>0</v>
      </c>
      <c r="AR433" s="66">
        <v>0</v>
      </c>
      <c r="AS433" s="66"/>
      <c r="AT433" s="66"/>
      <c r="AU433" s="66"/>
      <c r="AV433" s="66"/>
      <c r="AW433" s="66"/>
      <c r="AX433" s="66"/>
      <c r="AY433" s="66"/>
      <c r="AZ433" s="66"/>
      <c r="BA433" s="66" t="s">
        <v>3479</v>
      </c>
      <c r="BB433">
        <v>0</v>
      </c>
      <c r="BC433" s="66" t="str">
        <f>VLOOKUP(Edges[[#This Row],[States]],'Sentiment Classification'!E:G,3,FALSE)</f>
        <v>North</v>
      </c>
      <c r="BD433" s="66" t="str">
        <f>IF(Edges[[#This Row],[Vertex 1]]=Edges[[#This Row],[Vertex 2]],"HIDE","SHOW")</f>
        <v>SHOW</v>
      </c>
      <c r="BE433" s="66">
        <f>VLOOKUP(Edges[[#This Row],[Region]],'Sentiment Classification'!J:K,2,FALSE)</f>
        <v>154</v>
      </c>
      <c r="BF433" s="66">
        <f>VLOOKUP(Edges[[#This Row],[States]],'Sentiment Classification'!E:F,2,FALSE)</f>
        <v>-3</v>
      </c>
      <c r="BG433" s="65" t="str">
        <f>REPLACE(INDEX(GroupVertices[Group], MATCH(Edges[[#This Row],[Vertex 1]],GroupVertices[Vertex],0)),1,1,"")</f>
        <v>est</v>
      </c>
      <c r="BH433" s="65" t="str">
        <f>REPLACE(INDEX(GroupVertices[Group], MATCH(Edges[[#This Row],[Vertex 2]],GroupVertices[Vertex],0)),1,1,"")</f>
        <v>A</v>
      </c>
      <c r="BI433">
        <v>2</v>
      </c>
    </row>
    <row r="434" spans="1:61" x14ac:dyDescent="0.25">
      <c r="A434" s="64" t="s">
        <v>4226</v>
      </c>
      <c r="B434" s="64" t="s">
        <v>227</v>
      </c>
      <c r="C434" s="79" t="s">
        <v>9480</v>
      </c>
      <c r="D434" s="87">
        <v>1</v>
      </c>
      <c r="E434" s="88"/>
      <c r="F434" s="89">
        <v>90</v>
      </c>
      <c r="G434" s="66" t="str">
        <f>IF(Edges[[#This Row],[Vertex 1]]=Edges[[#This Row],[Vertex 2]],"HIDE","SHOW")</f>
        <v>SHOW</v>
      </c>
      <c r="H434" s="77"/>
      <c r="I434" s="90"/>
      <c r="J434" s="90"/>
      <c r="K434" s="34" t="s">
        <v>65</v>
      </c>
      <c r="L434" s="93">
        <v>434</v>
      </c>
      <c r="M434" s="93"/>
      <c r="N434" s="92"/>
      <c r="O434" s="66" t="s">
        <v>233</v>
      </c>
      <c r="P434" s="68">
        <v>42852.235173611109</v>
      </c>
      <c r="Q434" s="66" t="s">
        <v>4230</v>
      </c>
      <c r="R434" s="66"/>
      <c r="S434" s="66"/>
      <c r="T434" s="66"/>
      <c r="U434" s="66"/>
      <c r="V434" s="70" t="s">
        <v>4239</v>
      </c>
      <c r="W434" s="68">
        <v>42852.235173611109</v>
      </c>
      <c r="X434" s="70" t="s">
        <v>4242</v>
      </c>
      <c r="Y434" s="66"/>
      <c r="Z434" s="66"/>
      <c r="AA434" s="72" t="s">
        <v>4246</v>
      </c>
      <c r="AB434" s="66"/>
      <c r="AC434" s="66" t="b">
        <v>0</v>
      </c>
      <c r="AD434" s="66">
        <v>0</v>
      </c>
      <c r="AE434" s="72" t="s">
        <v>293</v>
      </c>
      <c r="AF434" s="66" t="b">
        <v>0</v>
      </c>
      <c r="AG434" s="66" t="s">
        <v>297</v>
      </c>
      <c r="AH434" s="66"/>
      <c r="AI434" s="72" t="s">
        <v>294</v>
      </c>
      <c r="AJ434" s="66" t="b">
        <v>0</v>
      </c>
      <c r="AK434" s="66">
        <v>0</v>
      </c>
      <c r="AL434" s="72" t="s">
        <v>294</v>
      </c>
      <c r="AM434" s="66" t="s">
        <v>303</v>
      </c>
      <c r="AN434" s="66" t="b">
        <v>0</v>
      </c>
      <c r="AO434" s="72" t="s">
        <v>4246</v>
      </c>
      <c r="AP434" s="66" t="s">
        <v>178</v>
      </c>
      <c r="AQ434" s="66">
        <v>0</v>
      </c>
      <c r="AR434" s="66">
        <v>0</v>
      </c>
      <c r="AS434" s="66" t="s">
        <v>4252</v>
      </c>
      <c r="AT434" s="66" t="s">
        <v>365</v>
      </c>
      <c r="AU434" s="66" t="s">
        <v>1024</v>
      </c>
      <c r="AV434" s="66" t="s">
        <v>4254</v>
      </c>
      <c r="AW434" s="66" t="s">
        <v>4255</v>
      </c>
      <c r="AX434" s="66" t="s">
        <v>4257</v>
      </c>
      <c r="AY434" s="66" t="s">
        <v>1031</v>
      </c>
      <c r="AZ434" s="69" t="s">
        <v>4258</v>
      </c>
      <c r="BA434" s="66" t="s">
        <v>3479</v>
      </c>
      <c r="BB434">
        <v>-1</v>
      </c>
      <c r="BC434" s="66" t="str">
        <f>VLOOKUP(Edges[[#This Row],[States]],'Sentiment Classification'!E:G,3,FALSE)</f>
        <v>North</v>
      </c>
      <c r="BD434" s="66" t="str">
        <f>IF(Edges[[#This Row],[Vertex 1]]=Edges[[#This Row],[Vertex 2]],"HIDE","SHOW")</f>
        <v>SHOW</v>
      </c>
      <c r="BE434" s="66">
        <f>VLOOKUP(Edges[[#This Row],[Region]],'Sentiment Classification'!J:K,2,FALSE)</f>
        <v>154</v>
      </c>
      <c r="BF434" s="66">
        <f>VLOOKUP(Edges[[#This Row],[States]],'Sentiment Classification'!E:F,2,FALSE)</f>
        <v>-3</v>
      </c>
      <c r="BG434" s="65" t="str">
        <f>REPLACE(INDEX(GroupVertices[Group], MATCH(Edges[[#This Row],[Vertex 1]],GroupVertices[Vertex],0)),1,1,"")</f>
        <v>orth</v>
      </c>
      <c r="BH434" s="65" t="str">
        <f>REPLACE(INDEX(GroupVertices[Group], MATCH(Edges[[#This Row],[Vertex 2]],GroupVertices[Vertex],0)),1,1,"")</f>
        <v>A</v>
      </c>
      <c r="BI434">
        <v>1</v>
      </c>
    </row>
    <row r="435" spans="1:61" hidden="1" x14ac:dyDescent="0.25">
      <c r="A435" s="64" t="s">
        <v>4227</v>
      </c>
      <c r="B435" s="64" t="s">
        <v>4227</v>
      </c>
      <c r="C435" s="79"/>
      <c r="D435" s="87"/>
      <c r="E435" s="88"/>
      <c r="F435" s="89"/>
      <c r="G435" s="66" t="str">
        <f>IF(Edges[[#This Row],[Vertex 1]]=Edges[[#This Row],[Vertex 2]],"HIDE","SHOW")</f>
        <v>HIDE</v>
      </c>
      <c r="H435" s="77"/>
      <c r="I435" s="90"/>
      <c r="J435" s="90"/>
      <c r="K435" s="34" t="s">
        <v>65</v>
      </c>
      <c r="L435" s="93">
        <v>435</v>
      </c>
      <c r="M435" s="93"/>
      <c r="N435" s="92"/>
      <c r="O435" s="66" t="s">
        <v>178</v>
      </c>
      <c r="P435" s="68">
        <v>42852.269074074073</v>
      </c>
      <c r="Q435" s="66" t="s">
        <v>4231</v>
      </c>
      <c r="R435" s="66" t="s">
        <v>4234</v>
      </c>
      <c r="S435" s="66" t="s">
        <v>4236</v>
      </c>
      <c r="T435" s="66"/>
      <c r="U435" s="66"/>
      <c r="V435" s="70" t="s">
        <v>4240</v>
      </c>
      <c r="W435" s="68">
        <v>42852.269074074073</v>
      </c>
      <c r="X435" s="70" t="s">
        <v>4243</v>
      </c>
      <c r="Y435" s="66"/>
      <c r="Z435" s="66"/>
      <c r="AA435" s="72" t="s">
        <v>4247</v>
      </c>
      <c r="AB435" s="66"/>
      <c r="AC435" s="66" t="b">
        <v>0</v>
      </c>
      <c r="AD435" s="66">
        <v>0</v>
      </c>
      <c r="AE435" s="72" t="s">
        <v>294</v>
      </c>
      <c r="AF435" s="66" t="b">
        <v>0</v>
      </c>
      <c r="AG435" s="66" t="s">
        <v>297</v>
      </c>
      <c r="AH435" s="66"/>
      <c r="AI435" s="72" t="s">
        <v>294</v>
      </c>
      <c r="AJ435" s="66" t="b">
        <v>0</v>
      </c>
      <c r="AK435" s="66">
        <v>0</v>
      </c>
      <c r="AL435" s="72" t="s">
        <v>294</v>
      </c>
      <c r="AM435" s="66" t="s">
        <v>4251</v>
      </c>
      <c r="AN435" s="66" t="b">
        <v>1</v>
      </c>
      <c r="AO435" s="72" t="s">
        <v>4247</v>
      </c>
      <c r="AP435" s="66" t="s">
        <v>178</v>
      </c>
      <c r="AQ435" s="66">
        <v>0</v>
      </c>
      <c r="AR435" s="66">
        <v>0</v>
      </c>
      <c r="AS435" s="66"/>
      <c r="AT435" s="66"/>
      <c r="AU435" s="66"/>
      <c r="AV435" s="66"/>
      <c r="AW435" s="66"/>
      <c r="AX435" s="66"/>
      <c r="AY435" s="66"/>
      <c r="AZ435" s="66"/>
      <c r="BA435" s="66" t="s">
        <v>3479</v>
      </c>
      <c r="BB435">
        <v>0</v>
      </c>
      <c r="BC435" s="66" t="str">
        <f>VLOOKUP(Edges[[#This Row],[States]],'Sentiment Classification'!E:G,3,FALSE)</f>
        <v>North</v>
      </c>
      <c r="BD435" s="66" t="str">
        <f>IF(Edges[[#This Row],[Vertex 1]]=Edges[[#This Row],[Vertex 2]],"HIDE","SHOW")</f>
        <v>HIDE</v>
      </c>
      <c r="BE435" s="66">
        <f>VLOOKUP(Edges[[#This Row],[Region]],'Sentiment Classification'!J:K,2,FALSE)</f>
        <v>154</v>
      </c>
      <c r="BF435" s="66">
        <f>VLOOKUP(Edges[[#This Row],[States]],'Sentiment Classification'!E:F,2,FALSE)</f>
        <v>-3</v>
      </c>
      <c r="BG435" s="137" t="e">
        <f>REPLACE(INDEX(GroupVertices[Group], MATCH(Edges[[#This Row],[Vertex 1]],GroupVertices[Vertex],0)),1,1,"")</f>
        <v>#N/A</v>
      </c>
      <c r="BH435" s="137" t="e">
        <f>REPLACE(INDEX(GroupVertices[Group], MATCH(Edges[[#This Row],[Vertex 2]],GroupVertices[Vertex],0)),1,1,"")</f>
        <v>#N/A</v>
      </c>
      <c r="BI435">
        <v>1</v>
      </c>
    </row>
    <row r="436" spans="1:61" x14ac:dyDescent="0.25">
      <c r="A436" s="64" t="s">
        <v>4228</v>
      </c>
      <c r="B436" s="64" t="s">
        <v>1610</v>
      </c>
      <c r="C436" s="79" t="s">
        <v>9480</v>
      </c>
      <c r="D436" s="87">
        <v>1</v>
      </c>
      <c r="E436" s="88"/>
      <c r="F436" s="89">
        <v>90</v>
      </c>
      <c r="G436" s="66" t="str">
        <f>IF(Edges[[#This Row],[Vertex 1]]=Edges[[#This Row],[Vertex 2]],"HIDE","SHOW")</f>
        <v>SHOW</v>
      </c>
      <c r="H436" s="77"/>
      <c r="I436" s="90"/>
      <c r="J436" s="90"/>
      <c r="K436" s="34" t="s">
        <v>65</v>
      </c>
      <c r="L436" s="93">
        <v>436</v>
      </c>
      <c r="M436" s="93"/>
      <c r="N436" s="92"/>
      <c r="O436" s="66" t="s">
        <v>233</v>
      </c>
      <c r="P436" s="68">
        <v>42852.626643518517</v>
      </c>
      <c r="Q436" s="66" t="s">
        <v>4232</v>
      </c>
      <c r="R436" s="66"/>
      <c r="S436" s="66"/>
      <c r="T436" s="66" t="s">
        <v>4237</v>
      </c>
      <c r="U436" s="69" t="s">
        <v>4238</v>
      </c>
      <c r="V436" s="70" t="s">
        <v>4238</v>
      </c>
      <c r="W436" s="68">
        <v>42852.626643518517</v>
      </c>
      <c r="X436" s="70" t="s">
        <v>4244</v>
      </c>
      <c r="Y436" s="66"/>
      <c r="Z436" s="66"/>
      <c r="AA436" s="72" t="s">
        <v>4248</v>
      </c>
      <c r="AB436" s="72" t="s">
        <v>4250</v>
      </c>
      <c r="AC436" s="66" t="b">
        <v>0</v>
      </c>
      <c r="AD436" s="66">
        <v>1</v>
      </c>
      <c r="AE436" s="72" t="s">
        <v>1777</v>
      </c>
      <c r="AF436" s="66" t="b">
        <v>0</v>
      </c>
      <c r="AG436" s="66" t="s">
        <v>297</v>
      </c>
      <c r="AH436" s="66"/>
      <c r="AI436" s="72" t="s">
        <v>294</v>
      </c>
      <c r="AJ436" s="66" t="b">
        <v>0</v>
      </c>
      <c r="AK436" s="66">
        <v>0</v>
      </c>
      <c r="AL436" s="72" t="s">
        <v>294</v>
      </c>
      <c r="AM436" s="66" t="s">
        <v>300</v>
      </c>
      <c r="AN436" s="66" t="b">
        <v>0</v>
      </c>
      <c r="AO436" s="72" t="s">
        <v>4250</v>
      </c>
      <c r="AP436" s="66" t="s">
        <v>178</v>
      </c>
      <c r="AQ436" s="66">
        <v>0</v>
      </c>
      <c r="AR436" s="66">
        <v>0</v>
      </c>
      <c r="AS436" s="66" t="s">
        <v>4253</v>
      </c>
      <c r="AT436" s="66" t="s">
        <v>365</v>
      </c>
      <c r="AU436" s="66" t="s">
        <v>1024</v>
      </c>
      <c r="AV436" s="66" t="s">
        <v>3483</v>
      </c>
      <c r="AW436" s="66" t="s">
        <v>4256</v>
      </c>
      <c r="AX436" s="66" t="s">
        <v>3479</v>
      </c>
      <c r="AY436" s="66" t="s">
        <v>1031</v>
      </c>
      <c r="AZ436" s="69" t="s">
        <v>4259</v>
      </c>
      <c r="BA436" s="66" t="s">
        <v>3479</v>
      </c>
      <c r="BB436">
        <v>-1</v>
      </c>
      <c r="BC436" s="66" t="str">
        <f>VLOOKUP(Edges[[#This Row],[States]],'Sentiment Classification'!E:G,3,FALSE)</f>
        <v>North</v>
      </c>
      <c r="BD436" s="66" t="str">
        <f>IF(Edges[[#This Row],[Vertex 1]]=Edges[[#This Row],[Vertex 2]],"HIDE","SHOW")</f>
        <v>SHOW</v>
      </c>
      <c r="BE436" s="66">
        <f>VLOOKUP(Edges[[#This Row],[Region]],'Sentiment Classification'!J:K,2,FALSE)</f>
        <v>154</v>
      </c>
      <c r="BF436" s="66">
        <f>VLOOKUP(Edges[[#This Row],[States]],'Sentiment Classification'!E:F,2,FALSE)</f>
        <v>-3</v>
      </c>
      <c r="BG436" s="65" t="str">
        <f>REPLACE(INDEX(GroupVertices[Group], MATCH(Edges[[#This Row],[Vertex 1]],GroupVertices[Vertex],0)),1,1,"")</f>
        <v>orth</v>
      </c>
      <c r="BH436" s="65" t="str">
        <f>REPLACE(INDEX(GroupVertices[Group], MATCH(Edges[[#This Row],[Vertex 2]],GroupVertices[Vertex],0)),1,1,"")</f>
        <v>est</v>
      </c>
      <c r="BI436">
        <v>1</v>
      </c>
    </row>
    <row r="437" spans="1:61" x14ac:dyDescent="0.25">
      <c r="A437" s="80" t="s">
        <v>4229</v>
      </c>
      <c r="B437" s="80" t="s">
        <v>226</v>
      </c>
      <c r="C437" s="79" t="s">
        <v>9480</v>
      </c>
      <c r="D437" s="94">
        <v>1</v>
      </c>
      <c r="E437" s="95"/>
      <c r="F437" s="96">
        <v>90</v>
      </c>
      <c r="G437" s="66" t="str">
        <f>IF(Edges[[#This Row],[Vertex 1]]=Edges[[#This Row],[Vertex 2]],"HIDE","SHOW")</f>
        <v>SHOW</v>
      </c>
      <c r="H437" s="78"/>
      <c r="I437" s="97"/>
      <c r="J437" s="97"/>
      <c r="K437" s="34" t="s">
        <v>65</v>
      </c>
      <c r="L437" s="98">
        <v>437</v>
      </c>
      <c r="M437" s="98"/>
      <c r="N437" s="99"/>
      <c r="O437" s="81" t="s">
        <v>233</v>
      </c>
      <c r="P437" s="83">
        <v>42852.699328703704</v>
      </c>
      <c r="Q437" s="81" t="s">
        <v>4233</v>
      </c>
      <c r="R437" s="84" t="s">
        <v>4235</v>
      </c>
      <c r="S437" s="81" t="s">
        <v>525</v>
      </c>
      <c r="T437" s="81"/>
      <c r="U437" s="81"/>
      <c r="V437" s="82" t="s">
        <v>4241</v>
      </c>
      <c r="W437" s="83">
        <v>42852.699328703704</v>
      </c>
      <c r="X437" s="82" t="s">
        <v>4245</v>
      </c>
      <c r="Y437" s="81"/>
      <c r="Z437" s="81"/>
      <c r="AA437" s="85" t="s">
        <v>4249</v>
      </c>
      <c r="AB437" s="81"/>
      <c r="AC437" s="81" t="b">
        <v>0</v>
      </c>
      <c r="AD437" s="81">
        <v>0</v>
      </c>
      <c r="AE437" s="85" t="s">
        <v>581</v>
      </c>
      <c r="AF437" s="81" t="b">
        <v>0</v>
      </c>
      <c r="AG437" s="81" t="s">
        <v>297</v>
      </c>
      <c r="AH437" s="81"/>
      <c r="AI437" s="85" t="s">
        <v>294</v>
      </c>
      <c r="AJ437" s="81" t="b">
        <v>0</v>
      </c>
      <c r="AK437" s="81">
        <v>0</v>
      </c>
      <c r="AL437" s="85" t="s">
        <v>294</v>
      </c>
      <c r="AM437" s="81" t="s">
        <v>306</v>
      </c>
      <c r="AN437" s="81" t="b">
        <v>1</v>
      </c>
      <c r="AO437" s="85" t="s">
        <v>4249</v>
      </c>
      <c r="AP437" s="81" t="s">
        <v>178</v>
      </c>
      <c r="AQ437" s="81">
        <v>0</v>
      </c>
      <c r="AR437" s="81">
        <v>0</v>
      </c>
      <c r="AS437" s="81"/>
      <c r="AT437" s="81"/>
      <c r="AU437" s="81"/>
      <c r="AV437" s="81"/>
      <c r="AW437" s="81"/>
      <c r="AX437" s="81"/>
      <c r="AY437" s="81"/>
      <c r="AZ437" s="81"/>
      <c r="BA437" s="66" t="s">
        <v>3479</v>
      </c>
      <c r="BB437">
        <v>-1</v>
      </c>
      <c r="BC437" s="66" t="str">
        <f>VLOOKUP(Edges[[#This Row],[States]],'Sentiment Classification'!E:G,3,FALSE)</f>
        <v>North</v>
      </c>
      <c r="BD437" s="66" t="str">
        <f>IF(Edges[[#This Row],[Vertex 1]]=Edges[[#This Row],[Vertex 2]],"HIDE","SHOW")</f>
        <v>SHOW</v>
      </c>
      <c r="BE437" s="66">
        <f>VLOOKUP(Edges[[#This Row],[Region]],'Sentiment Classification'!J:K,2,FALSE)</f>
        <v>154</v>
      </c>
      <c r="BF437" s="66">
        <f>VLOOKUP(Edges[[#This Row],[States]],'Sentiment Classification'!E:F,2,FALSE)</f>
        <v>-3</v>
      </c>
      <c r="BG437" s="65" t="str">
        <f>REPLACE(INDEX(GroupVertices[Group], MATCH(Edges[[#This Row],[Vertex 1]],GroupVertices[Vertex],0)),1,1,"")</f>
        <v>orth</v>
      </c>
      <c r="BH437" s="65" t="str">
        <f>REPLACE(INDEX(GroupVertices[Group], MATCH(Edges[[#This Row],[Vertex 2]],GroupVertices[Vertex],0)),1,1,"")</f>
        <v>A</v>
      </c>
      <c r="BI437">
        <v>1</v>
      </c>
    </row>
    <row r="438" spans="1:61" hidden="1" x14ac:dyDescent="0.25">
      <c r="A438" s="64" t="s">
        <v>4281</v>
      </c>
      <c r="B438" s="64" t="s">
        <v>4281</v>
      </c>
      <c r="C438" s="79"/>
      <c r="D438" s="87"/>
      <c r="E438" s="88"/>
      <c r="F438" s="89"/>
      <c r="G438" s="66" t="str">
        <f>IF(Edges[[#This Row],[Vertex 1]]=Edges[[#This Row],[Vertex 2]],"HIDE","SHOW")</f>
        <v>HIDE</v>
      </c>
      <c r="H438" s="77"/>
      <c r="I438" s="90"/>
      <c r="J438" s="90"/>
      <c r="K438" s="34" t="s">
        <v>65</v>
      </c>
      <c r="L438" s="93">
        <v>438</v>
      </c>
      <c r="M438" s="93"/>
      <c r="N438" s="92"/>
      <c r="O438" s="66" t="s">
        <v>178</v>
      </c>
      <c r="P438" s="68">
        <v>42846.230937499997</v>
      </c>
      <c r="Q438" s="66" t="s">
        <v>4645</v>
      </c>
      <c r="R438" s="69" t="s">
        <v>4789</v>
      </c>
      <c r="S438" s="66" t="s">
        <v>2581</v>
      </c>
      <c r="T438" s="66"/>
      <c r="U438" s="66"/>
      <c r="V438" s="70" t="s">
        <v>4888</v>
      </c>
      <c r="W438" s="68">
        <v>42846.230937499997</v>
      </c>
      <c r="X438" s="70" t="s">
        <v>5159</v>
      </c>
      <c r="Y438" s="66"/>
      <c r="Z438" s="66"/>
      <c r="AA438" s="72" t="s">
        <v>5510</v>
      </c>
      <c r="AB438" s="66"/>
      <c r="AC438" s="66" t="b">
        <v>0</v>
      </c>
      <c r="AD438" s="66">
        <v>0</v>
      </c>
      <c r="AE438" s="72" t="s">
        <v>294</v>
      </c>
      <c r="AF438" s="66" t="b">
        <v>0</v>
      </c>
      <c r="AG438" s="66" t="s">
        <v>297</v>
      </c>
      <c r="AH438" s="66"/>
      <c r="AI438" s="72" t="s">
        <v>294</v>
      </c>
      <c r="AJ438" s="66" t="b">
        <v>0</v>
      </c>
      <c r="AK438" s="66">
        <v>0</v>
      </c>
      <c r="AL438" s="72" t="s">
        <v>294</v>
      </c>
      <c r="AM438" s="66" t="s">
        <v>1785</v>
      </c>
      <c r="AN438" s="66" t="b">
        <v>0</v>
      </c>
      <c r="AO438" s="72" t="s">
        <v>5510</v>
      </c>
      <c r="AP438" s="66" t="s">
        <v>178</v>
      </c>
      <c r="AQ438" s="66">
        <v>0</v>
      </c>
      <c r="AR438" s="66">
        <v>0</v>
      </c>
      <c r="AS438" s="66"/>
      <c r="AT438" s="66"/>
      <c r="AU438" s="66"/>
      <c r="AV438" s="66"/>
      <c r="AW438" s="66"/>
      <c r="AX438" s="66"/>
      <c r="AY438" s="66"/>
      <c r="AZ438" s="66"/>
      <c r="BA438" s="66" t="s">
        <v>1167</v>
      </c>
      <c r="BB438">
        <v>-1</v>
      </c>
      <c r="BC438" s="66" t="str">
        <f>VLOOKUP(Edges[[#This Row],[States]],'Sentiment Classification'!E:G,3,FALSE)</f>
        <v>North</v>
      </c>
      <c r="BD438" s="66" t="str">
        <f>IF(Edges[[#This Row],[Vertex 1]]=Edges[[#This Row],[Vertex 2]],"HIDE","SHOW")</f>
        <v>HIDE</v>
      </c>
      <c r="BE438" s="66">
        <f>VLOOKUP(Edges[[#This Row],[Region]],'Sentiment Classification'!J:K,2,FALSE)</f>
        <v>154</v>
      </c>
      <c r="BF438" s="66">
        <f>VLOOKUP(Edges[[#This Row],[States]],'Sentiment Classification'!E:F,2,FALSE)</f>
        <v>161</v>
      </c>
      <c r="BG438" s="137" t="e">
        <f>REPLACE(INDEX(GroupVertices[Group], MATCH(Edges[[#This Row],[Vertex 1]],GroupVertices[Vertex],0)),1,1,"")</f>
        <v>#N/A</v>
      </c>
      <c r="BH438" s="137" t="e">
        <f>REPLACE(INDEX(GroupVertices[Group], MATCH(Edges[[#This Row],[Vertex 2]],GroupVertices[Vertex],0)),1,1,"")</f>
        <v>#N/A</v>
      </c>
      <c r="BI438">
        <v>1</v>
      </c>
    </row>
    <row r="439" spans="1:61" x14ac:dyDescent="0.25">
      <c r="A439" s="64" t="s">
        <v>4282</v>
      </c>
      <c r="B439" s="64" t="s">
        <v>4606</v>
      </c>
      <c r="C439" s="79" t="s">
        <v>9479</v>
      </c>
      <c r="D439" s="87">
        <v>1</v>
      </c>
      <c r="E439" s="88"/>
      <c r="F439" s="89">
        <v>90</v>
      </c>
      <c r="G439" s="66" t="str">
        <f>IF(Edges[[#This Row],[Vertex 1]]=Edges[[#This Row],[Vertex 2]],"HIDE","SHOW")</f>
        <v>SHOW</v>
      </c>
      <c r="H439" s="77"/>
      <c r="I439" s="90"/>
      <c r="J439" s="90"/>
      <c r="K439" s="34" t="s">
        <v>65</v>
      </c>
      <c r="L439" s="93">
        <v>439</v>
      </c>
      <c r="M439" s="93"/>
      <c r="N439" s="92"/>
      <c r="O439" s="66" t="s">
        <v>232</v>
      </c>
      <c r="P439" s="68">
        <v>42846.234178240738</v>
      </c>
      <c r="Q439" s="66" t="s">
        <v>4646</v>
      </c>
      <c r="R439" s="69" t="s">
        <v>4790</v>
      </c>
      <c r="S439" s="66" t="s">
        <v>4836</v>
      </c>
      <c r="T439" s="66"/>
      <c r="U439" s="66"/>
      <c r="V439" s="70" t="s">
        <v>4889</v>
      </c>
      <c r="W439" s="68">
        <v>42846.234178240738</v>
      </c>
      <c r="X439" s="70" t="s">
        <v>5160</v>
      </c>
      <c r="Y439" s="66"/>
      <c r="Z439" s="66"/>
      <c r="AA439" s="72" t="s">
        <v>5511</v>
      </c>
      <c r="AB439" s="66"/>
      <c r="AC439" s="66" t="b">
        <v>0</v>
      </c>
      <c r="AD439" s="66">
        <v>0</v>
      </c>
      <c r="AE439" s="72" t="s">
        <v>294</v>
      </c>
      <c r="AF439" s="66" t="b">
        <v>0</v>
      </c>
      <c r="AG439" s="66" t="s">
        <v>297</v>
      </c>
      <c r="AH439" s="66"/>
      <c r="AI439" s="72" t="s">
        <v>294</v>
      </c>
      <c r="AJ439" s="66" t="b">
        <v>0</v>
      </c>
      <c r="AK439" s="66">
        <v>0</v>
      </c>
      <c r="AL439" s="72" t="s">
        <v>294</v>
      </c>
      <c r="AM439" s="66" t="s">
        <v>303</v>
      </c>
      <c r="AN439" s="66" t="b">
        <v>0</v>
      </c>
      <c r="AO439" s="72" t="s">
        <v>5511</v>
      </c>
      <c r="AP439" s="66" t="s">
        <v>178</v>
      </c>
      <c r="AQ439" s="66">
        <v>0</v>
      </c>
      <c r="AR439" s="66">
        <v>0</v>
      </c>
      <c r="AS439" s="66"/>
      <c r="AT439" s="66"/>
      <c r="AU439" s="66"/>
      <c r="AV439" s="66"/>
      <c r="AW439" s="66"/>
      <c r="AX439" s="66"/>
      <c r="AY439" s="66"/>
      <c r="AZ439" s="66"/>
      <c r="BA439" s="66" t="s">
        <v>1167</v>
      </c>
      <c r="BB439">
        <v>1</v>
      </c>
      <c r="BC439" s="66" t="str">
        <f>VLOOKUP(Edges[[#This Row],[States]],'Sentiment Classification'!E:G,3,FALSE)</f>
        <v>North</v>
      </c>
      <c r="BD439" s="66" t="str">
        <f>IF(Edges[[#This Row],[Vertex 1]]=Edges[[#This Row],[Vertex 2]],"HIDE","SHOW")</f>
        <v>SHOW</v>
      </c>
      <c r="BE439" s="66">
        <f>VLOOKUP(Edges[[#This Row],[Region]],'Sentiment Classification'!J:K,2,FALSE)</f>
        <v>154</v>
      </c>
      <c r="BF439" s="66">
        <f>VLOOKUP(Edges[[#This Row],[States]],'Sentiment Classification'!E:F,2,FALSE)</f>
        <v>161</v>
      </c>
      <c r="BG439" s="65" t="str">
        <f>REPLACE(INDEX(GroupVertices[Group], MATCH(Edges[[#This Row],[Vertex 1]],GroupVertices[Vertex],0)),1,1,"")</f>
        <v>orth</v>
      </c>
      <c r="BH439" s="65" t="str">
        <f>REPLACE(INDEX(GroupVertices[Group], MATCH(Edges[[#This Row],[Vertex 2]],GroupVertices[Vertex],0)),1,1,"")</f>
        <v>A</v>
      </c>
      <c r="BI439">
        <v>1</v>
      </c>
    </row>
    <row r="440" spans="1:61" hidden="1" x14ac:dyDescent="0.25">
      <c r="A440" s="64" t="s">
        <v>4283</v>
      </c>
      <c r="B440" s="64" t="s">
        <v>4283</v>
      </c>
      <c r="C440" s="79"/>
      <c r="D440" s="87"/>
      <c r="E440" s="88"/>
      <c r="F440" s="89"/>
      <c r="G440" s="66" t="str">
        <f>IF(Edges[[#This Row],[Vertex 1]]=Edges[[#This Row],[Vertex 2]],"HIDE","SHOW")</f>
        <v>HIDE</v>
      </c>
      <c r="H440" s="77"/>
      <c r="I440" s="90"/>
      <c r="J440" s="90"/>
      <c r="K440" s="34" t="s">
        <v>65</v>
      </c>
      <c r="L440" s="93">
        <v>440</v>
      </c>
      <c r="M440" s="93"/>
      <c r="N440" s="92"/>
      <c r="O440" s="66" t="s">
        <v>178</v>
      </c>
      <c r="P440" s="68">
        <v>42846.238842592589</v>
      </c>
      <c r="Q440" s="66" t="s">
        <v>4647</v>
      </c>
      <c r="R440" s="66"/>
      <c r="S440" s="66"/>
      <c r="T440" s="66" t="s">
        <v>4849</v>
      </c>
      <c r="U440" s="66"/>
      <c r="V440" s="70" t="s">
        <v>4890</v>
      </c>
      <c r="W440" s="68">
        <v>42846.238842592589</v>
      </c>
      <c r="X440" s="70" t="s">
        <v>5161</v>
      </c>
      <c r="Y440" s="66"/>
      <c r="Z440" s="66"/>
      <c r="AA440" s="72" t="s">
        <v>5512</v>
      </c>
      <c r="AB440" s="66"/>
      <c r="AC440" s="66" t="b">
        <v>0</v>
      </c>
      <c r="AD440" s="66">
        <v>0</v>
      </c>
      <c r="AE440" s="72" t="s">
        <v>294</v>
      </c>
      <c r="AF440" s="66" t="b">
        <v>0</v>
      </c>
      <c r="AG440" s="66" t="s">
        <v>297</v>
      </c>
      <c r="AH440" s="66"/>
      <c r="AI440" s="72" t="s">
        <v>294</v>
      </c>
      <c r="AJ440" s="66" t="b">
        <v>0</v>
      </c>
      <c r="AK440" s="66">
        <v>0</v>
      </c>
      <c r="AL440" s="72" t="s">
        <v>294</v>
      </c>
      <c r="AM440" s="66" t="s">
        <v>303</v>
      </c>
      <c r="AN440" s="66" t="b">
        <v>0</v>
      </c>
      <c r="AO440" s="72" t="s">
        <v>5512</v>
      </c>
      <c r="AP440" s="66" t="s">
        <v>178</v>
      </c>
      <c r="AQ440" s="66">
        <v>0</v>
      </c>
      <c r="AR440" s="66">
        <v>0</v>
      </c>
      <c r="AS440" s="66"/>
      <c r="AT440" s="66"/>
      <c r="AU440" s="66"/>
      <c r="AV440" s="66"/>
      <c r="AW440" s="66"/>
      <c r="AX440" s="66"/>
      <c r="AY440" s="66"/>
      <c r="AZ440" s="66"/>
      <c r="BA440" s="66" t="s">
        <v>1167</v>
      </c>
      <c r="BB440">
        <v>1</v>
      </c>
      <c r="BC440" s="66" t="str">
        <f>VLOOKUP(Edges[[#This Row],[States]],'Sentiment Classification'!E:G,3,FALSE)</f>
        <v>North</v>
      </c>
      <c r="BD440" s="66" t="str">
        <f>IF(Edges[[#This Row],[Vertex 1]]=Edges[[#This Row],[Vertex 2]],"HIDE","SHOW")</f>
        <v>HIDE</v>
      </c>
      <c r="BE440" s="66">
        <f>VLOOKUP(Edges[[#This Row],[Region]],'Sentiment Classification'!J:K,2,FALSE)</f>
        <v>154</v>
      </c>
      <c r="BF440" s="66">
        <f>VLOOKUP(Edges[[#This Row],[States]],'Sentiment Classification'!E:F,2,FALSE)</f>
        <v>161</v>
      </c>
      <c r="BG440" s="137" t="e">
        <f>REPLACE(INDEX(GroupVertices[Group], MATCH(Edges[[#This Row],[Vertex 1]],GroupVertices[Vertex],0)),1,1,"")</f>
        <v>#N/A</v>
      </c>
      <c r="BH440" s="137" t="e">
        <f>REPLACE(INDEX(GroupVertices[Group], MATCH(Edges[[#This Row],[Vertex 2]],GroupVertices[Vertex],0)),1,1,"")</f>
        <v>#N/A</v>
      </c>
      <c r="BI440">
        <v>1</v>
      </c>
    </row>
    <row r="441" spans="1:61" hidden="1" x14ac:dyDescent="0.25">
      <c r="A441" s="64" t="s">
        <v>4284</v>
      </c>
      <c r="B441" s="64" t="s">
        <v>4284</v>
      </c>
      <c r="C441" s="79"/>
      <c r="D441" s="87"/>
      <c r="E441" s="88"/>
      <c r="F441" s="89"/>
      <c r="G441" s="66" t="str">
        <f>IF(Edges[[#This Row],[Vertex 1]]=Edges[[#This Row],[Vertex 2]],"HIDE","SHOW")</f>
        <v>HIDE</v>
      </c>
      <c r="H441" s="77"/>
      <c r="I441" s="90"/>
      <c r="J441" s="90"/>
      <c r="K441" s="34" t="s">
        <v>65</v>
      </c>
      <c r="L441" s="93">
        <v>441</v>
      </c>
      <c r="M441" s="93"/>
      <c r="N441" s="92"/>
      <c r="O441" s="66" t="s">
        <v>178</v>
      </c>
      <c r="P441" s="68">
        <v>42846.245729166665</v>
      </c>
      <c r="Q441" s="66" t="s">
        <v>4648</v>
      </c>
      <c r="R441" s="69" t="s">
        <v>4791</v>
      </c>
      <c r="S441" s="66" t="s">
        <v>2581</v>
      </c>
      <c r="T441" s="66"/>
      <c r="U441" s="66"/>
      <c r="V441" s="70" t="s">
        <v>4891</v>
      </c>
      <c r="W441" s="68">
        <v>42846.245729166665</v>
      </c>
      <c r="X441" s="70" t="s">
        <v>5162</v>
      </c>
      <c r="Y441" s="66"/>
      <c r="Z441" s="66"/>
      <c r="AA441" s="72" t="s">
        <v>5513</v>
      </c>
      <c r="AB441" s="66"/>
      <c r="AC441" s="66" t="b">
        <v>0</v>
      </c>
      <c r="AD441" s="66">
        <v>0</v>
      </c>
      <c r="AE441" s="72" t="s">
        <v>294</v>
      </c>
      <c r="AF441" s="66" t="b">
        <v>0</v>
      </c>
      <c r="AG441" s="66" t="s">
        <v>297</v>
      </c>
      <c r="AH441" s="66"/>
      <c r="AI441" s="72" t="s">
        <v>294</v>
      </c>
      <c r="AJ441" s="66" t="b">
        <v>0</v>
      </c>
      <c r="AK441" s="66">
        <v>0</v>
      </c>
      <c r="AL441" s="72" t="s">
        <v>294</v>
      </c>
      <c r="AM441" s="66" t="s">
        <v>1785</v>
      </c>
      <c r="AN441" s="66" t="b">
        <v>0</v>
      </c>
      <c r="AO441" s="72" t="s">
        <v>5513</v>
      </c>
      <c r="AP441" s="66" t="s">
        <v>178</v>
      </c>
      <c r="AQ441" s="66">
        <v>0</v>
      </c>
      <c r="AR441" s="66">
        <v>0</v>
      </c>
      <c r="AS441" s="66"/>
      <c r="AT441" s="66"/>
      <c r="AU441" s="66"/>
      <c r="AV441" s="66"/>
      <c r="AW441" s="66"/>
      <c r="AX441" s="66"/>
      <c r="AY441" s="66"/>
      <c r="AZ441" s="66"/>
      <c r="BA441" s="66" t="s">
        <v>1167</v>
      </c>
      <c r="BB441">
        <v>-1</v>
      </c>
      <c r="BC441" s="66" t="str">
        <f>VLOOKUP(Edges[[#This Row],[States]],'Sentiment Classification'!E:G,3,FALSE)</f>
        <v>North</v>
      </c>
      <c r="BD441" s="66" t="str">
        <f>IF(Edges[[#This Row],[Vertex 1]]=Edges[[#This Row],[Vertex 2]],"HIDE","SHOW")</f>
        <v>HIDE</v>
      </c>
      <c r="BE441" s="66">
        <f>VLOOKUP(Edges[[#This Row],[Region]],'Sentiment Classification'!J:K,2,FALSE)</f>
        <v>154</v>
      </c>
      <c r="BF441" s="66">
        <f>VLOOKUP(Edges[[#This Row],[States]],'Sentiment Classification'!E:F,2,FALSE)</f>
        <v>161</v>
      </c>
      <c r="BG441" s="137" t="e">
        <f>REPLACE(INDEX(GroupVertices[Group], MATCH(Edges[[#This Row],[Vertex 1]],GroupVertices[Vertex],0)),1,1,"")</f>
        <v>#N/A</v>
      </c>
      <c r="BH441" s="137" t="e">
        <f>REPLACE(INDEX(GroupVertices[Group], MATCH(Edges[[#This Row],[Vertex 2]],GroupVertices[Vertex],0)),1,1,"")</f>
        <v>#N/A</v>
      </c>
      <c r="BI441">
        <v>1</v>
      </c>
    </row>
    <row r="442" spans="1:61" hidden="1" x14ac:dyDescent="0.25">
      <c r="A442" s="64" t="s">
        <v>4285</v>
      </c>
      <c r="B442" s="64" t="s">
        <v>4285</v>
      </c>
      <c r="C442" s="79"/>
      <c r="D442" s="87"/>
      <c r="E442" s="88"/>
      <c r="F442" s="89"/>
      <c r="G442" s="66" t="str">
        <f>IF(Edges[[#This Row],[Vertex 1]]=Edges[[#This Row],[Vertex 2]],"HIDE","SHOW")</f>
        <v>HIDE</v>
      </c>
      <c r="H442" s="77"/>
      <c r="I442" s="90"/>
      <c r="J442" s="90"/>
      <c r="K442" s="34" t="s">
        <v>65</v>
      </c>
      <c r="L442" s="93">
        <v>442</v>
      </c>
      <c r="M442" s="93"/>
      <c r="N442" s="92"/>
      <c r="O442" s="66" t="s">
        <v>178</v>
      </c>
      <c r="P442" s="68">
        <v>42846.247615740744</v>
      </c>
      <c r="Q442" s="66" t="s">
        <v>4649</v>
      </c>
      <c r="R442" s="69" t="s">
        <v>4792</v>
      </c>
      <c r="S442" s="66" t="s">
        <v>2581</v>
      </c>
      <c r="T442" s="66"/>
      <c r="U442" s="66"/>
      <c r="V442" s="70" t="s">
        <v>4892</v>
      </c>
      <c r="W442" s="68">
        <v>42846.247615740744</v>
      </c>
      <c r="X442" s="70" t="s">
        <v>5163</v>
      </c>
      <c r="Y442" s="66"/>
      <c r="Z442" s="66"/>
      <c r="AA442" s="72" t="s">
        <v>5514</v>
      </c>
      <c r="AB442" s="66"/>
      <c r="AC442" s="66" t="b">
        <v>0</v>
      </c>
      <c r="AD442" s="66">
        <v>0</v>
      </c>
      <c r="AE442" s="72" t="s">
        <v>294</v>
      </c>
      <c r="AF442" s="66" t="b">
        <v>0</v>
      </c>
      <c r="AG442" s="66" t="s">
        <v>297</v>
      </c>
      <c r="AH442" s="66"/>
      <c r="AI442" s="72" t="s">
        <v>294</v>
      </c>
      <c r="AJ442" s="66" t="b">
        <v>0</v>
      </c>
      <c r="AK442" s="66">
        <v>0</v>
      </c>
      <c r="AL442" s="72" t="s">
        <v>294</v>
      </c>
      <c r="AM442" s="66" t="s">
        <v>1785</v>
      </c>
      <c r="AN442" s="66" t="b">
        <v>0</v>
      </c>
      <c r="AO442" s="72" t="s">
        <v>5514</v>
      </c>
      <c r="AP442" s="66" t="s">
        <v>178</v>
      </c>
      <c r="AQ442" s="66">
        <v>0</v>
      </c>
      <c r="AR442" s="66">
        <v>0</v>
      </c>
      <c r="AS442" s="66"/>
      <c r="AT442" s="66"/>
      <c r="AU442" s="66"/>
      <c r="AV442" s="66"/>
      <c r="AW442" s="66"/>
      <c r="AX442" s="66"/>
      <c r="AY442" s="66"/>
      <c r="AZ442" s="66"/>
      <c r="BA442" s="66" t="s">
        <v>1167</v>
      </c>
      <c r="BB442">
        <v>-1</v>
      </c>
      <c r="BC442" s="66" t="str">
        <f>VLOOKUP(Edges[[#This Row],[States]],'Sentiment Classification'!E:G,3,FALSE)</f>
        <v>North</v>
      </c>
      <c r="BD442" s="66" t="str">
        <f>IF(Edges[[#This Row],[Vertex 1]]=Edges[[#This Row],[Vertex 2]],"HIDE","SHOW")</f>
        <v>HIDE</v>
      </c>
      <c r="BE442" s="66">
        <f>VLOOKUP(Edges[[#This Row],[Region]],'Sentiment Classification'!J:K,2,FALSE)</f>
        <v>154</v>
      </c>
      <c r="BF442" s="66">
        <f>VLOOKUP(Edges[[#This Row],[States]],'Sentiment Classification'!E:F,2,FALSE)</f>
        <v>161</v>
      </c>
      <c r="BG442" s="137" t="e">
        <f>REPLACE(INDEX(GroupVertices[Group], MATCH(Edges[[#This Row],[Vertex 1]],GroupVertices[Vertex],0)),1,1,"")</f>
        <v>#N/A</v>
      </c>
      <c r="BH442" s="137" t="e">
        <f>REPLACE(INDEX(GroupVertices[Group], MATCH(Edges[[#This Row],[Vertex 2]],GroupVertices[Vertex],0)),1,1,"")</f>
        <v>#N/A</v>
      </c>
      <c r="BI442">
        <v>1</v>
      </c>
    </row>
    <row r="443" spans="1:61" hidden="1" x14ac:dyDescent="0.25">
      <c r="A443" s="64" t="s">
        <v>4286</v>
      </c>
      <c r="B443" s="64" t="s">
        <v>4286</v>
      </c>
      <c r="C443" s="79"/>
      <c r="D443" s="87"/>
      <c r="E443" s="88"/>
      <c r="F443" s="89"/>
      <c r="G443" s="66" t="str">
        <f>IF(Edges[[#This Row],[Vertex 1]]=Edges[[#This Row],[Vertex 2]],"HIDE","SHOW")</f>
        <v>HIDE</v>
      </c>
      <c r="H443" s="77"/>
      <c r="I443" s="90"/>
      <c r="J443" s="90"/>
      <c r="K443" s="34" t="s">
        <v>65</v>
      </c>
      <c r="L443" s="93">
        <v>443</v>
      </c>
      <c r="M443" s="93"/>
      <c r="N443" s="92"/>
      <c r="O443" s="66" t="s">
        <v>178</v>
      </c>
      <c r="P443" s="68">
        <v>42846.258356481485</v>
      </c>
      <c r="Q443" s="66" t="s">
        <v>4650</v>
      </c>
      <c r="R443" s="69" t="s">
        <v>4793</v>
      </c>
      <c r="S443" s="66" t="s">
        <v>2581</v>
      </c>
      <c r="T443" s="66"/>
      <c r="U443" s="66"/>
      <c r="V443" s="70" t="s">
        <v>4893</v>
      </c>
      <c r="W443" s="68">
        <v>42846.258356481485</v>
      </c>
      <c r="X443" s="70" t="s">
        <v>5164</v>
      </c>
      <c r="Y443" s="66"/>
      <c r="Z443" s="66"/>
      <c r="AA443" s="72" t="s">
        <v>5515</v>
      </c>
      <c r="AB443" s="66"/>
      <c r="AC443" s="66" t="b">
        <v>0</v>
      </c>
      <c r="AD443" s="66">
        <v>0</v>
      </c>
      <c r="AE443" s="72" t="s">
        <v>294</v>
      </c>
      <c r="AF443" s="66" t="b">
        <v>0</v>
      </c>
      <c r="AG443" s="66" t="s">
        <v>297</v>
      </c>
      <c r="AH443" s="66"/>
      <c r="AI443" s="72" t="s">
        <v>294</v>
      </c>
      <c r="AJ443" s="66" t="b">
        <v>0</v>
      </c>
      <c r="AK443" s="66">
        <v>0</v>
      </c>
      <c r="AL443" s="72" t="s">
        <v>294</v>
      </c>
      <c r="AM443" s="66" t="s">
        <v>1785</v>
      </c>
      <c r="AN443" s="66" t="b">
        <v>0</v>
      </c>
      <c r="AO443" s="72" t="s">
        <v>5515</v>
      </c>
      <c r="AP443" s="66" t="s">
        <v>178</v>
      </c>
      <c r="AQ443" s="66">
        <v>0</v>
      </c>
      <c r="AR443" s="66">
        <v>0</v>
      </c>
      <c r="AS443" s="66"/>
      <c r="AT443" s="66"/>
      <c r="AU443" s="66"/>
      <c r="AV443" s="66"/>
      <c r="AW443" s="66"/>
      <c r="AX443" s="66"/>
      <c r="AY443" s="66"/>
      <c r="AZ443" s="66"/>
      <c r="BA443" s="66" t="s">
        <v>1167</v>
      </c>
      <c r="BB443">
        <v>-1</v>
      </c>
      <c r="BC443" s="66" t="str">
        <f>VLOOKUP(Edges[[#This Row],[States]],'Sentiment Classification'!E:G,3,FALSE)</f>
        <v>North</v>
      </c>
      <c r="BD443" s="66" t="str">
        <f>IF(Edges[[#This Row],[Vertex 1]]=Edges[[#This Row],[Vertex 2]],"HIDE","SHOW")</f>
        <v>HIDE</v>
      </c>
      <c r="BE443" s="66">
        <f>VLOOKUP(Edges[[#This Row],[Region]],'Sentiment Classification'!J:K,2,FALSE)</f>
        <v>154</v>
      </c>
      <c r="BF443" s="66">
        <f>VLOOKUP(Edges[[#This Row],[States]],'Sentiment Classification'!E:F,2,FALSE)</f>
        <v>161</v>
      </c>
      <c r="BG443" s="137" t="e">
        <f>REPLACE(INDEX(GroupVertices[Group], MATCH(Edges[[#This Row],[Vertex 1]],GroupVertices[Vertex],0)),1,1,"")</f>
        <v>#N/A</v>
      </c>
      <c r="BH443" s="137" t="e">
        <f>REPLACE(INDEX(GroupVertices[Group], MATCH(Edges[[#This Row],[Vertex 2]],GroupVertices[Vertex],0)),1,1,"")</f>
        <v>#N/A</v>
      </c>
      <c r="BI443">
        <v>1</v>
      </c>
    </row>
    <row r="444" spans="1:61" hidden="1" x14ac:dyDescent="0.25">
      <c r="A444" s="64" t="s">
        <v>4287</v>
      </c>
      <c r="B444" s="64" t="s">
        <v>4287</v>
      </c>
      <c r="C444" s="79"/>
      <c r="D444" s="87"/>
      <c r="E444" s="88"/>
      <c r="F444" s="89"/>
      <c r="G444" s="66" t="str">
        <f>IF(Edges[[#This Row],[Vertex 1]]=Edges[[#This Row],[Vertex 2]],"HIDE","SHOW")</f>
        <v>HIDE</v>
      </c>
      <c r="H444" s="77"/>
      <c r="I444" s="90"/>
      <c r="J444" s="90"/>
      <c r="K444" s="34" t="s">
        <v>65</v>
      </c>
      <c r="L444" s="93">
        <v>444</v>
      </c>
      <c r="M444" s="93"/>
      <c r="N444" s="92"/>
      <c r="O444" s="66" t="s">
        <v>178</v>
      </c>
      <c r="P444" s="68">
        <v>42846.261365740742</v>
      </c>
      <c r="Q444" s="66" t="s">
        <v>4651</v>
      </c>
      <c r="R444" s="69" t="s">
        <v>4794</v>
      </c>
      <c r="S444" s="66" t="s">
        <v>2581</v>
      </c>
      <c r="T444" s="66"/>
      <c r="U444" s="66"/>
      <c r="V444" s="70" t="s">
        <v>4894</v>
      </c>
      <c r="W444" s="68">
        <v>42846.261365740742</v>
      </c>
      <c r="X444" s="70" t="s">
        <v>5165</v>
      </c>
      <c r="Y444" s="66"/>
      <c r="Z444" s="66"/>
      <c r="AA444" s="72" t="s">
        <v>5516</v>
      </c>
      <c r="AB444" s="66"/>
      <c r="AC444" s="66" t="b">
        <v>0</v>
      </c>
      <c r="AD444" s="66">
        <v>0</v>
      </c>
      <c r="AE444" s="72" t="s">
        <v>294</v>
      </c>
      <c r="AF444" s="66" t="b">
        <v>0</v>
      </c>
      <c r="AG444" s="66" t="s">
        <v>297</v>
      </c>
      <c r="AH444" s="66"/>
      <c r="AI444" s="72" t="s">
        <v>294</v>
      </c>
      <c r="AJ444" s="66" t="b">
        <v>0</v>
      </c>
      <c r="AK444" s="66">
        <v>0</v>
      </c>
      <c r="AL444" s="72" t="s">
        <v>294</v>
      </c>
      <c r="AM444" s="66" t="s">
        <v>1785</v>
      </c>
      <c r="AN444" s="66" t="b">
        <v>0</v>
      </c>
      <c r="AO444" s="72" t="s">
        <v>5516</v>
      </c>
      <c r="AP444" s="66" t="s">
        <v>178</v>
      </c>
      <c r="AQ444" s="66">
        <v>0</v>
      </c>
      <c r="AR444" s="66">
        <v>0</v>
      </c>
      <c r="AS444" s="66"/>
      <c r="AT444" s="66"/>
      <c r="AU444" s="66"/>
      <c r="AV444" s="66"/>
      <c r="AW444" s="66"/>
      <c r="AX444" s="66"/>
      <c r="AY444" s="66"/>
      <c r="AZ444" s="66"/>
      <c r="BA444" s="66" t="s">
        <v>1167</v>
      </c>
      <c r="BB444">
        <v>-1</v>
      </c>
      <c r="BC444" s="66" t="str">
        <f>VLOOKUP(Edges[[#This Row],[States]],'Sentiment Classification'!E:G,3,FALSE)</f>
        <v>North</v>
      </c>
      <c r="BD444" s="66" t="str">
        <f>IF(Edges[[#This Row],[Vertex 1]]=Edges[[#This Row],[Vertex 2]],"HIDE","SHOW")</f>
        <v>HIDE</v>
      </c>
      <c r="BE444" s="66">
        <f>VLOOKUP(Edges[[#This Row],[Region]],'Sentiment Classification'!J:K,2,FALSE)</f>
        <v>154</v>
      </c>
      <c r="BF444" s="66">
        <f>VLOOKUP(Edges[[#This Row],[States]],'Sentiment Classification'!E:F,2,FALSE)</f>
        <v>161</v>
      </c>
      <c r="BG444" s="137" t="e">
        <f>REPLACE(INDEX(GroupVertices[Group], MATCH(Edges[[#This Row],[Vertex 1]],GroupVertices[Vertex],0)),1,1,"")</f>
        <v>#N/A</v>
      </c>
      <c r="BH444" s="137" t="e">
        <f>REPLACE(INDEX(GroupVertices[Group], MATCH(Edges[[#This Row],[Vertex 2]],GroupVertices[Vertex],0)),1,1,"")</f>
        <v>#N/A</v>
      </c>
      <c r="BI444">
        <v>1</v>
      </c>
    </row>
    <row r="445" spans="1:61" hidden="1" x14ac:dyDescent="0.25">
      <c r="A445" s="64" t="s">
        <v>4288</v>
      </c>
      <c r="B445" s="64" t="s">
        <v>4288</v>
      </c>
      <c r="C445" s="79"/>
      <c r="D445" s="87"/>
      <c r="E445" s="88"/>
      <c r="F445" s="89"/>
      <c r="G445" s="66" t="str">
        <f>IF(Edges[[#This Row],[Vertex 1]]=Edges[[#This Row],[Vertex 2]],"HIDE","SHOW")</f>
        <v>HIDE</v>
      </c>
      <c r="H445" s="77"/>
      <c r="I445" s="90"/>
      <c r="J445" s="90"/>
      <c r="K445" s="34" t="s">
        <v>65</v>
      </c>
      <c r="L445" s="93">
        <v>445</v>
      </c>
      <c r="M445" s="93"/>
      <c r="N445" s="92"/>
      <c r="O445" s="66" t="s">
        <v>178</v>
      </c>
      <c r="P445" s="68">
        <v>42846.262430555558</v>
      </c>
      <c r="Q445" s="66" t="s">
        <v>4652</v>
      </c>
      <c r="R445" s="69" t="s">
        <v>4795</v>
      </c>
      <c r="S445" s="66" t="s">
        <v>2581</v>
      </c>
      <c r="T445" s="66"/>
      <c r="U445" s="66"/>
      <c r="V445" s="70" t="s">
        <v>4895</v>
      </c>
      <c r="W445" s="68">
        <v>42846.262430555558</v>
      </c>
      <c r="X445" s="70" t="s">
        <v>5166</v>
      </c>
      <c r="Y445" s="66"/>
      <c r="Z445" s="66"/>
      <c r="AA445" s="72" t="s">
        <v>5517</v>
      </c>
      <c r="AB445" s="66"/>
      <c r="AC445" s="66" t="b">
        <v>0</v>
      </c>
      <c r="AD445" s="66">
        <v>0</v>
      </c>
      <c r="AE445" s="72" t="s">
        <v>294</v>
      </c>
      <c r="AF445" s="66" t="b">
        <v>0</v>
      </c>
      <c r="AG445" s="66" t="s">
        <v>297</v>
      </c>
      <c r="AH445" s="66"/>
      <c r="AI445" s="72" t="s">
        <v>294</v>
      </c>
      <c r="AJ445" s="66" t="b">
        <v>0</v>
      </c>
      <c r="AK445" s="66">
        <v>0</v>
      </c>
      <c r="AL445" s="72" t="s">
        <v>294</v>
      </c>
      <c r="AM445" s="66" t="s">
        <v>1785</v>
      </c>
      <c r="AN445" s="66" t="b">
        <v>0</v>
      </c>
      <c r="AO445" s="72" t="s">
        <v>5517</v>
      </c>
      <c r="AP445" s="66" t="s">
        <v>178</v>
      </c>
      <c r="AQ445" s="66">
        <v>0</v>
      </c>
      <c r="AR445" s="66">
        <v>0</v>
      </c>
      <c r="AS445" s="66"/>
      <c r="AT445" s="66"/>
      <c r="AU445" s="66"/>
      <c r="AV445" s="66"/>
      <c r="AW445" s="66"/>
      <c r="AX445" s="66"/>
      <c r="AY445" s="66"/>
      <c r="AZ445" s="66"/>
      <c r="BA445" s="66" t="s">
        <v>1167</v>
      </c>
      <c r="BB445">
        <v>-1</v>
      </c>
      <c r="BC445" s="66" t="str">
        <f>VLOOKUP(Edges[[#This Row],[States]],'Sentiment Classification'!E:G,3,FALSE)</f>
        <v>North</v>
      </c>
      <c r="BD445" s="66" t="str">
        <f>IF(Edges[[#This Row],[Vertex 1]]=Edges[[#This Row],[Vertex 2]],"HIDE","SHOW")</f>
        <v>HIDE</v>
      </c>
      <c r="BE445" s="66">
        <f>VLOOKUP(Edges[[#This Row],[Region]],'Sentiment Classification'!J:K,2,FALSE)</f>
        <v>154</v>
      </c>
      <c r="BF445" s="66">
        <f>VLOOKUP(Edges[[#This Row],[States]],'Sentiment Classification'!E:F,2,FALSE)</f>
        <v>161</v>
      </c>
      <c r="BG445" s="137" t="e">
        <f>REPLACE(INDEX(GroupVertices[Group], MATCH(Edges[[#This Row],[Vertex 1]],GroupVertices[Vertex],0)),1,1,"")</f>
        <v>#N/A</v>
      </c>
      <c r="BH445" s="137" t="e">
        <f>REPLACE(INDEX(GroupVertices[Group], MATCH(Edges[[#This Row],[Vertex 2]],GroupVertices[Vertex],0)),1,1,"")</f>
        <v>#N/A</v>
      </c>
      <c r="BI445">
        <v>1</v>
      </c>
    </row>
    <row r="446" spans="1:61" hidden="1" x14ac:dyDescent="0.25">
      <c r="A446" s="64" t="s">
        <v>4289</v>
      </c>
      <c r="B446" s="64" t="s">
        <v>4289</v>
      </c>
      <c r="C446" s="79"/>
      <c r="D446" s="87"/>
      <c r="E446" s="88"/>
      <c r="F446" s="89"/>
      <c r="G446" s="66" t="str">
        <f>IF(Edges[[#This Row],[Vertex 1]]=Edges[[#This Row],[Vertex 2]],"HIDE","SHOW")</f>
        <v>HIDE</v>
      </c>
      <c r="H446" s="77"/>
      <c r="I446" s="90"/>
      <c r="J446" s="90"/>
      <c r="K446" s="34" t="s">
        <v>65</v>
      </c>
      <c r="L446" s="93">
        <v>446</v>
      </c>
      <c r="M446" s="93"/>
      <c r="N446" s="92"/>
      <c r="O446" s="66" t="s">
        <v>178</v>
      </c>
      <c r="P446" s="68">
        <v>42846.263668981483</v>
      </c>
      <c r="Q446" s="66" t="s">
        <v>4653</v>
      </c>
      <c r="R446" s="69" t="s">
        <v>4796</v>
      </c>
      <c r="S446" s="66" t="s">
        <v>2581</v>
      </c>
      <c r="T446" s="66"/>
      <c r="U446" s="66"/>
      <c r="V446" s="70" t="s">
        <v>4896</v>
      </c>
      <c r="W446" s="68">
        <v>42846.263668981483</v>
      </c>
      <c r="X446" s="70" t="s">
        <v>5167</v>
      </c>
      <c r="Y446" s="66"/>
      <c r="Z446" s="66"/>
      <c r="AA446" s="72" t="s">
        <v>5518</v>
      </c>
      <c r="AB446" s="66"/>
      <c r="AC446" s="66" t="b">
        <v>0</v>
      </c>
      <c r="AD446" s="66">
        <v>0</v>
      </c>
      <c r="AE446" s="72" t="s">
        <v>294</v>
      </c>
      <c r="AF446" s="66" t="b">
        <v>0</v>
      </c>
      <c r="AG446" s="66" t="s">
        <v>297</v>
      </c>
      <c r="AH446" s="66"/>
      <c r="AI446" s="72" t="s">
        <v>294</v>
      </c>
      <c r="AJ446" s="66" t="b">
        <v>0</v>
      </c>
      <c r="AK446" s="66">
        <v>0</v>
      </c>
      <c r="AL446" s="72" t="s">
        <v>294</v>
      </c>
      <c r="AM446" s="66" t="s">
        <v>1785</v>
      </c>
      <c r="AN446" s="66" t="b">
        <v>0</v>
      </c>
      <c r="AO446" s="72" t="s">
        <v>5518</v>
      </c>
      <c r="AP446" s="66" t="s">
        <v>178</v>
      </c>
      <c r="AQ446" s="66">
        <v>0</v>
      </c>
      <c r="AR446" s="66">
        <v>0</v>
      </c>
      <c r="AS446" s="66"/>
      <c r="AT446" s="66"/>
      <c r="AU446" s="66"/>
      <c r="AV446" s="66"/>
      <c r="AW446" s="66"/>
      <c r="AX446" s="66"/>
      <c r="AY446" s="66"/>
      <c r="AZ446" s="66"/>
      <c r="BA446" s="66" t="s">
        <v>1167</v>
      </c>
      <c r="BB446">
        <v>-1</v>
      </c>
      <c r="BC446" s="66" t="str">
        <f>VLOOKUP(Edges[[#This Row],[States]],'Sentiment Classification'!E:G,3,FALSE)</f>
        <v>North</v>
      </c>
      <c r="BD446" s="66" t="str">
        <f>IF(Edges[[#This Row],[Vertex 1]]=Edges[[#This Row],[Vertex 2]],"HIDE","SHOW")</f>
        <v>HIDE</v>
      </c>
      <c r="BE446" s="66">
        <f>VLOOKUP(Edges[[#This Row],[Region]],'Sentiment Classification'!J:K,2,FALSE)</f>
        <v>154</v>
      </c>
      <c r="BF446" s="66">
        <f>VLOOKUP(Edges[[#This Row],[States]],'Sentiment Classification'!E:F,2,FALSE)</f>
        <v>161</v>
      </c>
      <c r="BG446" s="137" t="e">
        <f>REPLACE(INDEX(GroupVertices[Group], MATCH(Edges[[#This Row],[Vertex 1]],GroupVertices[Vertex],0)),1,1,"")</f>
        <v>#N/A</v>
      </c>
      <c r="BH446" s="137" t="e">
        <f>REPLACE(INDEX(GroupVertices[Group], MATCH(Edges[[#This Row],[Vertex 2]],GroupVertices[Vertex],0)),1,1,"")</f>
        <v>#N/A</v>
      </c>
      <c r="BI446">
        <v>1</v>
      </c>
    </row>
    <row r="447" spans="1:61" hidden="1" x14ac:dyDescent="0.25">
      <c r="A447" s="64" t="s">
        <v>4290</v>
      </c>
      <c r="B447" s="64" t="s">
        <v>4290</v>
      </c>
      <c r="C447" s="79"/>
      <c r="D447" s="87"/>
      <c r="E447" s="88"/>
      <c r="F447" s="89"/>
      <c r="G447" s="66" t="str">
        <f>IF(Edges[[#This Row],[Vertex 1]]=Edges[[#This Row],[Vertex 2]],"HIDE","SHOW")</f>
        <v>HIDE</v>
      </c>
      <c r="H447" s="77"/>
      <c r="I447" s="90"/>
      <c r="J447" s="90"/>
      <c r="K447" s="34" t="s">
        <v>65</v>
      </c>
      <c r="L447" s="93">
        <v>447</v>
      </c>
      <c r="M447" s="93"/>
      <c r="N447" s="92"/>
      <c r="O447" s="66" t="s">
        <v>178</v>
      </c>
      <c r="P447" s="68">
        <v>42846.264664351853</v>
      </c>
      <c r="Q447" s="66" t="s">
        <v>4654</v>
      </c>
      <c r="R447" s="69" t="s">
        <v>4797</v>
      </c>
      <c r="S447" s="66" t="s">
        <v>2581</v>
      </c>
      <c r="T447" s="66"/>
      <c r="U447" s="66"/>
      <c r="V447" s="70" t="s">
        <v>4897</v>
      </c>
      <c r="W447" s="68">
        <v>42846.264664351853</v>
      </c>
      <c r="X447" s="70" t="s">
        <v>5168</v>
      </c>
      <c r="Y447" s="66"/>
      <c r="Z447" s="66"/>
      <c r="AA447" s="72" t="s">
        <v>5519</v>
      </c>
      <c r="AB447" s="66"/>
      <c r="AC447" s="66" t="b">
        <v>0</v>
      </c>
      <c r="AD447" s="66">
        <v>0</v>
      </c>
      <c r="AE447" s="72" t="s">
        <v>294</v>
      </c>
      <c r="AF447" s="66" t="b">
        <v>0</v>
      </c>
      <c r="AG447" s="66" t="s">
        <v>297</v>
      </c>
      <c r="AH447" s="66"/>
      <c r="AI447" s="72" t="s">
        <v>294</v>
      </c>
      <c r="AJ447" s="66" t="b">
        <v>0</v>
      </c>
      <c r="AK447" s="66">
        <v>0</v>
      </c>
      <c r="AL447" s="72" t="s">
        <v>294</v>
      </c>
      <c r="AM447" s="66" t="s">
        <v>1785</v>
      </c>
      <c r="AN447" s="66" t="b">
        <v>0</v>
      </c>
      <c r="AO447" s="72" t="s">
        <v>5519</v>
      </c>
      <c r="AP447" s="66" t="s">
        <v>178</v>
      </c>
      <c r="AQ447" s="66">
        <v>0</v>
      </c>
      <c r="AR447" s="66">
        <v>0</v>
      </c>
      <c r="AS447" s="66"/>
      <c r="AT447" s="66"/>
      <c r="AU447" s="66"/>
      <c r="AV447" s="66"/>
      <c r="AW447" s="66"/>
      <c r="AX447" s="66"/>
      <c r="AY447" s="66"/>
      <c r="AZ447" s="66"/>
      <c r="BA447" s="66" t="s">
        <v>1167</v>
      </c>
      <c r="BB447">
        <v>-1</v>
      </c>
      <c r="BC447" s="66" t="str">
        <f>VLOOKUP(Edges[[#This Row],[States]],'Sentiment Classification'!E:G,3,FALSE)</f>
        <v>North</v>
      </c>
      <c r="BD447" s="66" t="str">
        <f>IF(Edges[[#This Row],[Vertex 1]]=Edges[[#This Row],[Vertex 2]],"HIDE","SHOW")</f>
        <v>HIDE</v>
      </c>
      <c r="BE447" s="66">
        <f>VLOOKUP(Edges[[#This Row],[Region]],'Sentiment Classification'!J:K,2,FALSE)</f>
        <v>154</v>
      </c>
      <c r="BF447" s="66">
        <f>VLOOKUP(Edges[[#This Row],[States]],'Sentiment Classification'!E:F,2,FALSE)</f>
        <v>161</v>
      </c>
      <c r="BG447" s="137" t="e">
        <f>REPLACE(INDEX(GroupVertices[Group], MATCH(Edges[[#This Row],[Vertex 1]],GroupVertices[Vertex],0)),1,1,"")</f>
        <v>#N/A</v>
      </c>
      <c r="BH447" s="137" t="e">
        <f>REPLACE(INDEX(GroupVertices[Group], MATCH(Edges[[#This Row],[Vertex 2]],GroupVertices[Vertex],0)),1,1,"")</f>
        <v>#N/A</v>
      </c>
      <c r="BI447">
        <v>1</v>
      </c>
    </row>
    <row r="448" spans="1:61" hidden="1" x14ac:dyDescent="0.25">
      <c r="A448" s="64" t="s">
        <v>4291</v>
      </c>
      <c r="B448" s="64" t="s">
        <v>4291</v>
      </c>
      <c r="C448" s="79"/>
      <c r="D448" s="87"/>
      <c r="E448" s="88"/>
      <c r="F448" s="89"/>
      <c r="G448" s="66" t="str">
        <f>IF(Edges[[#This Row],[Vertex 1]]=Edges[[#This Row],[Vertex 2]],"HIDE","SHOW")</f>
        <v>HIDE</v>
      </c>
      <c r="H448" s="77"/>
      <c r="I448" s="90"/>
      <c r="J448" s="90"/>
      <c r="K448" s="34" t="s">
        <v>65</v>
      </c>
      <c r="L448" s="93">
        <v>448</v>
      </c>
      <c r="M448" s="93"/>
      <c r="N448" s="92"/>
      <c r="O448" s="66" t="s">
        <v>178</v>
      </c>
      <c r="P448" s="68">
        <v>42846.265613425923</v>
      </c>
      <c r="Q448" s="66" t="s">
        <v>4655</v>
      </c>
      <c r="R448" s="69" t="s">
        <v>4798</v>
      </c>
      <c r="S448" s="66" t="s">
        <v>2581</v>
      </c>
      <c r="T448" s="66"/>
      <c r="U448" s="66"/>
      <c r="V448" s="70" t="s">
        <v>4898</v>
      </c>
      <c r="W448" s="68">
        <v>42846.265613425923</v>
      </c>
      <c r="X448" s="70" t="s">
        <v>5169</v>
      </c>
      <c r="Y448" s="66"/>
      <c r="Z448" s="66"/>
      <c r="AA448" s="72" t="s">
        <v>5520</v>
      </c>
      <c r="AB448" s="66"/>
      <c r="AC448" s="66" t="b">
        <v>0</v>
      </c>
      <c r="AD448" s="66">
        <v>0</v>
      </c>
      <c r="AE448" s="72" t="s">
        <v>294</v>
      </c>
      <c r="AF448" s="66" t="b">
        <v>0</v>
      </c>
      <c r="AG448" s="66" t="s">
        <v>297</v>
      </c>
      <c r="AH448" s="66"/>
      <c r="AI448" s="72" t="s">
        <v>294</v>
      </c>
      <c r="AJ448" s="66" t="b">
        <v>0</v>
      </c>
      <c r="AK448" s="66">
        <v>0</v>
      </c>
      <c r="AL448" s="72" t="s">
        <v>294</v>
      </c>
      <c r="AM448" s="66" t="s">
        <v>1785</v>
      </c>
      <c r="AN448" s="66" t="b">
        <v>0</v>
      </c>
      <c r="AO448" s="72" t="s">
        <v>5520</v>
      </c>
      <c r="AP448" s="66" t="s">
        <v>178</v>
      </c>
      <c r="AQ448" s="66">
        <v>0</v>
      </c>
      <c r="AR448" s="66">
        <v>0</v>
      </c>
      <c r="AS448" s="66"/>
      <c r="AT448" s="66"/>
      <c r="AU448" s="66"/>
      <c r="AV448" s="66"/>
      <c r="AW448" s="66"/>
      <c r="AX448" s="66"/>
      <c r="AY448" s="66"/>
      <c r="AZ448" s="66"/>
      <c r="BA448" s="66" t="s">
        <v>1167</v>
      </c>
      <c r="BB448">
        <v>-1</v>
      </c>
      <c r="BC448" s="66" t="str">
        <f>VLOOKUP(Edges[[#This Row],[States]],'Sentiment Classification'!E:G,3,FALSE)</f>
        <v>North</v>
      </c>
      <c r="BD448" s="66" t="str">
        <f>IF(Edges[[#This Row],[Vertex 1]]=Edges[[#This Row],[Vertex 2]],"HIDE","SHOW")</f>
        <v>HIDE</v>
      </c>
      <c r="BE448" s="66">
        <f>VLOOKUP(Edges[[#This Row],[Region]],'Sentiment Classification'!J:K,2,FALSE)</f>
        <v>154</v>
      </c>
      <c r="BF448" s="66">
        <f>VLOOKUP(Edges[[#This Row],[States]],'Sentiment Classification'!E:F,2,FALSE)</f>
        <v>161</v>
      </c>
      <c r="BG448" s="137" t="e">
        <f>REPLACE(INDEX(GroupVertices[Group], MATCH(Edges[[#This Row],[Vertex 1]],GroupVertices[Vertex],0)),1,1,"")</f>
        <v>#N/A</v>
      </c>
      <c r="BH448" s="137" t="e">
        <f>REPLACE(INDEX(GroupVertices[Group], MATCH(Edges[[#This Row],[Vertex 2]],GroupVertices[Vertex],0)),1,1,"")</f>
        <v>#N/A</v>
      </c>
      <c r="BI448">
        <v>1</v>
      </c>
    </row>
    <row r="449" spans="1:61" x14ac:dyDescent="0.25">
      <c r="A449" s="64" t="s">
        <v>4292</v>
      </c>
      <c r="B449" s="64" t="s">
        <v>775</v>
      </c>
      <c r="C449" s="79" t="s">
        <v>9480</v>
      </c>
      <c r="D449" s="87">
        <v>1</v>
      </c>
      <c r="E449" s="88"/>
      <c r="F449" s="89">
        <v>90</v>
      </c>
      <c r="G449" s="66" t="str">
        <f>IF(Edges[[#This Row],[Vertex 1]]=Edges[[#This Row],[Vertex 2]],"HIDE","SHOW")</f>
        <v>SHOW</v>
      </c>
      <c r="H449" s="77"/>
      <c r="I449" s="90"/>
      <c r="J449" s="90"/>
      <c r="K449" s="34" t="s">
        <v>65</v>
      </c>
      <c r="L449" s="93">
        <v>449</v>
      </c>
      <c r="M449" s="93"/>
      <c r="N449" s="92"/>
      <c r="O449" s="66" t="s">
        <v>232</v>
      </c>
      <c r="P449" s="68">
        <v>42846.302557870367</v>
      </c>
      <c r="Q449" s="66" t="s">
        <v>4656</v>
      </c>
      <c r="R449" s="66"/>
      <c r="S449" s="66"/>
      <c r="T449" s="66" t="s">
        <v>4850</v>
      </c>
      <c r="U449" s="66"/>
      <c r="V449" s="70" t="s">
        <v>4899</v>
      </c>
      <c r="W449" s="68">
        <v>42846.302557870367</v>
      </c>
      <c r="X449" s="70" t="s">
        <v>5170</v>
      </c>
      <c r="Y449" s="66"/>
      <c r="Z449" s="66"/>
      <c r="AA449" s="72" t="s">
        <v>5521</v>
      </c>
      <c r="AB449" s="66"/>
      <c r="AC449" s="66" t="b">
        <v>0</v>
      </c>
      <c r="AD449" s="66">
        <v>0</v>
      </c>
      <c r="AE449" s="72" t="s">
        <v>294</v>
      </c>
      <c r="AF449" s="66" t="b">
        <v>0</v>
      </c>
      <c r="AG449" s="66" t="s">
        <v>297</v>
      </c>
      <c r="AH449" s="66"/>
      <c r="AI449" s="72" t="s">
        <v>294</v>
      </c>
      <c r="AJ449" s="66" t="b">
        <v>0</v>
      </c>
      <c r="AK449" s="66">
        <v>4</v>
      </c>
      <c r="AL449" s="72" t="s">
        <v>5845</v>
      </c>
      <c r="AM449" s="66" t="s">
        <v>585</v>
      </c>
      <c r="AN449" s="66" t="b">
        <v>0</v>
      </c>
      <c r="AO449" s="72" t="s">
        <v>5845</v>
      </c>
      <c r="AP449" s="66" t="s">
        <v>178</v>
      </c>
      <c r="AQ449" s="66">
        <v>0</v>
      </c>
      <c r="AR449" s="66">
        <v>0</v>
      </c>
      <c r="AS449" s="66"/>
      <c r="AT449" s="66"/>
      <c r="AU449" s="66"/>
      <c r="AV449" s="66"/>
      <c r="AW449" s="66"/>
      <c r="AX449" s="66"/>
      <c r="AY449" s="66"/>
      <c r="AZ449" s="66"/>
      <c r="BA449" s="66" t="s">
        <v>1167</v>
      </c>
      <c r="BB449">
        <v>-1</v>
      </c>
      <c r="BC449" s="66" t="str">
        <f>VLOOKUP(Edges[[#This Row],[States]],'Sentiment Classification'!E:G,3,FALSE)</f>
        <v>North</v>
      </c>
      <c r="BD449" s="66" t="str">
        <f>IF(Edges[[#This Row],[Vertex 1]]=Edges[[#This Row],[Vertex 2]],"HIDE","SHOW")</f>
        <v>SHOW</v>
      </c>
      <c r="BE449" s="66">
        <f>VLOOKUP(Edges[[#This Row],[Region]],'Sentiment Classification'!J:K,2,FALSE)</f>
        <v>154</v>
      </c>
      <c r="BF449" s="66">
        <f>VLOOKUP(Edges[[#This Row],[States]],'Sentiment Classification'!E:F,2,FALSE)</f>
        <v>161</v>
      </c>
      <c r="BG449" s="65" t="str">
        <f>REPLACE(INDEX(GroupVertices[Group], MATCH(Edges[[#This Row],[Vertex 1]],GroupVertices[Vertex],0)),1,1,"")</f>
        <v>orth</v>
      </c>
      <c r="BH449" s="65" t="str">
        <f>REPLACE(INDEX(GroupVertices[Group], MATCH(Edges[[#This Row],[Vertex 2]],GroupVertices[Vertex],0)),1,1,"")</f>
        <v>A</v>
      </c>
      <c r="BI449">
        <v>1</v>
      </c>
    </row>
    <row r="450" spans="1:61" x14ac:dyDescent="0.25">
      <c r="A450" s="64" t="s">
        <v>4292</v>
      </c>
      <c r="B450" s="64" t="s">
        <v>4594</v>
      </c>
      <c r="C450" s="79" t="s">
        <v>9480</v>
      </c>
      <c r="D450" s="87">
        <v>1</v>
      </c>
      <c r="E450" s="88"/>
      <c r="F450" s="89">
        <v>90</v>
      </c>
      <c r="G450" s="66" t="str">
        <f>IF(Edges[[#This Row],[Vertex 1]]=Edges[[#This Row],[Vertex 2]],"HIDE","SHOW")</f>
        <v>SHOW</v>
      </c>
      <c r="H450" s="77"/>
      <c r="I450" s="90"/>
      <c r="J450" s="90"/>
      <c r="K450" s="34" t="s">
        <v>65</v>
      </c>
      <c r="L450" s="93">
        <v>450</v>
      </c>
      <c r="M450" s="93"/>
      <c r="N450" s="92"/>
      <c r="O450" s="66" t="s">
        <v>232</v>
      </c>
      <c r="P450" s="68">
        <v>42846.302557870367</v>
      </c>
      <c r="Q450" s="66" t="s">
        <v>4656</v>
      </c>
      <c r="R450" s="66"/>
      <c r="S450" s="66"/>
      <c r="T450" s="66" t="s">
        <v>4850</v>
      </c>
      <c r="U450" s="66"/>
      <c r="V450" s="70" t="s">
        <v>4899</v>
      </c>
      <c r="W450" s="68">
        <v>42846.302557870367</v>
      </c>
      <c r="X450" s="70" t="s">
        <v>5170</v>
      </c>
      <c r="Y450" s="66"/>
      <c r="Z450" s="66"/>
      <c r="AA450" s="72" t="s">
        <v>5521</v>
      </c>
      <c r="AB450" s="66"/>
      <c r="AC450" s="66" t="b">
        <v>0</v>
      </c>
      <c r="AD450" s="66">
        <v>0</v>
      </c>
      <c r="AE450" s="72" t="s">
        <v>294</v>
      </c>
      <c r="AF450" s="66" t="b">
        <v>0</v>
      </c>
      <c r="AG450" s="66" t="s">
        <v>297</v>
      </c>
      <c r="AH450" s="66"/>
      <c r="AI450" s="72" t="s">
        <v>294</v>
      </c>
      <c r="AJ450" s="66" t="b">
        <v>0</v>
      </c>
      <c r="AK450" s="66">
        <v>4</v>
      </c>
      <c r="AL450" s="72" t="s">
        <v>5845</v>
      </c>
      <c r="AM450" s="66" t="s">
        <v>585</v>
      </c>
      <c r="AN450" s="66" t="b">
        <v>0</v>
      </c>
      <c r="AO450" s="72" t="s">
        <v>5845</v>
      </c>
      <c r="AP450" s="66" t="s">
        <v>178</v>
      </c>
      <c r="AQ450" s="66">
        <v>0</v>
      </c>
      <c r="AR450" s="66">
        <v>0</v>
      </c>
      <c r="AS450" s="66"/>
      <c r="AT450" s="66"/>
      <c r="AU450" s="66"/>
      <c r="AV450" s="66"/>
      <c r="AW450" s="66"/>
      <c r="AX450" s="66"/>
      <c r="AY450" s="66"/>
      <c r="AZ450" s="66"/>
      <c r="BA450" s="66" t="s">
        <v>1167</v>
      </c>
      <c r="BB450">
        <v>-1</v>
      </c>
      <c r="BC450" s="66" t="str">
        <f>VLOOKUP(Edges[[#This Row],[States]],'Sentiment Classification'!E:G,3,FALSE)</f>
        <v>North</v>
      </c>
      <c r="BD450" s="66" t="str">
        <f>IF(Edges[[#This Row],[Vertex 1]]=Edges[[#This Row],[Vertex 2]],"HIDE","SHOW")</f>
        <v>SHOW</v>
      </c>
      <c r="BE450" s="66">
        <f>VLOOKUP(Edges[[#This Row],[Region]],'Sentiment Classification'!J:K,2,FALSE)</f>
        <v>154</v>
      </c>
      <c r="BF450" s="66">
        <f>VLOOKUP(Edges[[#This Row],[States]],'Sentiment Classification'!E:F,2,FALSE)</f>
        <v>161</v>
      </c>
      <c r="BG450" s="65" t="str">
        <f>REPLACE(INDEX(GroupVertices[Group], MATCH(Edges[[#This Row],[Vertex 1]],GroupVertices[Vertex],0)),1,1,"")</f>
        <v>orth</v>
      </c>
      <c r="BH450" s="65" t="str">
        <f>REPLACE(INDEX(GroupVertices[Group], MATCH(Edges[[#This Row],[Vertex 2]],GroupVertices[Vertex],0)),1,1,"")</f>
        <v>orth</v>
      </c>
      <c r="BI450">
        <v>1</v>
      </c>
    </row>
    <row r="451" spans="1:61" x14ac:dyDescent="0.25">
      <c r="A451" s="64" t="s">
        <v>4293</v>
      </c>
      <c r="B451" s="64" t="s">
        <v>4443</v>
      </c>
      <c r="C451" s="79" t="s">
        <v>9479</v>
      </c>
      <c r="D451" s="87">
        <v>1</v>
      </c>
      <c r="E451" s="88"/>
      <c r="F451" s="89">
        <v>90</v>
      </c>
      <c r="G451" s="66" t="str">
        <f>IF(Edges[[#This Row],[Vertex 1]]=Edges[[#This Row],[Vertex 2]],"HIDE","SHOW")</f>
        <v>SHOW</v>
      </c>
      <c r="H451" s="77"/>
      <c r="I451" s="90"/>
      <c r="J451" s="90"/>
      <c r="K451" s="34" t="s">
        <v>65</v>
      </c>
      <c r="L451" s="93">
        <v>451</v>
      </c>
      <c r="M451" s="93"/>
      <c r="N451" s="92"/>
      <c r="O451" s="66" t="s">
        <v>232</v>
      </c>
      <c r="P451" s="68">
        <v>42846.317800925928</v>
      </c>
      <c r="Q451" s="66" t="s">
        <v>4657</v>
      </c>
      <c r="R451" s="66"/>
      <c r="S451" s="66"/>
      <c r="T451" s="66"/>
      <c r="U451" s="66"/>
      <c r="V451" s="70" t="s">
        <v>4900</v>
      </c>
      <c r="W451" s="68">
        <v>42846.317800925928</v>
      </c>
      <c r="X451" s="70" t="s">
        <v>5171</v>
      </c>
      <c r="Y451" s="66"/>
      <c r="Z451" s="66"/>
      <c r="AA451" s="72" t="s">
        <v>5522</v>
      </c>
      <c r="AB451" s="66"/>
      <c r="AC451" s="66" t="b">
        <v>0</v>
      </c>
      <c r="AD451" s="66">
        <v>0</v>
      </c>
      <c r="AE451" s="72" t="s">
        <v>294</v>
      </c>
      <c r="AF451" s="66" t="b">
        <v>0</v>
      </c>
      <c r="AG451" s="66" t="s">
        <v>297</v>
      </c>
      <c r="AH451" s="66"/>
      <c r="AI451" s="72" t="s">
        <v>294</v>
      </c>
      <c r="AJ451" s="66" t="b">
        <v>0</v>
      </c>
      <c r="AK451" s="66">
        <v>18</v>
      </c>
      <c r="AL451" s="72" t="s">
        <v>5676</v>
      </c>
      <c r="AM451" s="66" t="s">
        <v>303</v>
      </c>
      <c r="AN451" s="66" t="b">
        <v>0</v>
      </c>
      <c r="AO451" s="72" t="s">
        <v>5676</v>
      </c>
      <c r="AP451" s="66" t="s">
        <v>178</v>
      </c>
      <c r="AQ451" s="66">
        <v>0</v>
      </c>
      <c r="AR451" s="66">
        <v>0</v>
      </c>
      <c r="AS451" s="66"/>
      <c r="AT451" s="66"/>
      <c r="AU451" s="66"/>
      <c r="AV451" s="66"/>
      <c r="AW451" s="66"/>
      <c r="AX451" s="66"/>
      <c r="AY451" s="66"/>
      <c r="AZ451" s="66"/>
      <c r="BA451" s="66" t="s">
        <v>1167</v>
      </c>
      <c r="BB451">
        <v>1</v>
      </c>
      <c r="BC451" s="66" t="str">
        <f>VLOOKUP(Edges[[#This Row],[States]],'Sentiment Classification'!E:G,3,FALSE)</f>
        <v>North</v>
      </c>
      <c r="BD451" s="66" t="str">
        <f>IF(Edges[[#This Row],[Vertex 1]]=Edges[[#This Row],[Vertex 2]],"HIDE","SHOW")</f>
        <v>SHOW</v>
      </c>
      <c r="BE451" s="66">
        <f>VLOOKUP(Edges[[#This Row],[Region]],'Sentiment Classification'!J:K,2,FALSE)</f>
        <v>154</v>
      </c>
      <c r="BF451" s="66">
        <f>VLOOKUP(Edges[[#This Row],[States]],'Sentiment Classification'!E:F,2,FALSE)</f>
        <v>161</v>
      </c>
      <c r="BG451" s="65" t="str">
        <f>REPLACE(INDEX(GroupVertices[Group], MATCH(Edges[[#This Row],[Vertex 1]],GroupVertices[Vertex],0)),1,1,"")</f>
        <v>orth</v>
      </c>
      <c r="BH451" s="65" t="str">
        <f>REPLACE(INDEX(GroupVertices[Group], MATCH(Edges[[#This Row],[Vertex 2]],GroupVertices[Vertex],0)),1,1,"")</f>
        <v>orth</v>
      </c>
      <c r="BI451">
        <v>1</v>
      </c>
    </row>
    <row r="452" spans="1:61" hidden="1" x14ac:dyDescent="0.25">
      <c r="A452" s="64" t="s">
        <v>4294</v>
      </c>
      <c r="B452" s="64" t="s">
        <v>4294</v>
      </c>
      <c r="C452" s="79"/>
      <c r="D452" s="87"/>
      <c r="E452" s="88"/>
      <c r="F452" s="89"/>
      <c r="G452" s="66" t="str">
        <f>IF(Edges[[#This Row],[Vertex 1]]=Edges[[#This Row],[Vertex 2]],"HIDE","SHOW")</f>
        <v>HIDE</v>
      </c>
      <c r="H452" s="77"/>
      <c r="I452" s="90"/>
      <c r="J452" s="90"/>
      <c r="K452" s="34" t="s">
        <v>65</v>
      </c>
      <c r="L452" s="93">
        <v>452</v>
      </c>
      <c r="M452" s="93"/>
      <c r="N452" s="92"/>
      <c r="O452" s="66" t="s">
        <v>178</v>
      </c>
      <c r="P452" s="68">
        <v>42846.473032407404</v>
      </c>
      <c r="Q452" s="66" t="s">
        <v>4658</v>
      </c>
      <c r="R452" s="69" t="s">
        <v>4799</v>
      </c>
      <c r="S452" s="66" t="s">
        <v>4837</v>
      </c>
      <c r="T452" s="66" t="s">
        <v>4851</v>
      </c>
      <c r="U452" s="66"/>
      <c r="V452" s="70" t="s">
        <v>4901</v>
      </c>
      <c r="W452" s="68">
        <v>42846.473032407404</v>
      </c>
      <c r="X452" s="70" t="s">
        <v>5172</v>
      </c>
      <c r="Y452" s="66"/>
      <c r="Z452" s="66"/>
      <c r="AA452" s="72" t="s">
        <v>5523</v>
      </c>
      <c r="AB452" s="66"/>
      <c r="AC452" s="66" t="b">
        <v>0</v>
      </c>
      <c r="AD452" s="66">
        <v>1</v>
      </c>
      <c r="AE452" s="72" t="s">
        <v>294</v>
      </c>
      <c r="AF452" s="66" t="b">
        <v>0</v>
      </c>
      <c r="AG452" s="66" t="s">
        <v>297</v>
      </c>
      <c r="AH452" s="66"/>
      <c r="AI452" s="72" t="s">
        <v>294</v>
      </c>
      <c r="AJ452" s="66" t="b">
        <v>0</v>
      </c>
      <c r="AK452" s="66">
        <v>2</v>
      </c>
      <c r="AL452" s="72" t="s">
        <v>294</v>
      </c>
      <c r="AM452" s="66" t="s">
        <v>585</v>
      </c>
      <c r="AN452" s="66" t="b">
        <v>0</v>
      </c>
      <c r="AO452" s="72" t="s">
        <v>5523</v>
      </c>
      <c r="AP452" s="66" t="s">
        <v>178</v>
      </c>
      <c r="AQ452" s="66">
        <v>0</v>
      </c>
      <c r="AR452" s="66">
        <v>0</v>
      </c>
      <c r="AS452" s="66"/>
      <c r="AT452" s="66"/>
      <c r="AU452" s="66"/>
      <c r="AV452" s="66"/>
      <c r="AW452" s="66"/>
      <c r="AX452" s="66"/>
      <c r="AY452" s="66"/>
      <c r="AZ452" s="66"/>
      <c r="BA452" s="66" t="s">
        <v>1167</v>
      </c>
      <c r="BB452">
        <v>0</v>
      </c>
      <c r="BC452" s="66" t="str">
        <f>VLOOKUP(Edges[[#This Row],[States]],'Sentiment Classification'!E:G,3,FALSE)</f>
        <v>North</v>
      </c>
      <c r="BD452" s="66" t="str">
        <f>IF(Edges[[#This Row],[Vertex 1]]=Edges[[#This Row],[Vertex 2]],"HIDE","SHOW")</f>
        <v>HIDE</v>
      </c>
      <c r="BE452" s="66">
        <f>VLOOKUP(Edges[[#This Row],[Region]],'Sentiment Classification'!J:K,2,FALSE)</f>
        <v>154</v>
      </c>
      <c r="BF452" s="66">
        <f>VLOOKUP(Edges[[#This Row],[States]],'Sentiment Classification'!E:F,2,FALSE)</f>
        <v>161</v>
      </c>
      <c r="BG452" s="137" t="str">
        <f>REPLACE(INDEX(GroupVertices[Group], MATCH(Edges[[#This Row],[Vertex 1]],GroupVertices[Vertex],0)),1,1,"")</f>
        <v>orth</v>
      </c>
      <c r="BH452" s="137" t="str">
        <f>REPLACE(INDEX(GroupVertices[Group], MATCH(Edges[[#This Row],[Vertex 2]],GroupVertices[Vertex],0)),1,1,"")</f>
        <v>orth</v>
      </c>
      <c r="BI452">
        <v>2</v>
      </c>
    </row>
    <row r="453" spans="1:61" hidden="1" x14ac:dyDescent="0.25">
      <c r="A453" s="64" t="s">
        <v>4294</v>
      </c>
      <c r="B453" s="64" t="s">
        <v>4294</v>
      </c>
      <c r="C453" s="79"/>
      <c r="D453" s="87"/>
      <c r="E453" s="88"/>
      <c r="F453" s="89"/>
      <c r="G453" s="66" t="str">
        <f>IF(Edges[[#This Row],[Vertex 1]]=Edges[[#This Row],[Vertex 2]],"HIDE","SHOW")</f>
        <v>HIDE</v>
      </c>
      <c r="H453" s="77"/>
      <c r="I453" s="90"/>
      <c r="J453" s="90"/>
      <c r="K453" s="34" t="s">
        <v>65</v>
      </c>
      <c r="L453" s="93">
        <v>453</v>
      </c>
      <c r="M453" s="93"/>
      <c r="N453" s="92"/>
      <c r="O453" s="66" t="s">
        <v>178</v>
      </c>
      <c r="P453" s="68">
        <v>42846.4768287037</v>
      </c>
      <c r="Q453" s="66" t="s">
        <v>4659</v>
      </c>
      <c r="R453" s="69" t="s">
        <v>4799</v>
      </c>
      <c r="S453" s="66" t="s">
        <v>4837</v>
      </c>
      <c r="T453" s="66" t="s">
        <v>4852</v>
      </c>
      <c r="U453" s="66"/>
      <c r="V453" s="70" t="s">
        <v>4901</v>
      </c>
      <c r="W453" s="68">
        <v>42846.4768287037</v>
      </c>
      <c r="X453" s="70" t="s">
        <v>5173</v>
      </c>
      <c r="Y453" s="66"/>
      <c r="Z453" s="66"/>
      <c r="AA453" s="72" t="s">
        <v>5524</v>
      </c>
      <c r="AB453" s="66"/>
      <c r="AC453" s="66" t="b">
        <v>0</v>
      </c>
      <c r="AD453" s="66">
        <v>0</v>
      </c>
      <c r="AE453" s="72" t="s">
        <v>294</v>
      </c>
      <c r="AF453" s="66" t="b">
        <v>0</v>
      </c>
      <c r="AG453" s="66" t="s">
        <v>297</v>
      </c>
      <c r="AH453" s="66"/>
      <c r="AI453" s="72" t="s">
        <v>294</v>
      </c>
      <c r="AJ453" s="66" t="b">
        <v>0</v>
      </c>
      <c r="AK453" s="66">
        <v>2</v>
      </c>
      <c r="AL453" s="72" t="s">
        <v>5523</v>
      </c>
      <c r="AM453" s="66" t="s">
        <v>585</v>
      </c>
      <c r="AN453" s="66" t="b">
        <v>0</v>
      </c>
      <c r="AO453" s="72" t="s">
        <v>5523</v>
      </c>
      <c r="AP453" s="66" t="s">
        <v>178</v>
      </c>
      <c r="AQ453" s="66">
        <v>0</v>
      </c>
      <c r="AR453" s="66">
        <v>0</v>
      </c>
      <c r="AS453" s="66"/>
      <c r="AT453" s="66"/>
      <c r="AU453" s="66"/>
      <c r="AV453" s="66"/>
      <c r="AW453" s="66"/>
      <c r="AX453" s="66"/>
      <c r="AY453" s="66"/>
      <c r="AZ453" s="66"/>
      <c r="BA453" s="66" t="s">
        <v>1167</v>
      </c>
      <c r="BB453">
        <v>0</v>
      </c>
      <c r="BC453" s="66" t="str">
        <f>VLOOKUP(Edges[[#This Row],[States]],'Sentiment Classification'!E:G,3,FALSE)</f>
        <v>North</v>
      </c>
      <c r="BD453" s="66" t="str">
        <f>IF(Edges[[#This Row],[Vertex 1]]=Edges[[#This Row],[Vertex 2]],"HIDE","SHOW")</f>
        <v>HIDE</v>
      </c>
      <c r="BE453" s="66">
        <f>VLOOKUP(Edges[[#This Row],[Region]],'Sentiment Classification'!J:K,2,FALSE)</f>
        <v>154</v>
      </c>
      <c r="BF453" s="66">
        <f>VLOOKUP(Edges[[#This Row],[States]],'Sentiment Classification'!E:F,2,FALSE)</f>
        <v>161</v>
      </c>
      <c r="BG453" s="137" t="str">
        <f>REPLACE(INDEX(GroupVertices[Group], MATCH(Edges[[#This Row],[Vertex 1]],GroupVertices[Vertex],0)),1,1,"")</f>
        <v>orth</v>
      </c>
      <c r="BH453" s="137" t="str">
        <f>REPLACE(INDEX(GroupVertices[Group], MATCH(Edges[[#This Row],[Vertex 2]],GroupVertices[Vertex],0)),1,1,"")</f>
        <v>orth</v>
      </c>
      <c r="BI453">
        <v>2</v>
      </c>
    </row>
    <row r="454" spans="1:61" x14ac:dyDescent="0.25">
      <c r="A454" s="64" t="s">
        <v>4295</v>
      </c>
      <c r="B454" s="64" t="s">
        <v>4294</v>
      </c>
      <c r="C454" s="79" t="s">
        <v>9481</v>
      </c>
      <c r="D454" s="87">
        <v>1</v>
      </c>
      <c r="E454" s="88"/>
      <c r="F454" s="89">
        <v>90</v>
      </c>
      <c r="G454" s="66" t="str">
        <f>IF(Edges[[#This Row],[Vertex 1]]=Edges[[#This Row],[Vertex 2]],"HIDE","SHOW")</f>
        <v>SHOW</v>
      </c>
      <c r="H454" s="77"/>
      <c r="I454" s="90"/>
      <c r="J454" s="90"/>
      <c r="K454" s="34" t="s">
        <v>65</v>
      </c>
      <c r="L454" s="93">
        <v>454</v>
      </c>
      <c r="M454" s="93"/>
      <c r="N454" s="92"/>
      <c r="O454" s="66" t="s">
        <v>232</v>
      </c>
      <c r="P454" s="68">
        <v>42846.578518518516</v>
      </c>
      <c r="Q454" s="66" t="s">
        <v>4659</v>
      </c>
      <c r="R454" s="69" t="s">
        <v>4799</v>
      </c>
      <c r="S454" s="66" t="s">
        <v>4837</v>
      </c>
      <c r="T454" s="66" t="s">
        <v>4852</v>
      </c>
      <c r="U454" s="66"/>
      <c r="V454" s="70" t="s">
        <v>4902</v>
      </c>
      <c r="W454" s="68">
        <v>42846.578518518516</v>
      </c>
      <c r="X454" s="70" t="s">
        <v>5174</v>
      </c>
      <c r="Y454" s="66"/>
      <c r="Z454" s="66"/>
      <c r="AA454" s="72" t="s">
        <v>5525</v>
      </c>
      <c r="AB454" s="66"/>
      <c r="AC454" s="66" t="b">
        <v>0</v>
      </c>
      <c r="AD454" s="66">
        <v>0</v>
      </c>
      <c r="AE454" s="72" t="s">
        <v>294</v>
      </c>
      <c r="AF454" s="66" t="b">
        <v>0</v>
      </c>
      <c r="AG454" s="66" t="s">
        <v>297</v>
      </c>
      <c r="AH454" s="66"/>
      <c r="AI454" s="72" t="s">
        <v>294</v>
      </c>
      <c r="AJ454" s="66" t="b">
        <v>0</v>
      </c>
      <c r="AK454" s="66">
        <v>2</v>
      </c>
      <c r="AL454" s="72" t="s">
        <v>5523</v>
      </c>
      <c r="AM454" s="66" t="s">
        <v>303</v>
      </c>
      <c r="AN454" s="66" t="b">
        <v>0</v>
      </c>
      <c r="AO454" s="72" t="s">
        <v>5523</v>
      </c>
      <c r="AP454" s="66" t="s">
        <v>178</v>
      </c>
      <c r="AQ454" s="66">
        <v>0</v>
      </c>
      <c r="AR454" s="66">
        <v>0</v>
      </c>
      <c r="AS454" s="66"/>
      <c r="AT454" s="66"/>
      <c r="AU454" s="66"/>
      <c r="AV454" s="66"/>
      <c r="AW454" s="66"/>
      <c r="AX454" s="66"/>
      <c r="AY454" s="66"/>
      <c r="AZ454" s="66"/>
      <c r="BA454" s="66" t="s">
        <v>1167</v>
      </c>
      <c r="BB454">
        <v>0</v>
      </c>
      <c r="BC454" s="66" t="str">
        <f>VLOOKUP(Edges[[#This Row],[States]],'Sentiment Classification'!E:G,3,FALSE)</f>
        <v>North</v>
      </c>
      <c r="BD454" s="66" t="str">
        <f>IF(Edges[[#This Row],[Vertex 1]]=Edges[[#This Row],[Vertex 2]],"HIDE","SHOW")</f>
        <v>SHOW</v>
      </c>
      <c r="BE454" s="66">
        <f>VLOOKUP(Edges[[#This Row],[Region]],'Sentiment Classification'!J:K,2,FALSE)</f>
        <v>154</v>
      </c>
      <c r="BF454" s="66">
        <f>VLOOKUP(Edges[[#This Row],[States]],'Sentiment Classification'!E:F,2,FALSE)</f>
        <v>161</v>
      </c>
      <c r="BG454" s="65" t="str">
        <f>REPLACE(INDEX(GroupVertices[Group], MATCH(Edges[[#This Row],[Vertex 1]],GroupVertices[Vertex],0)),1,1,"")</f>
        <v>orth</v>
      </c>
      <c r="BH454" s="65" t="str">
        <f>REPLACE(INDEX(GroupVertices[Group], MATCH(Edges[[#This Row],[Vertex 2]],GroupVertices[Vertex],0)),1,1,"")</f>
        <v>orth</v>
      </c>
      <c r="BI454">
        <v>1</v>
      </c>
    </row>
    <row r="455" spans="1:61" x14ac:dyDescent="0.25">
      <c r="A455" s="64" t="s">
        <v>4296</v>
      </c>
      <c r="B455" s="64" t="s">
        <v>226</v>
      </c>
      <c r="C455" s="79" t="s">
        <v>9481</v>
      </c>
      <c r="D455" s="87">
        <v>1</v>
      </c>
      <c r="E455" s="88"/>
      <c r="F455" s="89">
        <v>90</v>
      </c>
      <c r="G455" s="66" t="str">
        <f>IF(Edges[[#This Row],[Vertex 1]]=Edges[[#This Row],[Vertex 2]],"HIDE","SHOW")</f>
        <v>SHOW</v>
      </c>
      <c r="H455" s="77"/>
      <c r="I455" s="90"/>
      <c r="J455" s="90"/>
      <c r="K455" s="34" t="s">
        <v>65</v>
      </c>
      <c r="L455" s="93">
        <v>455</v>
      </c>
      <c r="M455" s="93"/>
      <c r="N455" s="92"/>
      <c r="O455" s="66" t="s">
        <v>233</v>
      </c>
      <c r="P455" s="68">
        <v>42846.605497685188</v>
      </c>
      <c r="Q455" s="66" t="s">
        <v>4660</v>
      </c>
      <c r="R455" s="66"/>
      <c r="S455" s="66"/>
      <c r="T455" s="66"/>
      <c r="U455" s="66"/>
      <c r="V455" s="70" t="s">
        <v>4903</v>
      </c>
      <c r="W455" s="68">
        <v>42846.605497685188</v>
      </c>
      <c r="X455" s="70" t="s">
        <v>5175</v>
      </c>
      <c r="Y455" s="66"/>
      <c r="Z455" s="66"/>
      <c r="AA455" s="72" t="s">
        <v>5526</v>
      </c>
      <c r="AB455" s="66"/>
      <c r="AC455" s="66" t="b">
        <v>0</v>
      </c>
      <c r="AD455" s="66">
        <v>0</v>
      </c>
      <c r="AE455" s="72" t="s">
        <v>581</v>
      </c>
      <c r="AF455" s="66" t="b">
        <v>0</v>
      </c>
      <c r="AG455" s="66" t="s">
        <v>297</v>
      </c>
      <c r="AH455" s="66"/>
      <c r="AI455" s="72" t="s">
        <v>294</v>
      </c>
      <c r="AJ455" s="66" t="b">
        <v>0</v>
      </c>
      <c r="AK455" s="66">
        <v>0</v>
      </c>
      <c r="AL455" s="72" t="s">
        <v>294</v>
      </c>
      <c r="AM455" s="66" t="s">
        <v>306</v>
      </c>
      <c r="AN455" s="66" t="b">
        <v>0</v>
      </c>
      <c r="AO455" s="72" t="s">
        <v>5526</v>
      </c>
      <c r="AP455" s="66" t="s">
        <v>178</v>
      </c>
      <c r="AQ455" s="66">
        <v>0</v>
      </c>
      <c r="AR455" s="66">
        <v>0</v>
      </c>
      <c r="AS455" s="66"/>
      <c r="AT455" s="66"/>
      <c r="AU455" s="66"/>
      <c r="AV455" s="66"/>
      <c r="AW455" s="66"/>
      <c r="AX455" s="66"/>
      <c r="AY455" s="66"/>
      <c r="AZ455" s="66"/>
      <c r="BA455" s="66" t="s">
        <v>1167</v>
      </c>
      <c r="BB455">
        <v>0</v>
      </c>
      <c r="BC455" s="66" t="str">
        <f>VLOOKUP(Edges[[#This Row],[States]],'Sentiment Classification'!E:G,3,FALSE)</f>
        <v>North</v>
      </c>
      <c r="BD455" s="66" t="str">
        <f>IF(Edges[[#This Row],[Vertex 1]]=Edges[[#This Row],[Vertex 2]],"HIDE","SHOW")</f>
        <v>SHOW</v>
      </c>
      <c r="BE455" s="66">
        <f>VLOOKUP(Edges[[#This Row],[Region]],'Sentiment Classification'!J:K,2,FALSE)</f>
        <v>154</v>
      </c>
      <c r="BF455" s="66">
        <f>VLOOKUP(Edges[[#This Row],[States]],'Sentiment Classification'!E:F,2,FALSE)</f>
        <v>161</v>
      </c>
      <c r="BG455" s="65" t="str">
        <f>REPLACE(INDEX(GroupVertices[Group], MATCH(Edges[[#This Row],[Vertex 1]],GroupVertices[Vertex],0)),1,1,"")</f>
        <v>A</v>
      </c>
      <c r="BH455" s="65" t="str">
        <f>REPLACE(INDEX(GroupVertices[Group], MATCH(Edges[[#This Row],[Vertex 2]],GroupVertices[Vertex],0)),1,1,"")</f>
        <v>A</v>
      </c>
      <c r="BI455">
        <v>1</v>
      </c>
    </row>
    <row r="456" spans="1:61" hidden="1" x14ac:dyDescent="0.25">
      <c r="A456" s="64" t="s">
        <v>4297</v>
      </c>
      <c r="B456" s="64" t="s">
        <v>4297</v>
      </c>
      <c r="C456" s="79"/>
      <c r="D456" s="87"/>
      <c r="E456" s="88"/>
      <c r="F456" s="89"/>
      <c r="G456" s="66" t="str">
        <f>IF(Edges[[#This Row],[Vertex 1]]=Edges[[#This Row],[Vertex 2]],"HIDE","SHOW")</f>
        <v>HIDE</v>
      </c>
      <c r="H456" s="77"/>
      <c r="I456" s="90"/>
      <c r="J456" s="90"/>
      <c r="K456" s="34" t="s">
        <v>65</v>
      </c>
      <c r="L456" s="93">
        <v>456</v>
      </c>
      <c r="M456" s="93"/>
      <c r="N456" s="92"/>
      <c r="O456" s="66" t="s">
        <v>178</v>
      </c>
      <c r="P456" s="68">
        <v>42846.69804398148</v>
      </c>
      <c r="Q456" s="66" t="s">
        <v>4661</v>
      </c>
      <c r="R456" s="66"/>
      <c r="S456" s="66"/>
      <c r="T456" s="66"/>
      <c r="U456" s="66"/>
      <c r="V456" s="70" t="s">
        <v>4904</v>
      </c>
      <c r="W456" s="68">
        <v>42846.69804398148</v>
      </c>
      <c r="X456" s="70" t="s">
        <v>5176</v>
      </c>
      <c r="Y456" s="66"/>
      <c r="Z456" s="66"/>
      <c r="AA456" s="72" t="s">
        <v>5527</v>
      </c>
      <c r="AB456" s="66"/>
      <c r="AC456" s="66" t="b">
        <v>0</v>
      </c>
      <c r="AD456" s="66">
        <v>0</v>
      </c>
      <c r="AE456" s="72" t="s">
        <v>294</v>
      </c>
      <c r="AF456" s="66" t="b">
        <v>0</v>
      </c>
      <c r="AG456" s="66" t="s">
        <v>3445</v>
      </c>
      <c r="AH456" s="66"/>
      <c r="AI456" s="72" t="s">
        <v>294</v>
      </c>
      <c r="AJ456" s="66" t="b">
        <v>0</v>
      </c>
      <c r="AK456" s="66">
        <v>0</v>
      </c>
      <c r="AL456" s="72" t="s">
        <v>294</v>
      </c>
      <c r="AM456" s="66" t="s">
        <v>306</v>
      </c>
      <c r="AN456" s="66" t="b">
        <v>0</v>
      </c>
      <c r="AO456" s="72" t="s">
        <v>5527</v>
      </c>
      <c r="AP456" s="66" t="s">
        <v>178</v>
      </c>
      <c r="AQ456" s="66">
        <v>0</v>
      </c>
      <c r="AR456" s="66">
        <v>0</v>
      </c>
      <c r="AS456" s="66"/>
      <c r="AT456" s="66"/>
      <c r="AU456" s="66"/>
      <c r="AV456" s="66"/>
      <c r="AW456" s="66"/>
      <c r="AX456" s="66"/>
      <c r="AY456" s="66"/>
      <c r="AZ456" s="66"/>
      <c r="BA456" s="66" t="s">
        <v>1167</v>
      </c>
      <c r="BB456">
        <v>0</v>
      </c>
      <c r="BC456" s="66" t="str">
        <f>VLOOKUP(Edges[[#This Row],[States]],'Sentiment Classification'!E:G,3,FALSE)</f>
        <v>North</v>
      </c>
      <c r="BD456" s="66" t="str">
        <f>IF(Edges[[#This Row],[Vertex 1]]=Edges[[#This Row],[Vertex 2]],"HIDE","SHOW")</f>
        <v>HIDE</v>
      </c>
      <c r="BE456" s="66">
        <f>VLOOKUP(Edges[[#This Row],[Region]],'Sentiment Classification'!J:K,2,FALSE)</f>
        <v>154</v>
      </c>
      <c r="BF456" s="66">
        <f>VLOOKUP(Edges[[#This Row],[States]],'Sentiment Classification'!E:F,2,FALSE)</f>
        <v>161</v>
      </c>
      <c r="BG456" s="137" t="e">
        <f>REPLACE(INDEX(GroupVertices[Group], MATCH(Edges[[#This Row],[Vertex 1]],GroupVertices[Vertex],0)),1,1,"")</f>
        <v>#N/A</v>
      </c>
      <c r="BH456" s="137" t="e">
        <f>REPLACE(INDEX(GroupVertices[Group], MATCH(Edges[[#This Row],[Vertex 2]],GroupVertices[Vertex],0)),1,1,"")</f>
        <v>#N/A</v>
      </c>
      <c r="BI456">
        <v>1</v>
      </c>
    </row>
    <row r="457" spans="1:61" x14ac:dyDescent="0.25">
      <c r="A457" s="64" t="s">
        <v>4298</v>
      </c>
      <c r="B457" s="64" t="s">
        <v>4607</v>
      </c>
      <c r="C457" s="79" t="s">
        <v>9479</v>
      </c>
      <c r="D457" s="87">
        <v>1</v>
      </c>
      <c r="E457" s="88"/>
      <c r="F457" s="89">
        <v>90</v>
      </c>
      <c r="G457" s="66" t="str">
        <f>IF(Edges[[#This Row],[Vertex 1]]=Edges[[#This Row],[Vertex 2]],"HIDE","SHOW")</f>
        <v>SHOW</v>
      </c>
      <c r="H457" s="77"/>
      <c r="I457" s="90"/>
      <c r="J457" s="90"/>
      <c r="K457" s="34" t="s">
        <v>65</v>
      </c>
      <c r="L457" s="93">
        <v>457</v>
      </c>
      <c r="M457" s="93"/>
      <c r="N457" s="92"/>
      <c r="O457" s="66" t="s">
        <v>233</v>
      </c>
      <c r="P457" s="68">
        <v>42846.77579861111</v>
      </c>
      <c r="Q457" s="66" t="s">
        <v>4662</v>
      </c>
      <c r="R457" s="69" t="s">
        <v>4800</v>
      </c>
      <c r="S457" s="66" t="s">
        <v>525</v>
      </c>
      <c r="T457" s="66"/>
      <c r="U457" s="66"/>
      <c r="V457" s="70" t="s">
        <v>418</v>
      </c>
      <c r="W457" s="68">
        <v>42846.77579861111</v>
      </c>
      <c r="X457" s="70" t="s">
        <v>5177</v>
      </c>
      <c r="Y457" s="66"/>
      <c r="Z457" s="66"/>
      <c r="AA457" s="72" t="s">
        <v>5528</v>
      </c>
      <c r="AB457" s="72" t="s">
        <v>5861</v>
      </c>
      <c r="AC457" s="66" t="b">
        <v>0</v>
      </c>
      <c r="AD457" s="66">
        <v>0</v>
      </c>
      <c r="AE457" s="72" t="s">
        <v>5886</v>
      </c>
      <c r="AF457" s="66" t="b">
        <v>0</v>
      </c>
      <c r="AG457" s="66" t="s">
        <v>297</v>
      </c>
      <c r="AH457" s="66"/>
      <c r="AI457" s="72" t="s">
        <v>294</v>
      </c>
      <c r="AJ457" s="66" t="b">
        <v>0</v>
      </c>
      <c r="AK457" s="66">
        <v>0</v>
      </c>
      <c r="AL457" s="72" t="s">
        <v>294</v>
      </c>
      <c r="AM457" s="66" t="s">
        <v>306</v>
      </c>
      <c r="AN457" s="66" t="b">
        <v>1</v>
      </c>
      <c r="AO457" s="72" t="s">
        <v>5861</v>
      </c>
      <c r="AP457" s="66" t="s">
        <v>178</v>
      </c>
      <c r="AQ457" s="66">
        <v>0</v>
      </c>
      <c r="AR457" s="66">
        <v>0</v>
      </c>
      <c r="AS457" s="66"/>
      <c r="AT457" s="66"/>
      <c r="AU457" s="66"/>
      <c r="AV457" s="66"/>
      <c r="AW457" s="66"/>
      <c r="AX457" s="66"/>
      <c r="AY457" s="66"/>
      <c r="AZ457" s="66"/>
      <c r="BA457" s="66" t="s">
        <v>1167</v>
      </c>
      <c r="BB457">
        <v>1</v>
      </c>
      <c r="BC457" s="66" t="str">
        <f>VLOOKUP(Edges[[#This Row],[States]],'Sentiment Classification'!E:G,3,FALSE)</f>
        <v>North</v>
      </c>
      <c r="BD457" s="66" t="str">
        <f>IF(Edges[[#This Row],[Vertex 1]]=Edges[[#This Row],[Vertex 2]],"HIDE","SHOW")</f>
        <v>SHOW</v>
      </c>
      <c r="BE457" s="66">
        <f>VLOOKUP(Edges[[#This Row],[Region]],'Sentiment Classification'!J:K,2,FALSE)</f>
        <v>154</v>
      </c>
      <c r="BF457" s="66">
        <f>VLOOKUP(Edges[[#This Row],[States]],'Sentiment Classification'!E:F,2,FALSE)</f>
        <v>161</v>
      </c>
      <c r="BG457" s="65" t="str">
        <f>REPLACE(INDEX(GroupVertices[Group], MATCH(Edges[[#This Row],[Vertex 1]],GroupVertices[Vertex],0)),1,1,"")</f>
        <v>orth</v>
      </c>
      <c r="BH457" s="65" t="str">
        <f>REPLACE(INDEX(GroupVertices[Group], MATCH(Edges[[#This Row],[Vertex 2]],GroupVertices[Vertex],0)),1,1,"")</f>
        <v>orth</v>
      </c>
      <c r="BI457">
        <v>1</v>
      </c>
    </row>
    <row r="458" spans="1:61" x14ac:dyDescent="0.25">
      <c r="A458" s="64" t="s">
        <v>4298</v>
      </c>
      <c r="B458" s="64" t="s">
        <v>4608</v>
      </c>
      <c r="C458" s="79" t="s">
        <v>9479</v>
      </c>
      <c r="D458" s="87">
        <v>1</v>
      </c>
      <c r="E458" s="88"/>
      <c r="F458" s="89">
        <v>90</v>
      </c>
      <c r="G458" s="66" t="str">
        <f>IF(Edges[[#This Row],[Vertex 1]]=Edges[[#This Row],[Vertex 2]],"HIDE","SHOW")</f>
        <v>SHOW</v>
      </c>
      <c r="H458" s="77"/>
      <c r="I458" s="90"/>
      <c r="J458" s="90"/>
      <c r="K458" s="34" t="s">
        <v>65</v>
      </c>
      <c r="L458" s="93">
        <v>458</v>
      </c>
      <c r="M458" s="93"/>
      <c r="N458" s="92"/>
      <c r="O458" s="66" t="s">
        <v>232</v>
      </c>
      <c r="P458" s="68">
        <v>42846.77579861111</v>
      </c>
      <c r="Q458" s="66" t="s">
        <v>4662</v>
      </c>
      <c r="R458" s="69" t="s">
        <v>4800</v>
      </c>
      <c r="S458" s="66" t="s">
        <v>525</v>
      </c>
      <c r="T458" s="66"/>
      <c r="U458" s="66"/>
      <c r="V458" s="70" t="s">
        <v>418</v>
      </c>
      <c r="W458" s="68">
        <v>42846.77579861111</v>
      </c>
      <c r="X458" s="70" t="s">
        <v>5177</v>
      </c>
      <c r="Y458" s="66"/>
      <c r="Z458" s="66"/>
      <c r="AA458" s="72" t="s">
        <v>5528</v>
      </c>
      <c r="AB458" s="72" t="s">
        <v>5861</v>
      </c>
      <c r="AC458" s="66" t="b">
        <v>0</v>
      </c>
      <c r="AD458" s="66">
        <v>0</v>
      </c>
      <c r="AE458" s="72" t="s">
        <v>5886</v>
      </c>
      <c r="AF458" s="66" t="b">
        <v>0</v>
      </c>
      <c r="AG458" s="66" t="s">
        <v>297</v>
      </c>
      <c r="AH458" s="66"/>
      <c r="AI458" s="72" t="s">
        <v>294</v>
      </c>
      <c r="AJ458" s="66" t="b">
        <v>0</v>
      </c>
      <c r="AK458" s="66">
        <v>0</v>
      </c>
      <c r="AL458" s="72" t="s">
        <v>294</v>
      </c>
      <c r="AM458" s="66" t="s">
        <v>306</v>
      </c>
      <c r="AN458" s="66" t="b">
        <v>1</v>
      </c>
      <c r="AO458" s="72" t="s">
        <v>5861</v>
      </c>
      <c r="AP458" s="66" t="s">
        <v>178</v>
      </c>
      <c r="AQ458" s="66">
        <v>0</v>
      </c>
      <c r="AR458" s="66">
        <v>0</v>
      </c>
      <c r="AS458" s="66"/>
      <c r="AT458" s="66"/>
      <c r="AU458" s="66"/>
      <c r="AV458" s="66"/>
      <c r="AW458" s="66"/>
      <c r="AX458" s="66"/>
      <c r="AY458" s="66"/>
      <c r="AZ458" s="66"/>
      <c r="BA458" s="66" t="s">
        <v>1167</v>
      </c>
      <c r="BB458">
        <v>1</v>
      </c>
      <c r="BC458" s="66" t="str">
        <f>VLOOKUP(Edges[[#This Row],[States]],'Sentiment Classification'!E:G,3,FALSE)</f>
        <v>North</v>
      </c>
      <c r="BD458" s="66" t="str">
        <f>IF(Edges[[#This Row],[Vertex 1]]=Edges[[#This Row],[Vertex 2]],"HIDE","SHOW")</f>
        <v>SHOW</v>
      </c>
      <c r="BE458" s="66">
        <f>VLOOKUP(Edges[[#This Row],[Region]],'Sentiment Classification'!J:K,2,FALSE)</f>
        <v>154</v>
      </c>
      <c r="BF458" s="66">
        <f>VLOOKUP(Edges[[#This Row],[States]],'Sentiment Classification'!E:F,2,FALSE)</f>
        <v>161</v>
      </c>
      <c r="BG458" s="65" t="str">
        <f>REPLACE(INDEX(GroupVertices[Group], MATCH(Edges[[#This Row],[Vertex 1]],GroupVertices[Vertex],0)),1,1,"")</f>
        <v>orth</v>
      </c>
      <c r="BH458" s="65" t="str">
        <f>REPLACE(INDEX(GroupVertices[Group], MATCH(Edges[[#This Row],[Vertex 2]],GroupVertices[Vertex],0)),1,1,"")</f>
        <v>orth</v>
      </c>
      <c r="BI458">
        <v>1</v>
      </c>
    </row>
    <row r="459" spans="1:61" x14ac:dyDescent="0.25">
      <c r="A459" s="64" t="s">
        <v>4299</v>
      </c>
      <c r="B459" s="64" t="s">
        <v>231</v>
      </c>
      <c r="C459" s="79" t="s">
        <v>9479</v>
      </c>
      <c r="D459" s="87">
        <v>1</v>
      </c>
      <c r="E459" s="88"/>
      <c r="F459" s="89">
        <v>90</v>
      </c>
      <c r="G459" s="66" t="str">
        <f>IF(Edges[[#This Row],[Vertex 1]]=Edges[[#This Row],[Vertex 2]],"HIDE","SHOW")</f>
        <v>SHOW</v>
      </c>
      <c r="H459" s="77"/>
      <c r="I459" s="90"/>
      <c r="J459" s="90"/>
      <c r="K459" s="34" t="s">
        <v>65</v>
      </c>
      <c r="L459" s="93">
        <v>459</v>
      </c>
      <c r="M459" s="93"/>
      <c r="N459" s="92"/>
      <c r="O459" s="66" t="s">
        <v>232</v>
      </c>
      <c r="P459" s="68">
        <v>42847.108564814815</v>
      </c>
      <c r="Q459" s="66" t="s">
        <v>4663</v>
      </c>
      <c r="R459" s="69" t="s">
        <v>4801</v>
      </c>
      <c r="S459" s="66" t="s">
        <v>251</v>
      </c>
      <c r="T459" s="66"/>
      <c r="U459" s="66"/>
      <c r="V459" s="70" t="s">
        <v>4905</v>
      </c>
      <c r="W459" s="68">
        <v>42847.108564814815</v>
      </c>
      <c r="X459" s="70" t="s">
        <v>5178</v>
      </c>
      <c r="Y459" s="66"/>
      <c r="Z459" s="66"/>
      <c r="AA459" s="72" t="s">
        <v>5529</v>
      </c>
      <c r="AB459" s="66"/>
      <c r="AC459" s="66" t="b">
        <v>0</v>
      </c>
      <c r="AD459" s="66">
        <v>0</v>
      </c>
      <c r="AE459" s="72" t="s">
        <v>294</v>
      </c>
      <c r="AF459" s="66" t="b">
        <v>0</v>
      </c>
      <c r="AG459" s="66" t="s">
        <v>297</v>
      </c>
      <c r="AH459" s="66"/>
      <c r="AI459" s="72" t="s">
        <v>294</v>
      </c>
      <c r="AJ459" s="66" t="b">
        <v>0</v>
      </c>
      <c r="AK459" s="66">
        <v>0</v>
      </c>
      <c r="AL459" s="72" t="s">
        <v>294</v>
      </c>
      <c r="AM459" s="66" t="s">
        <v>307</v>
      </c>
      <c r="AN459" s="66" t="b">
        <v>0</v>
      </c>
      <c r="AO459" s="72" t="s">
        <v>5529</v>
      </c>
      <c r="AP459" s="66" t="s">
        <v>178</v>
      </c>
      <c r="AQ459" s="66">
        <v>0</v>
      </c>
      <c r="AR459" s="66">
        <v>0</v>
      </c>
      <c r="AS459" s="66"/>
      <c r="AT459" s="66"/>
      <c r="AU459" s="66"/>
      <c r="AV459" s="66"/>
      <c r="AW459" s="66"/>
      <c r="AX459" s="66"/>
      <c r="AY459" s="66"/>
      <c r="AZ459" s="66"/>
      <c r="BA459" s="66" t="s">
        <v>1167</v>
      </c>
      <c r="BB459">
        <v>1</v>
      </c>
      <c r="BC459" s="66" t="str">
        <f>VLOOKUP(Edges[[#This Row],[States]],'Sentiment Classification'!E:G,3,FALSE)</f>
        <v>North</v>
      </c>
      <c r="BD459" s="66" t="str">
        <f>IF(Edges[[#This Row],[Vertex 1]]=Edges[[#This Row],[Vertex 2]],"HIDE","SHOW")</f>
        <v>SHOW</v>
      </c>
      <c r="BE459" s="66">
        <f>VLOOKUP(Edges[[#This Row],[Region]],'Sentiment Classification'!J:K,2,FALSE)</f>
        <v>154</v>
      </c>
      <c r="BF459" s="66">
        <f>VLOOKUP(Edges[[#This Row],[States]],'Sentiment Classification'!E:F,2,FALSE)</f>
        <v>161</v>
      </c>
      <c r="BG459" s="65" t="str">
        <f>REPLACE(INDEX(GroupVertices[Group], MATCH(Edges[[#This Row],[Vertex 1]],GroupVertices[Vertex],0)),1,1,"")</f>
        <v>orth</v>
      </c>
      <c r="BH459" s="65" t="str">
        <f>REPLACE(INDEX(GroupVertices[Group], MATCH(Edges[[#This Row],[Vertex 2]],GroupVertices[Vertex],0)),1,1,"")</f>
        <v>A</v>
      </c>
      <c r="BI459">
        <v>1</v>
      </c>
    </row>
    <row r="460" spans="1:61" hidden="1" x14ac:dyDescent="0.25">
      <c r="A460" s="64" t="s">
        <v>4300</v>
      </c>
      <c r="B460" s="64" t="s">
        <v>4300</v>
      </c>
      <c r="C460" s="79"/>
      <c r="D460" s="87"/>
      <c r="E460" s="88"/>
      <c r="F460" s="89"/>
      <c r="G460" s="66" t="str">
        <f>IF(Edges[[#This Row],[Vertex 1]]=Edges[[#This Row],[Vertex 2]],"HIDE","SHOW")</f>
        <v>HIDE</v>
      </c>
      <c r="H460" s="77"/>
      <c r="I460" s="90"/>
      <c r="J460" s="90"/>
      <c r="K460" s="34" t="s">
        <v>65</v>
      </c>
      <c r="L460" s="93">
        <v>460</v>
      </c>
      <c r="M460" s="93"/>
      <c r="N460" s="92"/>
      <c r="O460" s="66" t="s">
        <v>178</v>
      </c>
      <c r="P460" s="68">
        <v>42847.282465277778</v>
      </c>
      <c r="Q460" s="66" t="s">
        <v>4664</v>
      </c>
      <c r="R460" s="69" t="s">
        <v>4802</v>
      </c>
      <c r="S460" s="66" t="s">
        <v>4838</v>
      </c>
      <c r="T460" s="66"/>
      <c r="U460" s="69" t="s">
        <v>4875</v>
      </c>
      <c r="V460" s="70" t="s">
        <v>4875</v>
      </c>
      <c r="W460" s="68">
        <v>42847.282465277778</v>
      </c>
      <c r="X460" s="70" t="s">
        <v>5179</v>
      </c>
      <c r="Y460" s="66"/>
      <c r="Z460" s="66"/>
      <c r="AA460" s="72" t="s">
        <v>5530</v>
      </c>
      <c r="AB460" s="66"/>
      <c r="AC460" s="66" t="b">
        <v>0</v>
      </c>
      <c r="AD460" s="66">
        <v>0</v>
      </c>
      <c r="AE460" s="72" t="s">
        <v>294</v>
      </c>
      <c r="AF460" s="66" t="b">
        <v>0</v>
      </c>
      <c r="AG460" s="66" t="s">
        <v>297</v>
      </c>
      <c r="AH460" s="66"/>
      <c r="AI460" s="72" t="s">
        <v>294</v>
      </c>
      <c r="AJ460" s="66" t="b">
        <v>0</v>
      </c>
      <c r="AK460" s="66">
        <v>0</v>
      </c>
      <c r="AL460" s="72" t="s">
        <v>294</v>
      </c>
      <c r="AM460" s="66" t="s">
        <v>585</v>
      </c>
      <c r="AN460" s="66" t="b">
        <v>0</v>
      </c>
      <c r="AO460" s="72" t="s">
        <v>5530</v>
      </c>
      <c r="AP460" s="66" t="s">
        <v>178</v>
      </c>
      <c r="AQ460" s="66">
        <v>0</v>
      </c>
      <c r="AR460" s="66">
        <v>0</v>
      </c>
      <c r="AS460" s="66"/>
      <c r="AT460" s="66"/>
      <c r="AU460" s="66"/>
      <c r="AV460" s="66"/>
      <c r="AW460" s="66"/>
      <c r="AX460" s="66"/>
      <c r="AY460" s="66"/>
      <c r="AZ460" s="66"/>
      <c r="BA460" s="66" t="s">
        <v>1167</v>
      </c>
      <c r="BB460">
        <v>-1</v>
      </c>
      <c r="BC460" s="66" t="str">
        <f>VLOOKUP(Edges[[#This Row],[States]],'Sentiment Classification'!E:G,3,FALSE)</f>
        <v>North</v>
      </c>
      <c r="BD460" s="66" t="str">
        <f>IF(Edges[[#This Row],[Vertex 1]]=Edges[[#This Row],[Vertex 2]],"HIDE","SHOW")</f>
        <v>HIDE</v>
      </c>
      <c r="BE460" s="66">
        <f>VLOOKUP(Edges[[#This Row],[Region]],'Sentiment Classification'!J:K,2,FALSE)</f>
        <v>154</v>
      </c>
      <c r="BF460" s="66">
        <f>VLOOKUP(Edges[[#This Row],[States]],'Sentiment Classification'!E:F,2,FALSE)</f>
        <v>161</v>
      </c>
      <c r="BG460" s="137" t="e">
        <f>REPLACE(INDEX(GroupVertices[Group], MATCH(Edges[[#This Row],[Vertex 1]],GroupVertices[Vertex],0)),1,1,"")</f>
        <v>#N/A</v>
      </c>
      <c r="BH460" s="137" t="e">
        <f>REPLACE(INDEX(GroupVertices[Group], MATCH(Edges[[#This Row],[Vertex 2]],GroupVertices[Vertex],0)),1,1,"")</f>
        <v>#N/A</v>
      </c>
      <c r="BI460">
        <v>1</v>
      </c>
    </row>
    <row r="461" spans="1:61" x14ac:dyDescent="0.25">
      <c r="A461" s="64" t="s">
        <v>4301</v>
      </c>
      <c r="B461" s="64" t="s">
        <v>226</v>
      </c>
      <c r="C461" s="79" t="s">
        <v>9480</v>
      </c>
      <c r="D461" s="87">
        <v>1</v>
      </c>
      <c r="E461" s="88"/>
      <c r="F461" s="89">
        <v>90</v>
      </c>
      <c r="G461" s="66" t="str">
        <f>IF(Edges[[#This Row],[Vertex 1]]=Edges[[#This Row],[Vertex 2]],"HIDE","SHOW")</f>
        <v>SHOW</v>
      </c>
      <c r="H461" s="77"/>
      <c r="I461" s="90"/>
      <c r="J461" s="90"/>
      <c r="K461" s="34" t="s">
        <v>65</v>
      </c>
      <c r="L461" s="93">
        <v>461</v>
      </c>
      <c r="M461" s="93"/>
      <c r="N461" s="92"/>
      <c r="O461" s="66" t="s">
        <v>232</v>
      </c>
      <c r="P461" s="68">
        <v>42847.310856481483</v>
      </c>
      <c r="Q461" s="66" t="s">
        <v>4665</v>
      </c>
      <c r="R461" s="66"/>
      <c r="S461" s="66"/>
      <c r="T461" s="66" t="s">
        <v>4853</v>
      </c>
      <c r="U461" s="66"/>
      <c r="V461" s="70" t="s">
        <v>4906</v>
      </c>
      <c r="W461" s="68">
        <v>42847.310856481483</v>
      </c>
      <c r="X461" s="70" t="s">
        <v>5180</v>
      </c>
      <c r="Y461" s="66"/>
      <c r="Z461" s="66"/>
      <c r="AA461" s="72" t="s">
        <v>5531</v>
      </c>
      <c r="AB461" s="66"/>
      <c r="AC461" s="66" t="b">
        <v>0</v>
      </c>
      <c r="AD461" s="66">
        <v>0</v>
      </c>
      <c r="AE461" s="72" t="s">
        <v>293</v>
      </c>
      <c r="AF461" s="66" t="b">
        <v>0</v>
      </c>
      <c r="AG461" s="66" t="s">
        <v>297</v>
      </c>
      <c r="AH461" s="66"/>
      <c r="AI461" s="72" t="s">
        <v>294</v>
      </c>
      <c r="AJ461" s="66" t="b">
        <v>0</v>
      </c>
      <c r="AK461" s="66">
        <v>0</v>
      </c>
      <c r="AL461" s="72" t="s">
        <v>294</v>
      </c>
      <c r="AM461" s="66" t="s">
        <v>303</v>
      </c>
      <c r="AN461" s="66" t="b">
        <v>0</v>
      </c>
      <c r="AO461" s="72" t="s">
        <v>5531</v>
      </c>
      <c r="AP461" s="66" t="s">
        <v>178</v>
      </c>
      <c r="AQ461" s="66">
        <v>0</v>
      </c>
      <c r="AR461" s="66">
        <v>0</v>
      </c>
      <c r="AS461" s="66"/>
      <c r="AT461" s="66"/>
      <c r="AU461" s="66"/>
      <c r="AV461" s="66"/>
      <c r="AW461" s="66"/>
      <c r="AX461" s="66"/>
      <c r="AY461" s="66"/>
      <c r="AZ461" s="66"/>
      <c r="BA461" s="66" t="s">
        <v>1167</v>
      </c>
      <c r="BB461">
        <v>-1</v>
      </c>
      <c r="BC461" s="66" t="str">
        <f>VLOOKUP(Edges[[#This Row],[States]],'Sentiment Classification'!E:G,3,FALSE)</f>
        <v>North</v>
      </c>
      <c r="BD461" s="66" t="str">
        <f>IF(Edges[[#This Row],[Vertex 1]]=Edges[[#This Row],[Vertex 2]],"HIDE","SHOW")</f>
        <v>SHOW</v>
      </c>
      <c r="BE461" s="66">
        <f>VLOOKUP(Edges[[#This Row],[Region]],'Sentiment Classification'!J:K,2,FALSE)</f>
        <v>154</v>
      </c>
      <c r="BF461" s="66">
        <f>VLOOKUP(Edges[[#This Row],[States]],'Sentiment Classification'!E:F,2,FALSE)</f>
        <v>161</v>
      </c>
      <c r="BG461" s="65" t="str">
        <f>REPLACE(INDEX(GroupVertices[Group], MATCH(Edges[[#This Row],[Vertex 1]],GroupVertices[Vertex],0)),1,1,"")</f>
        <v>orth</v>
      </c>
      <c r="BH461" s="65" t="str">
        <f>REPLACE(INDEX(GroupVertices[Group], MATCH(Edges[[#This Row],[Vertex 2]],GroupVertices[Vertex],0)),1,1,"")</f>
        <v>A</v>
      </c>
      <c r="BI461">
        <v>1</v>
      </c>
    </row>
    <row r="462" spans="1:61" x14ac:dyDescent="0.25">
      <c r="A462" s="64" t="s">
        <v>4301</v>
      </c>
      <c r="B462" s="64" t="s">
        <v>227</v>
      </c>
      <c r="C462" s="79" t="s">
        <v>9480</v>
      </c>
      <c r="D462" s="87">
        <v>1</v>
      </c>
      <c r="E462" s="88"/>
      <c r="F462" s="89">
        <v>90</v>
      </c>
      <c r="G462" s="66" t="str">
        <f>IF(Edges[[#This Row],[Vertex 1]]=Edges[[#This Row],[Vertex 2]],"HIDE","SHOW")</f>
        <v>SHOW</v>
      </c>
      <c r="H462" s="77"/>
      <c r="I462" s="90"/>
      <c r="J462" s="90"/>
      <c r="K462" s="34" t="s">
        <v>65</v>
      </c>
      <c r="L462" s="93">
        <v>462</v>
      </c>
      <c r="M462" s="93"/>
      <c r="N462" s="92"/>
      <c r="O462" s="66" t="s">
        <v>233</v>
      </c>
      <c r="P462" s="68">
        <v>42847.310856481483</v>
      </c>
      <c r="Q462" s="66" t="s">
        <v>4665</v>
      </c>
      <c r="R462" s="66"/>
      <c r="S462" s="66"/>
      <c r="T462" s="66" t="s">
        <v>4853</v>
      </c>
      <c r="U462" s="66"/>
      <c r="V462" s="70" t="s">
        <v>4906</v>
      </c>
      <c r="W462" s="68">
        <v>42847.310856481483</v>
      </c>
      <c r="X462" s="70" t="s">
        <v>5180</v>
      </c>
      <c r="Y462" s="66"/>
      <c r="Z462" s="66"/>
      <c r="AA462" s="72" t="s">
        <v>5531</v>
      </c>
      <c r="AB462" s="66"/>
      <c r="AC462" s="66" t="b">
        <v>0</v>
      </c>
      <c r="AD462" s="66">
        <v>0</v>
      </c>
      <c r="AE462" s="72" t="s">
        <v>293</v>
      </c>
      <c r="AF462" s="66" t="b">
        <v>0</v>
      </c>
      <c r="AG462" s="66" t="s">
        <v>297</v>
      </c>
      <c r="AH462" s="66"/>
      <c r="AI462" s="72" t="s">
        <v>294</v>
      </c>
      <c r="AJ462" s="66" t="b">
        <v>0</v>
      </c>
      <c r="AK462" s="66">
        <v>0</v>
      </c>
      <c r="AL462" s="72" t="s">
        <v>294</v>
      </c>
      <c r="AM462" s="66" t="s">
        <v>303</v>
      </c>
      <c r="AN462" s="66" t="b">
        <v>0</v>
      </c>
      <c r="AO462" s="72" t="s">
        <v>5531</v>
      </c>
      <c r="AP462" s="66" t="s">
        <v>178</v>
      </c>
      <c r="AQ462" s="66">
        <v>0</v>
      </c>
      <c r="AR462" s="66">
        <v>0</v>
      </c>
      <c r="AS462" s="66"/>
      <c r="AT462" s="66"/>
      <c r="AU462" s="66"/>
      <c r="AV462" s="66"/>
      <c r="AW462" s="66"/>
      <c r="AX462" s="66"/>
      <c r="AY462" s="66"/>
      <c r="AZ462" s="66"/>
      <c r="BA462" s="66" t="s">
        <v>1167</v>
      </c>
      <c r="BB462">
        <v>-1</v>
      </c>
      <c r="BC462" s="66" t="str">
        <f>VLOOKUP(Edges[[#This Row],[States]],'Sentiment Classification'!E:G,3,FALSE)</f>
        <v>North</v>
      </c>
      <c r="BD462" s="66" t="str">
        <f>IF(Edges[[#This Row],[Vertex 1]]=Edges[[#This Row],[Vertex 2]],"HIDE","SHOW")</f>
        <v>SHOW</v>
      </c>
      <c r="BE462" s="66">
        <f>VLOOKUP(Edges[[#This Row],[Region]],'Sentiment Classification'!J:K,2,FALSE)</f>
        <v>154</v>
      </c>
      <c r="BF462" s="66">
        <f>VLOOKUP(Edges[[#This Row],[States]],'Sentiment Classification'!E:F,2,FALSE)</f>
        <v>161</v>
      </c>
      <c r="BG462" s="65" t="str">
        <f>REPLACE(INDEX(GroupVertices[Group], MATCH(Edges[[#This Row],[Vertex 1]],GroupVertices[Vertex],0)),1,1,"")</f>
        <v>orth</v>
      </c>
      <c r="BH462" s="65" t="str">
        <f>REPLACE(INDEX(GroupVertices[Group], MATCH(Edges[[#This Row],[Vertex 2]],GroupVertices[Vertex],0)),1,1,"")</f>
        <v>A</v>
      </c>
      <c r="BI462">
        <v>1</v>
      </c>
    </row>
    <row r="463" spans="1:61" x14ac:dyDescent="0.25">
      <c r="A463" s="64" t="s">
        <v>4302</v>
      </c>
      <c r="B463" s="64" t="s">
        <v>4443</v>
      </c>
      <c r="C463" s="79" t="s">
        <v>9479</v>
      </c>
      <c r="D463" s="87">
        <v>1</v>
      </c>
      <c r="E463" s="88"/>
      <c r="F463" s="89">
        <v>90</v>
      </c>
      <c r="G463" s="66" t="str">
        <f>IF(Edges[[#This Row],[Vertex 1]]=Edges[[#This Row],[Vertex 2]],"HIDE","SHOW")</f>
        <v>SHOW</v>
      </c>
      <c r="H463" s="77"/>
      <c r="I463" s="90"/>
      <c r="J463" s="90"/>
      <c r="K463" s="34" t="s">
        <v>65</v>
      </c>
      <c r="L463" s="93">
        <v>463</v>
      </c>
      <c r="M463" s="93"/>
      <c r="N463" s="92"/>
      <c r="O463" s="66" t="s">
        <v>232</v>
      </c>
      <c r="P463" s="68">
        <v>42847.395578703705</v>
      </c>
      <c r="Q463" s="66" t="s">
        <v>4657</v>
      </c>
      <c r="R463" s="66"/>
      <c r="S463" s="66"/>
      <c r="T463" s="66"/>
      <c r="U463" s="66"/>
      <c r="V463" s="70" t="s">
        <v>4907</v>
      </c>
      <c r="W463" s="68">
        <v>42847.395578703705</v>
      </c>
      <c r="X463" s="70" t="s">
        <v>5181</v>
      </c>
      <c r="Y463" s="66"/>
      <c r="Z463" s="66"/>
      <c r="AA463" s="72" t="s">
        <v>5532</v>
      </c>
      <c r="AB463" s="66"/>
      <c r="AC463" s="66" t="b">
        <v>0</v>
      </c>
      <c r="AD463" s="66">
        <v>0</v>
      </c>
      <c r="AE463" s="72" t="s">
        <v>294</v>
      </c>
      <c r="AF463" s="66" t="b">
        <v>0</v>
      </c>
      <c r="AG463" s="66" t="s">
        <v>297</v>
      </c>
      <c r="AH463" s="66"/>
      <c r="AI463" s="72" t="s">
        <v>294</v>
      </c>
      <c r="AJ463" s="66" t="b">
        <v>0</v>
      </c>
      <c r="AK463" s="66">
        <v>18</v>
      </c>
      <c r="AL463" s="72" t="s">
        <v>5676</v>
      </c>
      <c r="AM463" s="66" t="s">
        <v>303</v>
      </c>
      <c r="AN463" s="66" t="b">
        <v>0</v>
      </c>
      <c r="AO463" s="72" t="s">
        <v>5676</v>
      </c>
      <c r="AP463" s="66" t="s">
        <v>178</v>
      </c>
      <c r="AQ463" s="66">
        <v>0</v>
      </c>
      <c r="AR463" s="66">
        <v>0</v>
      </c>
      <c r="AS463" s="66"/>
      <c r="AT463" s="66"/>
      <c r="AU463" s="66"/>
      <c r="AV463" s="66"/>
      <c r="AW463" s="66"/>
      <c r="AX463" s="66"/>
      <c r="AY463" s="66"/>
      <c r="AZ463" s="66"/>
      <c r="BA463" s="66" t="s">
        <v>1167</v>
      </c>
      <c r="BB463">
        <v>1</v>
      </c>
      <c r="BC463" s="66" t="str">
        <f>VLOOKUP(Edges[[#This Row],[States]],'Sentiment Classification'!E:G,3,FALSE)</f>
        <v>North</v>
      </c>
      <c r="BD463" s="66" t="str">
        <f>IF(Edges[[#This Row],[Vertex 1]]=Edges[[#This Row],[Vertex 2]],"HIDE","SHOW")</f>
        <v>SHOW</v>
      </c>
      <c r="BE463" s="66">
        <f>VLOOKUP(Edges[[#This Row],[Region]],'Sentiment Classification'!J:K,2,FALSE)</f>
        <v>154</v>
      </c>
      <c r="BF463" s="66">
        <f>VLOOKUP(Edges[[#This Row],[States]],'Sentiment Classification'!E:F,2,FALSE)</f>
        <v>161</v>
      </c>
      <c r="BG463" s="65" t="str">
        <f>REPLACE(INDEX(GroupVertices[Group], MATCH(Edges[[#This Row],[Vertex 1]],GroupVertices[Vertex],0)),1,1,"")</f>
        <v>orth</v>
      </c>
      <c r="BH463" s="65" t="str">
        <f>REPLACE(INDEX(GroupVertices[Group], MATCH(Edges[[#This Row],[Vertex 2]],GroupVertices[Vertex],0)),1,1,"")</f>
        <v>orth</v>
      </c>
      <c r="BI463">
        <v>1</v>
      </c>
    </row>
    <row r="464" spans="1:61" x14ac:dyDescent="0.25">
      <c r="A464" s="64" t="s">
        <v>739</v>
      </c>
      <c r="B464" s="64" t="s">
        <v>4608</v>
      </c>
      <c r="C464" s="79" t="s">
        <v>9480</v>
      </c>
      <c r="D464" s="87">
        <v>1</v>
      </c>
      <c r="E464" s="88"/>
      <c r="F464" s="89">
        <v>90</v>
      </c>
      <c r="G464" s="66" t="str">
        <f>IF(Edges[[#This Row],[Vertex 1]]=Edges[[#This Row],[Vertex 2]],"HIDE","SHOW")</f>
        <v>SHOW</v>
      </c>
      <c r="H464" s="77"/>
      <c r="I464" s="90"/>
      <c r="J464" s="90"/>
      <c r="K464" s="34" t="s">
        <v>65</v>
      </c>
      <c r="L464" s="93">
        <v>464</v>
      </c>
      <c r="M464" s="93"/>
      <c r="N464" s="92"/>
      <c r="O464" s="66" t="s">
        <v>233</v>
      </c>
      <c r="P464" s="68">
        <v>42847.485706018517</v>
      </c>
      <c r="Q464" s="66" t="s">
        <v>4666</v>
      </c>
      <c r="R464" s="69" t="s">
        <v>4803</v>
      </c>
      <c r="S464" s="66" t="s">
        <v>525</v>
      </c>
      <c r="T464" s="66"/>
      <c r="U464" s="66"/>
      <c r="V464" s="70" t="s">
        <v>872</v>
      </c>
      <c r="W464" s="68">
        <v>42847.485706018517</v>
      </c>
      <c r="X464" s="70" t="s">
        <v>5182</v>
      </c>
      <c r="Y464" s="66"/>
      <c r="Z464" s="66"/>
      <c r="AA464" s="72" t="s">
        <v>5533</v>
      </c>
      <c r="AB464" s="72" t="s">
        <v>5862</v>
      </c>
      <c r="AC464" s="66" t="b">
        <v>0</v>
      </c>
      <c r="AD464" s="66">
        <v>0</v>
      </c>
      <c r="AE464" s="72" t="s">
        <v>5887</v>
      </c>
      <c r="AF464" s="66" t="b">
        <v>0</v>
      </c>
      <c r="AG464" s="66" t="s">
        <v>298</v>
      </c>
      <c r="AH464" s="66"/>
      <c r="AI464" s="72" t="s">
        <v>294</v>
      </c>
      <c r="AJ464" s="66" t="b">
        <v>0</v>
      </c>
      <c r="AK464" s="66">
        <v>0</v>
      </c>
      <c r="AL464" s="72" t="s">
        <v>294</v>
      </c>
      <c r="AM464" s="66" t="s">
        <v>303</v>
      </c>
      <c r="AN464" s="66" t="b">
        <v>1</v>
      </c>
      <c r="AO464" s="72" t="s">
        <v>5862</v>
      </c>
      <c r="AP464" s="66" t="s">
        <v>178</v>
      </c>
      <c r="AQ464" s="66">
        <v>0</v>
      </c>
      <c r="AR464" s="66">
        <v>0</v>
      </c>
      <c r="AS464" s="66"/>
      <c r="AT464" s="66"/>
      <c r="AU464" s="66"/>
      <c r="AV464" s="66"/>
      <c r="AW464" s="66"/>
      <c r="AX464" s="66"/>
      <c r="AY464" s="66"/>
      <c r="AZ464" s="66"/>
      <c r="BA464" s="66" t="s">
        <v>1167</v>
      </c>
      <c r="BB464">
        <v>-1</v>
      </c>
      <c r="BC464" s="66" t="str">
        <f>VLOOKUP(Edges[[#This Row],[States]],'Sentiment Classification'!E:G,3,FALSE)</f>
        <v>North</v>
      </c>
      <c r="BD464" s="66" t="str">
        <f>IF(Edges[[#This Row],[Vertex 1]]=Edges[[#This Row],[Vertex 2]],"HIDE","SHOW")</f>
        <v>SHOW</v>
      </c>
      <c r="BE464" s="66">
        <f>VLOOKUP(Edges[[#This Row],[Region]],'Sentiment Classification'!J:K,2,FALSE)</f>
        <v>154</v>
      </c>
      <c r="BF464" s="66">
        <f>VLOOKUP(Edges[[#This Row],[States]],'Sentiment Classification'!E:F,2,FALSE)</f>
        <v>161</v>
      </c>
      <c r="BG464" s="65" t="str">
        <f>REPLACE(INDEX(GroupVertices[Group], MATCH(Edges[[#This Row],[Vertex 1]],GroupVertices[Vertex],0)),1,1,"")</f>
        <v>orth</v>
      </c>
      <c r="BH464" s="65" t="str">
        <f>REPLACE(INDEX(GroupVertices[Group], MATCH(Edges[[#This Row],[Vertex 2]],GroupVertices[Vertex],0)),1,1,"")</f>
        <v>orth</v>
      </c>
      <c r="BI464">
        <v>1</v>
      </c>
    </row>
    <row r="465" spans="1:61" x14ac:dyDescent="0.25">
      <c r="A465" s="64" t="s">
        <v>4303</v>
      </c>
      <c r="B465" s="64" t="s">
        <v>3108</v>
      </c>
      <c r="C465" s="79" t="s">
        <v>9479</v>
      </c>
      <c r="D465" s="87">
        <v>1</v>
      </c>
      <c r="E465" s="88"/>
      <c r="F465" s="89">
        <v>90</v>
      </c>
      <c r="G465" s="66" t="str">
        <f>IF(Edges[[#This Row],[Vertex 1]]=Edges[[#This Row],[Vertex 2]],"HIDE","SHOW")</f>
        <v>SHOW</v>
      </c>
      <c r="H465" s="77"/>
      <c r="I465" s="90"/>
      <c r="J465" s="90"/>
      <c r="K465" s="34" t="s">
        <v>65</v>
      </c>
      <c r="L465" s="93">
        <v>465</v>
      </c>
      <c r="M465" s="93"/>
      <c r="N465" s="92"/>
      <c r="O465" s="66" t="s">
        <v>232</v>
      </c>
      <c r="P465" s="68">
        <v>42847.543842592589</v>
      </c>
      <c r="Q465" s="66" t="s">
        <v>4667</v>
      </c>
      <c r="R465" s="66"/>
      <c r="S465" s="66"/>
      <c r="T465" s="66"/>
      <c r="U465" s="66"/>
      <c r="V465" s="70" t="s">
        <v>4908</v>
      </c>
      <c r="W465" s="68">
        <v>42847.543842592589</v>
      </c>
      <c r="X465" s="70" t="s">
        <v>5183</v>
      </c>
      <c r="Y465" s="66"/>
      <c r="Z465" s="66"/>
      <c r="AA465" s="72" t="s">
        <v>5534</v>
      </c>
      <c r="AB465" s="72" t="s">
        <v>5863</v>
      </c>
      <c r="AC465" s="66" t="b">
        <v>0</v>
      </c>
      <c r="AD465" s="66">
        <v>1</v>
      </c>
      <c r="AE465" s="72" t="s">
        <v>5888</v>
      </c>
      <c r="AF465" s="66" t="b">
        <v>0</v>
      </c>
      <c r="AG465" s="66" t="s">
        <v>297</v>
      </c>
      <c r="AH465" s="66"/>
      <c r="AI465" s="72" t="s">
        <v>294</v>
      </c>
      <c r="AJ465" s="66" t="b">
        <v>0</v>
      </c>
      <c r="AK465" s="66">
        <v>1</v>
      </c>
      <c r="AL465" s="72" t="s">
        <v>294</v>
      </c>
      <c r="AM465" s="66" t="s">
        <v>303</v>
      </c>
      <c r="AN465" s="66" t="b">
        <v>0</v>
      </c>
      <c r="AO465" s="72" t="s">
        <v>5863</v>
      </c>
      <c r="AP465" s="66" t="s">
        <v>178</v>
      </c>
      <c r="AQ465" s="66">
        <v>0</v>
      </c>
      <c r="AR465" s="66">
        <v>0</v>
      </c>
      <c r="AS465" s="66"/>
      <c r="AT465" s="66"/>
      <c r="AU465" s="66"/>
      <c r="AV465" s="66"/>
      <c r="AW465" s="66"/>
      <c r="AX465" s="66"/>
      <c r="AY465" s="66"/>
      <c r="AZ465" s="66"/>
      <c r="BA465" s="66" t="s">
        <v>1167</v>
      </c>
      <c r="BB465">
        <v>1</v>
      </c>
      <c r="BC465" s="66" t="str">
        <f>VLOOKUP(Edges[[#This Row],[States]],'Sentiment Classification'!E:G,3,FALSE)</f>
        <v>North</v>
      </c>
      <c r="BD465" s="66" t="str">
        <f>IF(Edges[[#This Row],[Vertex 1]]=Edges[[#This Row],[Vertex 2]],"HIDE","SHOW")</f>
        <v>SHOW</v>
      </c>
      <c r="BE465" s="66">
        <f>VLOOKUP(Edges[[#This Row],[Region]],'Sentiment Classification'!J:K,2,FALSE)</f>
        <v>154</v>
      </c>
      <c r="BF465" s="66">
        <f>VLOOKUP(Edges[[#This Row],[States]],'Sentiment Classification'!E:F,2,FALSE)</f>
        <v>161</v>
      </c>
      <c r="BG465" s="65" t="str">
        <f>REPLACE(INDEX(GroupVertices[Group], MATCH(Edges[[#This Row],[Vertex 1]],GroupVertices[Vertex],0)),1,1,"")</f>
        <v>orth</v>
      </c>
      <c r="BH465" s="65" t="str">
        <f>REPLACE(INDEX(GroupVertices[Group], MATCH(Edges[[#This Row],[Vertex 2]],GroupVertices[Vertex],0)),1,1,"")</f>
        <v>A</v>
      </c>
      <c r="BI465">
        <v>1</v>
      </c>
    </row>
    <row r="466" spans="1:61" x14ac:dyDescent="0.25">
      <c r="A466" s="64" t="s">
        <v>4304</v>
      </c>
      <c r="B466" s="64" t="s">
        <v>3108</v>
      </c>
      <c r="C466" s="79" t="s">
        <v>9479</v>
      </c>
      <c r="D466" s="87">
        <v>1</v>
      </c>
      <c r="E466" s="88"/>
      <c r="F466" s="89">
        <v>90</v>
      </c>
      <c r="G466" s="66" t="str">
        <f>IF(Edges[[#This Row],[Vertex 1]]=Edges[[#This Row],[Vertex 2]],"HIDE","SHOW")</f>
        <v>SHOW</v>
      </c>
      <c r="H466" s="77"/>
      <c r="I466" s="90"/>
      <c r="J466" s="90"/>
      <c r="K466" s="34" t="s">
        <v>65</v>
      </c>
      <c r="L466" s="93">
        <v>466</v>
      </c>
      <c r="M466" s="93"/>
      <c r="N466" s="92"/>
      <c r="O466" s="66" t="s">
        <v>232</v>
      </c>
      <c r="P466" s="68">
        <v>42847.603819444441</v>
      </c>
      <c r="Q466" s="66" t="s">
        <v>4668</v>
      </c>
      <c r="R466" s="66"/>
      <c r="S466" s="66"/>
      <c r="T466" s="66"/>
      <c r="U466" s="66"/>
      <c r="V466" s="70" t="s">
        <v>4909</v>
      </c>
      <c r="W466" s="68">
        <v>42847.603819444441</v>
      </c>
      <c r="X466" s="70" t="s">
        <v>5184</v>
      </c>
      <c r="Y466" s="66"/>
      <c r="Z466" s="66"/>
      <c r="AA466" s="72" t="s">
        <v>5535</v>
      </c>
      <c r="AB466" s="66"/>
      <c r="AC466" s="66" t="b">
        <v>0</v>
      </c>
      <c r="AD466" s="66">
        <v>0</v>
      </c>
      <c r="AE466" s="72" t="s">
        <v>294</v>
      </c>
      <c r="AF466" s="66" t="b">
        <v>0</v>
      </c>
      <c r="AG466" s="66" t="s">
        <v>297</v>
      </c>
      <c r="AH466" s="66"/>
      <c r="AI466" s="72" t="s">
        <v>294</v>
      </c>
      <c r="AJ466" s="66" t="b">
        <v>0</v>
      </c>
      <c r="AK466" s="66">
        <v>1</v>
      </c>
      <c r="AL466" s="72" t="s">
        <v>5534</v>
      </c>
      <c r="AM466" s="66" t="s">
        <v>303</v>
      </c>
      <c r="AN466" s="66" t="b">
        <v>0</v>
      </c>
      <c r="AO466" s="72" t="s">
        <v>5534</v>
      </c>
      <c r="AP466" s="66" t="s">
        <v>178</v>
      </c>
      <c r="AQ466" s="66">
        <v>0</v>
      </c>
      <c r="AR466" s="66">
        <v>0</v>
      </c>
      <c r="AS466" s="66"/>
      <c r="AT466" s="66"/>
      <c r="AU466" s="66"/>
      <c r="AV466" s="66"/>
      <c r="AW466" s="66"/>
      <c r="AX466" s="66"/>
      <c r="AY466" s="66"/>
      <c r="AZ466" s="66"/>
      <c r="BA466" s="66" t="s">
        <v>1167</v>
      </c>
      <c r="BB466">
        <v>1</v>
      </c>
      <c r="BC466" s="66" t="str">
        <f>VLOOKUP(Edges[[#This Row],[States]],'Sentiment Classification'!E:G,3,FALSE)</f>
        <v>North</v>
      </c>
      <c r="BD466" s="66" t="str">
        <f>IF(Edges[[#This Row],[Vertex 1]]=Edges[[#This Row],[Vertex 2]],"HIDE","SHOW")</f>
        <v>SHOW</v>
      </c>
      <c r="BE466" s="66">
        <f>VLOOKUP(Edges[[#This Row],[Region]],'Sentiment Classification'!J:K,2,FALSE)</f>
        <v>154</v>
      </c>
      <c r="BF466" s="66">
        <f>VLOOKUP(Edges[[#This Row],[States]],'Sentiment Classification'!E:F,2,FALSE)</f>
        <v>161</v>
      </c>
      <c r="BG466" s="65" t="str">
        <f>REPLACE(INDEX(GroupVertices[Group], MATCH(Edges[[#This Row],[Vertex 1]],GroupVertices[Vertex],0)),1,1,"")</f>
        <v>orth</v>
      </c>
      <c r="BH466" s="65" t="str">
        <f>REPLACE(INDEX(GroupVertices[Group], MATCH(Edges[[#This Row],[Vertex 2]],GroupVertices[Vertex],0)),1,1,"")</f>
        <v>A</v>
      </c>
      <c r="BI466">
        <v>1</v>
      </c>
    </row>
    <row r="467" spans="1:61" x14ac:dyDescent="0.25">
      <c r="A467" s="64" t="s">
        <v>4303</v>
      </c>
      <c r="B467" s="64" t="s">
        <v>4609</v>
      </c>
      <c r="C467" s="79" t="s">
        <v>9479</v>
      </c>
      <c r="D467" s="87">
        <v>1</v>
      </c>
      <c r="E467" s="88"/>
      <c r="F467" s="89">
        <v>90</v>
      </c>
      <c r="G467" s="66" t="str">
        <f>IF(Edges[[#This Row],[Vertex 1]]=Edges[[#This Row],[Vertex 2]],"HIDE","SHOW")</f>
        <v>SHOW</v>
      </c>
      <c r="H467" s="77"/>
      <c r="I467" s="90"/>
      <c r="J467" s="90"/>
      <c r="K467" s="34" t="s">
        <v>65</v>
      </c>
      <c r="L467" s="93">
        <v>467</v>
      </c>
      <c r="M467" s="93"/>
      <c r="N467" s="92"/>
      <c r="O467" s="66" t="s">
        <v>232</v>
      </c>
      <c r="P467" s="68">
        <v>42847.543842592589</v>
      </c>
      <c r="Q467" s="66" t="s">
        <v>4667</v>
      </c>
      <c r="R467" s="66"/>
      <c r="S467" s="66"/>
      <c r="T467" s="66"/>
      <c r="U467" s="66"/>
      <c r="V467" s="70" t="s">
        <v>4908</v>
      </c>
      <c r="W467" s="68">
        <v>42847.543842592589</v>
      </c>
      <c r="X467" s="70" t="s">
        <v>5183</v>
      </c>
      <c r="Y467" s="66"/>
      <c r="Z467" s="66"/>
      <c r="AA467" s="72" t="s">
        <v>5534</v>
      </c>
      <c r="AB467" s="72" t="s">
        <v>5863</v>
      </c>
      <c r="AC467" s="66" t="b">
        <v>0</v>
      </c>
      <c r="AD467" s="66">
        <v>1</v>
      </c>
      <c r="AE467" s="72" t="s">
        <v>5888</v>
      </c>
      <c r="AF467" s="66" t="b">
        <v>0</v>
      </c>
      <c r="AG467" s="66" t="s">
        <v>297</v>
      </c>
      <c r="AH467" s="66"/>
      <c r="AI467" s="72" t="s">
        <v>294</v>
      </c>
      <c r="AJ467" s="66" t="b">
        <v>0</v>
      </c>
      <c r="AK467" s="66">
        <v>1</v>
      </c>
      <c r="AL467" s="72" t="s">
        <v>294</v>
      </c>
      <c r="AM467" s="66" t="s">
        <v>303</v>
      </c>
      <c r="AN467" s="66" t="b">
        <v>0</v>
      </c>
      <c r="AO467" s="72" t="s">
        <v>5863</v>
      </c>
      <c r="AP467" s="66" t="s">
        <v>178</v>
      </c>
      <c r="AQ467" s="66">
        <v>0</v>
      </c>
      <c r="AR467" s="66">
        <v>0</v>
      </c>
      <c r="AS467" s="66"/>
      <c r="AT467" s="66"/>
      <c r="AU467" s="66"/>
      <c r="AV467" s="66"/>
      <c r="AW467" s="66"/>
      <c r="AX467" s="66"/>
      <c r="AY467" s="66"/>
      <c r="AZ467" s="66"/>
      <c r="BA467" s="66" t="s">
        <v>1167</v>
      </c>
      <c r="BB467">
        <v>1</v>
      </c>
      <c r="BC467" s="66" t="str">
        <f>VLOOKUP(Edges[[#This Row],[States]],'Sentiment Classification'!E:G,3,FALSE)</f>
        <v>North</v>
      </c>
      <c r="BD467" s="66" t="str">
        <f>IF(Edges[[#This Row],[Vertex 1]]=Edges[[#This Row],[Vertex 2]],"HIDE","SHOW")</f>
        <v>SHOW</v>
      </c>
      <c r="BE467" s="66">
        <f>VLOOKUP(Edges[[#This Row],[Region]],'Sentiment Classification'!J:K,2,FALSE)</f>
        <v>154</v>
      </c>
      <c r="BF467" s="66">
        <f>VLOOKUP(Edges[[#This Row],[States]],'Sentiment Classification'!E:F,2,FALSE)</f>
        <v>161</v>
      </c>
      <c r="BG467" s="65" t="str">
        <f>REPLACE(INDEX(GroupVertices[Group], MATCH(Edges[[#This Row],[Vertex 1]],GroupVertices[Vertex],0)),1,1,"")</f>
        <v>orth</v>
      </c>
      <c r="BH467" s="65" t="str">
        <f>REPLACE(INDEX(GroupVertices[Group], MATCH(Edges[[#This Row],[Vertex 2]],GroupVertices[Vertex],0)),1,1,"")</f>
        <v>orth</v>
      </c>
      <c r="BI467">
        <v>1</v>
      </c>
    </row>
    <row r="468" spans="1:61" x14ac:dyDescent="0.25">
      <c r="A468" s="64" t="s">
        <v>4304</v>
      </c>
      <c r="B468" s="64" t="s">
        <v>4609</v>
      </c>
      <c r="C468" s="79" t="s">
        <v>9479</v>
      </c>
      <c r="D468" s="87">
        <v>1</v>
      </c>
      <c r="E468" s="88"/>
      <c r="F468" s="89">
        <v>90</v>
      </c>
      <c r="G468" s="66" t="str">
        <f>IF(Edges[[#This Row],[Vertex 1]]=Edges[[#This Row],[Vertex 2]],"HIDE","SHOW")</f>
        <v>SHOW</v>
      </c>
      <c r="H468" s="77"/>
      <c r="I468" s="90"/>
      <c r="J468" s="90"/>
      <c r="K468" s="34" t="s">
        <v>65</v>
      </c>
      <c r="L468" s="93">
        <v>468</v>
      </c>
      <c r="M468" s="93"/>
      <c r="N468" s="92"/>
      <c r="O468" s="66" t="s">
        <v>232</v>
      </c>
      <c r="P468" s="68">
        <v>42847.603819444441</v>
      </c>
      <c r="Q468" s="66" t="s">
        <v>4668</v>
      </c>
      <c r="R468" s="66"/>
      <c r="S468" s="66"/>
      <c r="T468" s="66"/>
      <c r="U468" s="66"/>
      <c r="V468" s="70" t="s">
        <v>4909</v>
      </c>
      <c r="W468" s="68">
        <v>42847.603819444441</v>
      </c>
      <c r="X468" s="70" t="s">
        <v>5184</v>
      </c>
      <c r="Y468" s="66"/>
      <c r="Z468" s="66"/>
      <c r="AA468" s="72" t="s">
        <v>5535</v>
      </c>
      <c r="AB468" s="66"/>
      <c r="AC468" s="66" t="b">
        <v>0</v>
      </c>
      <c r="AD468" s="66">
        <v>0</v>
      </c>
      <c r="AE468" s="72" t="s">
        <v>294</v>
      </c>
      <c r="AF468" s="66" t="b">
        <v>0</v>
      </c>
      <c r="AG468" s="66" t="s">
        <v>297</v>
      </c>
      <c r="AH468" s="66"/>
      <c r="AI468" s="72" t="s">
        <v>294</v>
      </c>
      <c r="AJ468" s="66" t="b">
        <v>0</v>
      </c>
      <c r="AK468" s="66">
        <v>1</v>
      </c>
      <c r="AL468" s="72" t="s">
        <v>5534</v>
      </c>
      <c r="AM468" s="66" t="s">
        <v>303</v>
      </c>
      <c r="AN468" s="66" t="b">
        <v>0</v>
      </c>
      <c r="AO468" s="72" t="s">
        <v>5534</v>
      </c>
      <c r="AP468" s="66" t="s">
        <v>178</v>
      </c>
      <c r="AQ468" s="66">
        <v>0</v>
      </c>
      <c r="AR468" s="66">
        <v>0</v>
      </c>
      <c r="AS468" s="66"/>
      <c r="AT468" s="66"/>
      <c r="AU468" s="66"/>
      <c r="AV468" s="66"/>
      <c r="AW468" s="66"/>
      <c r="AX468" s="66"/>
      <c r="AY468" s="66"/>
      <c r="AZ468" s="66"/>
      <c r="BA468" s="66" t="s">
        <v>1167</v>
      </c>
      <c r="BB468">
        <v>1</v>
      </c>
      <c r="BC468" s="66" t="str">
        <f>VLOOKUP(Edges[[#This Row],[States]],'Sentiment Classification'!E:G,3,FALSE)</f>
        <v>North</v>
      </c>
      <c r="BD468" s="66" t="str">
        <f>IF(Edges[[#This Row],[Vertex 1]]=Edges[[#This Row],[Vertex 2]],"HIDE","SHOW")</f>
        <v>SHOW</v>
      </c>
      <c r="BE468" s="66">
        <f>VLOOKUP(Edges[[#This Row],[Region]],'Sentiment Classification'!J:K,2,FALSE)</f>
        <v>154</v>
      </c>
      <c r="BF468" s="66">
        <f>VLOOKUP(Edges[[#This Row],[States]],'Sentiment Classification'!E:F,2,FALSE)</f>
        <v>161</v>
      </c>
      <c r="BG468" s="65" t="str">
        <f>REPLACE(INDEX(GroupVertices[Group], MATCH(Edges[[#This Row],[Vertex 1]],GroupVertices[Vertex],0)),1,1,"")</f>
        <v>orth</v>
      </c>
      <c r="BH468" s="65" t="str">
        <f>REPLACE(INDEX(GroupVertices[Group], MATCH(Edges[[#This Row],[Vertex 2]],GroupVertices[Vertex],0)),1,1,"")</f>
        <v>orth</v>
      </c>
      <c r="BI468">
        <v>1</v>
      </c>
    </row>
    <row r="469" spans="1:61" x14ac:dyDescent="0.25">
      <c r="A469" s="64" t="s">
        <v>4303</v>
      </c>
      <c r="B469" s="64" t="s">
        <v>503</v>
      </c>
      <c r="C469" s="79" t="s">
        <v>9479</v>
      </c>
      <c r="D469" s="87">
        <v>1</v>
      </c>
      <c r="E469" s="88"/>
      <c r="F469" s="89">
        <v>90</v>
      </c>
      <c r="G469" s="66" t="str">
        <f>IF(Edges[[#This Row],[Vertex 1]]=Edges[[#This Row],[Vertex 2]],"HIDE","SHOW")</f>
        <v>SHOW</v>
      </c>
      <c r="H469" s="77"/>
      <c r="I469" s="90"/>
      <c r="J469" s="90"/>
      <c r="K469" s="34" t="s">
        <v>65</v>
      </c>
      <c r="L469" s="93">
        <v>469</v>
      </c>
      <c r="M469" s="93"/>
      <c r="N469" s="92"/>
      <c r="O469" s="66" t="s">
        <v>232</v>
      </c>
      <c r="P469" s="68">
        <v>42847.543842592589</v>
      </c>
      <c r="Q469" s="66" t="s">
        <v>4667</v>
      </c>
      <c r="R469" s="66"/>
      <c r="S469" s="66"/>
      <c r="T469" s="66"/>
      <c r="U469" s="66"/>
      <c r="V469" s="70" t="s">
        <v>4908</v>
      </c>
      <c r="W469" s="68">
        <v>42847.543842592589</v>
      </c>
      <c r="X469" s="70" t="s">
        <v>5183</v>
      </c>
      <c r="Y469" s="66"/>
      <c r="Z469" s="66"/>
      <c r="AA469" s="72" t="s">
        <v>5534</v>
      </c>
      <c r="AB469" s="72" t="s">
        <v>5863</v>
      </c>
      <c r="AC469" s="66" t="b">
        <v>0</v>
      </c>
      <c r="AD469" s="66">
        <v>1</v>
      </c>
      <c r="AE469" s="72" t="s">
        <v>5888</v>
      </c>
      <c r="AF469" s="66" t="b">
        <v>0</v>
      </c>
      <c r="AG469" s="66" t="s">
        <v>297</v>
      </c>
      <c r="AH469" s="66"/>
      <c r="AI469" s="72" t="s">
        <v>294</v>
      </c>
      <c r="AJ469" s="66" t="b">
        <v>0</v>
      </c>
      <c r="AK469" s="66">
        <v>1</v>
      </c>
      <c r="AL469" s="72" t="s">
        <v>294</v>
      </c>
      <c r="AM469" s="66" t="s">
        <v>303</v>
      </c>
      <c r="AN469" s="66" t="b">
        <v>0</v>
      </c>
      <c r="AO469" s="72" t="s">
        <v>5863</v>
      </c>
      <c r="AP469" s="66" t="s">
        <v>178</v>
      </c>
      <c r="AQ469" s="66">
        <v>0</v>
      </c>
      <c r="AR469" s="66">
        <v>0</v>
      </c>
      <c r="AS469" s="66"/>
      <c r="AT469" s="66"/>
      <c r="AU469" s="66"/>
      <c r="AV469" s="66"/>
      <c r="AW469" s="66"/>
      <c r="AX469" s="66"/>
      <c r="AY469" s="66"/>
      <c r="AZ469" s="66"/>
      <c r="BA469" s="66" t="s">
        <v>1167</v>
      </c>
      <c r="BB469">
        <v>1</v>
      </c>
      <c r="BC469" s="66" t="str">
        <f>VLOOKUP(Edges[[#This Row],[States]],'Sentiment Classification'!E:G,3,FALSE)</f>
        <v>North</v>
      </c>
      <c r="BD469" s="66" t="str">
        <f>IF(Edges[[#This Row],[Vertex 1]]=Edges[[#This Row],[Vertex 2]],"HIDE","SHOW")</f>
        <v>SHOW</v>
      </c>
      <c r="BE469" s="66">
        <f>VLOOKUP(Edges[[#This Row],[Region]],'Sentiment Classification'!J:K,2,FALSE)</f>
        <v>154</v>
      </c>
      <c r="BF469" s="66">
        <f>VLOOKUP(Edges[[#This Row],[States]],'Sentiment Classification'!E:F,2,FALSE)</f>
        <v>161</v>
      </c>
      <c r="BG469" s="65" t="str">
        <f>REPLACE(INDEX(GroupVertices[Group], MATCH(Edges[[#This Row],[Vertex 1]],GroupVertices[Vertex],0)),1,1,"")</f>
        <v>orth</v>
      </c>
      <c r="BH469" s="65" t="str">
        <f>REPLACE(INDEX(GroupVertices[Group], MATCH(Edges[[#This Row],[Vertex 2]],GroupVertices[Vertex],0)),1,1,"")</f>
        <v>A</v>
      </c>
      <c r="BI469">
        <v>1</v>
      </c>
    </row>
    <row r="470" spans="1:61" x14ac:dyDescent="0.25">
      <c r="A470" s="64" t="s">
        <v>4303</v>
      </c>
      <c r="B470" s="64" t="s">
        <v>4304</v>
      </c>
      <c r="C470" s="79" t="s">
        <v>9479</v>
      </c>
      <c r="D470" s="87">
        <v>1</v>
      </c>
      <c r="E470" s="88"/>
      <c r="F470" s="89">
        <v>90</v>
      </c>
      <c r="G470" s="66" t="str">
        <f>IF(Edges[[#This Row],[Vertex 1]]=Edges[[#This Row],[Vertex 2]],"HIDE","SHOW")</f>
        <v>SHOW</v>
      </c>
      <c r="H470" s="77"/>
      <c r="I470" s="90"/>
      <c r="J470" s="90"/>
      <c r="K470" s="34" t="s">
        <v>66</v>
      </c>
      <c r="L470" s="93">
        <v>470</v>
      </c>
      <c r="M470" s="93"/>
      <c r="N470" s="92"/>
      <c r="O470" s="66" t="s">
        <v>233</v>
      </c>
      <c r="P470" s="68">
        <v>42847.543842592589</v>
      </c>
      <c r="Q470" s="66" t="s">
        <v>4667</v>
      </c>
      <c r="R470" s="66"/>
      <c r="S470" s="66"/>
      <c r="T470" s="66"/>
      <c r="U470" s="66"/>
      <c r="V470" s="70" t="s">
        <v>4908</v>
      </c>
      <c r="W470" s="68">
        <v>42847.543842592589</v>
      </c>
      <c r="X470" s="70" t="s">
        <v>5183</v>
      </c>
      <c r="Y470" s="66"/>
      <c r="Z470" s="66"/>
      <c r="AA470" s="72" t="s">
        <v>5534</v>
      </c>
      <c r="AB470" s="72" t="s">
        <v>5863</v>
      </c>
      <c r="AC470" s="66" t="b">
        <v>0</v>
      </c>
      <c r="AD470" s="66">
        <v>1</v>
      </c>
      <c r="AE470" s="72" t="s">
        <v>5888</v>
      </c>
      <c r="AF470" s="66" t="b">
        <v>0</v>
      </c>
      <c r="AG470" s="66" t="s">
        <v>297</v>
      </c>
      <c r="AH470" s="66"/>
      <c r="AI470" s="72" t="s">
        <v>294</v>
      </c>
      <c r="AJ470" s="66" t="b">
        <v>0</v>
      </c>
      <c r="AK470" s="66">
        <v>1</v>
      </c>
      <c r="AL470" s="72" t="s">
        <v>294</v>
      </c>
      <c r="AM470" s="66" t="s">
        <v>303</v>
      </c>
      <c r="AN470" s="66" t="b">
        <v>0</v>
      </c>
      <c r="AO470" s="72" t="s">
        <v>5863</v>
      </c>
      <c r="AP470" s="66" t="s">
        <v>178</v>
      </c>
      <c r="AQ470" s="66">
        <v>0</v>
      </c>
      <c r="AR470" s="66">
        <v>0</v>
      </c>
      <c r="AS470" s="66"/>
      <c r="AT470" s="66"/>
      <c r="AU470" s="66"/>
      <c r="AV470" s="66"/>
      <c r="AW470" s="66"/>
      <c r="AX470" s="66"/>
      <c r="AY470" s="66"/>
      <c r="AZ470" s="66"/>
      <c r="BA470" s="66" t="s">
        <v>1167</v>
      </c>
      <c r="BB470">
        <v>1</v>
      </c>
      <c r="BC470" s="66" t="str">
        <f>VLOOKUP(Edges[[#This Row],[States]],'Sentiment Classification'!E:G,3,FALSE)</f>
        <v>North</v>
      </c>
      <c r="BD470" s="66" t="str">
        <f>IF(Edges[[#This Row],[Vertex 1]]=Edges[[#This Row],[Vertex 2]],"HIDE","SHOW")</f>
        <v>SHOW</v>
      </c>
      <c r="BE470" s="66">
        <f>VLOOKUP(Edges[[#This Row],[Region]],'Sentiment Classification'!J:K,2,FALSE)</f>
        <v>154</v>
      </c>
      <c r="BF470" s="66">
        <f>VLOOKUP(Edges[[#This Row],[States]],'Sentiment Classification'!E:F,2,FALSE)</f>
        <v>161</v>
      </c>
      <c r="BG470" s="65" t="str">
        <f>REPLACE(INDEX(GroupVertices[Group], MATCH(Edges[[#This Row],[Vertex 1]],GroupVertices[Vertex],0)),1,1,"")</f>
        <v>orth</v>
      </c>
      <c r="BH470" s="65" t="str">
        <f>REPLACE(INDEX(GroupVertices[Group], MATCH(Edges[[#This Row],[Vertex 2]],GroupVertices[Vertex],0)),1,1,"")</f>
        <v>orth</v>
      </c>
      <c r="BI470">
        <v>1</v>
      </c>
    </row>
    <row r="471" spans="1:61" x14ac:dyDescent="0.25">
      <c r="A471" s="64" t="s">
        <v>4304</v>
      </c>
      <c r="B471" s="64" t="s">
        <v>4303</v>
      </c>
      <c r="C471" s="79" t="s">
        <v>9479</v>
      </c>
      <c r="D471" s="87">
        <v>1</v>
      </c>
      <c r="E471" s="88"/>
      <c r="F471" s="89">
        <v>90</v>
      </c>
      <c r="G471" s="66" t="str">
        <f>IF(Edges[[#This Row],[Vertex 1]]=Edges[[#This Row],[Vertex 2]],"HIDE","SHOW")</f>
        <v>SHOW</v>
      </c>
      <c r="H471" s="77"/>
      <c r="I471" s="90"/>
      <c r="J471" s="90"/>
      <c r="K471" s="34" t="s">
        <v>66</v>
      </c>
      <c r="L471" s="93">
        <v>471</v>
      </c>
      <c r="M471" s="93"/>
      <c r="N471" s="92"/>
      <c r="O471" s="66" t="s">
        <v>232</v>
      </c>
      <c r="P471" s="68">
        <v>42847.603819444441</v>
      </c>
      <c r="Q471" s="66" t="s">
        <v>4668</v>
      </c>
      <c r="R471" s="66"/>
      <c r="S471" s="66"/>
      <c r="T471" s="66"/>
      <c r="U471" s="66"/>
      <c r="V471" s="70" t="s">
        <v>4909</v>
      </c>
      <c r="W471" s="68">
        <v>42847.603819444441</v>
      </c>
      <c r="X471" s="70" t="s">
        <v>5184</v>
      </c>
      <c r="Y471" s="66"/>
      <c r="Z471" s="66"/>
      <c r="AA471" s="72" t="s">
        <v>5535</v>
      </c>
      <c r="AB471" s="66"/>
      <c r="AC471" s="66" t="b">
        <v>0</v>
      </c>
      <c r="AD471" s="66">
        <v>0</v>
      </c>
      <c r="AE471" s="72" t="s">
        <v>294</v>
      </c>
      <c r="AF471" s="66" t="b">
        <v>0</v>
      </c>
      <c r="AG471" s="66" t="s">
        <v>297</v>
      </c>
      <c r="AH471" s="66"/>
      <c r="AI471" s="72" t="s">
        <v>294</v>
      </c>
      <c r="AJ471" s="66" t="b">
        <v>0</v>
      </c>
      <c r="AK471" s="66">
        <v>1</v>
      </c>
      <c r="AL471" s="72" t="s">
        <v>5534</v>
      </c>
      <c r="AM471" s="66" t="s">
        <v>303</v>
      </c>
      <c r="AN471" s="66" t="b">
        <v>0</v>
      </c>
      <c r="AO471" s="72" t="s">
        <v>5534</v>
      </c>
      <c r="AP471" s="66" t="s">
        <v>178</v>
      </c>
      <c r="AQ471" s="66">
        <v>0</v>
      </c>
      <c r="AR471" s="66">
        <v>0</v>
      </c>
      <c r="AS471" s="66"/>
      <c r="AT471" s="66"/>
      <c r="AU471" s="66"/>
      <c r="AV471" s="66"/>
      <c r="AW471" s="66"/>
      <c r="AX471" s="66"/>
      <c r="AY471" s="66"/>
      <c r="AZ471" s="66"/>
      <c r="BA471" s="66" t="s">
        <v>1167</v>
      </c>
      <c r="BB471">
        <v>1</v>
      </c>
      <c r="BC471" s="66" t="str">
        <f>VLOOKUP(Edges[[#This Row],[States]],'Sentiment Classification'!E:G,3,FALSE)</f>
        <v>North</v>
      </c>
      <c r="BD471" s="66" t="str">
        <f>IF(Edges[[#This Row],[Vertex 1]]=Edges[[#This Row],[Vertex 2]],"HIDE","SHOW")</f>
        <v>SHOW</v>
      </c>
      <c r="BE471" s="66">
        <f>VLOOKUP(Edges[[#This Row],[Region]],'Sentiment Classification'!J:K,2,FALSE)</f>
        <v>154</v>
      </c>
      <c r="BF471" s="66">
        <f>VLOOKUP(Edges[[#This Row],[States]],'Sentiment Classification'!E:F,2,FALSE)</f>
        <v>161</v>
      </c>
      <c r="BG471" s="65" t="str">
        <f>REPLACE(INDEX(GroupVertices[Group], MATCH(Edges[[#This Row],[Vertex 1]],GroupVertices[Vertex],0)),1,1,"")</f>
        <v>orth</v>
      </c>
      <c r="BH471" s="65" t="str">
        <f>REPLACE(INDEX(GroupVertices[Group], MATCH(Edges[[#This Row],[Vertex 2]],GroupVertices[Vertex],0)),1,1,"")</f>
        <v>orth</v>
      </c>
      <c r="BI471">
        <v>1</v>
      </c>
    </row>
    <row r="472" spans="1:61" x14ac:dyDescent="0.25">
      <c r="A472" s="64" t="s">
        <v>4304</v>
      </c>
      <c r="B472" s="64" t="s">
        <v>503</v>
      </c>
      <c r="C472" s="79" t="s">
        <v>9479</v>
      </c>
      <c r="D472" s="87">
        <v>1</v>
      </c>
      <c r="E472" s="88"/>
      <c r="F472" s="89">
        <v>90</v>
      </c>
      <c r="G472" s="66" t="str">
        <f>IF(Edges[[#This Row],[Vertex 1]]=Edges[[#This Row],[Vertex 2]],"HIDE","SHOW")</f>
        <v>SHOW</v>
      </c>
      <c r="H472" s="77"/>
      <c r="I472" s="90"/>
      <c r="J472" s="90"/>
      <c r="K472" s="34" t="s">
        <v>65</v>
      </c>
      <c r="L472" s="93">
        <v>472</v>
      </c>
      <c r="M472" s="93"/>
      <c r="N472" s="92"/>
      <c r="O472" s="66" t="s">
        <v>232</v>
      </c>
      <c r="P472" s="68">
        <v>42847.603819444441</v>
      </c>
      <c r="Q472" s="66" t="s">
        <v>4668</v>
      </c>
      <c r="R472" s="66"/>
      <c r="S472" s="66"/>
      <c r="T472" s="66"/>
      <c r="U472" s="66"/>
      <c r="V472" s="70" t="s">
        <v>4909</v>
      </c>
      <c r="W472" s="68">
        <v>42847.603819444441</v>
      </c>
      <c r="X472" s="70" t="s">
        <v>5184</v>
      </c>
      <c r="Y472" s="66"/>
      <c r="Z472" s="66"/>
      <c r="AA472" s="72" t="s">
        <v>5535</v>
      </c>
      <c r="AB472" s="66"/>
      <c r="AC472" s="66" t="b">
        <v>0</v>
      </c>
      <c r="AD472" s="66">
        <v>0</v>
      </c>
      <c r="AE472" s="72" t="s">
        <v>294</v>
      </c>
      <c r="AF472" s="66" t="b">
        <v>0</v>
      </c>
      <c r="AG472" s="66" t="s">
        <v>297</v>
      </c>
      <c r="AH472" s="66"/>
      <c r="AI472" s="72" t="s">
        <v>294</v>
      </c>
      <c r="AJ472" s="66" t="b">
        <v>0</v>
      </c>
      <c r="AK472" s="66">
        <v>1</v>
      </c>
      <c r="AL472" s="72" t="s">
        <v>5534</v>
      </c>
      <c r="AM472" s="66" t="s">
        <v>303</v>
      </c>
      <c r="AN472" s="66" t="b">
        <v>0</v>
      </c>
      <c r="AO472" s="72" t="s">
        <v>5534</v>
      </c>
      <c r="AP472" s="66" t="s">
        <v>178</v>
      </c>
      <c r="AQ472" s="66">
        <v>0</v>
      </c>
      <c r="AR472" s="66">
        <v>0</v>
      </c>
      <c r="AS472" s="66"/>
      <c r="AT472" s="66"/>
      <c r="AU472" s="66"/>
      <c r="AV472" s="66"/>
      <c r="AW472" s="66"/>
      <c r="AX472" s="66"/>
      <c r="AY472" s="66"/>
      <c r="AZ472" s="66"/>
      <c r="BA472" s="66" t="s">
        <v>1167</v>
      </c>
      <c r="BB472">
        <v>1</v>
      </c>
      <c r="BC472" s="66" t="str">
        <f>VLOOKUP(Edges[[#This Row],[States]],'Sentiment Classification'!E:G,3,FALSE)</f>
        <v>North</v>
      </c>
      <c r="BD472" s="66" t="str">
        <f>IF(Edges[[#This Row],[Vertex 1]]=Edges[[#This Row],[Vertex 2]],"HIDE","SHOW")</f>
        <v>SHOW</v>
      </c>
      <c r="BE472" s="66">
        <f>VLOOKUP(Edges[[#This Row],[Region]],'Sentiment Classification'!J:K,2,FALSE)</f>
        <v>154</v>
      </c>
      <c r="BF472" s="66">
        <f>VLOOKUP(Edges[[#This Row],[States]],'Sentiment Classification'!E:F,2,FALSE)</f>
        <v>161</v>
      </c>
      <c r="BG472" s="65" t="str">
        <f>REPLACE(INDEX(GroupVertices[Group], MATCH(Edges[[#This Row],[Vertex 1]],GroupVertices[Vertex],0)),1,1,"")</f>
        <v>orth</v>
      </c>
      <c r="BH472" s="65" t="str">
        <f>REPLACE(INDEX(GroupVertices[Group], MATCH(Edges[[#This Row],[Vertex 2]],GroupVertices[Vertex],0)),1,1,"")</f>
        <v>A</v>
      </c>
      <c r="BI472">
        <v>1</v>
      </c>
    </row>
    <row r="473" spans="1:61" x14ac:dyDescent="0.25">
      <c r="A473" s="64" t="s">
        <v>4305</v>
      </c>
      <c r="B473" s="64" t="s">
        <v>4610</v>
      </c>
      <c r="C473" s="79" t="s">
        <v>9479</v>
      </c>
      <c r="D473" s="87">
        <v>1</v>
      </c>
      <c r="E473" s="88"/>
      <c r="F473" s="89">
        <v>90</v>
      </c>
      <c r="G473" s="66" t="str">
        <f>IF(Edges[[#This Row],[Vertex 1]]=Edges[[#This Row],[Vertex 2]],"HIDE","SHOW")</f>
        <v>SHOW</v>
      </c>
      <c r="H473" s="77"/>
      <c r="I473" s="90"/>
      <c r="J473" s="90"/>
      <c r="K473" s="34" t="s">
        <v>65</v>
      </c>
      <c r="L473" s="93">
        <v>473</v>
      </c>
      <c r="M473" s="93"/>
      <c r="N473" s="92"/>
      <c r="O473" s="66" t="s">
        <v>233</v>
      </c>
      <c r="P473" s="68">
        <v>42847.614687499998</v>
      </c>
      <c r="Q473" s="66" t="s">
        <v>4669</v>
      </c>
      <c r="R473" s="66"/>
      <c r="S473" s="66"/>
      <c r="T473" s="66"/>
      <c r="U473" s="66"/>
      <c r="V473" s="70" t="s">
        <v>4910</v>
      </c>
      <c r="W473" s="68">
        <v>42847.614687499998</v>
      </c>
      <c r="X473" s="70" t="s">
        <v>5185</v>
      </c>
      <c r="Y473" s="66"/>
      <c r="Z473" s="66"/>
      <c r="AA473" s="72" t="s">
        <v>5536</v>
      </c>
      <c r="AB473" s="66"/>
      <c r="AC473" s="66" t="b">
        <v>0</v>
      </c>
      <c r="AD473" s="66">
        <v>0</v>
      </c>
      <c r="AE473" s="72" t="s">
        <v>5889</v>
      </c>
      <c r="AF473" s="66" t="b">
        <v>0</v>
      </c>
      <c r="AG473" s="66" t="s">
        <v>297</v>
      </c>
      <c r="AH473" s="66"/>
      <c r="AI473" s="72" t="s">
        <v>294</v>
      </c>
      <c r="AJ473" s="66" t="b">
        <v>0</v>
      </c>
      <c r="AK473" s="66">
        <v>0</v>
      </c>
      <c r="AL473" s="72" t="s">
        <v>294</v>
      </c>
      <c r="AM473" s="66" t="s">
        <v>303</v>
      </c>
      <c r="AN473" s="66" t="b">
        <v>0</v>
      </c>
      <c r="AO473" s="72" t="s">
        <v>5536</v>
      </c>
      <c r="AP473" s="66" t="s">
        <v>178</v>
      </c>
      <c r="AQ473" s="66">
        <v>0</v>
      </c>
      <c r="AR473" s="66">
        <v>0</v>
      </c>
      <c r="AS473" s="66"/>
      <c r="AT473" s="66"/>
      <c r="AU473" s="66"/>
      <c r="AV473" s="66"/>
      <c r="AW473" s="66"/>
      <c r="AX473" s="66"/>
      <c r="AY473" s="66"/>
      <c r="AZ473" s="66"/>
      <c r="BA473" s="66" t="s">
        <v>1167</v>
      </c>
      <c r="BB473">
        <v>1</v>
      </c>
      <c r="BC473" s="66" t="str">
        <f>VLOOKUP(Edges[[#This Row],[States]],'Sentiment Classification'!E:G,3,FALSE)</f>
        <v>North</v>
      </c>
      <c r="BD473" s="66" t="str">
        <f>IF(Edges[[#This Row],[Vertex 1]]=Edges[[#This Row],[Vertex 2]],"HIDE","SHOW")</f>
        <v>SHOW</v>
      </c>
      <c r="BE473" s="66">
        <f>VLOOKUP(Edges[[#This Row],[Region]],'Sentiment Classification'!J:K,2,FALSE)</f>
        <v>154</v>
      </c>
      <c r="BF473" s="66">
        <f>VLOOKUP(Edges[[#This Row],[States]],'Sentiment Classification'!E:F,2,FALSE)</f>
        <v>161</v>
      </c>
      <c r="BG473" s="65" t="str">
        <f>REPLACE(INDEX(GroupVertices[Group], MATCH(Edges[[#This Row],[Vertex 1]],GroupVertices[Vertex],0)),1,1,"")</f>
        <v>orth</v>
      </c>
      <c r="BH473" s="65" t="str">
        <f>REPLACE(INDEX(GroupVertices[Group], MATCH(Edges[[#This Row],[Vertex 2]],GroupVertices[Vertex],0)),1,1,"")</f>
        <v>orth</v>
      </c>
      <c r="BI473">
        <v>1</v>
      </c>
    </row>
    <row r="474" spans="1:61" hidden="1" x14ac:dyDescent="0.25">
      <c r="A474" s="64" t="s">
        <v>1579</v>
      </c>
      <c r="B474" s="64" t="s">
        <v>1579</v>
      </c>
      <c r="C474" s="79"/>
      <c r="D474" s="87"/>
      <c r="E474" s="88"/>
      <c r="F474" s="89"/>
      <c r="G474" s="66" t="str">
        <f>IF(Edges[[#This Row],[Vertex 1]]=Edges[[#This Row],[Vertex 2]],"HIDE","SHOW")</f>
        <v>HIDE</v>
      </c>
      <c r="H474" s="77"/>
      <c r="I474" s="90"/>
      <c r="J474" s="90"/>
      <c r="K474" s="34" t="s">
        <v>65</v>
      </c>
      <c r="L474" s="93">
        <v>474</v>
      </c>
      <c r="M474" s="93"/>
      <c r="N474" s="92"/>
      <c r="O474" s="66" t="s">
        <v>178</v>
      </c>
      <c r="P474" s="68">
        <v>42847.631898148145</v>
      </c>
      <c r="Q474" s="66" t="s">
        <v>4670</v>
      </c>
      <c r="R474" s="69" t="s">
        <v>4804</v>
      </c>
      <c r="S474" s="66" t="s">
        <v>1655</v>
      </c>
      <c r="T474" s="66"/>
      <c r="U474" s="69" t="s">
        <v>4876</v>
      </c>
      <c r="V474" s="70" t="s">
        <v>4876</v>
      </c>
      <c r="W474" s="68">
        <v>42847.631898148145</v>
      </c>
      <c r="X474" s="70" t="s">
        <v>5186</v>
      </c>
      <c r="Y474" s="66"/>
      <c r="Z474" s="66"/>
      <c r="AA474" s="72" t="s">
        <v>5537</v>
      </c>
      <c r="AB474" s="66"/>
      <c r="AC474" s="66" t="b">
        <v>0</v>
      </c>
      <c r="AD474" s="66">
        <v>0</v>
      </c>
      <c r="AE474" s="72" t="s">
        <v>294</v>
      </c>
      <c r="AF474" s="66" t="b">
        <v>0</v>
      </c>
      <c r="AG474" s="66" t="s">
        <v>297</v>
      </c>
      <c r="AH474" s="66"/>
      <c r="AI474" s="72" t="s">
        <v>294</v>
      </c>
      <c r="AJ474" s="66" t="b">
        <v>0</v>
      </c>
      <c r="AK474" s="66">
        <v>0</v>
      </c>
      <c r="AL474" s="72" t="s">
        <v>294</v>
      </c>
      <c r="AM474" s="66" t="s">
        <v>1782</v>
      </c>
      <c r="AN474" s="66" t="b">
        <v>0</v>
      </c>
      <c r="AO474" s="72" t="s">
        <v>5537</v>
      </c>
      <c r="AP474" s="66" t="s">
        <v>178</v>
      </c>
      <c r="AQ474" s="66">
        <v>0</v>
      </c>
      <c r="AR474" s="66">
        <v>0</v>
      </c>
      <c r="AS474" s="66"/>
      <c r="AT474" s="66"/>
      <c r="AU474" s="66"/>
      <c r="AV474" s="66"/>
      <c r="AW474" s="66"/>
      <c r="AX474" s="66"/>
      <c r="AY474" s="66"/>
      <c r="AZ474" s="66"/>
      <c r="BA474" s="66" t="s">
        <v>1167</v>
      </c>
      <c r="BB474">
        <v>1</v>
      </c>
      <c r="BC474" s="66" t="str">
        <f>VLOOKUP(Edges[[#This Row],[States]],'Sentiment Classification'!E:G,3,FALSE)</f>
        <v>North</v>
      </c>
      <c r="BD474" s="66" t="str">
        <f>IF(Edges[[#This Row],[Vertex 1]]=Edges[[#This Row],[Vertex 2]],"HIDE","SHOW")</f>
        <v>HIDE</v>
      </c>
      <c r="BE474" s="66">
        <f>VLOOKUP(Edges[[#This Row],[Region]],'Sentiment Classification'!J:K,2,FALSE)</f>
        <v>154</v>
      </c>
      <c r="BF474" s="66">
        <f>VLOOKUP(Edges[[#This Row],[States]],'Sentiment Classification'!E:F,2,FALSE)</f>
        <v>161</v>
      </c>
      <c r="BG474" s="137" t="e">
        <f>REPLACE(INDEX(GroupVertices[Group], MATCH(Edges[[#This Row],[Vertex 1]],GroupVertices[Vertex],0)),1,1,"")</f>
        <v>#N/A</v>
      </c>
      <c r="BH474" s="137" t="e">
        <f>REPLACE(INDEX(GroupVertices[Group], MATCH(Edges[[#This Row],[Vertex 2]],GroupVertices[Vertex],0)),1,1,"")</f>
        <v>#N/A</v>
      </c>
      <c r="BI474">
        <v>4</v>
      </c>
    </row>
    <row r="475" spans="1:61" hidden="1" x14ac:dyDescent="0.25">
      <c r="A475" s="64" t="s">
        <v>4306</v>
      </c>
      <c r="B475" s="64" t="s">
        <v>4306</v>
      </c>
      <c r="C475" s="79"/>
      <c r="D475" s="87"/>
      <c r="E475" s="88"/>
      <c r="F475" s="89"/>
      <c r="G475" s="66" t="str">
        <f>IF(Edges[[#This Row],[Vertex 1]]=Edges[[#This Row],[Vertex 2]],"HIDE","SHOW")</f>
        <v>HIDE</v>
      </c>
      <c r="H475" s="77"/>
      <c r="I475" s="90"/>
      <c r="J475" s="90"/>
      <c r="K475" s="34" t="s">
        <v>65</v>
      </c>
      <c r="L475" s="93">
        <v>475</v>
      </c>
      <c r="M475" s="93"/>
      <c r="N475" s="92"/>
      <c r="O475" s="66" t="s">
        <v>178</v>
      </c>
      <c r="P475" s="68">
        <v>42847.707013888888</v>
      </c>
      <c r="Q475" s="66" t="s">
        <v>4671</v>
      </c>
      <c r="R475" s="69" t="s">
        <v>4805</v>
      </c>
      <c r="S475" s="66" t="s">
        <v>4839</v>
      </c>
      <c r="T475" s="66"/>
      <c r="U475" s="69" t="s">
        <v>4877</v>
      </c>
      <c r="V475" s="70" t="s">
        <v>4877</v>
      </c>
      <c r="W475" s="68">
        <v>42847.707013888888</v>
      </c>
      <c r="X475" s="70" t="s">
        <v>5187</v>
      </c>
      <c r="Y475" s="66"/>
      <c r="Z475" s="66"/>
      <c r="AA475" s="72" t="s">
        <v>5538</v>
      </c>
      <c r="AB475" s="66"/>
      <c r="AC475" s="66" t="b">
        <v>0</v>
      </c>
      <c r="AD475" s="66">
        <v>0</v>
      </c>
      <c r="AE475" s="72" t="s">
        <v>294</v>
      </c>
      <c r="AF475" s="66" t="b">
        <v>0</v>
      </c>
      <c r="AG475" s="66" t="s">
        <v>297</v>
      </c>
      <c r="AH475" s="66"/>
      <c r="AI475" s="72" t="s">
        <v>294</v>
      </c>
      <c r="AJ475" s="66" t="b">
        <v>0</v>
      </c>
      <c r="AK475" s="66">
        <v>0</v>
      </c>
      <c r="AL475" s="72" t="s">
        <v>294</v>
      </c>
      <c r="AM475" s="66" t="s">
        <v>5908</v>
      </c>
      <c r="AN475" s="66" t="b">
        <v>0</v>
      </c>
      <c r="AO475" s="72" t="s">
        <v>5538</v>
      </c>
      <c r="AP475" s="66" t="s">
        <v>178</v>
      </c>
      <c r="AQ475" s="66">
        <v>0</v>
      </c>
      <c r="AR475" s="66">
        <v>0</v>
      </c>
      <c r="AS475" s="66"/>
      <c r="AT475" s="66"/>
      <c r="AU475" s="66"/>
      <c r="AV475" s="66"/>
      <c r="AW475" s="66"/>
      <c r="AX475" s="66"/>
      <c r="AY475" s="66"/>
      <c r="AZ475" s="66"/>
      <c r="BA475" s="66" t="s">
        <v>1167</v>
      </c>
      <c r="BB475">
        <v>-1</v>
      </c>
      <c r="BC475" s="66" t="str">
        <f>VLOOKUP(Edges[[#This Row],[States]],'Sentiment Classification'!E:G,3,FALSE)</f>
        <v>North</v>
      </c>
      <c r="BD475" s="66" t="str">
        <f>IF(Edges[[#This Row],[Vertex 1]]=Edges[[#This Row],[Vertex 2]],"HIDE","SHOW")</f>
        <v>HIDE</v>
      </c>
      <c r="BE475" s="66">
        <f>VLOOKUP(Edges[[#This Row],[Region]],'Sentiment Classification'!J:K,2,FALSE)</f>
        <v>154</v>
      </c>
      <c r="BF475" s="66">
        <f>VLOOKUP(Edges[[#This Row],[States]],'Sentiment Classification'!E:F,2,FALSE)</f>
        <v>161</v>
      </c>
      <c r="BG475" s="137" t="e">
        <f>REPLACE(INDEX(GroupVertices[Group], MATCH(Edges[[#This Row],[Vertex 1]],GroupVertices[Vertex],0)),1,1,"")</f>
        <v>#N/A</v>
      </c>
      <c r="BH475" s="137" t="e">
        <f>REPLACE(INDEX(GroupVertices[Group], MATCH(Edges[[#This Row],[Vertex 2]],GroupVertices[Vertex],0)),1,1,"")</f>
        <v>#N/A</v>
      </c>
      <c r="BI475">
        <v>1</v>
      </c>
    </row>
    <row r="476" spans="1:61" hidden="1" x14ac:dyDescent="0.25">
      <c r="A476" s="64" t="s">
        <v>4307</v>
      </c>
      <c r="B476" s="64" t="s">
        <v>4307</v>
      </c>
      <c r="C476" s="79"/>
      <c r="D476" s="87"/>
      <c r="E476" s="88"/>
      <c r="F476" s="89"/>
      <c r="G476" s="66" t="str">
        <f>IF(Edges[[#This Row],[Vertex 1]]=Edges[[#This Row],[Vertex 2]],"HIDE","SHOW")</f>
        <v>HIDE</v>
      </c>
      <c r="H476" s="77"/>
      <c r="I476" s="90"/>
      <c r="J476" s="90"/>
      <c r="K476" s="34" t="s">
        <v>65</v>
      </c>
      <c r="L476" s="93">
        <v>476</v>
      </c>
      <c r="M476" s="93"/>
      <c r="N476" s="92"/>
      <c r="O476" s="66" t="s">
        <v>178</v>
      </c>
      <c r="P476" s="68">
        <v>42847.713078703702</v>
      </c>
      <c r="Q476" s="66" t="s">
        <v>4672</v>
      </c>
      <c r="R476" s="69" t="s">
        <v>4806</v>
      </c>
      <c r="S476" s="66" t="s">
        <v>2581</v>
      </c>
      <c r="T476" s="66"/>
      <c r="U476" s="66"/>
      <c r="V476" s="70" t="s">
        <v>4911</v>
      </c>
      <c r="W476" s="68">
        <v>42847.713078703702</v>
      </c>
      <c r="X476" s="70" t="s">
        <v>5188</v>
      </c>
      <c r="Y476" s="66"/>
      <c r="Z476" s="66"/>
      <c r="AA476" s="72" t="s">
        <v>5539</v>
      </c>
      <c r="AB476" s="66"/>
      <c r="AC476" s="66" t="b">
        <v>0</v>
      </c>
      <c r="AD476" s="66">
        <v>0</v>
      </c>
      <c r="AE476" s="72" t="s">
        <v>294</v>
      </c>
      <c r="AF476" s="66" t="b">
        <v>0</v>
      </c>
      <c r="AG476" s="66" t="s">
        <v>297</v>
      </c>
      <c r="AH476" s="66"/>
      <c r="AI476" s="72" t="s">
        <v>294</v>
      </c>
      <c r="AJ476" s="66" t="b">
        <v>0</v>
      </c>
      <c r="AK476" s="66">
        <v>0</v>
      </c>
      <c r="AL476" s="72" t="s">
        <v>294</v>
      </c>
      <c r="AM476" s="66" t="s">
        <v>1785</v>
      </c>
      <c r="AN476" s="66" t="b">
        <v>0</v>
      </c>
      <c r="AO476" s="72" t="s">
        <v>5539</v>
      </c>
      <c r="AP476" s="66" t="s">
        <v>178</v>
      </c>
      <c r="AQ476" s="66">
        <v>0</v>
      </c>
      <c r="AR476" s="66">
        <v>0</v>
      </c>
      <c r="AS476" s="66"/>
      <c r="AT476" s="66"/>
      <c r="AU476" s="66"/>
      <c r="AV476" s="66"/>
      <c r="AW476" s="66"/>
      <c r="AX476" s="66"/>
      <c r="AY476" s="66"/>
      <c r="AZ476" s="66"/>
      <c r="BA476" s="66" t="s">
        <v>1167</v>
      </c>
      <c r="BB476">
        <v>1</v>
      </c>
      <c r="BC476" s="66" t="str">
        <f>VLOOKUP(Edges[[#This Row],[States]],'Sentiment Classification'!E:G,3,FALSE)</f>
        <v>North</v>
      </c>
      <c r="BD476" s="66" t="str">
        <f>IF(Edges[[#This Row],[Vertex 1]]=Edges[[#This Row],[Vertex 2]],"HIDE","SHOW")</f>
        <v>HIDE</v>
      </c>
      <c r="BE476" s="66">
        <f>VLOOKUP(Edges[[#This Row],[Region]],'Sentiment Classification'!J:K,2,FALSE)</f>
        <v>154</v>
      </c>
      <c r="BF476" s="66">
        <f>VLOOKUP(Edges[[#This Row],[States]],'Sentiment Classification'!E:F,2,FALSE)</f>
        <v>161</v>
      </c>
      <c r="BG476" s="137" t="e">
        <f>REPLACE(INDEX(GroupVertices[Group], MATCH(Edges[[#This Row],[Vertex 1]],GroupVertices[Vertex],0)),1,1,"")</f>
        <v>#N/A</v>
      </c>
      <c r="BH476" s="137" t="e">
        <f>REPLACE(INDEX(GroupVertices[Group], MATCH(Edges[[#This Row],[Vertex 2]],GroupVertices[Vertex],0)),1,1,"")</f>
        <v>#N/A</v>
      </c>
      <c r="BI476">
        <v>1</v>
      </c>
    </row>
    <row r="477" spans="1:61" x14ac:dyDescent="0.25">
      <c r="A477" s="64" t="s">
        <v>4308</v>
      </c>
      <c r="B477" s="64" t="s">
        <v>4500</v>
      </c>
      <c r="C477" s="79" t="s">
        <v>9479</v>
      </c>
      <c r="D477" s="87">
        <v>1</v>
      </c>
      <c r="E477" s="88"/>
      <c r="F477" s="89">
        <v>90</v>
      </c>
      <c r="G477" s="66" t="str">
        <f>IF(Edges[[#This Row],[Vertex 1]]=Edges[[#This Row],[Vertex 2]],"HIDE","SHOW")</f>
        <v>SHOW</v>
      </c>
      <c r="H477" s="77"/>
      <c r="I477" s="90"/>
      <c r="J477" s="90"/>
      <c r="K477" s="34" t="s">
        <v>65</v>
      </c>
      <c r="L477" s="93">
        <v>477</v>
      </c>
      <c r="M477" s="93"/>
      <c r="N477" s="92"/>
      <c r="O477" s="66" t="s">
        <v>232</v>
      </c>
      <c r="P477" s="68">
        <v>42847.713599537034</v>
      </c>
      <c r="Q477" s="66" t="s">
        <v>4673</v>
      </c>
      <c r="R477" s="66"/>
      <c r="S477" s="66"/>
      <c r="T477" s="66" t="s">
        <v>4854</v>
      </c>
      <c r="U477" s="66"/>
      <c r="V477" s="70" t="s">
        <v>4912</v>
      </c>
      <c r="W477" s="68">
        <v>42847.713599537034</v>
      </c>
      <c r="X477" s="70" t="s">
        <v>5189</v>
      </c>
      <c r="Y477" s="66"/>
      <c r="Z477" s="66"/>
      <c r="AA477" s="72" t="s">
        <v>5540</v>
      </c>
      <c r="AB477" s="66"/>
      <c r="AC477" s="66" t="b">
        <v>0</v>
      </c>
      <c r="AD477" s="66">
        <v>0</v>
      </c>
      <c r="AE477" s="72" t="s">
        <v>294</v>
      </c>
      <c r="AF477" s="66" t="b">
        <v>0</v>
      </c>
      <c r="AG477" s="66" t="s">
        <v>297</v>
      </c>
      <c r="AH477" s="66"/>
      <c r="AI477" s="72" t="s">
        <v>294</v>
      </c>
      <c r="AJ477" s="66" t="b">
        <v>0</v>
      </c>
      <c r="AK477" s="66">
        <v>280</v>
      </c>
      <c r="AL477" s="72" t="s">
        <v>5736</v>
      </c>
      <c r="AM477" s="66" t="s">
        <v>1783</v>
      </c>
      <c r="AN477" s="66" t="b">
        <v>0</v>
      </c>
      <c r="AO477" s="72" t="s">
        <v>5736</v>
      </c>
      <c r="AP477" s="66" t="s">
        <v>178</v>
      </c>
      <c r="AQ477" s="66">
        <v>0</v>
      </c>
      <c r="AR477" s="66">
        <v>0</v>
      </c>
      <c r="AS477" s="66"/>
      <c r="AT477" s="66"/>
      <c r="AU477" s="66"/>
      <c r="AV477" s="66"/>
      <c r="AW477" s="66"/>
      <c r="AX477" s="66"/>
      <c r="AY477" s="66"/>
      <c r="AZ477" s="66"/>
      <c r="BA477" s="66" t="s">
        <v>1167</v>
      </c>
      <c r="BB477">
        <v>1</v>
      </c>
      <c r="BC477" s="66" t="str">
        <f>VLOOKUP(Edges[[#This Row],[States]],'Sentiment Classification'!E:G,3,FALSE)</f>
        <v>North</v>
      </c>
      <c r="BD477" s="66" t="str">
        <f>IF(Edges[[#This Row],[Vertex 1]]=Edges[[#This Row],[Vertex 2]],"HIDE","SHOW")</f>
        <v>SHOW</v>
      </c>
      <c r="BE477" s="66">
        <f>VLOOKUP(Edges[[#This Row],[Region]],'Sentiment Classification'!J:K,2,FALSE)</f>
        <v>154</v>
      </c>
      <c r="BF477" s="66">
        <f>VLOOKUP(Edges[[#This Row],[States]],'Sentiment Classification'!E:F,2,FALSE)</f>
        <v>161</v>
      </c>
      <c r="BG477" s="65" t="str">
        <f>REPLACE(INDEX(GroupVertices[Group], MATCH(Edges[[#This Row],[Vertex 1]],GroupVertices[Vertex],0)),1,1,"")</f>
        <v>orth</v>
      </c>
      <c r="BH477" s="65" t="str">
        <f>REPLACE(INDEX(GroupVertices[Group], MATCH(Edges[[#This Row],[Vertex 2]],GroupVertices[Vertex],0)),1,1,"")</f>
        <v>orth</v>
      </c>
      <c r="BI477">
        <v>1</v>
      </c>
    </row>
    <row r="478" spans="1:61" x14ac:dyDescent="0.25">
      <c r="A478" s="64" t="s">
        <v>4309</v>
      </c>
      <c r="B478" s="64" t="s">
        <v>4500</v>
      </c>
      <c r="C478" s="79" t="s">
        <v>9479</v>
      </c>
      <c r="D478" s="87">
        <v>1</v>
      </c>
      <c r="E478" s="88"/>
      <c r="F478" s="89">
        <v>90</v>
      </c>
      <c r="G478" s="66" t="str">
        <f>IF(Edges[[#This Row],[Vertex 1]]=Edges[[#This Row],[Vertex 2]],"HIDE","SHOW")</f>
        <v>SHOW</v>
      </c>
      <c r="H478" s="77"/>
      <c r="I478" s="90"/>
      <c r="J478" s="90"/>
      <c r="K478" s="34" t="s">
        <v>65</v>
      </c>
      <c r="L478" s="93">
        <v>478</v>
      </c>
      <c r="M478" s="93"/>
      <c r="N478" s="92"/>
      <c r="O478" s="66" t="s">
        <v>232</v>
      </c>
      <c r="P478" s="68">
        <v>42847.713599537034</v>
      </c>
      <c r="Q478" s="66" t="s">
        <v>4673</v>
      </c>
      <c r="R478" s="66"/>
      <c r="S478" s="66"/>
      <c r="T478" s="66" t="s">
        <v>4854</v>
      </c>
      <c r="U478" s="66"/>
      <c r="V478" s="70" t="s">
        <v>4913</v>
      </c>
      <c r="W478" s="68">
        <v>42847.713599537034</v>
      </c>
      <c r="X478" s="70" t="s">
        <v>5190</v>
      </c>
      <c r="Y478" s="66"/>
      <c r="Z478" s="66"/>
      <c r="AA478" s="72" t="s">
        <v>5541</v>
      </c>
      <c r="AB478" s="66"/>
      <c r="AC478" s="66" t="b">
        <v>0</v>
      </c>
      <c r="AD478" s="66">
        <v>0</v>
      </c>
      <c r="AE478" s="72" t="s">
        <v>294</v>
      </c>
      <c r="AF478" s="66" t="b">
        <v>0</v>
      </c>
      <c r="AG478" s="66" t="s">
        <v>297</v>
      </c>
      <c r="AH478" s="66"/>
      <c r="AI478" s="72" t="s">
        <v>294</v>
      </c>
      <c r="AJ478" s="66" t="b">
        <v>0</v>
      </c>
      <c r="AK478" s="66">
        <v>280</v>
      </c>
      <c r="AL478" s="72" t="s">
        <v>5736</v>
      </c>
      <c r="AM478" s="66" t="s">
        <v>1783</v>
      </c>
      <c r="AN478" s="66" t="b">
        <v>0</v>
      </c>
      <c r="AO478" s="72" t="s">
        <v>5736</v>
      </c>
      <c r="AP478" s="66" t="s">
        <v>178</v>
      </c>
      <c r="AQ478" s="66">
        <v>0</v>
      </c>
      <c r="AR478" s="66">
        <v>0</v>
      </c>
      <c r="AS478" s="66"/>
      <c r="AT478" s="66"/>
      <c r="AU478" s="66"/>
      <c r="AV478" s="66"/>
      <c r="AW478" s="66"/>
      <c r="AX478" s="66"/>
      <c r="AY478" s="66"/>
      <c r="AZ478" s="66"/>
      <c r="BA478" s="66" t="s">
        <v>1167</v>
      </c>
      <c r="BB478">
        <v>1</v>
      </c>
      <c r="BC478" s="66" t="str">
        <f>VLOOKUP(Edges[[#This Row],[States]],'Sentiment Classification'!E:G,3,FALSE)</f>
        <v>North</v>
      </c>
      <c r="BD478" s="66" t="str">
        <f>IF(Edges[[#This Row],[Vertex 1]]=Edges[[#This Row],[Vertex 2]],"HIDE","SHOW")</f>
        <v>SHOW</v>
      </c>
      <c r="BE478" s="66">
        <f>VLOOKUP(Edges[[#This Row],[Region]],'Sentiment Classification'!J:K,2,FALSE)</f>
        <v>154</v>
      </c>
      <c r="BF478" s="66">
        <f>VLOOKUP(Edges[[#This Row],[States]],'Sentiment Classification'!E:F,2,FALSE)</f>
        <v>161</v>
      </c>
      <c r="BG478" s="65" t="str">
        <f>REPLACE(INDEX(GroupVertices[Group], MATCH(Edges[[#This Row],[Vertex 1]],GroupVertices[Vertex],0)),1,1,"")</f>
        <v>orth</v>
      </c>
      <c r="BH478" s="65" t="str">
        <f>REPLACE(INDEX(GroupVertices[Group], MATCH(Edges[[#This Row],[Vertex 2]],GroupVertices[Vertex],0)),1,1,"")</f>
        <v>orth</v>
      </c>
      <c r="BI478">
        <v>1</v>
      </c>
    </row>
    <row r="479" spans="1:61" x14ac:dyDescent="0.25">
      <c r="A479" s="64" t="s">
        <v>4310</v>
      </c>
      <c r="B479" s="64" t="s">
        <v>4500</v>
      </c>
      <c r="C479" s="79" t="s">
        <v>9479</v>
      </c>
      <c r="D479" s="87">
        <v>1</v>
      </c>
      <c r="E479" s="88"/>
      <c r="F479" s="89">
        <v>90</v>
      </c>
      <c r="G479" s="66" t="str">
        <f>IF(Edges[[#This Row],[Vertex 1]]=Edges[[#This Row],[Vertex 2]],"HIDE","SHOW")</f>
        <v>SHOW</v>
      </c>
      <c r="H479" s="77"/>
      <c r="I479" s="90"/>
      <c r="J479" s="90"/>
      <c r="K479" s="34" t="s">
        <v>65</v>
      </c>
      <c r="L479" s="93">
        <v>479</v>
      </c>
      <c r="M479" s="93"/>
      <c r="N479" s="92"/>
      <c r="O479" s="66" t="s">
        <v>232</v>
      </c>
      <c r="P479" s="68">
        <v>42847.713599537034</v>
      </c>
      <c r="Q479" s="66" t="s">
        <v>4673</v>
      </c>
      <c r="R479" s="66"/>
      <c r="S479" s="66"/>
      <c r="T479" s="66" t="s">
        <v>4854</v>
      </c>
      <c r="U479" s="66"/>
      <c r="V479" s="70" t="s">
        <v>4914</v>
      </c>
      <c r="W479" s="68">
        <v>42847.713599537034</v>
      </c>
      <c r="X479" s="70" t="s">
        <v>5191</v>
      </c>
      <c r="Y479" s="66"/>
      <c r="Z479" s="66"/>
      <c r="AA479" s="72" t="s">
        <v>5542</v>
      </c>
      <c r="AB479" s="66"/>
      <c r="AC479" s="66" t="b">
        <v>0</v>
      </c>
      <c r="AD479" s="66">
        <v>0</v>
      </c>
      <c r="AE479" s="72" t="s">
        <v>294</v>
      </c>
      <c r="AF479" s="66" t="b">
        <v>0</v>
      </c>
      <c r="AG479" s="66" t="s">
        <v>297</v>
      </c>
      <c r="AH479" s="66"/>
      <c r="AI479" s="72" t="s">
        <v>294</v>
      </c>
      <c r="AJ479" s="66" t="b">
        <v>0</v>
      </c>
      <c r="AK479" s="66">
        <v>280</v>
      </c>
      <c r="AL479" s="72" t="s">
        <v>5736</v>
      </c>
      <c r="AM479" s="66" t="s">
        <v>1783</v>
      </c>
      <c r="AN479" s="66" t="b">
        <v>0</v>
      </c>
      <c r="AO479" s="72" t="s">
        <v>5736</v>
      </c>
      <c r="AP479" s="66" t="s">
        <v>178</v>
      </c>
      <c r="AQ479" s="66">
        <v>0</v>
      </c>
      <c r="AR479" s="66">
        <v>0</v>
      </c>
      <c r="AS479" s="66"/>
      <c r="AT479" s="66"/>
      <c r="AU479" s="66"/>
      <c r="AV479" s="66"/>
      <c r="AW479" s="66"/>
      <c r="AX479" s="66"/>
      <c r="AY479" s="66"/>
      <c r="AZ479" s="66"/>
      <c r="BA479" s="66" t="s">
        <v>1167</v>
      </c>
      <c r="BB479">
        <v>1</v>
      </c>
      <c r="BC479" s="66" t="str">
        <f>VLOOKUP(Edges[[#This Row],[States]],'Sentiment Classification'!E:G,3,FALSE)</f>
        <v>North</v>
      </c>
      <c r="BD479" s="66" t="str">
        <f>IF(Edges[[#This Row],[Vertex 1]]=Edges[[#This Row],[Vertex 2]],"HIDE","SHOW")</f>
        <v>SHOW</v>
      </c>
      <c r="BE479" s="66">
        <f>VLOOKUP(Edges[[#This Row],[Region]],'Sentiment Classification'!J:K,2,FALSE)</f>
        <v>154</v>
      </c>
      <c r="BF479" s="66">
        <f>VLOOKUP(Edges[[#This Row],[States]],'Sentiment Classification'!E:F,2,FALSE)</f>
        <v>161</v>
      </c>
      <c r="BG479" s="65" t="str">
        <f>REPLACE(INDEX(GroupVertices[Group], MATCH(Edges[[#This Row],[Vertex 1]],GroupVertices[Vertex],0)),1,1,"")</f>
        <v>orth</v>
      </c>
      <c r="BH479" s="65" t="str">
        <f>REPLACE(INDEX(GroupVertices[Group], MATCH(Edges[[#This Row],[Vertex 2]],GroupVertices[Vertex],0)),1,1,"")</f>
        <v>orth</v>
      </c>
      <c r="BI479">
        <v>1</v>
      </c>
    </row>
    <row r="480" spans="1:61" x14ac:dyDescent="0.25">
      <c r="A480" s="64" t="s">
        <v>4311</v>
      </c>
      <c r="B480" s="64" t="s">
        <v>4500</v>
      </c>
      <c r="C480" s="79" t="s">
        <v>9479</v>
      </c>
      <c r="D480" s="87">
        <v>1</v>
      </c>
      <c r="E480" s="88"/>
      <c r="F480" s="89">
        <v>90</v>
      </c>
      <c r="G480" s="66" t="str">
        <f>IF(Edges[[#This Row],[Vertex 1]]=Edges[[#This Row],[Vertex 2]],"HIDE","SHOW")</f>
        <v>SHOW</v>
      </c>
      <c r="H480" s="77"/>
      <c r="I480" s="90"/>
      <c r="J480" s="90"/>
      <c r="K480" s="34" t="s">
        <v>65</v>
      </c>
      <c r="L480" s="93">
        <v>480</v>
      </c>
      <c r="M480" s="93"/>
      <c r="N480" s="92"/>
      <c r="O480" s="66" t="s">
        <v>232</v>
      </c>
      <c r="P480" s="68">
        <v>42847.713599537034</v>
      </c>
      <c r="Q480" s="66" t="s">
        <v>4673</v>
      </c>
      <c r="R480" s="66"/>
      <c r="S480" s="66"/>
      <c r="T480" s="66" t="s">
        <v>4854</v>
      </c>
      <c r="U480" s="66"/>
      <c r="V480" s="70" t="s">
        <v>4915</v>
      </c>
      <c r="W480" s="68">
        <v>42847.713599537034</v>
      </c>
      <c r="X480" s="70" t="s">
        <v>5192</v>
      </c>
      <c r="Y480" s="66"/>
      <c r="Z480" s="66"/>
      <c r="AA480" s="72" t="s">
        <v>5543</v>
      </c>
      <c r="AB480" s="66"/>
      <c r="AC480" s="66" t="b">
        <v>0</v>
      </c>
      <c r="AD480" s="66">
        <v>0</v>
      </c>
      <c r="AE480" s="72" t="s">
        <v>294</v>
      </c>
      <c r="AF480" s="66" t="b">
        <v>0</v>
      </c>
      <c r="AG480" s="66" t="s">
        <v>297</v>
      </c>
      <c r="AH480" s="66"/>
      <c r="AI480" s="72" t="s">
        <v>294</v>
      </c>
      <c r="AJ480" s="66" t="b">
        <v>0</v>
      </c>
      <c r="AK480" s="66">
        <v>280</v>
      </c>
      <c r="AL480" s="72" t="s">
        <v>5736</v>
      </c>
      <c r="AM480" s="66" t="s">
        <v>1783</v>
      </c>
      <c r="AN480" s="66" t="b">
        <v>0</v>
      </c>
      <c r="AO480" s="72" t="s">
        <v>5736</v>
      </c>
      <c r="AP480" s="66" t="s">
        <v>178</v>
      </c>
      <c r="AQ480" s="66">
        <v>0</v>
      </c>
      <c r="AR480" s="66">
        <v>0</v>
      </c>
      <c r="AS480" s="66"/>
      <c r="AT480" s="66"/>
      <c r="AU480" s="66"/>
      <c r="AV480" s="66"/>
      <c r="AW480" s="66"/>
      <c r="AX480" s="66"/>
      <c r="AY480" s="66"/>
      <c r="AZ480" s="66"/>
      <c r="BA480" s="66" t="s">
        <v>1167</v>
      </c>
      <c r="BB480">
        <v>1</v>
      </c>
      <c r="BC480" s="66" t="str">
        <f>VLOOKUP(Edges[[#This Row],[States]],'Sentiment Classification'!E:G,3,FALSE)</f>
        <v>North</v>
      </c>
      <c r="BD480" s="66" t="str">
        <f>IF(Edges[[#This Row],[Vertex 1]]=Edges[[#This Row],[Vertex 2]],"HIDE","SHOW")</f>
        <v>SHOW</v>
      </c>
      <c r="BE480" s="66">
        <f>VLOOKUP(Edges[[#This Row],[Region]],'Sentiment Classification'!J:K,2,FALSE)</f>
        <v>154</v>
      </c>
      <c r="BF480" s="66">
        <f>VLOOKUP(Edges[[#This Row],[States]],'Sentiment Classification'!E:F,2,FALSE)</f>
        <v>161</v>
      </c>
      <c r="BG480" s="65" t="str">
        <f>REPLACE(INDEX(GroupVertices[Group], MATCH(Edges[[#This Row],[Vertex 1]],GroupVertices[Vertex],0)),1,1,"")</f>
        <v>orth</v>
      </c>
      <c r="BH480" s="65" t="str">
        <f>REPLACE(INDEX(GroupVertices[Group], MATCH(Edges[[#This Row],[Vertex 2]],GroupVertices[Vertex],0)),1,1,"")</f>
        <v>orth</v>
      </c>
      <c r="BI480">
        <v>1</v>
      </c>
    </row>
    <row r="481" spans="1:61" x14ac:dyDescent="0.25">
      <c r="A481" s="64" t="s">
        <v>4312</v>
      </c>
      <c r="B481" s="64" t="s">
        <v>4500</v>
      </c>
      <c r="C481" s="79" t="s">
        <v>9479</v>
      </c>
      <c r="D481" s="87">
        <v>1</v>
      </c>
      <c r="E481" s="88"/>
      <c r="F481" s="89">
        <v>90</v>
      </c>
      <c r="G481" s="66" t="str">
        <f>IF(Edges[[#This Row],[Vertex 1]]=Edges[[#This Row],[Vertex 2]],"HIDE","SHOW")</f>
        <v>SHOW</v>
      </c>
      <c r="H481" s="77"/>
      <c r="I481" s="90"/>
      <c r="J481" s="90"/>
      <c r="K481" s="34" t="s">
        <v>65</v>
      </c>
      <c r="L481" s="93">
        <v>481</v>
      </c>
      <c r="M481" s="93"/>
      <c r="N481" s="92"/>
      <c r="O481" s="66" t="s">
        <v>232</v>
      </c>
      <c r="P481" s="68">
        <v>42847.713599537034</v>
      </c>
      <c r="Q481" s="66" t="s">
        <v>4673</v>
      </c>
      <c r="R481" s="66"/>
      <c r="S481" s="66"/>
      <c r="T481" s="66" t="s">
        <v>4854</v>
      </c>
      <c r="U481" s="66"/>
      <c r="V481" s="70" t="s">
        <v>4916</v>
      </c>
      <c r="W481" s="68">
        <v>42847.713599537034</v>
      </c>
      <c r="X481" s="70" t="s">
        <v>5193</v>
      </c>
      <c r="Y481" s="66"/>
      <c r="Z481" s="66"/>
      <c r="AA481" s="72" t="s">
        <v>5544</v>
      </c>
      <c r="AB481" s="66"/>
      <c r="AC481" s="66" t="b">
        <v>0</v>
      </c>
      <c r="AD481" s="66">
        <v>0</v>
      </c>
      <c r="AE481" s="72" t="s">
        <v>294</v>
      </c>
      <c r="AF481" s="66" t="b">
        <v>0</v>
      </c>
      <c r="AG481" s="66" t="s">
        <v>297</v>
      </c>
      <c r="AH481" s="66"/>
      <c r="AI481" s="72" t="s">
        <v>294</v>
      </c>
      <c r="AJ481" s="66" t="b">
        <v>0</v>
      </c>
      <c r="AK481" s="66">
        <v>280</v>
      </c>
      <c r="AL481" s="72" t="s">
        <v>5736</v>
      </c>
      <c r="AM481" s="66" t="s">
        <v>1783</v>
      </c>
      <c r="AN481" s="66" t="b">
        <v>0</v>
      </c>
      <c r="AO481" s="72" t="s">
        <v>5736</v>
      </c>
      <c r="AP481" s="66" t="s">
        <v>178</v>
      </c>
      <c r="AQ481" s="66">
        <v>0</v>
      </c>
      <c r="AR481" s="66">
        <v>0</v>
      </c>
      <c r="AS481" s="66"/>
      <c r="AT481" s="66"/>
      <c r="AU481" s="66"/>
      <c r="AV481" s="66"/>
      <c r="AW481" s="66"/>
      <c r="AX481" s="66"/>
      <c r="AY481" s="66"/>
      <c r="AZ481" s="66"/>
      <c r="BA481" s="66" t="s">
        <v>1167</v>
      </c>
      <c r="BB481">
        <v>1</v>
      </c>
      <c r="BC481" s="66" t="str">
        <f>VLOOKUP(Edges[[#This Row],[States]],'Sentiment Classification'!E:G,3,FALSE)</f>
        <v>North</v>
      </c>
      <c r="BD481" s="66" t="str">
        <f>IF(Edges[[#This Row],[Vertex 1]]=Edges[[#This Row],[Vertex 2]],"HIDE","SHOW")</f>
        <v>SHOW</v>
      </c>
      <c r="BE481" s="66">
        <f>VLOOKUP(Edges[[#This Row],[Region]],'Sentiment Classification'!J:K,2,FALSE)</f>
        <v>154</v>
      </c>
      <c r="BF481" s="66">
        <f>VLOOKUP(Edges[[#This Row],[States]],'Sentiment Classification'!E:F,2,FALSE)</f>
        <v>161</v>
      </c>
      <c r="BG481" s="65" t="str">
        <f>REPLACE(INDEX(GroupVertices[Group], MATCH(Edges[[#This Row],[Vertex 1]],GroupVertices[Vertex],0)),1,1,"")</f>
        <v>orth</v>
      </c>
      <c r="BH481" s="65" t="str">
        <f>REPLACE(INDEX(GroupVertices[Group], MATCH(Edges[[#This Row],[Vertex 2]],GroupVertices[Vertex],0)),1,1,"")</f>
        <v>orth</v>
      </c>
      <c r="BI481">
        <v>1</v>
      </c>
    </row>
    <row r="482" spans="1:61" x14ac:dyDescent="0.25">
      <c r="A482" s="64" t="s">
        <v>4313</v>
      </c>
      <c r="B482" s="64" t="s">
        <v>4500</v>
      </c>
      <c r="C482" s="79" t="s">
        <v>9479</v>
      </c>
      <c r="D482" s="87">
        <v>1</v>
      </c>
      <c r="E482" s="88"/>
      <c r="F482" s="89">
        <v>90</v>
      </c>
      <c r="G482" s="66" t="str">
        <f>IF(Edges[[#This Row],[Vertex 1]]=Edges[[#This Row],[Vertex 2]],"HIDE","SHOW")</f>
        <v>SHOW</v>
      </c>
      <c r="H482" s="77"/>
      <c r="I482" s="90"/>
      <c r="J482" s="90"/>
      <c r="K482" s="34" t="s">
        <v>65</v>
      </c>
      <c r="L482" s="93">
        <v>482</v>
      </c>
      <c r="M482" s="93"/>
      <c r="N482" s="92"/>
      <c r="O482" s="66" t="s">
        <v>232</v>
      </c>
      <c r="P482" s="68">
        <v>42847.713599537034</v>
      </c>
      <c r="Q482" s="66" t="s">
        <v>4673</v>
      </c>
      <c r="R482" s="66"/>
      <c r="S482" s="66"/>
      <c r="T482" s="66" t="s">
        <v>4854</v>
      </c>
      <c r="U482" s="66"/>
      <c r="V482" s="70" t="s">
        <v>4917</v>
      </c>
      <c r="W482" s="68">
        <v>42847.713599537034</v>
      </c>
      <c r="X482" s="70" t="s">
        <v>5194</v>
      </c>
      <c r="Y482" s="66"/>
      <c r="Z482" s="66"/>
      <c r="AA482" s="72" t="s">
        <v>5545</v>
      </c>
      <c r="AB482" s="66"/>
      <c r="AC482" s="66" t="b">
        <v>0</v>
      </c>
      <c r="AD482" s="66">
        <v>0</v>
      </c>
      <c r="AE482" s="72" t="s">
        <v>294</v>
      </c>
      <c r="AF482" s="66" t="b">
        <v>0</v>
      </c>
      <c r="AG482" s="66" t="s">
        <v>297</v>
      </c>
      <c r="AH482" s="66"/>
      <c r="AI482" s="72" t="s">
        <v>294</v>
      </c>
      <c r="AJ482" s="66" t="b">
        <v>0</v>
      </c>
      <c r="AK482" s="66">
        <v>280</v>
      </c>
      <c r="AL482" s="72" t="s">
        <v>5736</v>
      </c>
      <c r="AM482" s="66" t="s">
        <v>1783</v>
      </c>
      <c r="AN482" s="66" t="b">
        <v>0</v>
      </c>
      <c r="AO482" s="72" t="s">
        <v>5736</v>
      </c>
      <c r="AP482" s="66" t="s">
        <v>178</v>
      </c>
      <c r="AQ482" s="66">
        <v>0</v>
      </c>
      <c r="AR482" s="66">
        <v>0</v>
      </c>
      <c r="AS482" s="66"/>
      <c r="AT482" s="66"/>
      <c r="AU482" s="66"/>
      <c r="AV482" s="66"/>
      <c r="AW482" s="66"/>
      <c r="AX482" s="66"/>
      <c r="AY482" s="66"/>
      <c r="AZ482" s="66"/>
      <c r="BA482" s="66" t="s">
        <v>1167</v>
      </c>
      <c r="BB482">
        <v>1</v>
      </c>
      <c r="BC482" s="66" t="str">
        <f>VLOOKUP(Edges[[#This Row],[States]],'Sentiment Classification'!E:G,3,FALSE)</f>
        <v>North</v>
      </c>
      <c r="BD482" s="66" t="str">
        <f>IF(Edges[[#This Row],[Vertex 1]]=Edges[[#This Row],[Vertex 2]],"HIDE","SHOW")</f>
        <v>SHOW</v>
      </c>
      <c r="BE482" s="66">
        <f>VLOOKUP(Edges[[#This Row],[Region]],'Sentiment Classification'!J:K,2,FALSE)</f>
        <v>154</v>
      </c>
      <c r="BF482" s="66">
        <f>VLOOKUP(Edges[[#This Row],[States]],'Sentiment Classification'!E:F,2,FALSE)</f>
        <v>161</v>
      </c>
      <c r="BG482" s="65" t="str">
        <f>REPLACE(INDEX(GroupVertices[Group], MATCH(Edges[[#This Row],[Vertex 1]],GroupVertices[Vertex],0)),1,1,"")</f>
        <v>orth</v>
      </c>
      <c r="BH482" s="65" t="str">
        <f>REPLACE(INDEX(GroupVertices[Group], MATCH(Edges[[#This Row],[Vertex 2]],GroupVertices[Vertex],0)),1,1,"")</f>
        <v>orth</v>
      </c>
      <c r="BI482">
        <v>1</v>
      </c>
    </row>
    <row r="483" spans="1:61" x14ac:dyDescent="0.25">
      <c r="A483" s="64" t="s">
        <v>4314</v>
      </c>
      <c r="B483" s="64" t="s">
        <v>4500</v>
      </c>
      <c r="C483" s="79" t="s">
        <v>9479</v>
      </c>
      <c r="D483" s="87">
        <v>1</v>
      </c>
      <c r="E483" s="88"/>
      <c r="F483" s="89">
        <v>90</v>
      </c>
      <c r="G483" s="66" t="str">
        <f>IF(Edges[[#This Row],[Vertex 1]]=Edges[[#This Row],[Vertex 2]],"HIDE","SHOW")</f>
        <v>SHOW</v>
      </c>
      <c r="H483" s="77"/>
      <c r="I483" s="90"/>
      <c r="J483" s="90"/>
      <c r="K483" s="34" t="s">
        <v>65</v>
      </c>
      <c r="L483" s="93">
        <v>483</v>
      </c>
      <c r="M483" s="93"/>
      <c r="N483" s="92"/>
      <c r="O483" s="66" t="s">
        <v>232</v>
      </c>
      <c r="P483" s="68">
        <v>42847.713599537034</v>
      </c>
      <c r="Q483" s="66" t="s">
        <v>4673</v>
      </c>
      <c r="R483" s="66"/>
      <c r="S483" s="66"/>
      <c r="T483" s="66" t="s">
        <v>4854</v>
      </c>
      <c r="U483" s="66"/>
      <c r="V483" s="70" t="s">
        <v>4918</v>
      </c>
      <c r="W483" s="68">
        <v>42847.713599537034</v>
      </c>
      <c r="X483" s="70" t="s">
        <v>5195</v>
      </c>
      <c r="Y483" s="66"/>
      <c r="Z483" s="66"/>
      <c r="AA483" s="72" t="s">
        <v>5546</v>
      </c>
      <c r="AB483" s="66"/>
      <c r="AC483" s="66" t="b">
        <v>0</v>
      </c>
      <c r="AD483" s="66">
        <v>0</v>
      </c>
      <c r="AE483" s="72" t="s">
        <v>294</v>
      </c>
      <c r="AF483" s="66" t="b">
        <v>0</v>
      </c>
      <c r="AG483" s="66" t="s">
        <v>297</v>
      </c>
      <c r="AH483" s="66"/>
      <c r="AI483" s="72" t="s">
        <v>294</v>
      </c>
      <c r="AJ483" s="66" t="b">
        <v>0</v>
      </c>
      <c r="AK483" s="66">
        <v>280</v>
      </c>
      <c r="AL483" s="72" t="s">
        <v>5736</v>
      </c>
      <c r="AM483" s="66" t="s">
        <v>1783</v>
      </c>
      <c r="AN483" s="66" t="b">
        <v>0</v>
      </c>
      <c r="AO483" s="72" t="s">
        <v>5736</v>
      </c>
      <c r="AP483" s="66" t="s">
        <v>178</v>
      </c>
      <c r="AQ483" s="66">
        <v>0</v>
      </c>
      <c r="AR483" s="66">
        <v>0</v>
      </c>
      <c r="AS483" s="66"/>
      <c r="AT483" s="66"/>
      <c r="AU483" s="66"/>
      <c r="AV483" s="66"/>
      <c r="AW483" s="66"/>
      <c r="AX483" s="66"/>
      <c r="AY483" s="66"/>
      <c r="AZ483" s="66"/>
      <c r="BA483" s="66" t="s">
        <v>1167</v>
      </c>
      <c r="BB483">
        <v>1</v>
      </c>
      <c r="BC483" s="66" t="str">
        <f>VLOOKUP(Edges[[#This Row],[States]],'Sentiment Classification'!E:G,3,FALSE)</f>
        <v>North</v>
      </c>
      <c r="BD483" s="66" t="str">
        <f>IF(Edges[[#This Row],[Vertex 1]]=Edges[[#This Row],[Vertex 2]],"HIDE","SHOW")</f>
        <v>SHOW</v>
      </c>
      <c r="BE483" s="66">
        <f>VLOOKUP(Edges[[#This Row],[Region]],'Sentiment Classification'!J:K,2,FALSE)</f>
        <v>154</v>
      </c>
      <c r="BF483" s="66">
        <f>VLOOKUP(Edges[[#This Row],[States]],'Sentiment Classification'!E:F,2,FALSE)</f>
        <v>161</v>
      </c>
      <c r="BG483" s="65" t="str">
        <f>REPLACE(INDEX(GroupVertices[Group], MATCH(Edges[[#This Row],[Vertex 1]],GroupVertices[Vertex],0)),1,1,"")</f>
        <v>orth</v>
      </c>
      <c r="BH483" s="65" t="str">
        <f>REPLACE(INDEX(GroupVertices[Group], MATCH(Edges[[#This Row],[Vertex 2]],GroupVertices[Vertex],0)),1,1,"")</f>
        <v>orth</v>
      </c>
      <c r="BI483">
        <v>1</v>
      </c>
    </row>
    <row r="484" spans="1:61" x14ac:dyDescent="0.25">
      <c r="A484" s="64" t="s">
        <v>4315</v>
      </c>
      <c r="B484" s="64" t="s">
        <v>4500</v>
      </c>
      <c r="C484" s="79" t="s">
        <v>9479</v>
      </c>
      <c r="D484" s="87">
        <v>1</v>
      </c>
      <c r="E484" s="88"/>
      <c r="F484" s="89">
        <v>90</v>
      </c>
      <c r="G484" s="66" t="str">
        <f>IF(Edges[[#This Row],[Vertex 1]]=Edges[[#This Row],[Vertex 2]],"HIDE","SHOW")</f>
        <v>SHOW</v>
      </c>
      <c r="H484" s="77"/>
      <c r="I484" s="90"/>
      <c r="J484" s="90"/>
      <c r="K484" s="34" t="s">
        <v>65</v>
      </c>
      <c r="L484" s="93">
        <v>484</v>
      </c>
      <c r="M484" s="93"/>
      <c r="N484" s="92"/>
      <c r="O484" s="66" t="s">
        <v>232</v>
      </c>
      <c r="P484" s="68">
        <v>42847.713599537034</v>
      </c>
      <c r="Q484" s="66" t="s">
        <v>4673</v>
      </c>
      <c r="R484" s="66"/>
      <c r="S484" s="66"/>
      <c r="T484" s="66" t="s">
        <v>4854</v>
      </c>
      <c r="U484" s="66"/>
      <c r="V484" s="70" t="s">
        <v>4919</v>
      </c>
      <c r="W484" s="68">
        <v>42847.713599537034</v>
      </c>
      <c r="X484" s="70" t="s">
        <v>5196</v>
      </c>
      <c r="Y484" s="66"/>
      <c r="Z484" s="66"/>
      <c r="AA484" s="72" t="s">
        <v>5547</v>
      </c>
      <c r="AB484" s="66"/>
      <c r="AC484" s="66" t="b">
        <v>0</v>
      </c>
      <c r="AD484" s="66">
        <v>0</v>
      </c>
      <c r="AE484" s="72" t="s">
        <v>294</v>
      </c>
      <c r="AF484" s="66" t="b">
        <v>0</v>
      </c>
      <c r="AG484" s="66" t="s">
        <v>297</v>
      </c>
      <c r="AH484" s="66"/>
      <c r="AI484" s="72" t="s">
        <v>294</v>
      </c>
      <c r="AJ484" s="66" t="b">
        <v>0</v>
      </c>
      <c r="AK484" s="66">
        <v>280</v>
      </c>
      <c r="AL484" s="72" t="s">
        <v>5736</v>
      </c>
      <c r="AM484" s="66" t="s">
        <v>1783</v>
      </c>
      <c r="AN484" s="66" t="b">
        <v>0</v>
      </c>
      <c r="AO484" s="72" t="s">
        <v>5736</v>
      </c>
      <c r="AP484" s="66" t="s">
        <v>178</v>
      </c>
      <c r="AQ484" s="66">
        <v>0</v>
      </c>
      <c r="AR484" s="66">
        <v>0</v>
      </c>
      <c r="AS484" s="66"/>
      <c r="AT484" s="66"/>
      <c r="AU484" s="66"/>
      <c r="AV484" s="66"/>
      <c r="AW484" s="66"/>
      <c r="AX484" s="66"/>
      <c r="AY484" s="66"/>
      <c r="AZ484" s="66"/>
      <c r="BA484" s="66" t="s">
        <v>1167</v>
      </c>
      <c r="BB484">
        <v>1</v>
      </c>
      <c r="BC484" s="66" t="str">
        <f>VLOOKUP(Edges[[#This Row],[States]],'Sentiment Classification'!E:G,3,FALSE)</f>
        <v>North</v>
      </c>
      <c r="BD484" s="66" t="str">
        <f>IF(Edges[[#This Row],[Vertex 1]]=Edges[[#This Row],[Vertex 2]],"HIDE","SHOW")</f>
        <v>SHOW</v>
      </c>
      <c r="BE484" s="66">
        <f>VLOOKUP(Edges[[#This Row],[Region]],'Sentiment Classification'!J:K,2,FALSE)</f>
        <v>154</v>
      </c>
      <c r="BF484" s="66">
        <f>VLOOKUP(Edges[[#This Row],[States]],'Sentiment Classification'!E:F,2,FALSE)</f>
        <v>161</v>
      </c>
      <c r="BG484" s="65" t="str">
        <f>REPLACE(INDEX(GroupVertices[Group], MATCH(Edges[[#This Row],[Vertex 1]],GroupVertices[Vertex],0)),1,1,"")</f>
        <v>orth</v>
      </c>
      <c r="BH484" s="65" t="str">
        <f>REPLACE(INDEX(GroupVertices[Group], MATCH(Edges[[#This Row],[Vertex 2]],GroupVertices[Vertex],0)),1,1,"")</f>
        <v>orth</v>
      </c>
      <c r="BI484">
        <v>1</v>
      </c>
    </row>
    <row r="485" spans="1:61" x14ac:dyDescent="0.25">
      <c r="A485" s="64" t="s">
        <v>4316</v>
      </c>
      <c r="B485" s="64" t="s">
        <v>4500</v>
      </c>
      <c r="C485" s="79" t="s">
        <v>9479</v>
      </c>
      <c r="D485" s="87">
        <v>1</v>
      </c>
      <c r="E485" s="88"/>
      <c r="F485" s="89">
        <v>90</v>
      </c>
      <c r="G485" s="66" t="str">
        <f>IF(Edges[[#This Row],[Vertex 1]]=Edges[[#This Row],[Vertex 2]],"HIDE","SHOW")</f>
        <v>SHOW</v>
      </c>
      <c r="H485" s="77"/>
      <c r="I485" s="90"/>
      <c r="J485" s="90"/>
      <c r="K485" s="34" t="s">
        <v>65</v>
      </c>
      <c r="L485" s="93">
        <v>485</v>
      </c>
      <c r="M485" s="93"/>
      <c r="N485" s="92"/>
      <c r="O485" s="66" t="s">
        <v>232</v>
      </c>
      <c r="P485" s="68">
        <v>42847.713599537034</v>
      </c>
      <c r="Q485" s="66" t="s">
        <v>4673</v>
      </c>
      <c r="R485" s="66"/>
      <c r="S485" s="66"/>
      <c r="T485" s="66" t="s">
        <v>4854</v>
      </c>
      <c r="U485" s="66"/>
      <c r="V485" s="70" t="s">
        <v>4920</v>
      </c>
      <c r="W485" s="68">
        <v>42847.713599537034</v>
      </c>
      <c r="X485" s="70" t="s">
        <v>5197</v>
      </c>
      <c r="Y485" s="66"/>
      <c r="Z485" s="66"/>
      <c r="AA485" s="72" t="s">
        <v>5548</v>
      </c>
      <c r="AB485" s="66"/>
      <c r="AC485" s="66" t="b">
        <v>0</v>
      </c>
      <c r="AD485" s="66">
        <v>0</v>
      </c>
      <c r="AE485" s="72" t="s">
        <v>294</v>
      </c>
      <c r="AF485" s="66" t="b">
        <v>0</v>
      </c>
      <c r="AG485" s="66" t="s">
        <v>297</v>
      </c>
      <c r="AH485" s="66"/>
      <c r="AI485" s="72" t="s">
        <v>294</v>
      </c>
      <c r="AJ485" s="66" t="b">
        <v>0</v>
      </c>
      <c r="AK485" s="66">
        <v>280</v>
      </c>
      <c r="AL485" s="72" t="s">
        <v>5736</v>
      </c>
      <c r="AM485" s="66" t="s">
        <v>1783</v>
      </c>
      <c r="AN485" s="66" t="b">
        <v>0</v>
      </c>
      <c r="AO485" s="72" t="s">
        <v>5736</v>
      </c>
      <c r="AP485" s="66" t="s">
        <v>178</v>
      </c>
      <c r="AQ485" s="66">
        <v>0</v>
      </c>
      <c r="AR485" s="66">
        <v>0</v>
      </c>
      <c r="AS485" s="66"/>
      <c r="AT485" s="66"/>
      <c r="AU485" s="66"/>
      <c r="AV485" s="66"/>
      <c r="AW485" s="66"/>
      <c r="AX485" s="66"/>
      <c r="AY485" s="66"/>
      <c r="AZ485" s="66"/>
      <c r="BA485" s="66" t="s">
        <v>1167</v>
      </c>
      <c r="BB485">
        <v>1</v>
      </c>
      <c r="BC485" s="66" t="str">
        <f>VLOOKUP(Edges[[#This Row],[States]],'Sentiment Classification'!E:G,3,FALSE)</f>
        <v>North</v>
      </c>
      <c r="BD485" s="66" t="str">
        <f>IF(Edges[[#This Row],[Vertex 1]]=Edges[[#This Row],[Vertex 2]],"HIDE","SHOW")</f>
        <v>SHOW</v>
      </c>
      <c r="BE485" s="66">
        <f>VLOOKUP(Edges[[#This Row],[Region]],'Sentiment Classification'!J:K,2,FALSE)</f>
        <v>154</v>
      </c>
      <c r="BF485" s="66">
        <f>VLOOKUP(Edges[[#This Row],[States]],'Sentiment Classification'!E:F,2,FALSE)</f>
        <v>161</v>
      </c>
      <c r="BG485" s="65" t="str">
        <f>REPLACE(INDEX(GroupVertices[Group], MATCH(Edges[[#This Row],[Vertex 1]],GroupVertices[Vertex],0)),1,1,"")</f>
        <v>orth</v>
      </c>
      <c r="BH485" s="65" t="str">
        <f>REPLACE(INDEX(GroupVertices[Group], MATCH(Edges[[#This Row],[Vertex 2]],GroupVertices[Vertex],0)),1,1,"")</f>
        <v>orth</v>
      </c>
      <c r="BI485">
        <v>1</v>
      </c>
    </row>
    <row r="486" spans="1:61" x14ac:dyDescent="0.25">
      <c r="A486" s="64" t="s">
        <v>4317</v>
      </c>
      <c r="B486" s="64" t="s">
        <v>4500</v>
      </c>
      <c r="C486" s="79" t="s">
        <v>9479</v>
      </c>
      <c r="D486" s="87">
        <v>1</v>
      </c>
      <c r="E486" s="88"/>
      <c r="F486" s="89">
        <v>90</v>
      </c>
      <c r="G486" s="66" t="str">
        <f>IF(Edges[[#This Row],[Vertex 1]]=Edges[[#This Row],[Vertex 2]],"HIDE","SHOW")</f>
        <v>SHOW</v>
      </c>
      <c r="H486" s="77"/>
      <c r="I486" s="90"/>
      <c r="J486" s="90"/>
      <c r="K486" s="34" t="s">
        <v>65</v>
      </c>
      <c r="L486" s="93">
        <v>486</v>
      </c>
      <c r="M486" s="93"/>
      <c r="N486" s="92"/>
      <c r="O486" s="66" t="s">
        <v>232</v>
      </c>
      <c r="P486" s="68">
        <v>42847.713599537034</v>
      </c>
      <c r="Q486" s="66" t="s">
        <v>4673</v>
      </c>
      <c r="R486" s="66"/>
      <c r="S486" s="66"/>
      <c r="T486" s="66" t="s">
        <v>4854</v>
      </c>
      <c r="U486" s="66"/>
      <c r="V486" s="70" t="s">
        <v>4921</v>
      </c>
      <c r="W486" s="68">
        <v>42847.713599537034</v>
      </c>
      <c r="X486" s="70" t="s">
        <v>5198</v>
      </c>
      <c r="Y486" s="66"/>
      <c r="Z486" s="66"/>
      <c r="AA486" s="72" t="s">
        <v>5549</v>
      </c>
      <c r="AB486" s="66"/>
      <c r="AC486" s="66" t="b">
        <v>0</v>
      </c>
      <c r="AD486" s="66">
        <v>0</v>
      </c>
      <c r="AE486" s="72" t="s">
        <v>294</v>
      </c>
      <c r="AF486" s="66" t="b">
        <v>0</v>
      </c>
      <c r="AG486" s="66" t="s">
        <v>297</v>
      </c>
      <c r="AH486" s="66"/>
      <c r="AI486" s="72" t="s">
        <v>294</v>
      </c>
      <c r="AJ486" s="66" t="b">
        <v>0</v>
      </c>
      <c r="AK486" s="66">
        <v>280</v>
      </c>
      <c r="AL486" s="72" t="s">
        <v>5736</v>
      </c>
      <c r="AM486" s="66" t="s">
        <v>1783</v>
      </c>
      <c r="AN486" s="66" t="b">
        <v>0</v>
      </c>
      <c r="AO486" s="72" t="s">
        <v>5736</v>
      </c>
      <c r="AP486" s="66" t="s">
        <v>178</v>
      </c>
      <c r="AQ486" s="66">
        <v>0</v>
      </c>
      <c r="AR486" s="66">
        <v>0</v>
      </c>
      <c r="AS486" s="66"/>
      <c r="AT486" s="66"/>
      <c r="AU486" s="66"/>
      <c r="AV486" s="66"/>
      <c r="AW486" s="66"/>
      <c r="AX486" s="66"/>
      <c r="AY486" s="66"/>
      <c r="AZ486" s="66"/>
      <c r="BA486" s="66" t="s">
        <v>1167</v>
      </c>
      <c r="BB486">
        <v>1</v>
      </c>
      <c r="BC486" s="66" t="str">
        <f>VLOOKUP(Edges[[#This Row],[States]],'Sentiment Classification'!E:G,3,FALSE)</f>
        <v>North</v>
      </c>
      <c r="BD486" s="66" t="str">
        <f>IF(Edges[[#This Row],[Vertex 1]]=Edges[[#This Row],[Vertex 2]],"HIDE","SHOW")</f>
        <v>SHOW</v>
      </c>
      <c r="BE486" s="66">
        <f>VLOOKUP(Edges[[#This Row],[Region]],'Sentiment Classification'!J:K,2,FALSE)</f>
        <v>154</v>
      </c>
      <c r="BF486" s="66">
        <f>VLOOKUP(Edges[[#This Row],[States]],'Sentiment Classification'!E:F,2,FALSE)</f>
        <v>161</v>
      </c>
      <c r="BG486" s="65" t="str">
        <f>REPLACE(INDEX(GroupVertices[Group], MATCH(Edges[[#This Row],[Vertex 1]],GroupVertices[Vertex],0)),1,1,"")</f>
        <v>orth</v>
      </c>
      <c r="BH486" s="65" t="str">
        <f>REPLACE(INDEX(GroupVertices[Group], MATCH(Edges[[#This Row],[Vertex 2]],GroupVertices[Vertex],0)),1,1,"")</f>
        <v>orth</v>
      </c>
      <c r="BI486">
        <v>1</v>
      </c>
    </row>
    <row r="487" spans="1:61" x14ac:dyDescent="0.25">
      <c r="A487" s="64" t="s">
        <v>4318</v>
      </c>
      <c r="B487" s="64" t="s">
        <v>4500</v>
      </c>
      <c r="C487" s="79" t="s">
        <v>9479</v>
      </c>
      <c r="D487" s="87">
        <v>1</v>
      </c>
      <c r="E487" s="88"/>
      <c r="F487" s="89">
        <v>90</v>
      </c>
      <c r="G487" s="66" t="str">
        <f>IF(Edges[[#This Row],[Vertex 1]]=Edges[[#This Row],[Vertex 2]],"HIDE","SHOW")</f>
        <v>SHOW</v>
      </c>
      <c r="H487" s="77"/>
      <c r="I487" s="90"/>
      <c r="J487" s="90"/>
      <c r="K487" s="34" t="s">
        <v>65</v>
      </c>
      <c r="L487" s="93">
        <v>487</v>
      </c>
      <c r="M487" s="93"/>
      <c r="N487" s="92"/>
      <c r="O487" s="66" t="s">
        <v>232</v>
      </c>
      <c r="P487" s="68">
        <v>42847.713599537034</v>
      </c>
      <c r="Q487" s="66" t="s">
        <v>4673</v>
      </c>
      <c r="R487" s="66"/>
      <c r="S487" s="66"/>
      <c r="T487" s="66" t="s">
        <v>4854</v>
      </c>
      <c r="U487" s="66"/>
      <c r="V487" s="70" t="s">
        <v>4922</v>
      </c>
      <c r="W487" s="68">
        <v>42847.713599537034</v>
      </c>
      <c r="X487" s="70" t="s">
        <v>5199</v>
      </c>
      <c r="Y487" s="66"/>
      <c r="Z487" s="66"/>
      <c r="AA487" s="72" t="s">
        <v>5550</v>
      </c>
      <c r="AB487" s="66"/>
      <c r="AC487" s="66" t="b">
        <v>0</v>
      </c>
      <c r="AD487" s="66">
        <v>0</v>
      </c>
      <c r="AE487" s="72" t="s">
        <v>294</v>
      </c>
      <c r="AF487" s="66" t="b">
        <v>0</v>
      </c>
      <c r="AG487" s="66" t="s">
        <v>297</v>
      </c>
      <c r="AH487" s="66"/>
      <c r="AI487" s="72" t="s">
        <v>294</v>
      </c>
      <c r="AJ487" s="66" t="b">
        <v>0</v>
      </c>
      <c r="AK487" s="66">
        <v>280</v>
      </c>
      <c r="AL487" s="72" t="s">
        <v>5736</v>
      </c>
      <c r="AM487" s="66" t="s">
        <v>1783</v>
      </c>
      <c r="AN487" s="66" t="b">
        <v>0</v>
      </c>
      <c r="AO487" s="72" t="s">
        <v>5736</v>
      </c>
      <c r="AP487" s="66" t="s">
        <v>178</v>
      </c>
      <c r="AQ487" s="66">
        <v>0</v>
      </c>
      <c r="AR487" s="66">
        <v>0</v>
      </c>
      <c r="AS487" s="66"/>
      <c r="AT487" s="66"/>
      <c r="AU487" s="66"/>
      <c r="AV487" s="66"/>
      <c r="AW487" s="66"/>
      <c r="AX487" s="66"/>
      <c r="AY487" s="66"/>
      <c r="AZ487" s="66"/>
      <c r="BA487" s="66" t="s">
        <v>1167</v>
      </c>
      <c r="BB487">
        <v>1</v>
      </c>
      <c r="BC487" s="66" t="str">
        <f>VLOOKUP(Edges[[#This Row],[States]],'Sentiment Classification'!E:G,3,FALSE)</f>
        <v>North</v>
      </c>
      <c r="BD487" s="66" t="str">
        <f>IF(Edges[[#This Row],[Vertex 1]]=Edges[[#This Row],[Vertex 2]],"HIDE","SHOW")</f>
        <v>SHOW</v>
      </c>
      <c r="BE487" s="66">
        <f>VLOOKUP(Edges[[#This Row],[Region]],'Sentiment Classification'!J:K,2,FALSE)</f>
        <v>154</v>
      </c>
      <c r="BF487" s="66">
        <f>VLOOKUP(Edges[[#This Row],[States]],'Sentiment Classification'!E:F,2,FALSE)</f>
        <v>161</v>
      </c>
      <c r="BG487" s="65" t="str">
        <f>REPLACE(INDEX(GroupVertices[Group], MATCH(Edges[[#This Row],[Vertex 1]],GroupVertices[Vertex],0)),1,1,"")</f>
        <v>orth</v>
      </c>
      <c r="BH487" s="65" t="str">
        <f>REPLACE(INDEX(GroupVertices[Group], MATCH(Edges[[#This Row],[Vertex 2]],GroupVertices[Vertex],0)),1,1,"")</f>
        <v>orth</v>
      </c>
      <c r="BI487">
        <v>1</v>
      </c>
    </row>
    <row r="488" spans="1:61" x14ac:dyDescent="0.25">
      <c r="A488" s="64" t="s">
        <v>4319</v>
      </c>
      <c r="B488" s="64" t="s">
        <v>4500</v>
      </c>
      <c r="C488" s="79" t="s">
        <v>9479</v>
      </c>
      <c r="D488" s="87">
        <v>1</v>
      </c>
      <c r="E488" s="88"/>
      <c r="F488" s="89">
        <v>90</v>
      </c>
      <c r="G488" s="66" t="str">
        <f>IF(Edges[[#This Row],[Vertex 1]]=Edges[[#This Row],[Vertex 2]],"HIDE","SHOW")</f>
        <v>SHOW</v>
      </c>
      <c r="H488" s="77"/>
      <c r="I488" s="90"/>
      <c r="J488" s="90"/>
      <c r="K488" s="34" t="s">
        <v>65</v>
      </c>
      <c r="L488" s="93">
        <v>488</v>
      </c>
      <c r="M488" s="93"/>
      <c r="N488" s="92"/>
      <c r="O488" s="66" t="s">
        <v>232</v>
      </c>
      <c r="P488" s="68">
        <v>42847.713599537034</v>
      </c>
      <c r="Q488" s="66" t="s">
        <v>4673</v>
      </c>
      <c r="R488" s="66"/>
      <c r="S488" s="66"/>
      <c r="T488" s="66" t="s">
        <v>4854</v>
      </c>
      <c r="U488" s="66"/>
      <c r="V488" s="70" t="s">
        <v>4923</v>
      </c>
      <c r="W488" s="68">
        <v>42847.713599537034</v>
      </c>
      <c r="X488" s="70" t="s">
        <v>5200</v>
      </c>
      <c r="Y488" s="66"/>
      <c r="Z488" s="66"/>
      <c r="AA488" s="72" t="s">
        <v>5551</v>
      </c>
      <c r="AB488" s="66"/>
      <c r="AC488" s="66" t="b">
        <v>0</v>
      </c>
      <c r="AD488" s="66">
        <v>0</v>
      </c>
      <c r="AE488" s="72" t="s">
        <v>294</v>
      </c>
      <c r="AF488" s="66" t="b">
        <v>0</v>
      </c>
      <c r="AG488" s="66" t="s">
        <v>297</v>
      </c>
      <c r="AH488" s="66"/>
      <c r="AI488" s="72" t="s">
        <v>294</v>
      </c>
      <c r="AJ488" s="66" t="b">
        <v>0</v>
      </c>
      <c r="AK488" s="66">
        <v>280</v>
      </c>
      <c r="AL488" s="72" t="s">
        <v>5736</v>
      </c>
      <c r="AM488" s="66" t="s">
        <v>1783</v>
      </c>
      <c r="AN488" s="66" t="b">
        <v>0</v>
      </c>
      <c r="AO488" s="72" t="s">
        <v>5736</v>
      </c>
      <c r="AP488" s="66" t="s">
        <v>178</v>
      </c>
      <c r="AQ488" s="66">
        <v>0</v>
      </c>
      <c r="AR488" s="66">
        <v>0</v>
      </c>
      <c r="AS488" s="66"/>
      <c r="AT488" s="66"/>
      <c r="AU488" s="66"/>
      <c r="AV488" s="66"/>
      <c r="AW488" s="66"/>
      <c r="AX488" s="66"/>
      <c r="AY488" s="66"/>
      <c r="AZ488" s="66"/>
      <c r="BA488" s="66" t="s">
        <v>1167</v>
      </c>
      <c r="BB488">
        <v>1</v>
      </c>
      <c r="BC488" s="66" t="str">
        <f>VLOOKUP(Edges[[#This Row],[States]],'Sentiment Classification'!E:G,3,FALSE)</f>
        <v>North</v>
      </c>
      <c r="BD488" s="66" t="str">
        <f>IF(Edges[[#This Row],[Vertex 1]]=Edges[[#This Row],[Vertex 2]],"HIDE","SHOW")</f>
        <v>SHOW</v>
      </c>
      <c r="BE488" s="66">
        <f>VLOOKUP(Edges[[#This Row],[Region]],'Sentiment Classification'!J:K,2,FALSE)</f>
        <v>154</v>
      </c>
      <c r="BF488" s="66">
        <f>VLOOKUP(Edges[[#This Row],[States]],'Sentiment Classification'!E:F,2,FALSE)</f>
        <v>161</v>
      </c>
      <c r="BG488" s="65" t="str">
        <f>REPLACE(INDEX(GroupVertices[Group], MATCH(Edges[[#This Row],[Vertex 1]],GroupVertices[Vertex],0)),1,1,"")</f>
        <v>orth</v>
      </c>
      <c r="BH488" s="65" t="str">
        <f>REPLACE(INDEX(GroupVertices[Group], MATCH(Edges[[#This Row],[Vertex 2]],GroupVertices[Vertex],0)),1,1,"")</f>
        <v>orth</v>
      </c>
      <c r="BI488">
        <v>1</v>
      </c>
    </row>
    <row r="489" spans="1:61" x14ac:dyDescent="0.25">
      <c r="A489" s="64" t="s">
        <v>4320</v>
      </c>
      <c r="B489" s="64" t="s">
        <v>4500</v>
      </c>
      <c r="C489" s="79" t="s">
        <v>9479</v>
      </c>
      <c r="D489" s="87">
        <v>1</v>
      </c>
      <c r="E489" s="88"/>
      <c r="F489" s="89">
        <v>90</v>
      </c>
      <c r="G489" s="66" t="str">
        <f>IF(Edges[[#This Row],[Vertex 1]]=Edges[[#This Row],[Vertex 2]],"HIDE","SHOW")</f>
        <v>SHOW</v>
      </c>
      <c r="H489" s="77"/>
      <c r="I489" s="90"/>
      <c r="J489" s="90"/>
      <c r="K489" s="34" t="s">
        <v>65</v>
      </c>
      <c r="L489" s="93">
        <v>489</v>
      </c>
      <c r="M489" s="93"/>
      <c r="N489" s="92"/>
      <c r="O489" s="66" t="s">
        <v>232</v>
      </c>
      <c r="P489" s="68">
        <v>42847.713599537034</v>
      </c>
      <c r="Q489" s="66" t="s">
        <v>4673</v>
      </c>
      <c r="R489" s="66"/>
      <c r="S489" s="66"/>
      <c r="T489" s="66" t="s">
        <v>4854</v>
      </c>
      <c r="U489" s="66"/>
      <c r="V489" s="70" t="s">
        <v>4924</v>
      </c>
      <c r="W489" s="68">
        <v>42847.713599537034</v>
      </c>
      <c r="X489" s="70" t="s">
        <v>5201</v>
      </c>
      <c r="Y489" s="66"/>
      <c r="Z489" s="66"/>
      <c r="AA489" s="72" t="s">
        <v>5552</v>
      </c>
      <c r="AB489" s="66"/>
      <c r="AC489" s="66" t="b">
        <v>0</v>
      </c>
      <c r="AD489" s="66">
        <v>0</v>
      </c>
      <c r="AE489" s="72" t="s">
        <v>294</v>
      </c>
      <c r="AF489" s="66" t="b">
        <v>0</v>
      </c>
      <c r="AG489" s="66" t="s">
        <v>297</v>
      </c>
      <c r="AH489" s="66"/>
      <c r="AI489" s="72" t="s">
        <v>294</v>
      </c>
      <c r="AJ489" s="66" t="b">
        <v>0</v>
      </c>
      <c r="AK489" s="66">
        <v>280</v>
      </c>
      <c r="AL489" s="72" t="s">
        <v>5736</v>
      </c>
      <c r="AM489" s="66" t="s">
        <v>1783</v>
      </c>
      <c r="AN489" s="66" t="b">
        <v>0</v>
      </c>
      <c r="AO489" s="72" t="s">
        <v>5736</v>
      </c>
      <c r="AP489" s="66" t="s">
        <v>178</v>
      </c>
      <c r="AQ489" s="66">
        <v>0</v>
      </c>
      <c r="AR489" s="66">
        <v>0</v>
      </c>
      <c r="AS489" s="66"/>
      <c r="AT489" s="66"/>
      <c r="AU489" s="66"/>
      <c r="AV489" s="66"/>
      <c r="AW489" s="66"/>
      <c r="AX489" s="66"/>
      <c r="AY489" s="66"/>
      <c r="AZ489" s="66"/>
      <c r="BA489" s="66" t="s">
        <v>1167</v>
      </c>
      <c r="BB489">
        <v>1</v>
      </c>
      <c r="BC489" s="66" t="str">
        <f>VLOOKUP(Edges[[#This Row],[States]],'Sentiment Classification'!E:G,3,FALSE)</f>
        <v>North</v>
      </c>
      <c r="BD489" s="66" t="str">
        <f>IF(Edges[[#This Row],[Vertex 1]]=Edges[[#This Row],[Vertex 2]],"HIDE","SHOW")</f>
        <v>SHOW</v>
      </c>
      <c r="BE489" s="66">
        <f>VLOOKUP(Edges[[#This Row],[Region]],'Sentiment Classification'!J:K,2,FALSE)</f>
        <v>154</v>
      </c>
      <c r="BF489" s="66">
        <f>VLOOKUP(Edges[[#This Row],[States]],'Sentiment Classification'!E:F,2,FALSE)</f>
        <v>161</v>
      </c>
      <c r="BG489" s="65" t="str">
        <f>REPLACE(INDEX(GroupVertices[Group], MATCH(Edges[[#This Row],[Vertex 1]],GroupVertices[Vertex],0)),1,1,"")</f>
        <v>orth</v>
      </c>
      <c r="BH489" s="65" t="str">
        <f>REPLACE(INDEX(GroupVertices[Group], MATCH(Edges[[#This Row],[Vertex 2]],GroupVertices[Vertex],0)),1,1,"")</f>
        <v>orth</v>
      </c>
      <c r="BI489">
        <v>1</v>
      </c>
    </row>
    <row r="490" spans="1:61" x14ac:dyDescent="0.25">
      <c r="A490" s="64" t="s">
        <v>4321</v>
      </c>
      <c r="B490" s="64" t="s">
        <v>4500</v>
      </c>
      <c r="C490" s="79" t="s">
        <v>9479</v>
      </c>
      <c r="D490" s="87">
        <v>1</v>
      </c>
      <c r="E490" s="88"/>
      <c r="F490" s="89">
        <v>90</v>
      </c>
      <c r="G490" s="66" t="str">
        <f>IF(Edges[[#This Row],[Vertex 1]]=Edges[[#This Row],[Vertex 2]],"HIDE","SHOW")</f>
        <v>SHOW</v>
      </c>
      <c r="H490" s="77"/>
      <c r="I490" s="90"/>
      <c r="J490" s="90"/>
      <c r="K490" s="34" t="s">
        <v>65</v>
      </c>
      <c r="L490" s="93">
        <v>490</v>
      </c>
      <c r="M490" s="93"/>
      <c r="N490" s="92"/>
      <c r="O490" s="66" t="s">
        <v>232</v>
      </c>
      <c r="P490" s="68">
        <v>42847.713599537034</v>
      </c>
      <c r="Q490" s="66" t="s">
        <v>4673</v>
      </c>
      <c r="R490" s="66"/>
      <c r="S490" s="66"/>
      <c r="T490" s="66" t="s">
        <v>4854</v>
      </c>
      <c r="U490" s="66"/>
      <c r="V490" s="70" t="s">
        <v>4925</v>
      </c>
      <c r="W490" s="68">
        <v>42847.713599537034</v>
      </c>
      <c r="X490" s="70" t="s">
        <v>5202</v>
      </c>
      <c r="Y490" s="66"/>
      <c r="Z490" s="66"/>
      <c r="AA490" s="72" t="s">
        <v>5553</v>
      </c>
      <c r="AB490" s="66"/>
      <c r="AC490" s="66" t="b">
        <v>0</v>
      </c>
      <c r="AD490" s="66">
        <v>0</v>
      </c>
      <c r="AE490" s="72" t="s">
        <v>294</v>
      </c>
      <c r="AF490" s="66" t="b">
        <v>0</v>
      </c>
      <c r="AG490" s="66" t="s">
        <v>297</v>
      </c>
      <c r="AH490" s="66"/>
      <c r="AI490" s="72" t="s">
        <v>294</v>
      </c>
      <c r="AJ490" s="66" t="b">
        <v>0</v>
      </c>
      <c r="AK490" s="66">
        <v>280</v>
      </c>
      <c r="AL490" s="72" t="s">
        <v>5736</v>
      </c>
      <c r="AM490" s="66" t="s">
        <v>1783</v>
      </c>
      <c r="AN490" s="66" t="b">
        <v>0</v>
      </c>
      <c r="AO490" s="72" t="s">
        <v>5736</v>
      </c>
      <c r="AP490" s="66" t="s">
        <v>178</v>
      </c>
      <c r="AQ490" s="66">
        <v>0</v>
      </c>
      <c r="AR490" s="66">
        <v>0</v>
      </c>
      <c r="AS490" s="66"/>
      <c r="AT490" s="66"/>
      <c r="AU490" s="66"/>
      <c r="AV490" s="66"/>
      <c r="AW490" s="66"/>
      <c r="AX490" s="66"/>
      <c r="AY490" s="66"/>
      <c r="AZ490" s="66"/>
      <c r="BA490" s="66" t="s">
        <v>1167</v>
      </c>
      <c r="BB490">
        <v>1</v>
      </c>
      <c r="BC490" s="66" t="str">
        <f>VLOOKUP(Edges[[#This Row],[States]],'Sentiment Classification'!E:G,3,FALSE)</f>
        <v>North</v>
      </c>
      <c r="BD490" s="66" t="str">
        <f>IF(Edges[[#This Row],[Vertex 1]]=Edges[[#This Row],[Vertex 2]],"HIDE","SHOW")</f>
        <v>SHOW</v>
      </c>
      <c r="BE490" s="66">
        <f>VLOOKUP(Edges[[#This Row],[Region]],'Sentiment Classification'!J:K,2,FALSE)</f>
        <v>154</v>
      </c>
      <c r="BF490" s="66">
        <f>VLOOKUP(Edges[[#This Row],[States]],'Sentiment Classification'!E:F,2,FALSE)</f>
        <v>161</v>
      </c>
      <c r="BG490" s="65" t="str">
        <f>REPLACE(INDEX(GroupVertices[Group], MATCH(Edges[[#This Row],[Vertex 1]],GroupVertices[Vertex],0)),1,1,"")</f>
        <v>A</v>
      </c>
      <c r="BH490" s="65" t="str">
        <f>REPLACE(INDEX(GroupVertices[Group], MATCH(Edges[[#This Row],[Vertex 2]],GroupVertices[Vertex],0)),1,1,"")</f>
        <v>orth</v>
      </c>
      <c r="BI490">
        <v>1</v>
      </c>
    </row>
    <row r="491" spans="1:61" x14ac:dyDescent="0.25">
      <c r="A491" s="64" t="s">
        <v>4322</v>
      </c>
      <c r="B491" s="64" t="s">
        <v>4500</v>
      </c>
      <c r="C491" s="79" t="s">
        <v>9479</v>
      </c>
      <c r="D491" s="87">
        <v>1</v>
      </c>
      <c r="E491" s="88"/>
      <c r="F491" s="89">
        <v>90</v>
      </c>
      <c r="G491" s="66" t="str">
        <f>IF(Edges[[#This Row],[Vertex 1]]=Edges[[#This Row],[Vertex 2]],"HIDE","SHOW")</f>
        <v>SHOW</v>
      </c>
      <c r="H491" s="77"/>
      <c r="I491" s="90"/>
      <c r="J491" s="90"/>
      <c r="K491" s="34" t="s">
        <v>65</v>
      </c>
      <c r="L491" s="93">
        <v>491</v>
      </c>
      <c r="M491" s="93"/>
      <c r="N491" s="92"/>
      <c r="O491" s="66" t="s">
        <v>232</v>
      </c>
      <c r="P491" s="68">
        <v>42847.713599537034</v>
      </c>
      <c r="Q491" s="66" t="s">
        <v>4673</v>
      </c>
      <c r="R491" s="66"/>
      <c r="S491" s="66"/>
      <c r="T491" s="66" t="s">
        <v>4854</v>
      </c>
      <c r="U491" s="66"/>
      <c r="V491" s="70" t="s">
        <v>4926</v>
      </c>
      <c r="W491" s="68">
        <v>42847.713599537034</v>
      </c>
      <c r="X491" s="70" t="s">
        <v>5203</v>
      </c>
      <c r="Y491" s="66"/>
      <c r="Z491" s="66"/>
      <c r="AA491" s="72" t="s">
        <v>5554</v>
      </c>
      <c r="AB491" s="66"/>
      <c r="AC491" s="66" t="b">
        <v>0</v>
      </c>
      <c r="AD491" s="66">
        <v>0</v>
      </c>
      <c r="AE491" s="72" t="s">
        <v>294</v>
      </c>
      <c r="AF491" s="66" t="b">
        <v>0</v>
      </c>
      <c r="AG491" s="66" t="s">
        <v>297</v>
      </c>
      <c r="AH491" s="66"/>
      <c r="AI491" s="72" t="s">
        <v>294</v>
      </c>
      <c r="AJ491" s="66" t="b">
        <v>0</v>
      </c>
      <c r="AK491" s="66">
        <v>280</v>
      </c>
      <c r="AL491" s="72" t="s">
        <v>5736</v>
      </c>
      <c r="AM491" s="66" t="s">
        <v>1783</v>
      </c>
      <c r="AN491" s="66" t="b">
        <v>0</v>
      </c>
      <c r="AO491" s="72" t="s">
        <v>5736</v>
      </c>
      <c r="AP491" s="66" t="s">
        <v>178</v>
      </c>
      <c r="AQ491" s="66">
        <v>0</v>
      </c>
      <c r="AR491" s="66">
        <v>0</v>
      </c>
      <c r="AS491" s="66"/>
      <c r="AT491" s="66"/>
      <c r="AU491" s="66"/>
      <c r="AV491" s="66"/>
      <c r="AW491" s="66"/>
      <c r="AX491" s="66"/>
      <c r="AY491" s="66"/>
      <c r="AZ491" s="66"/>
      <c r="BA491" s="66" t="s">
        <v>1167</v>
      </c>
      <c r="BB491">
        <v>1</v>
      </c>
      <c r="BC491" s="66" t="str">
        <f>VLOOKUP(Edges[[#This Row],[States]],'Sentiment Classification'!E:G,3,FALSE)</f>
        <v>North</v>
      </c>
      <c r="BD491" s="66" t="str">
        <f>IF(Edges[[#This Row],[Vertex 1]]=Edges[[#This Row],[Vertex 2]],"HIDE","SHOW")</f>
        <v>SHOW</v>
      </c>
      <c r="BE491" s="66">
        <f>VLOOKUP(Edges[[#This Row],[Region]],'Sentiment Classification'!J:K,2,FALSE)</f>
        <v>154</v>
      </c>
      <c r="BF491" s="66">
        <f>VLOOKUP(Edges[[#This Row],[States]],'Sentiment Classification'!E:F,2,FALSE)</f>
        <v>161</v>
      </c>
      <c r="BG491" s="65" t="str">
        <f>REPLACE(INDEX(GroupVertices[Group], MATCH(Edges[[#This Row],[Vertex 1]],GroupVertices[Vertex],0)),1,1,"")</f>
        <v>orth</v>
      </c>
      <c r="BH491" s="65" t="str">
        <f>REPLACE(INDEX(GroupVertices[Group], MATCH(Edges[[#This Row],[Vertex 2]],GroupVertices[Vertex],0)),1,1,"")</f>
        <v>orth</v>
      </c>
      <c r="BI491">
        <v>1</v>
      </c>
    </row>
    <row r="492" spans="1:61" x14ac:dyDescent="0.25">
      <c r="A492" s="64" t="s">
        <v>4323</v>
      </c>
      <c r="B492" s="64" t="s">
        <v>4500</v>
      </c>
      <c r="C492" s="79" t="s">
        <v>9479</v>
      </c>
      <c r="D492" s="87">
        <v>1</v>
      </c>
      <c r="E492" s="88"/>
      <c r="F492" s="89">
        <v>90</v>
      </c>
      <c r="G492" s="66" t="str">
        <f>IF(Edges[[#This Row],[Vertex 1]]=Edges[[#This Row],[Vertex 2]],"HIDE","SHOW")</f>
        <v>SHOW</v>
      </c>
      <c r="H492" s="77"/>
      <c r="I492" s="90"/>
      <c r="J492" s="90"/>
      <c r="K492" s="34" t="s">
        <v>65</v>
      </c>
      <c r="L492" s="93">
        <v>492</v>
      </c>
      <c r="M492" s="93"/>
      <c r="N492" s="92"/>
      <c r="O492" s="66" t="s">
        <v>232</v>
      </c>
      <c r="P492" s="68">
        <v>42847.713599537034</v>
      </c>
      <c r="Q492" s="66" t="s">
        <v>4673</v>
      </c>
      <c r="R492" s="66"/>
      <c r="S492" s="66"/>
      <c r="T492" s="66" t="s">
        <v>4854</v>
      </c>
      <c r="U492" s="66"/>
      <c r="V492" s="70" t="s">
        <v>4927</v>
      </c>
      <c r="W492" s="68">
        <v>42847.713599537034</v>
      </c>
      <c r="X492" s="70" t="s">
        <v>5204</v>
      </c>
      <c r="Y492" s="66"/>
      <c r="Z492" s="66"/>
      <c r="AA492" s="72" t="s">
        <v>5555</v>
      </c>
      <c r="AB492" s="66"/>
      <c r="AC492" s="66" t="b">
        <v>0</v>
      </c>
      <c r="AD492" s="66">
        <v>0</v>
      </c>
      <c r="AE492" s="72" t="s">
        <v>294</v>
      </c>
      <c r="AF492" s="66" t="b">
        <v>0</v>
      </c>
      <c r="AG492" s="66" t="s">
        <v>297</v>
      </c>
      <c r="AH492" s="66"/>
      <c r="AI492" s="72" t="s">
        <v>294</v>
      </c>
      <c r="AJ492" s="66" t="b">
        <v>0</v>
      </c>
      <c r="AK492" s="66">
        <v>280</v>
      </c>
      <c r="AL492" s="72" t="s">
        <v>5736</v>
      </c>
      <c r="AM492" s="66" t="s">
        <v>1783</v>
      </c>
      <c r="AN492" s="66" t="b">
        <v>0</v>
      </c>
      <c r="AO492" s="72" t="s">
        <v>5736</v>
      </c>
      <c r="AP492" s="66" t="s">
        <v>178</v>
      </c>
      <c r="AQ492" s="66">
        <v>0</v>
      </c>
      <c r="AR492" s="66">
        <v>0</v>
      </c>
      <c r="AS492" s="66"/>
      <c r="AT492" s="66"/>
      <c r="AU492" s="66"/>
      <c r="AV492" s="66"/>
      <c r="AW492" s="66"/>
      <c r="AX492" s="66"/>
      <c r="AY492" s="66"/>
      <c r="AZ492" s="66"/>
      <c r="BA492" s="66" t="s">
        <v>1167</v>
      </c>
      <c r="BB492">
        <v>1</v>
      </c>
      <c r="BC492" s="66" t="str">
        <f>VLOOKUP(Edges[[#This Row],[States]],'Sentiment Classification'!E:G,3,FALSE)</f>
        <v>North</v>
      </c>
      <c r="BD492" s="66" t="str">
        <f>IF(Edges[[#This Row],[Vertex 1]]=Edges[[#This Row],[Vertex 2]],"HIDE","SHOW")</f>
        <v>SHOW</v>
      </c>
      <c r="BE492" s="66">
        <f>VLOOKUP(Edges[[#This Row],[Region]],'Sentiment Classification'!J:K,2,FALSE)</f>
        <v>154</v>
      </c>
      <c r="BF492" s="66">
        <f>VLOOKUP(Edges[[#This Row],[States]],'Sentiment Classification'!E:F,2,FALSE)</f>
        <v>161</v>
      </c>
      <c r="BG492" s="65" t="str">
        <f>REPLACE(INDEX(GroupVertices[Group], MATCH(Edges[[#This Row],[Vertex 1]],GroupVertices[Vertex],0)),1,1,"")</f>
        <v>orth</v>
      </c>
      <c r="BH492" s="65" t="str">
        <f>REPLACE(INDEX(GroupVertices[Group], MATCH(Edges[[#This Row],[Vertex 2]],GroupVertices[Vertex],0)),1,1,"")</f>
        <v>orth</v>
      </c>
      <c r="BI492">
        <v>1</v>
      </c>
    </row>
    <row r="493" spans="1:61" x14ac:dyDescent="0.25">
      <c r="A493" s="64" t="s">
        <v>4324</v>
      </c>
      <c r="B493" s="64" t="s">
        <v>4500</v>
      </c>
      <c r="C493" s="79" t="s">
        <v>9479</v>
      </c>
      <c r="D493" s="87">
        <v>1</v>
      </c>
      <c r="E493" s="88"/>
      <c r="F493" s="89">
        <v>90</v>
      </c>
      <c r="G493" s="66" t="str">
        <f>IF(Edges[[#This Row],[Vertex 1]]=Edges[[#This Row],[Vertex 2]],"HIDE","SHOW")</f>
        <v>SHOW</v>
      </c>
      <c r="H493" s="77"/>
      <c r="I493" s="90"/>
      <c r="J493" s="90"/>
      <c r="K493" s="34" t="s">
        <v>65</v>
      </c>
      <c r="L493" s="93">
        <v>493</v>
      </c>
      <c r="M493" s="93"/>
      <c r="N493" s="92"/>
      <c r="O493" s="66" t="s">
        <v>232</v>
      </c>
      <c r="P493" s="68">
        <v>42847.713599537034</v>
      </c>
      <c r="Q493" s="66" t="s">
        <v>4673</v>
      </c>
      <c r="R493" s="66"/>
      <c r="S493" s="66"/>
      <c r="T493" s="66" t="s">
        <v>4854</v>
      </c>
      <c r="U493" s="66"/>
      <c r="V493" s="70" t="s">
        <v>4928</v>
      </c>
      <c r="W493" s="68">
        <v>42847.713599537034</v>
      </c>
      <c r="X493" s="70" t="s">
        <v>5205</v>
      </c>
      <c r="Y493" s="66"/>
      <c r="Z493" s="66"/>
      <c r="AA493" s="72" t="s">
        <v>5556</v>
      </c>
      <c r="AB493" s="66"/>
      <c r="AC493" s="66" t="b">
        <v>0</v>
      </c>
      <c r="AD493" s="66">
        <v>0</v>
      </c>
      <c r="AE493" s="72" t="s">
        <v>294</v>
      </c>
      <c r="AF493" s="66" t="b">
        <v>0</v>
      </c>
      <c r="AG493" s="66" t="s">
        <v>297</v>
      </c>
      <c r="AH493" s="66"/>
      <c r="AI493" s="72" t="s">
        <v>294</v>
      </c>
      <c r="AJ493" s="66" t="b">
        <v>0</v>
      </c>
      <c r="AK493" s="66">
        <v>280</v>
      </c>
      <c r="AL493" s="72" t="s">
        <v>5736</v>
      </c>
      <c r="AM493" s="66" t="s">
        <v>1783</v>
      </c>
      <c r="AN493" s="66" t="b">
        <v>0</v>
      </c>
      <c r="AO493" s="72" t="s">
        <v>5736</v>
      </c>
      <c r="AP493" s="66" t="s">
        <v>178</v>
      </c>
      <c r="AQ493" s="66">
        <v>0</v>
      </c>
      <c r="AR493" s="66">
        <v>0</v>
      </c>
      <c r="AS493" s="66"/>
      <c r="AT493" s="66"/>
      <c r="AU493" s="66"/>
      <c r="AV493" s="66"/>
      <c r="AW493" s="66"/>
      <c r="AX493" s="66"/>
      <c r="AY493" s="66"/>
      <c r="AZ493" s="66"/>
      <c r="BA493" s="66" t="s">
        <v>1167</v>
      </c>
      <c r="BB493">
        <v>1</v>
      </c>
      <c r="BC493" s="66" t="str">
        <f>VLOOKUP(Edges[[#This Row],[States]],'Sentiment Classification'!E:G,3,FALSE)</f>
        <v>North</v>
      </c>
      <c r="BD493" s="66" t="str">
        <f>IF(Edges[[#This Row],[Vertex 1]]=Edges[[#This Row],[Vertex 2]],"HIDE","SHOW")</f>
        <v>SHOW</v>
      </c>
      <c r="BE493" s="66">
        <f>VLOOKUP(Edges[[#This Row],[Region]],'Sentiment Classification'!J:K,2,FALSE)</f>
        <v>154</v>
      </c>
      <c r="BF493" s="66">
        <f>VLOOKUP(Edges[[#This Row],[States]],'Sentiment Classification'!E:F,2,FALSE)</f>
        <v>161</v>
      </c>
      <c r="BG493" s="65" t="str">
        <f>REPLACE(INDEX(GroupVertices[Group], MATCH(Edges[[#This Row],[Vertex 1]],GroupVertices[Vertex],0)),1,1,"")</f>
        <v>orth</v>
      </c>
      <c r="BH493" s="65" t="str">
        <f>REPLACE(INDEX(GroupVertices[Group], MATCH(Edges[[#This Row],[Vertex 2]],GroupVertices[Vertex],0)),1,1,"")</f>
        <v>orth</v>
      </c>
      <c r="BI493">
        <v>1</v>
      </c>
    </row>
    <row r="494" spans="1:61" x14ac:dyDescent="0.25">
      <c r="A494" s="64" t="s">
        <v>4325</v>
      </c>
      <c r="B494" s="64" t="s">
        <v>4500</v>
      </c>
      <c r="C494" s="79" t="s">
        <v>9479</v>
      </c>
      <c r="D494" s="87">
        <v>1</v>
      </c>
      <c r="E494" s="88"/>
      <c r="F494" s="89">
        <v>90</v>
      </c>
      <c r="G494" s="66" t="str">
        <f>IF(Edges[[#This Row],[Vertex 1]]=Edges[[#This Row],[Vertex 2]],"HIDE","SHOW")</f>
        <v>SHOW</v>
      </c>
      <c r="H494" s="77"/>
      <c r="I494" s="90"/>
      <c r="J494" s="90"/>
      <c r="K494" s="34" t="s">
        <v>65</v>
      </c>
      <c r="L494" s="93">
        <v>494</v>
      </c>
      <c r="M494" s="93"/>
      <c r="N494" s="92"/>
      <c r="O494" s="66" t="s">
        <v>232</v>
      </c>
      <c r="P494" s="68">
        <v>42847.713599537034</v>
      </c>
      <c r="Q494" s="66" t="s">
        <v>4673</v>
      </c>
      <c r="R494" s="66"/>
      <c r="S494" s="66"/>
      <c r="T494" s="66" t="s">
        <v>4854</v>
      </c>
      <c r="U494" s="66"/>
      <c r="V494" s="70" t="s">
        <v>4929</v>
      </c>
      <c r="W494" s="68">
        <v>42847.713599537034</v>
      </c>
      <c r="X494" s="70" t="s">
        <v>5206</v>
      </c>
      <c r="Y494" s="66"/>
      <c r="Z494" s="66"/>
      <c r="AA494" s="72" t="s">
        <v>5557</v>
      </c>
      <c r="AB494" s="66"/>
      <c r="AC494" s="66" t="b">
        <v>0</v>
      </c>
      <c r="AD494" s="66">
        <v>0</v>
      </c>
      <c r="AE494" s="72" t="s">
        <v>294</v>
      </c>
      <c r="AF494" s="66" t="b">
        <v>0</v>
      </c>
      <c r="AG494" s="66" t="s">
        <v>297</v>
      </c>
      <c r="AH494" s="66"/>
      <c r="AI494" s="72" t="s">
        <v>294</v>
      </c>
      <c r="AJ494" s="66" t="b">
        <v>0</v>
      </c>
      <c r="AK494" s="66">
        <v>280</v>
      </c>
      <c r="AL494" s="72" t="s">
        <v>5736</v>
      </c>
      <c r="AM494" s="66" t="s">
        <v>1783</v>
      </c>
      <c r="AN494" s="66" t="b">
        <v>0</v>
      </c>
      <c r="AO494" s="72" t="s">
        <v>5736</v>
      </c>
      <c r="AP494" s="66" t="s">
        <v>178</v>
      </c>
      <c r="AQ494" s="66">
        <v>0</v>
      </c>
      <c r="AR494" s="66">
        <v>0</v>
      </c>
      <c r="AS494" s="66"/>
      <c r="AT494" s="66"/>
      <c r="AU494" s="66"/>
      <c r="AV494" s="66"/>
      <c r="AW494" s="66"/>
      <c r="AX494" s="66"/>
      <c r="AY494" s="66"/>
      <c r="AZ494" s="66"/>
      <c r="BA494" s="66" t="s">
        <v>1167</v>
      </c>
      <c r="BB494">
        <v>1</v>
      </c>
      <c r="BC494" s="66" t="str">
        <f>VLOOKUP(Edges[[#This Row],[States]],'Sentiment Classification'!E:G,3,FALSE)</f>
        <v>North</v>
      </c>
      <c r="BD494" s="66" t="str">
        <f>IF(Edges[[#This Row],[Vertex 1]]=Edges[[#This Row],[Vertex 2]],"HIDE","SHOW")</f>
        <v>SHOW</v>
      </c>
      <c r="BE494" s="66">
        <f>VLOOKUP(Edges[[#This Row],[Region]],'Sentiment Classification'!J:K,2,FALSE)</f>
        <v>154</v>
      </c>
      <c r="BF494" s="66">
        <f>VLOOKUP(Edges[[#This Row],[States]],'Sentiment Classification'!E:F,2,FALSE)</f>
        <v>161</v>
      </c>
      <c r="BG494" s="65" t="str">
        <f>REPLACE(INDEX(GroupVertices[Group], MATCH(Edges[[#This Row],[Vertex 1]],GroupVertices[Vertex],0)),1,1,"")</f>
        <v>orth</v>
      </c>
      <c r="BH494" s="65" t="str">
        <f>REPLACE(INDEX(GroupVertices[Group], MATCH(Edges[[#This Row],[Vertex 2]],GroupVertices[Vertex],0)),1,1,"")</f>
        <v>orth</v>
      </c>
      <c r="BI494">
        <v>1</v>
      </c>
    </row>
    <row r="495" spans="1:61" x14ac:dyDescent="0.25">
      <c r="A495" s="64" t="s">
        <v>4326</v>
      </c>
      <c r="B495" s="64" t="s">
        <v>4500</v>
      </c>
      <c r="C495" s="79" t="s">
        <v>9479</v>
      </c>
      <c r="D495" s="87">
        <v>1</v>
      </c>
      <c r="E495" s="88"/>
      <c r="F495" s="89">
        <v>90</v>
      </c>
      <c r="G495" s="66" t="str">
        <f>IF(Edges[[#This Row],[Vertex 1]]=Edges[[#This Row],[Vertex 2]],"HIDE","SHOW")</f>
        <v>SHOW</v>
      </c>
      <c r="H495" s="77"/>
      <c r="I495" s="90"/>
      <c r="J495" s="90"/>
      <c r="K495" s="34" t="s">
        <v>65</v>
      </c>
      <c r="L495" s="93">
        <v>495</v>
      </c>
      <c r="M495" s="93"/>
      <c r="N495" s="92"/>
      <c r="O495" s="66" t="s">
        <v>232</v>
      </c>
      <c r="P495" s="68">
        <v>42847.713599537034</v>
      </c>
      <c r="Q495" s="66" t="s">
        <v>4673</v>
      </c>
      <c r="R495" s="66"/>
      <c r="S495" s="66"/>
      <c r="T495" s="66" t="s">
        <v>4854</v>
      </c>
      <c r="U495" s="66"/>
      <c r="V495" s="70" t="s">
        <v>4930</v>
      </c>
      <c r="W495" s="68">
        <v>42847.713599537034</v>
      </c>
      <c r="X495" s="70" t="s">
        <v>5207</v>
      </c>
      <c r="Y495" s="66"/>
      <c r="Z495" s="66"/>
      <c r="AA495" s="72" t="s">
        <v>5558</v>
      </c>
      <c r="AB495" s="66"/>
      <c r="AC495" s="66" t="b">
        <v>0</v>
      </c>
      <c r="AD495" s="66">
        <v>0</v>
      </c>
      <c r="AE495" s="72" t="s">
        <v>294</v>
      </c>
      <c r="AF495" s="66" t="b">
        <v>0</v>
      </c>
      <c r="AG495" s="66" t="s">
        <v>297</v>
      </c>
      <c r="AH495" s="66"/>
      <c r="AI495" s="72" t="s">
        <v>294</v>
      </c>
      <c r="AJ495" s="66" t="b">
        <v>0</v>
      </c>
      <c r="AK495" s="66">
        <v>280</v>
      </c>
      <c r="AL495" s="72" t="s">
        <v>5736</v>
      </c>
      <c r="AM495" s="66" t="s">
        <v>1783</v>
      </c>
      <c r="AN495" s="66" t="b">
        <v>0</v>
      </c>
      <c r="AO495" s="72" t="s">
        <v>5736</v>
      </c>
      <c r="AP495" s="66" t="s">
        <v>178</v>
      </c>
      <c r="AQ495" s="66">
        <v>0</v>
      </c>
      <c r="AR495" s="66">
        <v>0</v>
      </c>
      <c r="AS495" s="66"/>
      <c r="AT495" s="66"/>
      <c r="AU495" s="66"/>
      <c r="AV495" s="66"/>
      <c r="AW495" s="66"/>
      <c r="AX495" s="66"/>
      <c r="AY495" s="66"/>
      <c r="AZ495" s="66"/>
      <c r="BA495" s="66" t="s">
        <v>1167</v>
      </c>
      <c r="BB495">
        <v>1</v>
      </c>
      <c r="BC495" s="66" t="str">
        <f>VLOOKUP(Edges[[#This Row],[States]],'Sentiment Classification'!E:G,3,FALSE)</f>
        <v>North</v>
      </c>
      <c r="BD495" s="66" t="str">
        <f>IF(Edges[[#This Row],[Vertex 1]]=Edges[[#This Row],[Vertex 2]],"HIDE","SHOW")</f>
        <v>SHOW</v>
      </c>
      <c r="BE495" s="66">
        <f>VLOOKUP(Edges[[#This Row],[Region]],'Sentiment Classification'!J:K,2,FALSE)</f>
        <v>154</v>
      </c>
      <c r="BF495" s="66">
        <f>VLOOKUP(Edges[[#This Row],[States]],'Sentiment Classification'!E:F,2,FALSE)</f>
        <v>161</v>
      </c>
      <c r="BG495" s="65" t="str">
        <f>REPLACE(INDEX(GroupVertices[Group], MATCH(Edges[[#This Row],[Vertex 1]],GroupVertices[Vertex],0)),1,1,"")</f>
        <v>orth</v>
      </c>
      <c r="BH495" s="65" t="str">
        <f>REPLACE(INDEX(GroupVertices[Group], MATCH(Edges[[#This Row],[Vertex 2]],GroupVertices[Vertex],0)),1,1,"")</f>
        <v>orth</v>
      </c>
      <c r="BI495">
        <v>1</v>
      </c>
    </row>
    <row r="496" spans="1:61" x14ac:dyDescent="0.25">
      <c r="A496" s="64" t="s">
        <v>4327</v>
      </c>
      <c r="B496" s="64" t="s">
        <v>4500</v>
      </c>
      <c r="C496" s="79" t="s">
        <v>9479</v>
      </c>
      <c r="D496" s="87">
        <v>1</v>
      </c>
      <c r="E496" s="88"/>
      <c r="F496" s="89">
        <v>90</v>
      </c>
      <c r="G496" s="66" t="str">
        <f>IF(Edges[[#This Row],[Vertex 1]]=Edges[[#This Row],[Vertex 2]],"HIDE","SHOW")</f>
        <v>SHOW</v>
      </c>
      <c r="H496" s="77"/>
      <c r="I496" s="90"/>
      <c r="J496" s="90"/>
      <c r="K496" s="34" t="s">
        <v>65</v>
      </c>
      <c r="L496" s="93">
        <v>496</v>
      </c>
      <c r="M496" s="93"/>
      <c r="N496" s="92"/>
      <c r="O496" s="66" t="s">
        <v>232</v>
      </c>
      <c r="P496" s="68">
        <v>42847.713599537034</v>
      </c>
      <c r="Q496" s="66" t="s">
        <v>4673</v>
      </c>
      <c r="R496" s="66"/>
      <c r="S496" s="66"/>
      <c r="T496" s="66" t="s">
        <v>4854</v>
      </c>
      <c r="U496" s="66"/>
      <c r="V496" s="70" t="s">
        <v>4931</v>
      </c>
      <c r="W496" s="68">
        <v>42847.713599537034</v>
      </c>
      <c r="X496" s="70" t="s">
        <v>5208</v>
      </c>
      <c r="Y496" s="66"/>
      <c r="Z496" s="66"/>
      <c r="AA496" s="72" t="s">
        <v>5559</v>
      </c>
      <c r="AB496" s="66"/>
      <c r="AC496" s="66" t="b">
        <v>0</v>
      </c>
      <c r="AD496" s="66">
        <v>0</v>
      </c>
      <c r="AE496" s="72" t="s">
        <v>294</v>
      </c>
      <c r="AF496" s="66" t="b">
        <v>0</v>
      </c>
      <c r="AG496" s="66" t="s">
        <v>297</v>
      </c>
      <c r="AH496" s="66"/>
      <c r="AI496" s="72" t="s">
        <v>294</v>
      </c>
      <c r="AJ496" s="66" t="b">
        <v>0</v>
      </c>
      <c r="AK496" s="66">
        <v>280</v>
      </c>
      <c r="AL496" s="72" t="s">
        <v>5736</v>
      </c>
      <c r="AM496" s="66" t="s">
        <v>1783</v>
      </c>
      <c r="AN496" s="66" t="b">
        <v>0</v>
      </c>
      <c r="AO496" s="72" t="s">
        <v>5736</v>
      </c>
      <c r="AP496" s="66" t="s">
        <v>178</v>
      </c>
      <c r="AQ496" s="66">
        <v>0</v>
      </c>
      <c r="AR496" s="66">
        <v>0</v>
      </c>
      <c r="AS496" s="66"/>
      <c r="AT496" s="66"/>
      <c r="AU496" s="66"/>
      <c r="AV496" s="66"/>
      <c r="AW496" s="66"/>
      <c r="AX496" s="66"/>
      <c r="AY496" s="66"/>
      <c r="AZ496" s="66"/>
      <c r="BA496" s="66" t="s">
        <v>1167</v>
      </c>
      <c r="BB496">
        <v>1</v>
      </c>
      <c r="BC496" s="66" t="str">
        <f>VLOOKUP(Edges[[#This Row],[States]],'Sentiment Classification'!E:G,3,FALSE)</f>
        <v>North</v>
      </c>
      <c r="BD496" s="66" t="str">
        <f>IF(Edges[[#This Row],[Vertex 1]]=Edges[[#This Row],[Vertex 2]],"HIDE","SHOW")</f>
        <v>SHOW</v>
      </c>
      <c r="BE496" s="66">
        <f>VLOOKUP(Edges[[#This Row],[Region]],'Sentiment Classification'!J:K,2,FALSE)</f>
        <v>154</v>
      </c>
      <c r="BF496" s="66">
        <f>VLOOKUP(Edges[[#This Row],[States]],'Sentiment Classification'!E:F,2,FALSE)</f>
        <v>161</v>
      </c>
      <c r="BG496" s="65" t="str">
        <f>REPLACE(INDEX(GroupVertices[Group], MATCH(Edges[[#This Row],[Vertex 1]],GroupVertices[Vertex],0)),1,1,"")</f>
        <v>orth</v>
      </c>
      <c r="BH496" s="65" t="str">
        <f>REPLACE(INDEX(GroupVertices[Group], MATCH(Edges[[#This Row],[Vertex 2]],GroupVertices[Vertex],0)),1,1,"")</f>
        <v>orth</v>
      </c>
      <c r="BI496">
        <v>1</v>
      </c>
    </row>
    <row r="497" spans="1:61" x14ac:dyDescent="0.25">
      <c r="A497" s="64" t="s">
        <v>4328</v>
      </c>
      <c r="B497" s="64" t="s">
        <v>4500</v>
      </c>
      <c r="C497" s="79" t="s">
        <v>9479</v>
      </c>
      <c r="D497" s="87">
        <v>1</v>
      </c>
      <c r="E497" s="88"/>
      <c r="F497" s="89">
        <v>90</v>
      </c>
      <c r="G497" s="66" t="str">
        <f>IF(Edges[[#This Row],[Vertex 1]]=Edges[[#This Row],[Vertex 2]],"HIDE","SHOW")</f>
        <v>SHOW</v>
      </c>
      <c r="H497" s="77"/>
      <c r="I497" s="90"/>
      <c r="J497" s="90"/>
      <c r="K497" s="34" t="s">
        <v>65</v>
      </c>
      <c r="L497" s="93">
        <v>497</v>
      </c>
      <c r="M497" s="93"/>
      <c r="N497" s="92"/>
      <c r="O497" s="66" t="s">
        <v>232</v>
      </c>
      <c r="P497" s="68">
        <v>42847.713599537034</v>
      </c>
      <c r="Q497" s="66" t="s">
        <v>4673</v>
      </c>
      <c r="R497" s="66"/>
      <c r="S497" s="66"/>
      <c r="T497" s="66" t="s">
        <v>4854</v>
      </c>
      <c r="U497" s="66"/>
      <c r="V497" s="70" t="s">
        <v>4932</v>
      </c>
      <c r="W497" s="68">
        <v>42847.713599537034</v>
      </c>
      <c r="X497" s="70" t="s">
        <v>5209</v>
      </c>
      <c r="Y497" s="66"/>
      <c r="Z497" s="66"/>
      <c r="AA497" s="72" t="s">
        <v>5560</v>
      </c>
      <c r="AB497" s="66"/>
      <c r="AC497" s="66" t="b">
        <v>0</v>
      </c>
      <c r="AD497" s="66">
        <v>0</v>
      </c>
      <c r="AE497" s="72" t="s">
        <v>294</v>
      </c>
      <c r="AF497" s="66" t="b">
        <v>0</v>
      </c>
      <c r="AG497" s="66" t="s">
        <v>297</v>
      </c>
      <c r="AH497" s="66"/>
      <c r="AI497" s="72" t="s">
        <v>294</v>
      </c>
      <c r="AJ497" s="66" t="b">
        <v>0</v>
      </c>
      <c r="AK497" s="66">
        <v>280</v>
      </c>
      <c r="AL497" s="72" t="s">
        <v>5736</v>
      </c>
      <c r="AM497" s="66" t="s">
        <v>1783</v>
      </c>
      <c r="AN497" s="66" t="b">
        <v>0</v>
      </c>
      <c r="AO497" s="72" t="s">
        <v>5736</v>
      </c>
      <c r="AP497" s="66" t="s">
        <v>178</v>
      </c>
      <c r="AQ497" s="66">
        <v>0</v>
      </c>
      <c r="AR497" s="66">
        <v>0</v>
      </c>
      <c r="AS497" s="66"/>
      <c r="AT497" s="66"/>
      <c r="AU497" s="66"/>
      <c r="AV497" s="66"/>
      <c r="AW497" s="66"/>
      <c r="AX497" s="66"/>
      <c r="AY497" s="66"/>
      <c r="AZ497" s="66"/>
      <c r="BA497" s="66" t="s">
        <v>1167</v>
      </c>
      <c r="BB497">
        <v>1</v>
      </c>
      <c r="BC497" s="66" t="str">
        <f>VLOOKUP(Edges[[#This Row],[States]],'Sentiment Classification'!E:G,3,FALSE)</f>
        <v>North</v>
      </c>
      <c r="BD497" s="66" t="str">
        <f>IF(Edges[[#This Row],[Vertex 1]]=Edges[[#This Row],[Vertex 2]],"HIDE","SHOW")</f>
        <v>SHOW</v>
      </c>
      <c r="BE497" s="66">
        <f>VLOOKUP(Edges[[#This Row],[Region]],'Sentiment Classification'!J:K,2,FALSE)</f>
        <v>154</v>
      </c>
      <c r="BF497" s="66">
        <f>VLOOKUP(Edges[[#This Row],[States]],'Sentiment Classification'!E:F,2,FALSE)</f>
        <v>161</v>
      </c>
      <c r="BG497" s="65" t="str">
        <f>REPLACE(INDEX(GroupVertices[Group], MATCH(Edges[[#This Row],[Vertex 1]],GroupVertices[Vertex],0)),1,1,"")</f>
        <v>orth</v>
      </c>
      <c r="BH497" s="65" t="str">
        <f>REPLACE(INDEX(GroupVertices[Group], MATCH(Edges[[#This Row],[Vertex 2]],GroupVertices[Vertex],0)),1,1,"")</f>
        <v>orth</v>
      </c>
      <c r="BI497">
        <v>1</v>
      </c>
    </row>
    <row r="498" spans="1:61" x14ac:dyDescent="0.25">
      <c r="A498" s="64" t="s">
        <v>4329</v>
      </c>
      <c r="B498" s="64" t="s">
        <v>4500</v>
      </c>
      <c r="C498" s="79" t="s">
        <v>9479</v>
      </c>
      <c r="D498" s="87">
        <v>1</v>
      </c>
      <c r="E498" s="88"/>
      <c r="F498" s="89">
        <v>90</v>
      </c>
      <c r="G498" s="66" t="str">
        <f>IF(Edges[[#This Row],[Vertex 1]]=Edges[[#This Row],[Vertex 2]],"HIDE","SHOW")</f>
        <v>SHOW</v>
      </c>
      <c r="H498" s="77"/>
      <c r="I498" s="90"/>
      <c r="J498" s="90"/>
      <c r="K498" s="34" t="s">
        <v>65</v>
      </c>
      <c r="L498" s="93">
        <v>498</v>
      </c>
      <c r="M498" s="93"/>
      <c r="N498" s="92"/>
      <c r="O498" s="66" t="s">
        <v>232</v>
      </c>
      <c r="P498" s="68">
        <v>42847.713599537034</v>
      </c>
      <c r="Q498" s="66" t="s">
        <v>4673</v>
      </c>
      <c r="R498" s="66"/>
      <c r="S498" s="66"/>
      <c r="T498" s="66" t="s">
        <v>4854</v>
      </c>
      <c r="U498" s="66"/>
      <c r="V498" s="70" t="s">
        <v>4933</v>
      </c>
      <c r="W498" s="68">
        <v>42847.713599537034</v>
      </c>
      <c r="X498" s="70" t="s">
        <v>5210</v>
      </c>
      <c r="Y498" s="66"/>
      <c r="Z498" s="66"/>
      <c r="AA498" s="72" t="s">
        <v>5561</v>
      </c>
      <c r="AB498" s="66"/>
      <c r="AC498" s="66" t="b">
        <v>0</v>
      </c>
      <c r="AD498" s="66">
        <v>0</v>
      </c>
      <c r="AE498" s="72" t="s">
        <v>294</v>
      </c>
      <c r="AF498" s="66" t="b">
        <v>0</v>
      </c>
      <c r="AG498" s="66" t="s">
        <v>297</v>
      </c>
      <c r="AH498" s="66"/>
      <c r="AI498" s="72" t="s">
        <v>294</v>
      </c>
      <c r="AJ498" s="66" t="b">
        <v>0</v>
      </c>
      <c r="AK498" s="66">
        <v>280</v>
      </c>
      <c r="AL498" s="72" t="s">
        <v>5736</v>
      </c>
      <c r="AM498" s="66" t="s">
        <v>1783</v>
      </c>
      <c r="AN498" s="66" t="b">
        <v>0</v>
      </c>
      <c r="AO498" s="72" t="s">
        <v>5736</v>
      </c>
      <c r="AP498" s="66" t="s">
        <v>178</v>
      </c>
      <c r="AQ498" s="66">
        <v>0</v>
      </c>
      <c r="AR498" s="66">
        <v>0</v>
      </c>
      <c r="AS498" s="66"/>
      <c r="AT498" s="66"/>
      <c r="AU498" s="66"/>
      <c r="AV498" s="66"/>
      <c r="AW498" s="66"/>
      <c r="AX498" s="66"/>
      <c r="AY498" s="66"/>
      <c r="AZ498" s="66"/>
      <c r="BA498" s="66" t="s">
        <v>1167</v>
      </c>
      <c r="BB498">
        <v>1</v>
      </c>
      <c r="BC498" s="66" t="str">
        <f>VLOOKUP(Edges[[#This Row],[States]],'Sentiment Classification'!E:G,3,FALSE)</f>
        <v>North</v>
      </c>
      <c r="BD498" s="66" t="str">
        <f>IF(Edges[[#This Row],[Vertex 1]]=Edges[[#This Row],[Vertex 2]],"HIDE","SHOW")</f>
        <v>SHOW</v>
      </c>
      <c r="BE498" s="66">
        <f>VLOOKUP(Edges[[#This Row],[Region]],'Sentiment Classification'!J:K,2,FALSE)</f>
        <v>154</v>
      </c>
      <c r="BF498" s="66">
        <f>VLOOKUP(Edges[[#This Row],[States]],'Sentiment Classification'!E:F,2,FALSE)</f>
        <v>161</v>
      </c>
      <c r="BG498" s="65" t="str">
        <f>REPLACE(INDEX(GroupVertices[Group], MATCH(Edges[[#This Row],[Vertex 1]],GroupVertices[Vertex],0)),1,1,"")</f>
        <v>orth</v>
      </c>
      <c r="BH498" s="65" t="str">
        <f>REPLACE(INDEX(GroupVertices[Group], MATCH(Edges[[#This Row],[Vertex 2]],GroupVertices[Vertex],0)),1,1,"")</f>
        <v>orth</v>
      </c>
      <c r="BI498">
        <v>1</v>
      </c>
    </row>
    <row r="499" spans="1:61" x14ac:dyDescent="0.25">
      <c r="A499" s="64" t="s">
        <v>4330</v>
      </c>
      <c r="B499" s="64" t="s">
        <v>4500</v>
      </c>
      <c r="C499" s="79" t="s">
        <v>9479</v>
      </c>
      <c r="D499" s="87">
        <v>1</v>
      </c>
      <c r="E499" s="88"/>
      <c r="F499" s="89">
        <v>90</v>
      </c>
      <c r="G499" s="66" t="str">
        <f>IF(Edges[[#This Row],[Vertex 1]]=Edges[[#This Row],[Vertex 2]],"HIDE","SHOW")</f>
        <v>SHOW</v>
      </c>
      <c r="H499" s="77"/>
      <c r="I499" s="90"/>
      <c r="J499" s="90"/>
      <c r="K499" s="34" t="s">
        <v>65</v>
      </c>
      <c r="L499" s="93">
        <v>499</v>
      </c>
      <c r="M499" s="93"/>
      <c r="N499" s="92"/>
      <c r="O499" s="66" t="s">
        <v>232</v>
      </c>
      <c r="P499" s="68">
        <v>42847.71361111111</v>
      </c>
      <c r="Q499" s="66" t="s">
        <v>4673</v>
      </c>
      <c r="R499" s="66"/>
      <c r="S499" s="66"/>
      <c r="T499" s="66" t="s">
        <v>4854</v>
      </c>
      <c r="U499" s="66"/>
      <c r="V499" s="70" t="s">
        <v>4934</v>
      </c>
      <c r="W499" s="68">
        <v>42847.71361111111</v>
      </c>
      <c r="X499" s="70" t="s">
        <v>5211</v>
      </c>
      <c r="Y499" s="66"/>
      <c r="Z499" s="66"/>
      <c r="AA499" s="72" t="s">
        <v>5562</v>
      </c>
      <c r="AB499" s="66"/>
      <c r="AC499" s="66" t="b">
        <v>0</v>
      </c>
      <c r="AD499" s="66">
        <v>0</v>
      </c>
      <c r="AE499" s="72" t="s">
        <v>294</v>
      </c>
      <c r="AF499" s="66" t="b">
        <v>0</v>
      </c>
      <c r="AG499" s="66" t="s">
        <v>297</v>
      </c>
      <c r="AH499" s="66"/>
      <c r="AI499" s="72" t="s">
        <v>294</v>
      </c>
      <c r="AJ499" s="66" t="b">
        <v>0</v>
      </c>
      <c r="AK499" s="66">
        <v>280</v>
      </c>
      <c r="AL499" s="72" t="s">
        <v>5736</v>
      </c>
      <c r="AM499" s="66" t="s">
        <v>1783</v>
      </c>
      <c r="AN499" s="66" t="b">
        <v>0</v>
      </c>
      <c r="AO499" s="72" t="s">
        <v>5736</v>
      </c>
      <c r="AP499" s="66" t="s">
        <v>178</v>
      </c>
      <c r="AQ499" s="66">
        <v>0</v>
      </c>
      <c r="AR499" s="66">
        <v>0</v>
      </c>
      <c r="AS499" s="66"/>
      <c r="AT499" s="66"/>
      <c r="AU499" s="66"/>
      <c r="AV499" s="66"/>
      <c r="AW499" s="66"/>
      <c r="AX499" s="66"/>
      <c r="AY499" s="66"/>
      <c r="AZ499" s="66"/>
      <c r="BA499" s="66" t="s">
        <v>1167</v>
      </c>
      <c r="BB499">
        <v>1</v>
      </c>
      <c r="BC499" s="66" t="str">
        <f>VLOOKUP(Edges[[#This Row],[States]],'Sentiment Classification'!E:G,3,FALSE)</f>
        <v>North</v>
      </c>
      <c r="BD499" s="66" t="str">
        <f>IF(Edges[[#This Row],[Vertex 1]]=Edges[[#This Row],[Vertex 2]],"HIDE","SHOW")</f>
        <v>SHOW</v>
      </c>
      <c r="BE499" s="66">
        <f>VLOOKUP(Edges[[#This Row],[Region]],'Sentiment Classification'!J:K,2,FALSE)</f>
        <v>154</v>
      </c>
      <c r="BF499" s="66">
        <f>VLOOKUP(Edges[[#This Row],[States]],'Sentiment Classification'!E:F,2,FALSE)</f>
        <v>161</v>
      </c>
      <c r="BG499" s="65" t="str">
        <f>REPLACE(INDEX(GroupVertices[Group], MATCH(Edges[[#This Row],[Vertex 1]],GroupVertices[Vertex],0)),1,1,"")</f>
        <v>orth</v>
      </c>
      <c r="BH499" s="65" t="str">
        <f>REPLACE(INDEX(GroupVertices[Group], MATCH(Edges[[#This Row],[Vertex 2]],GroupVertices[Vertex],0)),1,1,"")</f>
        <v>orth</v>
      </c>
      <c r="BI499">
        <v>1</v>
      </c>
    </row>
    <row r="500" spans="1:61" x14ac:dyDescent="0.25">
      <c r="A500" s="64" t="s">
        <v>4331</v>
      </c>
      <c r="B500" s="64" t="s">
        <v>4500</v>
      </c>
      <c r="C500" s="79" t="s">
        <v>9479</v>
      </c>
      <c r="D500" s="87">
        <v>1</v>
      </c>
      <c r="E500" s="88"/>
      <c r="F500" s="89">
        <v>90</v>
      </c>
      <c r="G500" s="66" t="str">
        <f>IF(Edges[[#This Row],[Vertex 1]]=Edges[[#This Row],[Vertex 2]],"HIDE","SHOW")</f>
        <v>SHOW</v>
      </c>
      <c r="H500" s="77"/>
      <c r="I500" s="90"/>
      <c r="J500" s="90"/>
      <c r="K500" s="34" t="s">
        <v>65</v>
      </c>
      <c r="L500" s="93">
        <v>500</v>
      </c>
      <c r="M500" s="93"/>
      <c r="N500" s="92"/>
      <c r="O500" s="66" t="s">
        <v>232</v>
      </c>
      <c r="P500" s="68">
        <v>42847.71361111111</v>
      </c>
      <c r="Q500" s="66" t="s">
        <v>4673</v>
      </c>
      <c r="R500" s="66"/>
      <c r="S500" s="66"/>
      <c r="T500" s="66" t="s">
        <v>4854</v>
      </c>
      <c r="U500" s="66"/>
      <c r="V500" s="70" t="s">
        <v>4935</v>
      </c>
      <c r="W500" s="68">
        <v>42847.71361111111</v>
      </c>
      <c r="X500" s="70" t="s">
        <v>5212</v>
      </c>
      <c r="Y500" s="66"/>
      <c r="Z500" s="66"/>
      <c r="AA500" s="72" t="s">
        <v>5563</v>
      </c>
      <c r="AB500" s="66"/>
      <c r="AC500" s="66" t="b">
        <v>0</v>
      </c>
      <c r="AD500" s="66">
        <v>0</v>
      </c>
      <c r="AE500" s="72" t="s">
        <v>294</v>
      </c>
      <c r="AF500" s="66" t="b">
        <v>0</v>
      </c>
      <c r="AG500" s="66" t="s">
        <v>297</v>
      </c>
      <c r="AH500" s="66"/>
      <c r="AI500" s="72" t="s">
        <v>294</v>
      </c>
      <c r="AJ500" s="66" t="b">
        <v>0</v>
      </c>
      <c r="AK500" s="66">
        <v>280</v>
      </c>
      <c r="AL500" s="72" t="s">
        <v>5736</v>
      </c>
      <c r="AM500" s="66" t="s">
        <v>1783</v>
      </c>
      <c r="AN500" s="66" t="b">
        <v>0</v>
      </c>
      <c r="AO500" s="72" t="s">
        <v>5736</v>
      </c>
      <c r="AP500" s="66" t="s">
        <v>178</v>
      </c>
      <c r="AQ500" s="66">
        <v>0</v>
      </c>
      <c r="AR500" s="66">
        <v>0</v>
      </c>
      <c r="AS500" s="66"/>
      <c r="AT500" s="66"/>
      <c r="AU500" s="66"/>
      <c r="AV500" s="66"/>
      <c r="AW500" s="66"/>
      <c r="AX500" s="66"/>
      <c r="AY500" s="66"/>
      <c r="AZ500" s="66"/>
      <c r="BA500" s="66" t="s">
        <v>1167</v>
      </c>
      <c r="BB500">
        <v>1</v>
      </c>
      <c r="BC500" s="66" t="str">
        <f>VLOOKUP(Edges[[#This Row],[States]],'Sentiment Classification'!E:G,3,FALSE)</f>
        <v>North</v>
      </c>
      <c r="BD500" s="66" t="str">
        <f>IF(Edges[[#This Row],[Vertex 1]]=Edges[[#This Row],[Vertex 2]],"HIDE","SHOW")</f>
        <v>SHOW</v>
      </c>
      <c r="BE500" s="66">
        <f>VLOOKUP(Edges[[#This Row],[Region]],'Sentiment Classification'!J:K,2,FALSE)</f>
        <v>154</v>
      </c>
      <c r="BF500" s="66">
        <f>VLOOKUP(Edges[[#This Row],[States]],'Sentiment Classification'!E:F,2,FALSE)</f>
        <v>161</v>
      </c>
      <c r="BG500" s="65" t="str">
        <f>REPLACE(INDEX(GroupVertices[Group], MATCH(Edges[[#This Row],[Vertex 1]],GroupVertices[Vertex],0)),1,1,"")</f>
        <v>orth</v>
      </c>
      <c r="BH500" s="65" t="str">
        <f>REPLACE(INDEX(GroupVertices[Group], MATCH(Edges[[#This Row],[Vertex 2]],GroupVertices[Vertex],0)),1,1,"")</f>
        <v>orth</v>
      </c>
      <c r="BI500">
        <v>1</v>
      </c>
    </row>
    <row r="501" spans="1:61" x14ac:dyDescent="0.25">
      <c r="A501" s="64" t="s">
        <v>4332</v>
      </c>
      <c r="B501" s="64" t="s">
        <v>4500</v>
      </c>
      <c r="C501" s="79" t="s">
        <v>9479</v>
      </c>
      <c r="D501" s="87">
        <v>1</v>
      </c>
      <c r="E501" s="88"/>
      <c r="F501" s="89">
        <v>90</v>
      </c>
      <c r="G501" s="66" t="str">
        <f>IF(Edges[[#This Row],[Vertex 1]]=Edges[[#This Row],[Vertex 2]],"HIDE","SHOW")</f>
        <v>SHOW</v>
      </c>
      <c r="H501" s="77"/>
      <c r="I501" s="90"/>
      <c r="J501" s="90"/>
      <c r="K501" s="34" t="s">
        <v>65</v>
      </c>
      <c r="L501" s="93">
        <v>501</v>
      </c>
      <c r="M501" s="93"/>
      <c r="N501" s="92"/>
      <c r="O501" s="66" t="s">
        <v>232</v>
      </c>
      <c r="P501" s="68">
        <v>42847.71361111111</v>
      </c>
      <c r="Q501" s="66" t="s">
        <v>4673</v>
      </c>
      <c r="R501" s="66"/>
      <c r="S501" s="66"/>
      <c r="T501" s="66" t="s">
        <v>4854</v>
      </c>
      <c r="U501" s="66"/>
      <c r="V501" s="70" t="s">
        <v>4936</v>
      </c>
      <c r="W501" s="68">
        <v>42847.71361111111</v>
      </c>
      <c r="X501" s="70" t="s">
        <v>5213</v>
      </c>
      <c r="Y501" s="66"/>
      <c r="Z501" s="66"/>
      <c r="AA501" s="72" t="s">
        <v>5564</v>
      </c>
      <c r="AB501" s="66"/>
      <c r="AC501" s="66" t="b">
        <v>0</v>
      </c>
      <c r="AD501" s="66">
        <v>0</v>
      </c>
      <c r="AE501" s="72" t="s">
        <v>294</v>
      </c>
      <c r="AF501" s="66" t="b">
        <v>0</v>
      </c>
      <c r="AG501" s="66" t="s">
        <v>297</v>
      </c>
      <c r="AH501" s="66"/>
      <c r="AI501" s="72" t="s">
        <v>294</v>
      </c>
      <c r="AJ501" s="66" t="b">
        <v>0</v>
      </c>
      <c r="AK501" s="66">
        <v>280</v>
      </c>
      <c r="AL501" s="72" t="s">
        <v>5736</v>
      </c>
      <c r="AM501" s="66" t="s">
        <v>1783</v>
      </c>
      <c r="AN501" s="66" t="b">
        <v>0</v>
      </c>
      <c r="AO501" s="72" t="s">
        <v>5736</v>
      </c>
      <c r="AP501" s="66" t="s">
        <v>178</v>
      </c>
      <c r="AQ501" s="66">
        <v>0</v>
      </c>
      <c r="AR501" s="66">
        <v>0</v>
      </c>
      <c r="AS501" s="66"/>
      <c r="AT501" s="66"/>
      <c r="AU501" s="66"/>
      <c r="AV501" s="66"/>
      <c r="AW501" s="66"/>
      <c r="AX501" s="66"/>
      <c r="AY501" s="66"/>
      <c r="AZ501" s="66"/>
      <c r="BA501" s="66" t="s">
        <v>1167</v>
      </c>
      <c r="BB501">
        <v>1</v>
      </c>
      <c r="BC501" s="66" t="str">
        <f>VLOOKUP(Edges[[#This Row],[States]],'Sentiment Classification'!E:G,3,FALSE)</f>
        <v>North</v>
      </c>
      <c r="BD501" s="66" t="str">
        <f>IF(Edges[[#This Row],[Vertex 1]]=Edges[[#This Row],[Vertex 2]],"HIDE","SHOW")</f>
        <v>SHOW</v>
      </c>
      <c r="BE501" s="66">
        <f>VLOOKUP(Edges[[#This Row],[Region]],'Sentiment Classification'!J:K,2,FALSE)</f>
        <v>154</v>
      </c>
      <c r="BF501" s="66">
        <f>VLOOKUP(Edges[[#This Row],[States]],'Sentiment Classification'!E:F,2,FALSE)</f>
        <v>161</v>
      </c>
      <c r="BG501" s="65" t="str">
        <f>REPLACE(INDEX(GroupVertices[Group], MATCH(Edges[[#This Row],[Vertex 1]],GroupVertices[Vertex],0)),1,1,"")</f>
        <v>orth</v>
      </c>
      <c r="BH501" s="65" t="str">
        <f>REPLACE(INDEX(GroupVertices[Group], MATCH(Edges[[#This Row],[Vertex 2]],GroupVertices[Vertex],0)),1,1,"")</f>
        <v>orth</v>
      </c>
      <c r="BI501">
        <v>1</v>
      </c>
    </row>
    <row r="502" spans="1:61" x14ac:dyDescent="0.25">
      <c r="A502" s="64" t="s">
        <v>4333</v>
      </c>
      <c r="B502" s="64" t="s">
        <v>4500</v>
      </c>
      <c r="C502" s="79" t="s">
        <v>9479</v>
      </c>
      <c r="D502" s="87">
        <v>1</v>
      </c>
      <c r="E502" s="88"/>
      <c r="F502" s="89">
        <v>90</v>
      </c>
      <c r="G502" s="66" t="str">
        <f>IF(Edges[[#This Row],[Vertex 1]]=Edges[[#This Row],[Vertex 2]],"HIDE","SHOW")</f>
        <v>SHOW</v>
      </c>
      <c r="H502" s="77"/>
      <c r="I502" s="90"/>
      <c r="J502" s="90"/>
      <c r="K502" s="34" t="s">
        <v>65</v>
      </c>
      <c r="L502" s="93">
        <v>502</v>
      </c>
      <c r="M502" s="93"/>
      <c r="N502" s="92"/>
      <c r="O502" s="66" t="s">
        <v>232</v>
      </c>
      <c r="P502" s="68">
        <v>42847.71361111111</v>
      </c>
      <c r="Q502" s="66" t="s">
        <v>4673</v>
      </c>
      <c r="R502" s="66"/>
      <c r="S502" s="66"/>
      <c r="T502" s="66" t="s">
        <v>4854</v>
      </c>
      <c r="U502" s="66"/>
      <c r="V502" s="70" t="s">
        <v>4937</v>
      </c>
      <c r="W502" s="68">
        <v>42847.71361111111</v>
      </c>
      <c r="X502" s="70" t="s">
        <v>5214</v>
      </c>
      <c r="Y502" s="66"/>
      <c r="Z502" s="66"/>
      <c r="AA502" s="72" t="s">
        <v>5565</v>
      </c>
      <c r="AB502" s="66"/>
      <c r="AC502" s="66" t="b">
        <v>0</v>
      </c>
      <c r="AD502" s="66">
        <v>0</v>
      </c>
      <c r="AE502" s="72" t="s">
        <v>294</v>
      </c>
      <c r="AF502" s="66" t="b">
        <v>0</v>
      </c>
      <c r="AG502" s="66" t="s">
        <v>297</v>
      </c>
      <c r="AH502" s="66"/>
      <c r="AI502" s="72" t="s">
        <v>294</v>
      </c>
      <c r="AJ502" s="66" t="b">
        <v>0</v>
      </c>
      <c r="AK502" s="66">
        <v>280</v>
      </c>
      <c r="AL502" s="72" t="s">
        <v>5736</v>
      </c>
      <c r="AM502" s="66" t="s">
        <v>1783</v>
      </c>
      <c r="AN502" s="66" t="b">
        <v>0</v>
      </c>
      <c r="AO502" s="72" t="s">
        <v>5736</v>
      </c>
      <c r="AP502" s="66" t="s">
        <v>178</v>
      </c>
      <c r="AQ502" s="66">
        <v>0</v>
      </c>
      <c r="AR502" s="66">
        <v>0</v>
      </c>
      <c r="AS502" s="66"/>
      <c r="AT502" s="66"/>
      <c r="AU502" s="66"/>
      <c r="AV502" s="66"/>
      <c r="AW502" s="66"/>
      <c r="AX502" s="66"/>
      <c r="AY502" s="66"/>
      <c r="AZ502" s="66"/>
      <c r="BA502" s="66" t="s">
        <v>1167</v>
      </c>
      <c r="BB502">
        <v>1</v>
      </c>
      <c r="BC502" s="66" t="str">
        <f>VLOOKUP(Edges[[#This Row],[States]],'Sentiment Classification'!E:G,3,FALSE)</f>
        <v>North</v>
      </c>
      <c r="BD502" s="66" t="str">
        <f>IF(Edges[[#This Row],[Vertex 1]]=Edges[[#This Row],[Vertex 2]],"HIDE","SHOW")</f>
        <v>SHOW</v>
      </c>
      <c r="BE502" s="66">
        <f>VLOOKUP(Edges[[#This Row],[Region]],'Sentiment Classification'!J:K,2,FALSE)</f>
        <v>154</v>
      </c>
      <c r="BF502" s="66">
        <f>VLOOKUP(Edges[[#This Row],[States]],'Sentiment Classification'!E:F,2,FALSE)</f>
        <v>161</v>
      </c>
      <c r="BG502" s="65" t="str">
        <f>REPLACE(INDEX(GroupVertices[Group], MATCH(Edges[[#This Row],[Vertex 1]],GroupVertices[Vertex],0)),1,1,"")</f>
        <v>orth</v>
      </c>
      <c r="BH502" s="65" t="str">
        <f>REPLACE(INDEX(GroupVertices[Group], MATCH(Edges[[#This Row],[Vertex 2]],GroupVertices[Vertex],0)),1,1,"")</f>
        <v>orth</v>
      </c>
      <c r="BI502">
        <v>1</v>
      </c>
    </row>
    <row r="503" spans="1:61" x14ac:dyDescent="0.25">
      <c r="A503" s="64" t="s">
        <v>4334</v>
      </c>
      <c r="B503" s="64" t="s">
        <v>4500</v>
      </c>
      <c r="C503" s="79" t="s">
        <v>9479</v>
      </c>
      <c r="D503" s="87">
        <v>1</v>
      </c>
      <c r="E503" s="88"/>
      <c r="F503" s="89">
        <v>90</v>
      </c>
      <c r="G503" s="66" t="str">
        <f>IF(Edges[[#This Row],[Vertex 1]]=Edges[[#This Row],[Vertex 2]],"HIDE","SHOW")</f>
        <v>SHOW</v>
      </c>
      <c r="H503" s="77"/>
      <c r="I503" s="90"/>
      <c r="J503" s="90"/>
      <c r="K503" s="34" t="s">
        <v>65</v>
      </c>
      <c r="L503" s="93">
        <v>503</v>
      </c>
      <c r="M503" s="93"/>
      <c r="N503" s="92"/>
      <c r="O503" s="66" t="s">
        <v>232</v>
      </c>
      <c r="P503" s="68">
        <v>42847.71361111111</v>
      </c>
      <c r="Q503" s="66" t="s">
        <v>4673</v>
      </c>
      <c r="R503" s="66"/>
      <c r="S503" s="66"/>
      <c r="T503" s="66" t="s">
        <v>4854</v>
      </c>
      <c r="U503" s="66"/>
      <c r="V503" s="70" t="s">
        <v>4938</v>
      </c>
      <c r="W503" s="68">
        <v>42847.71361111111</v>
      </c>
      <c r="X503" s="70" t="s">
        <v>5215</v>
      </c>
      <c r="Y503" s="66"/>
      <c r="Z503" s="66"/>
      <c r="AA503" s="72" t="s">
        <v>5566</v>
      </c>
      <c r="AB503" s="66"/>
      <c r="AC503" s="66" t="b">
        <v>0</v>
      </c>
      <c r="AD503" s="66">
        <v>0</v>
      </c>
      <c r="AE503" s="72" t="s">
        <v>294</v>
      </c>
      <c r="AF503" s="66" t="b">
        <v>0</v>
      </c>
      <c r="AG503" s="66" t="s">
        <v>297</v>
      </c>
      <c r="AH503" s="66"/>
      <c r="AI503" s="72" t="s">
        <v>294</v>
      </c>
      <c r="AJ503" s="66" t="b">
        <v>0</v>
      </c>
      <c r="AK503" s="66">
        <v>280</v>
      </c>
      <c r="AL503" s="72" t="s">
        <v>5736</v>
      </c>
      <c r="AM503" s="66" t="s">
        <v>1783</v>
      </c>
      <c r="AN503" s="66" t="b">
        <v>0</v>
      </c>
      <c r="AO503" s="72" t="s">
        <v>5736</v>
      </c>
      <c r="AP503" s="66" t="s">
        <v>178</v>
      </c>
      <c r="AQ503" s="66">
        <v>0</v>
      </c>
      <c r="AR503" s="66">
        <v>0</v>
      </c>
      <c r="AS503" s="66"/>
      <c r="AT503" s="66"/>
      <c r="AU503" s="66"/>
      <c r="AV503" s="66"/>
      <c r="AW503" s="66"/>
      <c r="AX503" s="66"/>
      <c r="AY503" s="66"/>
      <c r="AZ503" s="66"/>
      <c r="BA503" s="66" t="s">
        <v>1167</v>
      </c>
      <c r="BB503">
        <v>1</v>
      </c>
      <c r="BC503" s="66" t="str">
        <f>VLOOKUP(Edges[[#This Row],[States]],'Sentiment Classification'!E:G,3,FALSE)</f>
        <v>North</v>
      </c>
      <c r="BD503" s="66" t="str">
        <f>IF(Edges[[#This Row],[Vertex 1]]=Edges[[#This Row],[Vertex 2]],"HIDE","SHOW")</f>
        <v>SHOW</v>
      </c>
      <c r="BE503" s="66">
        <f>VLOOKUP(Edges[[#This Row],[Region]],'Sentiment Classification'!J:K,2,FALSE)</f>
        <v>154</v>
      </c>
      <c r="BF503" s="66">
        <f>VLOOKUP(Edges[[#This Row],[States]],'Sentiment Classification'!E:F,2,FALSE)</f>
        <v>161</v>
      </c>
      <c r="BG503" s="65" t="str">
        <f>REPLACE(INDEX(GroupVertices[Group], MATCH(Edges[[#This Row],[Vertex 1]],GroupVertices[Vertex],0)),1,1,"")</f>
        <v>orth</v>
      </c>
      <c r="BH503" s="65" t="str">
        <f>REPLACE(INDEX(GroupVertices[Group], MATCH(Edges[[#This Row],[Vertex 2]],GroupVertices[Vertex],0)),1,1,"")</f>
        <v>orth</v>
      </c>
      <c r="BI503">
        <v>1</v>
      </c>
    </row>
    <row r="504" spans="1:61" x14ac:dyDescent="0.25">
      <c r="A504" s="64" t="s">
        <v>4335</v>
      </c>
      <c r="B504" s="64" t="s">
        <v>4500</v>
      </c>
      <c r="C504" s="79" t="s">
        <v>9479</v>
      </c>
      <c r="D504" s="87">
        <v>1</v>
      </c>
      <c r="E504" s="88"/>
      <c r="F504" s="89">
        <v>90</v>
      </c>
      <c r="G504" s="66" t="str">
        <f>IF(Edges[[#This Row],[Vertex 1]]=Edges[[#This Row],[Vertex 2]],"HIDE","SHOW")</f>
        <v>SHOW</v>
      </c>
      <c r="H504" s="77"/>
      <c r="I504" s="90"/>
      <c r="J504" s="90"/>
      <c r="K504" s="34" t="s">
        <v>65</v>
      </c>
      <c r="L504" s="93">
        <v>504</v>
      </c>
      <c r="M504" s="93"/>
      <c r="N504" s="92"/>
      <c r="O504" s="66" t="s">
        <v>232</v>
      </c>
      <c r="P504" s="68">
        <v>42847.71361111111</v>
      </c>
      <c r="Q504" s="66" t="s">
        <v>4673</v>
      </c>
      <c r="R504" s="66"/>
      <c r="S504" s="66"/>
      <c r="T504" s="66" t="s">
        <v>4854</v>
      </c>
      <c r="U504" s="66"/>
      <c r="V504" s="70" t="s">
        <v>4939</v>
      </c>
      <c r="W504" s="68">
        <v>42847.71361111111</v>
      </c>
      <c r="X504" s="70" t="s">
        <v>5216</v>
      </c>
      <c r="Y504" s="66"/>
      <c r="Z504" s="66"/>
      <c r="AA504" s="72" t="s">
        <v>5567</v>
      </c>
      <c r="AB504" s="66"/>
      <c r="AC504" s="66" t="b">
        <v>0</v>
      </c>
      <c r="AD504" s="66">
        <v>0</v>
      </c>
      <c r="AE504" s="72" t="s">
        <v>294</v>
      </c>
      <c r="AF504" s="66" t="b">
        <v>0</v>
      </c>
      <c r="AG504" s="66" t="s">
        <v>297</v>
      </c>
      <c r="AH504" s="66"/>
      <c r="AI504" s="72" t="s">
        <v>294</v>
      </c>
      <c r="AJ504" s="66" t="b">
        <v>0</v>
      </c>
      <c r="AK504" s="66">
        <v>280</v>
      </c>
      <c r="AL504" s="72" t="s">
        <v>5736</v>
      </c>
      <c r="AM504" s="66" t="s">
        <v>1783</v>
      </c>
      <c r="AN504" s="66" t="b">
        <v>0</v>
      </c>
      <c r="AO504" s="72" t="s">
        <v>5736</v>
      </c>
      <c r="AP504" s="66" t="s">
        <v>178</v>
      </c>
      <c r="AQ504" s="66">
        <v>0</v>
      </c>
      <c r="AR504" s="66">
        <v>0</v>
      </c>
      <c r="AS504" s="66"/>
      <c r="AT504" s="66"/>
      <c r="AU504" s="66"/>
      <c r="AV504" s="66"/>
      <c r="AW504" s="66"/>
      <c r="AX504" s="66"/>
      <c r="AY504" s="66"/>
      <c r="AZ504" s="66"/>
      <c r="BA504" s="66" t="s">
        <v>1167</v>
      </c>
      <c r="BB504">
        <v>1</v>
      </c>
      <c r="BC504" s="66" t="str">
        <f>VLOOKUP(Edges[[#This Row],[States]],'Sentiment Classification'!E:G,3,FALSE)</f>
        <v>North</v>
      </c>
      <c r="BD504" s="66" t="str">
        <f>IF(Edges[[#This Row],[Vertex 1]]=Edges[[#This Row],[Vertex 2]],"HIDE","SHOW")</f>
        <v>SHOW</v>
      </c>
      <c r="BE504" s="66">
        <f>VLOOKUP(Edges[[#This Row],[Region]],'Sentiment Classification'!J:K,2,FALSE)</f>
        <v>154</v>
      </c>
      <c r="BF504" s="66">
        <f>VLOOKUP(Edges[[#This Row],[States]],'Sentiment Classification'!E:F,2,FALSE)</f>
        <v>161</v>
      </c>
      <c r="BG504" s="65" t="str">
        <f>REPLACE(INDEX(GroupVertices[Group], MATCH(Edges[[#This Row],[Vertex 1]],GroupVertices[Vertex],0)),1,1,"")</f>
        <v>orth</v>
      </c>
      <c r="BH504" s="65" t="str">
        <f>REPLACE(INDEX(GroupVertices[Group], MATCH(Edges[[#This Row],[Vertex 2]],GroupVertices[Vertex],0)),1,1,"")</f>
        <v>orth</v>
      </c>
      <c r="BI504">
        <v>1</v>
      </c>
    </row>
    <row r="505" spans="1:61" x14ac:dyDescent="0.25">
      <c r="A505" s="64" t="s">
        <v>4336</v>
      </c>
      <c r="B505" s="64" t="s">
        <v>4500</v>
      </c>
      <c r="C505" s="79" t="s">
        <v>9479</v>
      </c>
      <c r="D505" s="87">
        <v>1</v>
      </c>
      <c r="E505" s="88"/>
      <c r="F505" s="89">
        <v>90</v>
      </c>
      <c r="G505" s="66" t="str">
        <f>IF(Edges[[#This Row],[Vertex 1]]=Edges[[#This Row],[Vertex 2]],"HIDE","SHOW")</f>
        <v>SHOW</v>
      </c>
      <c r="H505" s="77"/>
      <c r="I505" s="90"/>
      <c r="J505" s="90"/>
      <c r="K505" s="34" t="s">
        <v>65</v>
      </c>
      <c r="L505" s="93">
        <v>505</v>
      </c>
      <c r="M505" s="93"/>
      <c r="N505" s="92"/>
      <c r="O505" s="66" t="s">
        <v>232</v>
      </c>
      <c r="P505" s="68">
        <v>42847.71361111111</v>
      </c>
      <c r="Q505" s="66" t="s">
        <v>4673</v>
      </c>
      <c r="R505" s="66"/>
      <c r="S505" s="66"/>
      <c r="T505" s="66" t="s">
        <v>4854</v>
      </c>
      <c r="U505" s="66"/>
      <c r="V505" s="70" t="s">
        <v>4940</v>
      </c>
      <c r="W505" s="68">
        <v>42847.71361111111</v>
      </c>
      <c r="X505" s="70" t="s">
        <v>5217</v>
      </c>
      <c r="Y505" s="66"/>
      <c r="Z505" s="66"/>
      <c r="AA505" s="72" t="s">
        <v>5568</v>
      </c>
      <c r="AB505" s="66"/>
      <c r="AC505" s="66" t="b">
        <v>0</v>
      </c>
      <c r="AD505" s="66">
        <v>0</v>
      </c>
      <c r="AE505" s="72" t="s">
        <v>294</v>
      </c>
      <c r="AF505" s="66" t="b">
        <v>0</v>
      </c>
      <c r="AG505" s="66" t="s">
        <v>297</v>
      </c>
      <c r="AH505" s="66"/>
      <c r="AI505" s="72" t="s">
        <v>294</v>
      </c>
      <c r="AJ505" s="66" t="b">
        <v>0</v>
      </c>
      <c r="AK505" s="66">
        <v>280</v>
      </c>
      <c r="AL505" s="72" t="s">
        <v>5736</v>
      </c>
      <c r="AM505" s="66" t="s">
        <v>1783</v>
      </c>
      <c r="AN505" s="66" t="b">
        <v>0</v>
      </c>
      <c r="AO505" s="72" t="s">
        <v>5736</v>
      </c>
      <c r="AP505" s="66" t="s">
        <v>178</v>
      </c>
      <c r="AQ505" s="66">
        <v>0</v>
      </c>
      <c r="AR505" s="66">
        <v>0</v>
      </c>
      <c r="AS505" s="66"/>
      <c r="AT505" s="66"/>
      <c r="AU505" s="66"/>
      <c r="AV505" s="66"/>
      <c r="AW505" s="66"/>
      <c r="AX505" s="66"/>
      <c r="AY505" s="66"/>
      <c r="AZ505" s="66"/>
      <c r="BA505" s="66" t="s">
        <v>1167</v>
      </c>
      <c r="BB505">
        <v>1</v>
      </c>
      <c r="BC505" s="66" t="str">
        <f>VLOOKUP(Edges[[#This Row],[States]],'Sentiment Classification'!E:G,3,FALSE)</f>
        <v>North</v>
      </c>
      <c r="BD505" s="66" t="str">
        <f>IF(Edges[[#This Row],[Vertex 1]]=Edges[[#This Row],[Vertex 2]],"HIDE","SHOW")</f>
        <v>SHOW</v>
      </c>
      <c r="BE505" s="66">
        <f>VLOOKUP(Edges[[#This Row],[Region]],'Sentiment Classification'!J:K,2,FALSE)</f>
        <v>154</v>
      </c>
      <c r="BF505" s="66">
        <f>VLOOKUP(Edges[[#This Row],[States]],'Sentiment Classification'!E:F,2,FALSE)</f>
        <v>161</v>
      </c>
      <c r="BG505" s="65" t="str">
        <f>REPLACE(INDEX(GroupVertices[Group], MATCH(Edges[[#This Row],[Vertex 1]],GroupVertices[Vertex],0)),1,1,"")</f>
        <v>orth</v>
      </c>
      <c r="BH505" s="65" t="str">
        <f>REPLACE(INDEX(GroupVertices[Group], MATCH(Edges[[#This Row],[Vertex 2]],GroupVertices[Vertex],0)),1,1,"")</f>
        <v>orth</v>
      </c>
      <c r="BI505">
        <v>1</v>
      </c>
    </row>
    <row r="506" spans="1:61" x14ac:dyDescent="0.25">
      <c r="A506" s="64" t="s">
        <v>4337</v>
      </c>
      <c r="B506" s="64" t="s">
        <v>4500</v>
      </c>
      <c r="C506" s="79" t="s">
        <v>9479</v>
      </c>
      <c r="D506" s="87">
        <v>1</v>
      </c>
      <c r="E506" s="88"/>
      <c r="F506" s="89">
        <v>90</v>
      </c>
      <c r="G506" s="66" t="str">
        <f>IF(Edges[[#This Row],[Vertex 1]]=Edges[[#This Row],[Vertex 2]],"HIDE","SHOW")</f>
        <v>SHOW</v>
      </c>
      <c r="H506" s="77"/>
      <c r="I506" s="90"/>
      <c r="J506" s="90"/>
      <c r="K506" s="34" t="s">
        <v>65</v>
      </c>
      <c r="L506" s="93">
        <v>506</v>
      </c>
      <c r="M506" s="93"/>
      <c r="N506" s="92"/>
      <c r="O506" s="66" t="s">
        <v>232</v>
      </c>
      <c r="P506" s="68">
        <v>42847.71361111111</v>
      </c>
      <c r="Q506" s="66" t="s">
        <v>4673</v>
      </c>
      <c r="R506" s="66"/>
      <c r="S506" s="66"/>
      <c r="T506" s="66" t="s">
        <v>4854</v>
      </c>
      <c r="U506" s="66"/>
      <c r="V506" s="70" t="s">
        <v>4941</v>
      </c>
      <c r="W506" s="68">
        <v>42847.71361111111</v>
      </c>
      <c r="X506" s="70" t="s">
        <v>5218</v>
      </c>
      <c r="Y506" s="66"/>
      <c r="Z506" s="66"/>
      <c r="AA506" s="72" t="s">
        <v>5569</v>
      </c>
      <c r="AB506" s="66"/>
      <c r="AC506" s="66" t="b">
        <v>0</v>
      </c>
      <c r="AD506" s="66">
        <v>0</v>
      </c>
      <c r="AE506" s="72" t="s">
        <v>294</v>
      </c>
      <c r="AF506" s="66" t="b">
        <v>0</v>
      </c>
      <c r="AG506" s="66" t="s">
        <v>297</v>
      </c>
      <c r="AH506" s="66"/>
      <c r="AI506" s="72" t="s">
        <v>294</v>
      </c>
      <c r="AJ506" s="66" t="b">
        <v>0</v>
      </c>
      <c r="AK506" s="66">
        <v>280</v>
      </c>
      <c r="AL506" s="72" t="s">
        <v>5736</v>
      </c>
      <c r="AM506" s="66" t="s">
        <v>1783</v>
      </c>
      <c r="AN506" s="66" t="b">
        <v>0</v>
      </c>
      <c r="AO506" s="72" t="s">
        <v>5736</v>
      </c>
      <c r="AP506" s="66" t="s">
        <v>178</v>
      </c>
      <c r="AQ506" s="66">
        <v>0</v>
      </c>
      <c r="AR506" s="66">
        <v>0</v>
      </c>
      <c r="AS506" s="66"/>
      <c r="AT506" s="66"/>
      <c r="AU506" s="66"/>
      <c r="AV506" s="66"/>
      <c r="AW506" s="66"/>
      <c r="AX506" s="66"/>
      <c r="AY506" s="66"/>
      <c r="AZ506" s="66"/>
      <c r="BA506" s="66" t="s">
        <v>1167</v>
      </c>
      <c r="BB506">
        <v>1</v>
      </c>
      <c r="BC506" s="66" t="str">
        <f>VLOOKUP(Edges[[#This Row],[States]],'Sentiment Classification'!E:G,3,FALSE)</f>
        <v>North</v>
      </c>
      <c r="BD506" s="66" t="str">
        <f>IF(Edges[[#This Row],[Vertex 1]]=Edges[[#This Row],[Vertex 2]],"HIDE","SHOW")</f>
        <v>SHOW</v>
      </c>
      <c r="BE506" s="66">
        <f>VLOOKUP(Edges[[#This Row],[Region]],'Sentiment Classification'!J:K,2,FALSE)</f>
        <v>154</v>
      </c>
      <c r="BF506" s="66">
        <f>VLOOKUP(Edges[[#This Row],[States]],'Sentiment Classification'!E:F,2,FALSE)</f>
        <v>161</v>
      </c>
      <c r="BG506" s="65" t="str">
        <f>REPLACE(INDEX(GroupVertices[Group], MATCH(Edges[[#This Row],[Vertex 1]],GroupVertices[Vertex],0)),1,1,"")</f>
        <v>orth</v>
      </c>
      <c r="BH506" s="65" t="str">
        <f>REPLACE(INDEX(GroupVertices[Group], MATCH(Edges[[#This Row],[Vertex 2]],GroupVertices[Vertex],0)),1,1,"")</f>
        <v>orth</v>
      </c>
      <c r="BI506">
        <v>1</v>
      </c>
    </row>
    <row r="507" spans="1:61" x14ac:dyDescent="0.25">
      <c r="A507" s="64" t="s">
        <v>4338</v>
      </c>
      <c r="B507" s="64" t="s">
        <v>4500</v>
      </c>
      <c r="C507" s="79" t="s">
        <v>9479</v>
      </c>
      <c r="D507" s="87">
        <v>1</v>
      </c>
      <c r="E507" s="88"/>
      <c r="F507" s="89">
        <v>90</v>
      </c>
      <c r="G507" s="66" t="str">
        <f>IF(Edges[[#This Row],[Vertex 1]]=Edges[[#This Row],[Vertex 2]],"HIDE","SHOW")</f>
        <v>SHOW</v>
      </c>
      <c r="H507" s="77"/>
      <c r="I507" s="90"/>
      <c r="J507" s="90"/>
      <c r="K507" s="34" t="s">
        <v>65</v>
      </c>
      <c r="L507" s="93">
        <v>507</v>
      </c>
      <c r="M507" s="93"/>
      <c r="N507" s="92"/>
      <c r="O507" s="66" t="s">
        <v>232</v>
      </c>
      <c r="P507" s="68">
        <v>42847.71361111111</v>
      </c>
      <c r="Q507" s="66" t="s">
        <v>4673</v>
      </c>
      <c r="R507" s="66"/>
      <c r="S507" s="66"/>
      <c r="T507" s="66" t="s">
        <v>4854</v>
      </c>
      <c r="U507" s="66"/>
      <c r="V507" s="70" t="s">
        <v>4942</v>
      </c>
      <c r="W507" s="68">
        <v>42847.71361111111</v>
      </c>
      <c r="X507" s="70" t="s">
        <v>5219</v>
      </c>
      <c r="Y507" s="66"/>
      <c r="Z507" s="66"/>
      <c r="AA507" s="72" t="s">
        <v>5570</v>
      </c>
      <c r="AB507" s="66"/>
      <c r="AC507" s="66" t="b">
        <v>0</v>
      </c>
      <c r="AD507" s="66">
        <v>0</v>
      </c>
      <c r="AE507" s="72" t="s">
        <v>294</v>
      </c>
      <c r="AF507" s="66" t="b">
        <v>0</v>
      </c>
      <c r="AG507" s="66" t="s">
        <v>297</v>
      </c>
      <c r="AH507" s="66"/>
      <c r="AI507" s="72" t="s">
        <v>294</v>
      </c>
      <c r="AJ507" s="66" t="b">
        <v>0</v>
      </c>
      <c r="AK507" s="66">
        <v>280</v>
      </c>
      <c r="AL507" s="72" t="s">
        <v>5736</v>
      </c>
      <c r="AM507" s="66" t="s">
        <v>1783</v>
      </c>
      <c r="AN507" s="66" t="b">
        <v>0</v>
      </c>
      <c r="AO507" s="72" t="s">
        <v>5736</v>
      </c>
      <c r="AP507" s="66" t="s">
        <v>178</v>
      </c>
      <c r="AQ507" s="66">
        <v>0</v>
      </c>
      <c r="AR507" s="66">
        <v>0</v>
      </c>
      <c r="AS507" s="66"/>
      <c r="AT507" s="66"/>
      <c r="AU507" s="66"/>
      <c r="AV507" s="66"/>
      <c r="AW507" s="66"/>
      <c r="AX507" s="66"/>
      <c r="AY507" s="66"/>
      <c r="AZ507" s="66"/>
      <c r="BA507" s="66" t="s">
        <v>1167</v>
      </c>
      <c r="BB507">
        <v>1</v>
      </c>
      <c r="BC507" s="66" t="str">
        <f>VLOOKUP(Edges[[#This Row],[States]],'Sentiment Classification'!E:G,3,FALSE)</f>
        <v>North</v>
      </c>
      <c r="BD507" s="66" t="str">
        <f>IF(Edges[[#This Row],[Vertex 1]]=Edges[[#This Row],[Vertex 2]],"HIDE","SHOW")</f>
        <v>SHOW</v>
      </c>
      <c r="BE507" s="66">
        <f>VLOOKUP(Edges[[#This Row],[Region]],'Sentiment Classification'!J:K,2,FALSE)</f>
        <v>154</v>
      </c>
      <c r="BF507" s="66">
        <f>VLOOKUP(Edges[[#This Row],[States]],'Sentiment Classification'!E:F,2,FALSE)</f>
        <v>161</v>
      </c>
      <c r="BG507" s="65" t="str">
        <f>REPLACE(INDEX(GroupVertices[Group], MATCH(Edges[[#This Row],[Vertex 1]],GroupVertices[Vertex],0)),1,1,"")</f>
        <v>orth</v>
      </c>
      <c r="BH507" s="65" t="str">
        <f>REPLACE(INDEX(GroupVertices[Group], MATCH(Edges[[#This Row],[Vertex 2]],GroupVertices[Vertex],0)),1,1,"")</f>
        <v>orth</v>
      </c>
      <c r="BI507">
        <v>1</v>
      </c>
    </row>
    <row r="508" spans="1:61" x14ac:dyDescent="0.25">
      <c r="A508" s="64" t="s">
        <v>4339</v>
      </c>
      <c r="B508" s="64" t="s">
        <v>4500</v>
      </c>
      <c r="C508" s="79" t="s">
        <v>9479</v>
      </c>
      <c r="D508" s="87">
        <v>1</v>
      </c>
      <c r="E508" s="88"/>
      <c r="F508" s="89">
        <v>90</v>
      </c>
      <c r="G508" s="66" t="str">
        <f>IF(Edges[[#This Row],[Vertex 1]]=Edges[[#This Row],[Vertex 2]],"HIDE","SHOW")</f>
        <v>SHOW</v>
      </c>
      <c r="H508" s="77"/>
      <c r="I508" s="90"/>
      <c r="J508" s="90"/>
      <c r="K508" s="34" t="s">
        <v>65</v>
      </c>
      <c r="L508" s="93">
        <v>508</v>
      </c>
      <c r="M508" s="93"/>
      <c r="N508" s="92"/>
      <c r="O508" s="66" t="s">
        <v>232</v>
      </c>
      <c r="P508" s="68">
        <v>42847.71361111111</v>
      </c>
      <c r="Q508" s="66" t="s">
        <v>4673</v>
      </c>
      <c r="R508" s="66"/>
      <c r="S508" s="66"/>
      <c r="T508" s="66" t="s">
        <v>4854</v>
      </c>
      <c r="U508" s="66"/>
      <c r="V508" s="70" t="s">
        <v>4943</v>
      </c>
      <c r="W508" s="68">
        <v>42847.71361111111</v>
      </c>
      <c r="X508" s="70" t="s">
        <v>5220</v>
      </c>
      <c r="Y508" s="66"/>
      <c r="Z508" s="66"/>
      <c r="AA508" s="72" t="s">
        <v>5571</v>
      </c>
      <c r="AB508" s="66"/>
      <c r="AC508" s="66" t="b">
        <v>0</v>
      </c>
      <c r="AD508" s="66">
        <v>0</v>
      </c>
      <c r="AE508" s="72" t="s">
        <v>294</v>
      </c>
      <c r="AF508" s="66" t="b">
        <v>0</v>
      </c>
      <c r="AG508" s="66" t="s">
        <v>297</v>
      </c>
      <c r="AH508" s="66"/>
      <c r="AI508" s="72" t="s">
        <v>294</v>
      </c>
      <c r="AJ508" s="66" t="b">
        <v>0</v>
      </c>
      <c r="AK508" s="66">
        <v>280</v>
      </c>
      <c r="AL508" s="72" t="s">
        <v>5736</v>
      </c>
      <c r="AM508" s="66" t="s">
        <v>1783</v>
      </c>
      <c r="AN508" s="66" t="b">
        <v>0</v>
      </c>
      <c r="AO508" s="72" t="s">
        <v>5736</v>
      </c>
      <c r="AP508" s="66" t="s">
        <v>178</v>
      </c>
      <c r="AQ508" s="66">
        <v>0</v>
      </c>
      <c r="AR508" s="66">
        <v>0</v>
      </c>
      <c r="AS508" s="66"/>
      <c r="AT508" s="66"/>
      <c r="AU508" s="66"/>
      <c r="AV508" s="66"/>
      <c r="AW508" s="66"/>
      <c r="AX508" s="66"/>
      <c r="AY508" s="66"/>
      <c r="AZ508" s="66"/>
      <c r="BA508" s="66" t="s">
        <v>1167</v>
      </c>
      <c r="BB508">
        <v>1</v>
      </c>
      <c r="BC508" s="66" t="str">
        <f>VLOOKUP(Edges[[#This Row],[States]],'Sentiment Classification'!E:G,3,FALSE)</f>
        <v>North</v>
      </c>
      <c r="BD508" s="66" t="str">
        <f>IF(Edges[[#This Row],[Vertex 1]]=Edges[[#This Row],[Vertex 2]],"HIDE","SHOW")</f>
        <v>SHOW</v>
      </c>
      <c r="BE508" s="66">
        <f>VLOOKUP(Edges[[#This Row],[Region]],'Sentiment Classification'!J:K,2,FALSE)</f>
        <v>154</v>
      </c>
      <c r="BF508" s="66">
        <f>VLOOKUP(Edges[[#This Row],[States]],'Sentiment Classification'!E:F,2,FALSE)</f>
        <v>161</v>
      </c>
      <c r="BG508" s="65" t="str">
        <f>REPLACE(INDEX(GroupVertices[Group], MATCH(Edges[[#This Row],[Vertex 1]],GroupVertices[Vertex],0)),1,1,"")</f>
        <v>orth</v>
      </c>
      <c r="BH508" s="65" t="str">
        <f>REPLACE(INDEX(GroupVertices[Group], MATCH(Edges[[#This Row],[Vertex 2]],GroupVertices[Vertex],0)),1,1,"")</f>
        <v>orth</v>
      </c>
      <c r="BI508">
        <v>1</v>
      </c>
    </row>
    <row r="509" spans="1:61" x14ac:dyDescent="0.25">
      <c r="A509" s="64" t="s">
        <v>4340</v>
      </c>
      <c r="B509" s="64" t="s">
        <v>4500</v>
      </c>
      <c r="C509" s="79" t="s">
        <v>9479</v>
      </c>
      <c r="D509" s="87">
        <v>1</v>
      </c>
      <c r="E509" s="88"/>
      <c r="F509" s="89">
        <v>90</v>
      </c>
      <c r="G509" s="66" t="str">
        <f>IF(Edges[[#This Row],[Vertex 1]]=Edges[[#This Row],[Vertex 2]],"HIDE","SHOW")</f>
        <v>SHOW</v>
      </c>
      <c r="H509" s="77"/>
      <c r="I509" s="90"/>
      <c r="J509" s="90"/>
      <c r="K509" s="34" t="s">
        <v>65</v>
      </c>
      <c r="L509" s="93">
        <v>509</v>
      </c>
      <c r="M509" s="93"/>
      <c r="N509" s="92"/>
      <c r="O509" s="66" t="s">
        <v>232</v>
      </c>
      <c r="P509" s="68">
        <v>42847.71361111111</v>
      </c>
      <c r="Q509" s="66" t="s">
        <v>4673</v>
      </c>
      <c r="R509" s="66"/>
      <c r="S509" s="66"/>
      <c r="T509" s="66" t="s">
        <v>4854</v>
      </c>
      <c r="U509" s="66"/>
      <c r="V509" s="70" t="s">
        <v>4944</v>
      </c>
      <c r="W509" s="68">
        <v>42847.71361111111</v>
      </c>
      <c r="X509" s="70" t="s">
        <v>5221</v>
      </c>
      <c r="Y509" s="66"/>
      <c r="Z509" s="66"/>
      <c r="AA509" s="72" t="s">
        <v>5572</v>
      </c>
      <c r="AB509" s="66"/>
      <c r="AC509" s="66" t="b">
        <v>0</v>
      </c>
      <c r="AD509" s="66">
        <v>0</v>
      </c>
      <c r="AE509" s="72" t="s">
        <v>294</v>
      </c>
      <c r="AF509" s="66" t="b">
        <v>0</v>
      </c>
      <c r="AG509" s="66" t="s">
        <v>297</v>
      </c>
      <c r="AH509" s="66"/>
      <c r="AI509" s="72" t="s">
        <v>294</v>
      </c>
      <c r="AJ509" s="66" t="b">
        <v>0</v>
      </c>
      <c r="AK509" s="66">
        <v>280</v>
      </c>
      <c r="AL509" s="72" t="s">
        <v>5736</v>
      </c>
      <c r="AM509" s="66" t="s">
        <v>1783</v>
      </c>
      <c r="AN509" s="66" t="b">
        <v>0</v>
      </c>
      <c r="AO509" s="72" t="s">
        <v>5736</v>
      </c>
      <c r="AP509" s="66" t="s">
        <v>178</v>
      </c>
      <c r="AQ509" s="66">
        <v>0</v>
      </c>
      <c r="AR509" s="66">
        <v>0</v>
      </c>
      <c r="AS509" s="66"/>
      <c r="AT509" s="66"/>
      <c r="AU509" s="66"/>
      <c r="AV509" s="66"/>
      <c r="AW509" s="66"/>
      <c r="AX509" s="66"/>
      <c r="AY509" s="66"/>
      <c r="AZ509" s="66"/>
      <c r="BA509" s="66" t="s">
        <v>1167</v>
      </c>
      <c r="BB509">
        <v>1</v>
      </c>
      <c r="BC509" s="66" t="str">
        <f>VLOOKUP(Edges[[#This Row],[States]],'Sentiment Classification'!E:G,3,FALSE)</f>
        <v>North</v>
      </c>
      <c r="BD509" s="66" t="str">
        <f>IF(Edges[[#This Row],[Vertex 1]]=Edges[[#This Row],[Vertex 2]],"HIDE","SHOW")</f>
        <v>SHOW</v>
      </c>
      <c r="BE509" s="66">
        <f>VLOOKUP(Edges[[#This Row],[Region]],'Sentiment Classification'!J:K,2,FALSE)</f>
        <v>154</v>
      </c>
      <c r="BF509" s="66">
        <f>VLOOKUP(Edges[[#This Row],[States]],'Sentiment Classification'!E:F,2,FALSE)</f>
        <v>161</v>
      </c>
      <c r="BG509" s="65" t="str">
        <f>REPLACE(INDEX(GroupVertices[Group], MATCH(Edges[[#This Row],[Vertex 1]],GroupVertices[Vertex],0)),1,1,"")</f>
        <v>orth</v>
      </c>
      <c r="BH509" s="65" t="str">
        <f>REPLACE(INDEX(GroupVertices[Group], MATCH(Edges[[#This Row],[Vertex 2]],GroupVertices[Vertex],0)),1,1,"")</f>
        <v>orth</v>
      </c>
      <c r="BI509">
        <v>1</v>
      </c>
    </row>
    <row r="510" spans="1:61" x14ac:dyDescent="0.25">
      <c r="A510" s="64" t="s">
        <v>4341</v>
      </c>
      <c r="B510" s="64" t="s">
        <v>4500</v>
      </c>
      <c r="C510" s="79" t="s">
        <v>9479</v>
      </c>
      <c r="D510" s="87">
        <v>1</v>
      </c>
      <c r="E510" s="88"/>
      <c r="F510" s="89">
        <v>90</v>
      </c>
      <c r="G510" s="66" t="str">
        <f>IF(Edges[[#This Row],[Vertex 1]]=Edges[[#This Row],[Vertex 2]],"HIDE","SHOW")</f>
        <v>SHOW</v>
      </c>
      <c r="H510" s="77"/>
      <c r="I510" s="90"/>
      <c r="J510" s="90"/>
      <c r="K510" s="34" t="s">
        <v>65</v>
      </c>
      <c r="L510" s="93">
        <v>510</v>
      </c>
      <c r="M510" s="93"/>
      <c r="N510" s="92"/>
      <c r="O510" s="66" t="s">
        <v>232</v>
      </c>
      <c r="P510" s="68">
        <v>42847.71361111111</v>
      </c>
      <c r="Q510" s="66" t="s">
        <v>4673</v>
      </c>
      <c r="R510" s="66"/>
      <c r="S510" s="66"/>
      <c r="T510" s="66" t="s">
        <v>4854</v>
      </c>
      <c r="U510" s="66"/>
      <c r="V510" s="70" t="s">
        <v>4945</v>
      </c>
      <c r="W510" s="68">
        <v>42847.71361111111</v>
      </c>
      <c r="X510" s="70" t="s">
        <v>5222</v>
      </c>
      <c r="Y510" s="66"/>
      <c r="Z510" s="66"/>
      <c r="AA510" s="72" t="s">
        <v>5573</v>
      </c>
      <c r="AB510" s="66"/>
      <c r="AC510" s="66" t="b">
        <v>0</v>
      </c>
      <c r="AD510" s="66">
        <v>0</v>
      </c>
      <c r="AE510" s="72" t="s">
        <v>294</v>
      </c>
      <c r="AF510" s="66" t="b">
        <v>0</v>
      </c>
      <c r="AG510" s="66" t="s">
        <v>297</v>
      </c>
      <c r="AH510" s="66"/>
      <c r="AI510" s="72" t="s">
        <v>294</v>
      </c>
      <c r="AJ510" s="66" t="b">
        <v>0</v>
      </c>
      <c r="AK510" s="66">
        <v>280</v>
      </c>
      <c r="AL510" s="72" t="s">
        <v>5736</v>
      </c>
      <c r="AM510" s="66" t="s">
        <v>1783</v>
      </c>
      <c r="AN510" s="66" t="b">
        <v>0</v>
      </c>
      <c r="AO510" s="72" t="s">
        <v>5736</v>
      </c>
      <c r="AP510" s="66" t="s">
        <v>178</v>
      </c>
      <c r="AQ510" s="66">
        <v>0</v>
      </c>
      <c r="AR510" s="66">
        <v>0</v>
      </c>
      <c r="AS510" s="66"/>
      <c r="AT510" s="66"/>
      <c r="AU510" s="66"/>
      <c r="AV510" s="66"/>
      <c r="AW510" s="66"/>
      <c r="AX510" s="66"/>
      <c r="AY510" s="66"/>
      <c r="AZ510" s="66"/>
      <c r="BA510" s="66" t="s">
        <v>1167</v>
      </c>
      <c r="BB510">
        <v>1</v>
      </c>
      <c r="BC510" s="66" t="str">
        <f>VLOOKUP(Edges[[#This Row],[States]],'Sentiment Classification'!E:G,3,FALSE)</f>
        <v>North</v>
      </c>
      <c r="BD510" s="66" t="str">
        <f>IF(Edges[[#This Row],[Vertex 1]]=Edges[[#This Row],[Vertex 2]],"HIDE","SHOW")</f>
        <v>SHOW</v>
      </c>
      <c r="BE510" s="66">
        <f>VLOOKUP(Edges[[#This Row],[Region]],'Sentiment Classification'!J:K,2,FALSE)</f>
        <v>154</v>
      </c>
      <c r="BF510" s="66">
        <f>VLOOKUP(Edges[[#This Row],[States]],'Sentiment Classification'!E:F,2,FALSE)</f>
        <v>161</v>
      </c>
      <c r="BG510" s="65" t="str">
        <f>REPLACE(INDEX(GroupVertices[Group], MATCH(Edges[[#This Row],[Vertex 1]],GroupVertices[Vertex],0)),1,1,"")</f>
        <v>orth</v>
      </c>
      <c r="BH510" s="65" t="str">
        <f>REPLACE(INDEX(GroupVertices[Group], MATCH(Edges[[#This Row],[Vertex 2]],GroupVertices[Vertex],0)),1,1,"")</f>
        <v>orth</v>
      </c>
      <c r="BI510">
        <v>1</v>
      </c>
    </row>
    <row r="511" spans="1:61" x14ac:dyDescent="0.25">
      <c r="A511" s="64" t="s">
        <v>4342</v>
      </c>
      <c r="B511" s="64" t="s">
        <v>4500</v>
      </c>
      <c r="C511" s="79" t="s">
        <v>9479</v>
      </c>
      <c r="D511" s="87">
        <v>1</v>
      </c>
      <c r="E511" s="88"/>
      <c r="F511" s="89">
        <v>90</v>
      </c>
      <c r="G511" s="66" t="str">
        <f>IF(Edges[[#This Row],[Vertex 1]]=Edges[[#This Row],[Vertex 2]],"HIDE","SHOW")</f>
        <v>SHOW</v>
      </c>
      <c r="H511" s="77"/>
      <c r="I511" s="90"/>
      <c r="J511" s="90"/>
      <c r="K511" s="34" t="s">
        <v>65</v>
      </c>
      <c r="L511" s="93">
        <v>511</v>
      </c>
      <c r="M511" s="93"/>
      <c r="N511" s="92"/>
      <c r="O511" s="66" t="s">
        <v>232</v>
      </c>
      <c r="P511" s="68">
        <v>42847.71361111111</v>
      </c>
      <c r="Q511" s="66" t="s">
        <v>4673</v>
      </c>
      <c r="R511" s="66"/>
      <c r="S511" s="66"/>
      <c r="T511" s="66" t="s">
        <v>4854</v>
      </c>
      <c r="U511" s="66"/>
      <c r="V511" s="70" t="s">
        <v>4946</v>
      </c>
      <c r="W511" s="68">
        <v>42847.71361111111</v>
      </c>
      <c r="X511" s="70" t="s">
        <v>5223</v>
      </c>
      <c r="Y511" s="66"/>
      <c r="Z511" s="66"/>
      <c r="AA511" s="72" t="s">
        <v>5574</v>
      </c>
      <c r="AB511" s="66"/>
      <c r="AC511" s="66" t="b">
        <v>0</v>
      </c>
      <c r="AD511" s="66">
        <v>0</v>
      </c>
      <c r="AE511" s="72" t="s">
        <v>294</v>
      </c>
      <c r="AF511" s="66" t="b">
        <v>0</v>
      </c>
      <c r="AG511" s="66" t="s">
        <v>297</v>
      </c>
      <c r="AH511" s="66"/>
      <c r="AI511" s="72" t="s">
        <v>294</v>
      </c>
      <c r="AJ511" s="66" t="b">
        <v>0</v>
      </c>
      <c r="AK511" s="66">
        <v>280</v>
      </c>
      <c r="AL511" s="72" t="s">
        <v>5736</v>
      </c>
      <c r="AM511" s="66" t="s">
        <v>1783</v>
      </c>
      <c r="AN511" s="66" t="b">
        <v>0</v>
      </c>
      <c r="AO511" s="72" t="s">
        <v>5736</v>
      </c>
      <c r="AP511" s="66" t="s">
        <v>178</v>
      </c>
      <c r="AQ511" s="66">
        <v>0</v>
      </c>
      <c r="AR511" s="66">
        <v>0</v>
      </c>
      <c r="AS511" s="66"/>
      <c r="AT511" s="66"/>
      <c r="AU511" s="66"/>
      <c r="AV511" s="66"/>
      <c r="AW511" s="66"/>
      <c r="AX511" s="66"/>
      <c r="AY511" s="66"/>
      <c r="AZ511" s="66"/>
      <c r="BA511" s="66" t="s">
        <v>1167</v>
      </c>
      <c r="BB511">
        <v>1</v>
      </c>
      <c r="BC511" s="66" t="str">
        <f>VLOOKUP(Edges[[#This Row],[States]],'Sentiment Classification'!E:G,3,FALSE)</f>
        <v>North</v>
      </c>
      <c r="BD511" s="66" t="str">
        <f>IF(Edges[[#This Row],[Vertex 1]]=Edges[[#This Row],[Vertex 2]],"HIDE","SHOW")</f>
        <v>SHOW</v>
      </c>
      <c r="BE511" s="66">
        <f>VLOOKUP(Edges[[#This Row],[Region]],'Sentiment Classification'!J:K,2,FALSE)</f>
        <v>154</v>
      </c>
      <c r="BF511" s="66">
        <f>VLOOKUP(Edges[[#This Row],[States]],'Sentiment Classification'!E:F,2,FALSE)</f>
        <v>161</v>
      </c>
      <c r="BG511" s="65" t="str">
        <f>REPLACE(INDEX(GroupVertices[Group], MATCH(Edges[[#This Row],[Vertex 1]],GroupVertices[Vertex],0)),1,1,"")</f>
        <v>orth</v>
      </c>
      <c r="BH511" s="65" t="str">
        <f>REPLACE(INDEX(GroupVertices[Group], MATCH(Edges[[#This Row],[Vertex 2]],GroupVertices[Vertex],0)),1,1,"")</f>
        <v>orth</v>
      </c>
      <c r="BI511">
        <v>1</v>
      </c>
    </row>
    <row r="512" spans="1:61" x14ac:dyDescent="0.25">
      <c r="A512" s="64" t="s">
        <v>4343</v>
      </c>
      <c r="B512" s="64" t="s">
        <v>4500</v>
      </c>
      <c r="C512" s="79" t="s">
        <v>9479</v>
      </c>
      <c r="D512" s="87">
        <v>1</v>
      </c>
      <c r="E512" s="88"/>
      <c r="F512" s="89">
        <v>90</v>
      </c>
      <c r="G512" s="66" t="str">
        <f>IF(Edges[[#This Row],[Vertex 1]]=Edges[[#This Row],[Vertex 2]],"HIDE","SHOW")</f>
        <v>SHOW</v>
      </c>
      <c r="H512" s="77"/>
      <c r="I512" s="90"/>
      <c r="J512" s="90"/>
      <c r="K512" s="34" t="s">
        <v>65</v>
      </c>
      <c r="L512" s="93">
        <v>512</v>
      </c>
      <c r="M512" s="93"/>
      <c r="N512" s="92"/>
      <c r="O512" s="66" t="s">
        <v>232</v>
      </c>
      <c r="P512" s="68">
        <v>42847.71361111111</v>
      </c>
      <c r="Q512" s="66" t="s">
        <v>4673</v>
      </c>
      <c r="R512" s="66"/>
      <c r="S512" s="66"/>
      <c r="T512" s="66" t="s">
        <v>4854</v>
      </c>
      <c r="U512" s="66"/>
      <c r="V512" s="70" t="s">
        <v>4947</v>
      </c>
      <c r="W512" s="68">
        <v>42847.71361111111</v>
      </c>
      <c r="X512" s="70" t="s">
        <v>5224</v>
      </c>
      <c r="Y512" s="66"/>
      <c r="Z512" s="66"/>
      <c r="AA512" s="72" t="s">
        <v>5575</v>
      </c>
      <c r="AB512" s="66"/>
      <c r="AC512" s="66" t="b">
        <v>0</v>
      </c>
      <c r="AD512" s="66">
        <v>0</v>
      </c>
      <c r="AE512" s="72" t="s">
        <v>294</v>
      </c>
      <c r="AF512" s="66" t="b">
        <v>0</v>
      </c>
      <c r="AG512" s="66" t="s">
        <v>297</v>
      </c>
      <c r="AH512" s="66"/>
      <c r="AI512" s="72" t="s">
        <v>294</v>
      </c>
      <c r="AJ512" s="66" t="b">
        <v>0</v>
      </c>
      <c r="AK512" s="66">
        <v>280</v>
      </c>
      <c r="AL512" s="72" t="s">
        <v>5736</v>
      </c>
      <c r="AM512" s="66" t="s">
        <v>1783</v>
      </c>
      <c r="AN512" s="66" t="b">
        <v>0</v>
      </c>
      <c r="AO512" s="72" t="s">
        <v>5736</v>
      </c>
      <c r="AP512" s="66" t="s">
        <v>178</v>
      </c>
      <c r="AQ512" s="66">
        <v>0</v>
      </c>
      <c r="AR512" s="66">
        <v>0</v>
      </c>
      <c r="AS512" s="66"/>
      <c r="AT512" s="66"/>
      <c r="AU512" s="66"/>
      <c r="AV512" s="66"/>
      <c r="AW512" s="66"/>
      <c r="AX512" s="66"/>
      <c r="AY512" s="66"/>
      <c r="AZ512" s="66"/>
      <c r="BA512" s="66" t="s">
        <v>1167</v>
      </c>
      <c r="BB512">
        <v>1</v>
      </c>
      <c r="BC512" s="66" t="str">
        <f>VLOOKUP(Edges[[#This Row],[States]],'Sentiment Classification'!E:G,3,FALSE)</f>
        <v>North</v>
      </c>
      <c r="BD512" s="66" t="str">
        <f>IF(Edges[[#This Row],[Vertex 1]]=Edges[[#This Row],[Vertex 2]],"HIDE","SHOW")</f>
        <v>SHOW</v>
      </c>
      <c r="BE512" s="66">
        <f>VLOOKUP(Edges[[#This Row],[Region]],'Sentiment Classification'!J:K,2,FALSE)</f>
        <v>154</v>
      </c>
      <c r="BF512" s="66">
        <f>VLOOKUP(Edges[[#This Row],[States]],'Sentiment Classification'!E:F,2,FALSE)</f>
        <v>161</v>
      </c>
      <c r="BG512" s="65" t="str">
        <f>REPLACE(INDEX(GroupVertices[Group], MATCH(Edges[[#This Row],[Vertex 1]],GroupVertices[Vertex],0)),1,1,"")</f>
        <v>orth</v>
      </c>
      <c r="BH512" s="65" t="str">
        <f>REPLACE(INDEX(GroupVertices[Group], MATCH(Edges[[#This Row],[Vertex 2]],GroupVertices[Vertex],0)),1,1,"")</f>
        <v>orth</v>
      </c>
      <c r="BI512">
        <v>1</v>
      </c>
    </row>
    <row r="513" spans="1:61" x14ac:dyDescent="0.25">
      <c r="A513" s="64" t="s">
        <v>4344</v>
      </c>
      <c r="B513" s="64" t="s">
        <v>4500</v>
      </c>
      <c r="C513" s="79" t="s">
        <v>9479</v>
      </c>
      <c r="D513" s="87">
        <v>1</v>
      </c>
      <c r="E513" s="88"/>
      <c r="F513" s="89">
        <v>90</v>
      </c>
      <c r="G513" s="66" t="str">
        <f>IF(Edges[[#This Row],[Vertex 1]]=Edges[[#This Row],[Vertex 2]],"HIDE","SHOW")</f>
        <v>SHOW</v>
      </c>
      <c r="H513" s="77"/>
      <c r="I513" s="90"/>
      <c r="J513" s="90"/>
      <c r="K513" s="34" t="s">
        <v>65</v>
      </c>
      <c r="L513" s="93">
        <v>513</v>
      </c>
      <c r="M513" s="93"/>
      <c r="N513" s="92"/>
      <c r="O513" s="66" t="s">
        <v>232</v>
      </c>
      <c r="P513" s="68">
        <v>42847.71361111111</v>
      </c>
      <c r="Q513" s="66" t="s">
        <v>4673</v>
      </c>
      <c r="R513" s="66"/>
      <c r="S513" s="66"/>
      <c r="T513" s="66" t="s">
        <v>4854</v>
      </c>
      <c r="U513" s="66"/>
      <c r="V513" s="70" t="s">
        <v>4948</v>
      </c>
      <c r="W513" s="68">
        <v>42847.71361111111</v>
      </c>
      <c r="X513" s="70" t="s">
        <v>5225</v>
      </c>
      <c r="Y513" s="66"/>
      <c r="Z513" s="66"/>
      <c r="AA513" s="72" t="s">
        <v>5576</v>
      </c>
      <c r="AB513" s="66"/>
      <c r="AC513" s="66" t="b">
        <v>0</v>
      </c>
      <c r="AD513" s="66">
        <v>0</v>
      </c>
      <c r="AE513" s="72" t="s">
        <v>294</v>
      </c>
      <c r="AF513" s="66" t="b">
        <v>0</v>
      </c>
      <c r="AG513" s="66" t="s">
        <v>297</v>
      </c>
      <c r="AH513" s="66"/>
      <c r="AI513" s="72" t="s">
        <v>294</v>
      </c>
      <c r="AJ513" s="66" t="b">
        <v>0</v>
      </c>
      <c r="AK513" s="66">
        <v>280</v>
      </c>
      <c r="AL513" s="72" t="s">
        <v>5736</v>
      </c>
      <c r="AM513" s="66" t="s">
        <v>1783</v>
      </c>
      <c r="AN513" s="66" t="b">
        <v>0</v>
      </c>
      <c r="AO513" s="72" t="s">
        <v>5736</v>
      </c>
      <c r="AP513" s="66" t="s">
        <v>178</v>
      </c>
      <c r="AQ513" s="66">
        <v>0</v>
      </c>
      <c r="AR513" s="66">
        <v>0</v>
      </c>
      <c r="AS513" s="66"/>
      <c r="AT513" s="66"/>
      <c r="AU513" s="66"/>
      <c r="AV513" s="66"/>
      <c r="AW513" s="66"/>
      <c r="AX513" s="66"/>
      <c r="AY513" s="66"/>
      <c r="AZ513" s="66"/>
      <c r="BA513" s="66" t="s">
        <v>1167</v>
      </c>
      <c r="BB513">
        <v>1</v>
      </c>
      <c r="BC513" s="66" t="str">
        <f>VLOOKUP(Edges[[#This Row],[States]],'Sentiment Classification'!E:G,3,FALSE)</f>
        <v>North</v>
      </c>
      <c r="BD513" s="66" t="str">
        <f>IF(Edges[[#This Row],[Vertex 1]]=Edges[[#This Row],[Vertex 2]],"HIDE","SHOW")</f>
        <v>SHOW</v>
      </c>
      <c r="BE513" s="66">
        <f>VLOOKUP(Edges[[#This Row],[Region]],'Sentiment Classification'!J:K,2,FALSE)</f>
        <v>154</v>
      </c>
      <c r="BF513" s="66">
        <f>VLOOKUP(Edges[[#This Row],[States]],'Sentiment Classification'!E:F,2,FALSE)</f>
        <v>161</v>
      </c>
      <c r="BG513" s="65" t="str">
        <f>REPLACE(INDEX(GroupVertices[Group], MATCH(Edges[[#This Row],[Vertex 1]],GroupVertices[Vertex],0)),1,1,"")</f>
        <v>orth</v>
      </c>
      <c r="BH513" s="65" t="str">
        <f>REPLACE(INDEX(GroupVertices[Group], MATCH(Edges[[#This Row],[Vertex 2]],GroupVertices[Vertex],0)),1,1,"")</f>
        <v>orth</v>
      </c>
      <c r="BI513">
        <v>1</v>
      </c>
    </row>
    <row r="514" spans="1:61" x14ac:dyDescent="0.25">
      <c r="A514" s="64" t="s">
        <v>4345</v>
      </c>
      <c r="B514" s="64" t="s">
        <v>4500</v>
      </c>
      <c r="C514" s="79" t="s">
        <v>9479</v>
      </c>
      <c r="D514" s="87">
        <v>1</v>
      </c>
      <c r="E514" s="88"/>
      <c r="F514" s="89">
        <v>90</v>
      </c>
      <c r="G514" s="66" t="str">
        <f>IF(Edges[[#This Row],[Vertex 1]]=Edges[[#This Row],[Vertex 2]],"HIDE","SHOW")</f>
        <v>SHOW</v>
      </c>
      <c r="H514" s="77"/>
      <c r="I514" s="90"/>
      <c r="J514" s="90"/>
      <c r="K514" s="34" t="s">
        <v>65</v>
      </c>
      <c r="L514" s="93">
        <v>514</v>
      </c>
      <c r="M514" s="93"/>
      <c r="N514" s="92"/>
      <c r="O514" s="66" t="s">
        <v>232</v>
      </c>
      <c r="P514" s="68">
        <v>42847.71361111111</v>
      </c>
      <c r="Q514" s="66" t="s">
        <v>4673</v>
      </c>
      <c r="R514" s="66"/>
      <c r="S514" s="66"/>
      <c r="T514" s="66" t="s">
        <v>4854</v>
      </c>
      <c r="U514" s="66"/>
      <c r="V514" s="70" t="s">
        <v>4949</v>
      </c>
      <c r="W514" s="68">
        <v>42847.71361111111</v>
      </c>
      <c r="X514" s="70" t="s">
        <v>5226</v>
      </c>
      <c r="Y514" s="66"/>
      <c r="Z514" s="66"/>
      <c r="AA514" s="72" t="s">
        <v>5577</v>
      </c>
      <c r="AB514" s="66"/>
      <c r="AC514" s="66" t="b">
        <v>0</v>
      </c>
      <c r="AD514" s="66">
        <v>0</v>
      </c>
      <c r="AE514" s="72" t="s">
        <v>294</v>
      </c>
      <c r="AF514" s="66" t="b">
        <v>0</v>
      </c>
      <c r="AG514" s="66" t="s">
        <v>297</v>
      </c>
      <c r="AH514" s="66"/>
      <c r="AI514" s="72" t="s">
        <v>294</v>
      </c>
      <c r="AJ514" s="66" t="b">
        <v>0</v>
      </c>
      <c r="AK514" s="66">
        <v>280</v>
      </c>
      <c r="AL514" s="72" t="s">
        <v>5736</v>
      </c>
      <c r="AM514" s="66" t="s">
        <v>1783</v>
      </c>
      <c r="AN514" s="66" t="b">
        <v>0</v>
      </c>
      <c r="AO514" s="72" t="s">
        <v>5736</v>
      </c>
      <c r="AP514" s="66" t="s">
        <v>178</v>
      </c>
      <c r="AQ514" s="66">
        <v>0</v>
      </c>
      <c r="AR514" s="66">
        <v>0</v>
      </c>
      <c r="AS514" s="66"/>
      <c r="AT514" s="66"/>
      <c r="AU514" s="66"/>
      <c r="AV514" s="66"/>
      <c r="AW514" s="66"/>
      <c r="AX514" s="66"/>
      <c r="AY514" s="66"/>
      <c r="AZ514" s="66"/>
      <c r="BA514" s="66" t="s">
        <v>1167</v>
      </c>
      <c r="BB514">
        <v>1</v>
      </c>
      <c r="BC514" s="66" t="str">
        <f>VLOOKUP(Edges[[#This Row],[States]],'Sentiment Classification'!E:G,3,FALSE)</f>
        <v>North</v>
      </c>
      <c r="BD514" s="66" t="str">
        <f>IF(Edges[[#This Row],[Vertex 1]]=Edges[[#This Row],[Vertex 2]],"HIDE","SHOW")</f>
        <v>SHOW</v>
      </c>
      <c r="BE514" s="66">
        <f>VLOOKUP(Edges[[#This Row],[Region]],'Sentiment Classification'!J:K,2,FALSE)</f>
        <v>154</v>
      </c>
      <c r="BF514" s="66">
        <f>VLOOKUP(Edges[[#This Row],[States]],'Sentiment Classification'!E:F,2,FALSE)</f>
        <v>161</v>
      </c>
      <c r="BG514" s="65" t="str">
        <f>REPLACE(INDEX(GroupVertices[Group], MATCH(Edges[[#This Row],[Vertex 1]],GroupVertices[Vertex],0)),1,1,"")</f>
        <v>orth</v>
      </c>
      <c r="BH514" s="65" t="str">
        <f>REPLACE(INDEX(GroupVertices[Group], MATCH(Edges[[#This Row],[Vertex 2]],GroupVertices[Vertex],0)),1,1,"")</f>
        <v>orth</v>
      </c>
      <c r="BI514">
        <v>1</v>
      </c>
    </row>
    <row r="515" spans="1:61" x14ac:dyDescent="0.25">
      <c r="A515" s="64" t="s">
        <v>4346</v>
      </c>
      <c r="B515" s="64" t="s">
        <v>4500</v>
      </c>
      <c r="C515" s="79" t="s">
        <v>9479</v>
      </c>
      <c r="D515" s="87">
        <v>1</v>
      </c>
      <c r="E515" s="88"/>
      <c r="F515" s="89">
        <v>90</v>
      </c>
      <c r="G515" s="66" t="str">
        <f>IF(Edges[[#This Row],[Vertex 1]]=Edges[[#This Row],[Vertex 2]],"HIDE","SHOW")</f>
        <v>SHOW</v>
      </c>
      <c r="H515" s="77"/>
      <c r="I515" s="90"/>
      <c r="J515" s="90"/>
      <c r="K515" s="34" t="s">
        <v>65</v>
      </c>
      <c r="L515" s="93">
        <v>515</v>
      </c>
      <c r="M515" s="93"/>
      <c r="N515" s="92"/>
      <c r="O515" s="66" t="s">
        <v>232</v>
      </c>
      <c r="P515" s="68">
        <v>42847.71361111111</v>
      </c>
      <c r="Q515" s="66" t="s">
        <v>4673</v>
      </c>
      <c r="R515" s="66"/>
      <c r="S515" s="66"/>
      <c r="T515" s="66" t="s">
        <v>4854</v>
      </c>
      <c r="U515" s="66"/>
      <c r="V515" s="70" t="s">
        <v>4950</v>
      </c>
      <c r="W515" s="68">
        <v>42847.71361111111</v>
      </c>
      <c r="X515" s="70" t="s">
        <v>5227</v>
      </c>
      <c r="Y515" s="66"/>
      <c r="Z515" s="66"/>
      <c r="AA515" s="72" t="s">
        <v>5578</v>
      </c>
      <c r="AB515" s="66"/>
      <c r="AC515" s="66" t="b">
        <v>0</v>
      </c>
      <c r="AD515" s="66">
        <v>0</v>
      </c>
      <c r="AE515" s="72" t="s">
        <v>294</v>
      </c>
      <c r="AF515" s="66" t="b">
        <v>0</v>
      </c>
      <c r="AG515" s="66" t="s">
        <v>297</v>
      </c>
      <c r="AH515" s="66"/>
      <c r="AI515" s="72" t="s">
        <v>294</v>
      </c>
      <c r="AJ515" s="66" t="b">
        <v>0</v>
      </c>
      <c r="AK515" s="66">
        <v>280</v>
      </c>
      <c r="AL515" s="72" t="s">
        <v>5736</v>
      </c>
      <c r="AM515" s="66" t="s">
        <v>1783</v>
      </c>
      <c r="AN515" s="66" t="b">
        <v>0</v>
      </c>
      <c r="AO515" s="72" t="s">
        <v>5736</v>
      </c>
      <c r="AP515" s="66" t="s">
        <v>178</v>
      </c>
      <c r="AQ515" s="66">
        <v>0</v>
      </c>
      <c r="AR515" s="66">
        <v>0</v>
      </c>
      <c r="AS515" s="66"/>
      <c r="AT515" s="66"/>
      <c r="AU515" s="66"/>
      <c r="AV515" s="66"/>
      <c r="AW515" s="66"/>
      <c r="AX515" s="66"/>
      <c r="AY515" s="66"/>
      <c r="AZ515" s="66"/>
      <c r="BA515" s="66" t="s">
        <v>1167</v>
      </c>
      <c r="BB515">
        <v>1</v>
      </c>
      <c r="BC515" s="66" t="str">
        <f>VLOOKUP(Edges[[#This Row],[States]],'Sentiment Classification'!E:G,3,FALSE)</f>
        <v>North</v>
      </c>
      <c r="BD515" s="66" t="str">
        <f>IF(Edges[[#This Row],[Vertex 1]]=Edges[[#This Row],[Vertex 2]],"HIDE","SHOW")</f>
        <v>SHOW</v>
      </c>
      <c r="BE515" s="66">
        <f>VLOOKUP(Edges[[#This Row],[Region]],'Sentiment Classification'!J:K,2,FALSE)</f>
        <v>154</v>
      </c>
      <c r="BF515" s="66">
        <f>VLOOKUP(Edges[[#This Row],[States]],'Sentiment Classification'!E:F,2,FALSE)</f>
        <v>161</v>
      </c>
      <c r="BG515" s="65" t="str">
        <f>REPLACE(INDEX(GroupVertices[Group], MATCH(Edges[[#This Row],[Vertex 1]],GroupVertices[Vertex],0)),1,1,"")</f>
        <v>orth</v>
      </c>
      <c r="BH515" s="65" t="str">
        <f>REPLACE(INDEX(GroupVertices[Group], MATCH(Edges[[#This Row],[Vertex 2]],GroupVertices[Vertex],0)),1,1,"")</f>
        <v>orth</v>
      </c>
      <c r="BI515">
        <v>1</v>
      </c>
    </row>
    <row r="516" spans="1:61" hidden="1" x14ac:dyDescent="0.25">
      <c r="A516" s="64" t="s">
        <v>4347</v>
      </c>
      <c r="B516" s="64" t="s">
        <v>4347</v>
      </c>
      <c r="C516" s="79"/>
      <c r="D516" s="87"/>
      <c r="E516" s="88"/>
      <c r="F516" s="89"/>
      <c r="G516" s="66" t="str">
        <f>IF(Edges[[#This Row],[Vertex 1]]=Edges[[#This Row],[Vertex 2]],"HIDE","SHOW")</f>
        <v>HIDE</v>
      </c>
      <c r="H516" s="77"/>
      <c r="I516" s="90"/>
      <c r="J516" s="90"/>
      <c r="K516" s="34" t="s">
        <v>65</v>
      </c>
      <c r="L516" s="93">
        <v>516</v>
      </c>
      <c r="M516" s="93"/>
      <c r="N516" s="92"/>
      <c r="O516" s="66" t="s">
        <v>178</v>
      </c>
      <c r="P516" s="68">
        <v>42847.714004629626</v>
      </c>
      <c r="Q516" s="66" t="s">
        <v>4674</v>
      </c>
      <c r="R516" s="66"/>
      <c r="S516" s="66"/>
      <c r="T516" s="66" t="s">
        <v>4854</v>
      </c>
      <c r="U516" s="66"/>
      <c r="V516" s="70" t="s">
        <v>4951</v>
      </c>
      <c r="W516" s="68">
        <v>42847.714004629626</v>
      </c>
      <c r="X516" s="70" t="s">
        <v>5228</v>
      </c>
      <c r="Y516" s="66"/>
      <c r="Z516" s="66"/>
      <c r="AA516" s="72" t="s">
        <v>5579</v>
      </c>
      <c r="AB516" s="66"/>
      <c r="AC516" s="66" t="b">
        <v>0</v>
      </c>
      <c r="AD516" s="66">
        <v>0</v>
      </c>
      <c r="AE516" s="72" t="s">
        <v>294</v>
      </c>
      <c r="AF516" s="66" t="b">
        <v>0</v>
      </c>
      <c r="AG516" s="66" t="s">
        <v>297</v>
      </c>
      <c r="AH516" s="66"/>
      <c r="AI516" s="72" t="s">
        <v>294</v>
      </c>
      <c r="AJ516" s="66" t="b">
        <v>0</v>
      </c>
      <c r="AK516" s="66">
        <v>0</v>
      </c>
      <c r="AL516" s="72" t="s">
        <v>294</v>
      </c>
      <c r="AM516" s="66" t="s">
        <v>303</v>
      </c>
      <c r="AN516" s="66" t="b">
        <v>0</v>
      </c>
      <c r="AO516" s="72" t="s">
        <v>5579</v>
      </c>
      <c r="AP516" s="66" t="s">
        <v>178</v>
      </c>
      <c r="AQ516" s="66">
        <v>0</v>
      </c>
      <c r="AR516" s="66">
        <v>0</v>
      </c>
      <c r="AS516" s="66"/>
      <c r="AT516" s="66"/>
      <c r="AU516" s="66"/>
      <c r="AV516" s="66"/>
      <c r="AW516" s="66"/>
      <c r="AX516" s="66"/>
      <c r="AY516" s="66"/>
      <c r="AZ516" s="66"/>
      <c r="BA516" s="66" t="s">
        <v>1167</v>
      </c>
      <c r="BB516">
        <v>1</v>
      </c>
      <c r="BC516" s="66" t="str">
        <f>VLOOKUP(Edges[[#This Row],[States]],'Sentiment Classification'!E:G,3,FALSE)</f>
        <v>North</v>
      </c>
      <c r="BD516" s="66" t="str">
        <f>IF(Edges[[#This Row],[Vertex 1]]=Edges[[#This Row],[Vertex 2]],"HIDE","SHOW")</f>
        <v>HIDE</v>
      </c>
      <c r="BE516" s="66">
        <f>VLOOKUP(Edges[[#This Row],[Region]],'Sentiment Classification'!J:K,2,FALSE)</f>
        <v>154</v>
      </c>
      <c r="BF516" s="66">
        <f>VLOOKUP(Edges[[#This Row],[States]],'Sentiment Classification'!E:F,2,FALSE)</f>
        <v>161</v>
      </c>
      <c r="BG516" s="137" t="e">
        <f>REPLACE(INDEX(GroupVertices[Group], MATCH(Edges[[#This Row],[Vertex 1]],GroupVertices[Vertex],0)),1,1,"")</f>
        <v>#N/A</v>
      </c>
      <c r="BH516" s="137" t="e">
        <f>REPLACE(INDEX(GroupVertices[Group], MATCH(Edges[[#This Row],[Vertex 2]],GroupVertices[Vertex],0)),1,1,"")</f>
        <v>#N/A</v>
      </c>
      <c r="BI516">
        <v>1</v>
      </c>
    </row>
    <row r="517" spans="1:61" x14ac:dyDescent="0.25">
      <c r="A517" s="64" t="s">
        <v>4348</v>
      </c>
      <c r="B517" s="64" t="s">
        <v>4500</v>
      </c>
      <c r="C517" s="79" t="s">
        <v>9479</v>
      </c>
      <c r="D517" s="87">
        <v>1</v>
      </c>
      <c r="E517" s="88"/>
      <c r="F517" s="89">
        <v>90</v>
      </c>
      <c r="G517" s="66" t="str">
        <f>IF(Edges[[#This Row],[Vertex 1]]=Edges[[#This Row],[Vertex 2]],"HIDE","SHOW")</f>
        <v>SHOW</v>
      </c>
      <c r="H517" s="77"/>
      <c r="I517" s="90"/>
      <c r="J517" s="90"/>
      <c r="K517" s="34" t="s">
        <v>65</v>
      </c>
      <c r="L517" s="93">
        <v>517</v>
      </c>
      <c r="M517" s="93"/>
      <c r="N517" s="92"/>
      <c r="O517" s="66" t="s">
        <v>232</v>
      </c>
      <c r="P517" s="68">
        <v>42847.714953703704</v>
      </c>
      <c r="Q517" s="66" t="s">
        <v>4673</v>
      </c>
      <c r="R517" s="66"/>
      <c r="S517" s="66"/>
      <c r="T517" s="66" t="s">
        <v>4854</v>
      </c>
      <c r="U517" s="66"/>
      <c r="V517" s="70" t="s">
        <v>4952</v>
      </c>
      <c r="W517" s="68">
        <v>42847.714953703704</v>
      </c>
      <c r="X517" s="70" t="s">
        <v>5229</v>
      </c>
      <c r="Y517" s="66"/>
      <c r="Z517" s="66"/>
      <c r="AA517" s="72" t="s">
        <v>5580</v>
      </c>
      <c r="AB517" s="66"/>
      <c r="AC517" s="66" t="b">
        <v>0</v>
      </c>
      <c r="AD517" s="66">
        <v>0</v>
      </c>
      <c r="AE517" s="72" t="s">
        <v>294</v>
      </c>
      <c r="AF517" s="66" t="b">
        <v>0</v>
      </c>
      <c r="AG517" s="66" t="s">
        <v>297</v>
      </c>
      <c r="AH517" s="66"/>
      <c r="AI517" s="72" t="s">
        <v>294</v>
      </c>
      <c r="AJ517" s="66" t="b">
        <v>0</v>
      </c>
      <c r="AK517" s="66">
        <v>280</v>
      </c>
      <c r="AL517" s="72" t="s">
        <v>5736</v>
      </c>
      <c r="AM517" s="66" t="s">
        <v>1783</v>
      </c>
      <c r="AN517" s="66" t="b">
        <v>0</v>
      </c>
      <c r="AO517" s="72" t="s">
        <v>5736</v>
      </c>
      <c r="AP517" s="66" t="s">
        <v>178</v>
      </c>
      <c r="AQ517" s="66">
        <v>0</v>
      </c>
      <c r="AR517" s="66">
        <v>0</v>
      </c>
      <c r="AS517" s="66"/>
      <c r="AT517" s="66"/>
      <c r="AU517" s="66"/>
      <c r="AV517" s="66"/>
      <c r="AW517" s="66"/>
      <c r="AX517" s="66"/>
      <c r="AY517" s="66"/>
      <c r="AZ517" s="66"/>
      <c r="BA517" s="66" t="s">
        <v>1167</v>
      </c>
      <c r="BB517">
        <v>1</v>
      </c>
      <c r="BC517" s="66" t="str">
        <f>VLOOKUP(Edges[[#This Row],[States]],'Sentiment Classification'!E:G,3,FALSE)</f>
        <v>North</v>
      </c>
      <c r="BD517" s="66" t="str">
        <f>IF(Edges[[#This Row],[Vertex 1]]=Edges[[#This Row],[Vertex 2]],"HIDE","SHOW")</f>
        <v>SHOW</v>
      </c>
      <c r="BE517" s="66">
        <f>VLOOKUP(Edges[[#This Row],[Region]],'Sentiment Classification'!J:K,2,FALSE)</f>
        <v>154</v>
      </c>
      <c r="BF517" s="66">
        <f>VLOOKUP(Edges[[#This Row],[States]],'Sentiment Classification'!E:F,2,FALSE)</f>
        <v>161</v>
      </c>
      <c r="BG517" s="65" t="str">
        <f>REPLACE(INDEX(GroupVertices[Group], MATCH(Edges[[#This Row],[Vertex 1]],GroupVertices[Vertex],0)),1,1,"")</f>
        <v>orth</v>
      </c>
      <c r="BH517" s="65" t="str">
        <f>REPLACE(INDEX(GroupVertices[Group], MATCH(Edges[[#This Row],[Vertex 2]],GroupVertices[Vertex],0)),1,1,"")</f>
        <v>orth</v>
      </c>
      <c r="BI517">
        <v>1</v>
      </c>
    </row>
    <row r="518" spans="1:61" x14ac:dyDescent="0.25">
      <c r="A518" s="64" t="s">
        <v>4349</v>
      </c>
      <c r="B518" s="64" t="s">
        <v>4500</v>
      </c>
      <c r="C518" s="79" t="s">
        <v>9479</v>
      </c>
      <c r="D518" s="87">
        <v>1</v>
      </c>
      <c r="E518" s="88"/>
      <c r="F518" s="89">
        <v>90</v>
      </c>
      <c r="G518" s="66" t="str">
        <f>IF(Edges[[#This Row],[Vertex 1]]=Edges[[#This Row],[Vertex 2]],"HIDE","SHOW")</f>
        <v>SHOW</v>
      </c>
      <c r="H518" s="77"/>
      <c r="I518" s="90"/>
      <c r="J518" s="90"/>
      <c r="K518" s="34" t="s">
        <v>65</v>
      </c>
      <c r="L518" s="93">
        <v>518</v>
      </c>
      <c r="M518" s="93"/>
      <c r="N518" s="92"/>
      <c r="O518" s="66" t="s">
        <v>232</v>
      </c>
      <c r="P518" s="68">
        <v>42847.714953703704</v>
      </c>
      <c r="Q518" s="66" t="s">
        <v>4673</v>
      </c>
      <c r="R518" s="66"/>
      <c r="S518" s="66"/>
      <c r="T518" s="66" t="s">
        <v>4854</v>
      </c>
      <c r="U518" s="66"/>
      <c r="V518" s="70" t="s">
        <v>4953</v>
      </c>
      <c r="W518" s="68">
        <v>42847.714953703704</v>
      </c>
      <c r="X518" s="70" t="s">
        <v>5230</v>
      </c>
      <c r="Y518" s="66"/>
      <c r="Z518" s="66"/>
      <c r="AA518" s="72" t="s">
        <v>5581</v>
      </c>
      <c r="AB518" s="66"/>
      <c r="AC518" s="66" t="b">
        <v>0</v>
      </c>
      <c r="AD518" s="66">
        <v>0</v>
      </c>
      <c r="AE518" s="72" t="s">
        <v>294</v>
      </c>
      <c r="AF518" s="66" t="b">
        <v>0</v>
      </c>
      <c r="AG518" s="66" t="s">
        <v>297</v>
      </c>
      <c r="AH518" s="66"/>
      <c r="AI518" s="72" t="s">
        <v>294</v>
      </c>
      <c r="AJ518" s="66" t="b">
        <v>0</v>
      </c>
      <c r="AK518" s="66">
        <v>280</v>
      </c>
      <c r="AL518" s="72" t="s">
        <v>5736</v>
      </c>
      <c r="AM518" s="66" t="s">
        <v>1783</v>
      </c>
      <c r="AN518" s="66" t="b">
        <v>0</v>
      </c>
      <c r="AO518" s="72" t="s">
        <v>5736</v>
      </c>
      <c r="AP518" s="66" t="s">
        <v>178</v>
      </c>
      <c r="AQ518" s="66">
        <v>0</v>
      </c>
      <c r="AR518" s="66">
        <v>0</v>
      </c>
      <c r="AS518" s="66"/>
      <c r="AT518" s="66"/>
      <c r="AU518" s="66"/>
      <c r="AV518" s="66"/>
      <c r="AW518" s="66"/>
      <c r="AX518" s="66"/>
      <c r="AY518" s="66"/>
      <c r="AZ518" s="66"/>
      <c r="BA518" s="66" t="s">
        <v>1167</v>
      </c>
      <c r="BB518">
        <v>1</v>
      </c>
      <c r="BC518" s="66" t="str">
        <f>VLOOKUP(Edges[[#This Row],[States]],'Sentiment Classification'!E:G,3,FALSE)</f>
        <v>North</v>
      </c>
      <c r="BD518" s="66" t="str">
        <f>IF(Edges[[#This Row],[Vertex 1]]=Edges[[#This Row],[Vertex 2]],"HIDE","SHOW")</f>
        <v>SHOW</v>
      </c>
      <c r="BE518" s="66">
        <f>VLOOKUP(Edges[[#This Row],[Region]],'Sentiment Classification'!J:K,2,FALSE)</f>
        <v>154</v>
      </c>
      <c r="BF518" s="66">
        <f>VLOOKUP(Edges[[#This Row],[States]],'Sentiment Classification'!E:F,2,FALSE)</f>
        <v>161</v>
      </c>
      <c r="BG518" s="65" t="str">
        <f>REPLACE(INDEX(GroupVertices[Group], MATCH(Edges[[#This Row],[Vertex 1]],GroupVertices[Vertex],0)),1,1,"")</f>
        <v>orth</v>
      </c>
      <c r="BH518" s="65" t="str">
        <f>REPLACE(INDEX(GroupVertices[Group], MATCH(Edges[[#This Row],[Vertex 2]],GroupVertices[Vertex],0)),1,1,"")</f>
        <v>orth</v>
      </c>
      <c r="BI518">
        <v>1</v>
      </c>
    </row>
    <row r="519" spans="1:61" x14ac:dyDescent="0.25">
      <c r="A519" s="64" t="s">
        <v>4350</v>
      </c>
      <c r="B519" s="64" t="s">
        <v>4500</v>
      </c>
      <c r="C519" s="79" t="s">
        <v>9479</v>
      </c>
      <c r="D519" s="87">
        <v>1</v>
      </c>
      <c r="E519" s="88"/>
      <c r="F519" s="89">
        <v>90</v>
      </c>
      <c r="G519" s="66" t="str">
        <f>IF(Edges[[#This Row],[Vertex 1]]=Edges[[#This Row],[Vertex 2]],"HIDE","SHOW")</f>
        <v>SHOW</v>
      </c>
      <c r="H519" s="77"/>
      <c r="I519" s="90"/>
      <c r="J519" s="90"/>
      <c r="K519" s="34" t="s">
        <v>65</v>
      </c>
      <c r="L519" s="93">
        <v>519</v>
      </c>
      <c r="M519" s="93"/>
      <c r="N519" s="92"/>
      <c r="O519" s="66" t="s">
        <v>232</v>
      </c>
      <c r="P519" s="68">
        <v>42847.714953703704</v>
      </c>
      <c r="Q519" s="66" t="s">
        <v>4673</v>
      </c>
      <c r="R519" s="66"/>
      <c r="S519" s="66"/>
      <c r="T519" s="66" t="s">
        <v>4854</v>
      </c>
      <c r="U519" s="66"/>
      <c r="V519" s="70" t="s">
        <v>4954</v>
      </c>
      <c r="W519" s="68">
        <v>42847.714953703704</v>
      </c>
      <c r="X519" s="70" t="s">
        <v>5231</v>
      </c>
      <c r="Y519" s="66"/>
      <c r="Z519" s="66"/>
      <c r="AA519" s="72" t="s">
        <v>5582</v>
      </c>
      <c r="AB519" s="66"/>
      <c r="AC519" s="66" t="b">
        <v>0</v>
      </c>
      <c r="AD519" s="66">
        <v>0</v>
      </c>
      <c r="AE519" s="72" t="s">
        <v>294</v>
      </c>
      <c r="AF519" s="66" t="b">
        <v>0</v>
      </c>
      <c r="AG519" s="66" t="s">
        <v>297</v>
      </c>
      <c r="AH519" s="66"/>
      <c r="AI519" s="72" t="s">
        <v>294</v>
      </c>
      <c r="AJ519" s="66" t="b">
        <v>0</v>
      </c>
      <c r="AK519" s="66">
        <v>280</v>
      </c>
      <c r="AL519" s="72" t="s">
        <v>5736</v>
      </c>
      <c r="AM519" s="66" t="s">
        <v>1783</v>
      </c>
      <c r="AN519" s="66" t="b">
        <v>0</v>
      </c>
      <c r="AO519" s="72" t="s">
        <v>5736</v>
      </c>
      <c r="AP519" s="66" t="s">
        <v>178</v>
      </c>
      <c r="AQ519" s="66">
        <v>0</v>
      </c>
      <c r="AR519" s="66">
        <v>0</v>
      </c>
      <c r="AS519" s="66"/>
      <c r="AT519" s="66"/>
      <c r="AU519" s="66"/>
      <c r="AV519" s="66"/>
      <c r="AW519" s="66"/>
      <c r="AX519" s="66"/>
      <c r="AY519" s="66"/>
      <c r="AZ519" s="66"/>
      <c r="BA519" s="66" t="s">
        <v>1167</v>
      </c>
      <c r="BB519">
        <v>1</v>
      </c>
      <c r="BC519" s="66" t="str">
        <f>VLOOKUP(Edges[[#This Row],[States]],'Sentiment Classification'!E:G,3,FALSE)</f>
        <v>North</v>
      </c>
      <c r="BD519" s="66" t="str">
        <f>IF(Edges[[#This Row],[Vertex 1]]=Edges[[#This Row],[Vertex 2]],"HIDE","SHOW")</f>
        <v>SHOW</v>
      </c>
      <c r="BE519" s="66">
        <f>VLOOKUP(Edges[[#This Row],[Region]],'Sentiment Classification'!J:K,2,FALSE)</f>
        <v>154</v>
      </c>
      <c r="BF519" s="66">
        <f>VLOOKUP(Edges[[#This Row],[States]],'Sentiment Classification'!E:F,2,FALSE)</f>
        <v>161</v>
      </c>
      <c r="BG519" s="65" t="str">
        <f>REPLACE(INDEX(GroupVertices[Group], MATCH(Edges[[#This Row],[Vertex 1]],GroupVertices[Vertex],0)),1,1,"")</f>
        <v>orth</v>
      </c>
      <c r="BH519" s="65" t="str">
        <f>REPLACE(INDEX(GroupVertices[Group], MATCH(Edges[[#This Row],[Vertex 2]],GroupVertices[Vertex],0)),1,1,"")</f>
        <v>orth</v>
      </c>
      <c r="BI519">
        <v>1</v>
      </c>
    </row>
    <row r="520" spans="1:61" x14ac:dyDescent="0.25">
      <c r="A520" s="64" t="s">
        <v>4351</v>
      </c>
      <c r="B520" s="64" t="s">
        <v>4500</v>
      </c>
      <c r="C520" s="79" t="s">
        <v>9479</v>
      </c>
      <c r="D520" s="87">
        <v>1</v>
      </c>
      <c r="E520" s="88"/>
      <c r="F520" s="89">
        <v>90</v>
      </c>
      <c r="G520" s="66" t="str">
        <f>IF(Edges[[#This Row],[Vertex 1]]=Edges[[#This Row],[Vertex 2]],"HIDE","SHOW")</f>
        <v>SHOW</v>
      </c>
      <c r="H520" s="77"/>
      <c r="I520" s="90"/>
      <c r="J520" s="90"/>
      <c r="K520" s="34" t="s">
        <v>65</v>
      </c>
      <c r="L520" s="93">
        <v>520</v>
      </c>
      <c r="M520" s="93"/>
      <c r="N520" s="92"/>
      <c r="O520" s="66" t="s">
        <v>232</v>
      </c>
      <c r="P520" s="68">
        <v>42847.715636574074</v>
      </c>
      <c r="Q520" s="66" t="s">
        <v>4673</v>
      </c>
      <c r="R520" s="66"/>
      <c r="S520" s="66"/>
      <c r="T520" s="66" t="s">
        <v>4854</v>
      </c>
      <c r="U520" s="66"/>
      <c r="V520" s="70" t="s">
        <v>4955</v>
      </c>
      <c r="W520" s="68">
        <v>42847.715636574074</v>
      </c>
      <c r="X520" s="70" t="s">
        <v>5232</v>
      </c>
      <c r="Y520" s="66"/>
      <c r="Z520" s="66"/>
      <c r="AA520" s="72" t="s">
        <v>5583</v>
      </c>
      <c r="AB520" s="66"/>
      <c r="AC520" s="66" t="b">
        <v>0</v>
      </c>
      <c r="AD520" s="66">
        <v>0</v>
      </c>
      <c r="AE520" s="72" t="s">
        <v>294</v>
      </c>
      <c r="AF520" s="66" t="b">
        <v>0</v>
      </c>
      <c r="AG520" s="66" t="s">
        <v>297</v>
      </c>
      <c r="AH520" s="66"/>
      <c r="AI520" s="72" t="s">
        <v>294</v>
      </c>
      <c r="AJ520" s="66" t="b">
        <v>0</v>
      </c>
      <c r="AK520" s="66">
        <v>280</v>
      </c>
      <c r="AL520" s="72" t="s">
        <v>5736</v>
      </c>
      <c r="AM520" s="66" t="s">
        <v>300</v>
      </c>
      <c r="AN520" s="66" t="b">
        <v>0</v>
      </c>
      <c r="AO520" s="72" t="s">
        <v>5736</v>
      </c>
      <c r="AP520" s="66" t="s">
        <v>178</v>
      </c>
      <c r="AQ520" s="66">
        <v>0</v>
      </c>
      <c r="AR520" s="66">
        <v>0</v>
      </c>
      <c r="AS520" s="66"/>
      <c r="AT520" s="66"/>
      <c r="AU520" s="66"/>
      <c r="AV520" s="66"/>
      <c r="AW520" s="66"/>
      <c r="AX520" s="66"/>
      <c r="AY520" s="66"/>
      <c r="AZ520" s="66"/>
      <c r="BA520" s="66" t="s">
        <v>1167</v>
      </c>
      <c r="BB520">
        <v>1</v>
      </c>
      <c r="BC520" s="66" t="str">
        <f>VLOOKUP(Edges[[#This Row],[States]],'Sentiment Classification'!E:G,3,FALSE)</f>
        <v>North</v>
      </c>
      <c r="BD520" s="66" t="str">
        <f>IF(Edges[[#This Row],[Vertex 1]]=Edges[[#This Row],[Vertex 2]],"HIDE","SHOW")</f>
        <v>SHOW</v>
      </c>
      <c r="BE520" s="66">
        <f>VLOOKUP(Edges[[#This Row],[Region]],'Sentiment Classification'!J:K,2,FALSE)</f>
        <v>154</v>
      </c>
      <c r="BF520" s="66">
        <f>VLOOKUP(Edges[[#This Row],[States]],'Sentiment Classification'!E:F,2,FALSE)</f>
        <v>161</v>
      </c>
      <c r="BG520" s="65" t="str">
        <f>REPLACE(INDEX(GroupVertices[Group], MATCH(Edges[[#This Row],[Vertex 1]],GroupVertices[Vertex],0)),1,1,"")</f>
        <v>orth</v>
      </c>
      <c r="BH520" s="65" t="str">
        <f>REPLACE(INDEX(GroupVertices[Group], MATCH(Edges[[#This Row],[Vertex 2]],GroupVertices[Vertex],0)),1,1,"")</f>
        <v>orth</v>
      </c>
      <c r="BI520">
        <v>1</v>
      </c>
    </row>
    <row r="521" spans="1:61" x14ac:dyDescent="0.25">
      <c r="A521" s="64" t="s">
        <v>4352</v>
      </c>
      <c r="B521" s="64" t="s">
        <v>4500</v>
      </c>
      <c r="C521" s="79" t="s">
        <v>9479</v>
      </c>
      <c r="D521" s="87">
        <v>1</v>
      </c>
      <c r="E521" s="88"/>
      <c r="F521" s="89">
        <v>90</v>
      </c>
      <c r="G521" s="66" t="str">
        <f>IF(Edges[[#This Row],[Vertex 1]]=Edges[[#This Row],[Vertex 2]],"HIDE","SHOW")</f>
        <v>SHOW</v>
      </c>
      <c r="H521" s="77"/>
      <c r="I521" s="90"/>
      <c r="J521" s="90"/>
      <c r="K521" s="34" t="s">
        <v>65</v>
      </c>
      <c r="L521" s="93">
        <v>521</v>
      </c>
      <c r="M521" s="93"/>
      <c r="N521" s="92"/>
      <c r="O521" s="66" t="s">
        <v>232</v>
      </c>
      <c r="P521" s="68">
        <v>42847.716111111113</v>
      </c>
      <c r="Q521" s="66" t="s">
        <v>4673</v>
      </c>
      <c r="R521" s="66"/>
      <c r="S521" s="66"/>
      <c r="T521" s="66" t="s">
        <v>4854</v>
      </c>
      <c r="U521" s="66"/>
      <c r="V521" s="70" t="s">
        <v>4956</v>
      </c>
      <c r="W521" s="68">
        <v>42847.716111111113</v>
      </c>
      <c r="X521" s="70" t="s">
        <v>5233</v>
      </c>
      <c r="Y521" s="66"/>
      <c r="Z521" s="66"/>
      <c r="AA521" s="72" t="s">
        <v>5584</v>
      </c>
      <c r="AB521" s="66"/>
      <c r="AC521" s="66" t="b">
        <v>0</v>
      </c>
      <c r="AD521" s="66">
        <v>0</v>
      </c>
      <c r="AE521" s="72" t="s">
        <v>294</v>
      </c>
      <c r="AF521" s="66" t="b">
        <v>0</v>
      </c>
      <c r="AG521" s="66" t="s">
        <v>297</v>
      </c>
      <c r="AH521" s="66"/>
      <c r="AI521" s="72" t="s">
        <v>294</v>
      </c>
      <c r="AJ521" s="66" t="b">
        <v>0</v>
      </c>
      <c r="AK521" s="66">
        <v>280</v>
      </c>
      <c r="AL521" s="72" t="s">
        <v>5736</v>
      </c>
      <c r="AM521" s="66" t="s">
        <v>303</v>
      </c>
      <c r="AN521" s="66" t="b">
        <v>0</v>
      </c>
      <c r="AO521" s="72" t="s">
        <v>5736</v>
      </c>
      <c r="AP521" s="66" t="s">
        <v>178</v>
      </c>
      <c r="AQ521" s="66">
        <v>0</v>
      </c>
      <c r="AR521" s="66">
        <v>0</v>
      </c>
      <c r="AS521" s="66"/>
      <c r="AT521" s="66"/>
      <c r="AU521" s="66"/>
      <c r="AV521" s="66"/>
      <c r="AW521" s="66"/>
      <c r="AX521" s="66"/>
      <c r="AY521" s="66"/>
      <c r="AZ521" s="66"/>
      <c r="BA521" s="66" t="s">
        <v>1167</v>
      </c>
      <c r="BB521">
        <v>1</v>
      </c>
      <c r="BC521" s="66" t="str">
        <f>VLOOKUP(Edges[[#This Row],[States]],'Sentiment Classification'!E:G,3,FALSE)</f>
        <v>North</v>
      </c>
      <c r="BD521" s="66" t="str">
        <f>IF(Edges[[#This Row],[Vertex 1]]=Edges[[#This Row],[Vertex 2]],"HIDE","SHOW")</f>
        <v>SHOW</v>
      </c>
      <c r="BE521" s="66">
        <f>VLOOKUP(Edges[[#This Row],[Region]],'Sentiment Classification'!J:K,2,FALSE)</f>
        <v>154</v>
      </c>
      <c r="BF521" s="66">
        <f>VLOOKUP(Edges[[#This Row],[States]],'Sentiment Classification'!E:F,2,FALSE)</f>
        <v>161</v>
      </c>
      <c r="BG521" s="65" t="str">
        <f>REPLACE(INDEX(GroupVertices[Group], MATCH(Edges[[#This Row],[Vertex 1]],GroupVertices[Vertex],0)),1,1,"")</f>
        <v>orth</v>
      </c>
      <c r="BH521" s="65" t="str">
        <f>REPLACE(INDEX(GroupVertices[Group], MATCH(Edges[[#This Row],[Vertex 2]],GroupVertices[Vertex],0)),1,1,"")</f>
        <v>orth</v>
      </c>
      <c r="BI521">
        <v>1</v>
      </c>
    </row>
    <row r="522" spans="1:61" hidden="1" x14ac:dyDescent="0.25">
      <c r="A522" s="64" t="s">
        <v>4353</v>
      </c>
      <c r="B522" s="64" t="s">
        <v>4353</v>
      </c>
      <c r="C522" s="79"/>
      <c r="D522" s="87"/>
      <c r="E522" s="88"/>
      <c r="F522" s="89"/>
      <c r="G522" s="66" t="str">
        <f>IF(Edges[[#This Row],[Vertex 1]]=Edges[[#This Row],[Vertex 2]],"HIDE","SHOW")</f>
        <v>HIDE</v>
      </c>
      <c r="H522" s="77"/>
      <c r="I522" s="90"/>
      <c r="J522" s="90"/>
      <c r="K522" s="34" t="s">
        <v>65</v>
      </c>
      <c r="L522" s="93">
        <v>522</v>
      </c>
      <c r="M522" s="93"/>
      <c r="N522" s="92"/>
      <c r="O522" s="66" t="s">
        <v>178</v>
      </c>
      <c r="P522" s="68">
        <v>42847.716608796298</v>
      </c>
      <c r="Q522" s="66" t="s">
        <v>4675</v>
      </c>
      <c r="R522" s="66"/>
      <c r="S522" s="66"/>
      <c r="T522" s="66" t="s">
        <v>4854</v>
      </c>
      <c r="U522" s="66"/>
      <c r="V522" s="70" t="s">
        <v>4957</v>
      </c>
      <c r="W522" s="68">
        <v>42847.716608796298</v>
      </c>
      <c r="X522" s="70" t="s">
        <v>5234</v>
      </c>
      <c r="Y522" s="66"/>
      <c r="Z522" s="66"/>
      <c r="AA522" s="72" t="s">
        <v>5585</v>
      </c>
      <c r="AB522" s="66"/>
      <c r="AC522" s="66" t="b">
        <v>0</v>
      </c>
      <c r="AD522" s="66">
        <v>1</v>
      </c>
      <c r="AE522" s="72" t="s">
        <v>294</v>
      </c>
      <c r="AF522" s="66" t="b">
        <v>0</v>
      </c>
      <c r="AG522" s="66" t="s">
        <v>297</v>
      </c>
      <c r="AH522" s="66"/>
      <c r="AI522" s="72" t="s">
        <v>294</v>
      </c>
      <c r="AJ522" s="66" t="b">
        <v>0</v>
      </c>
      <c r="AK522" s="66">
        <v>0</v>
      </c>
      <c r="AL522" s="72" t="s">
        <v>294</v>
      </c>
      <c r="AM522" s="66" t="s">
        <v>306</v>
      </c>
      <c r="AN522" s="66" t="b">
        <v>0</v>
      </c>
      <c r="AO522" s="72" t="s">
        <v>5585</v>
      </c>
      <c r="AP522" s="66" t="s">
        <v>178</v>
      </c>
      <c r="AQ522" s="66">
        <v>0</v>
      </c>
      <c r="AR522" s="66">
        <v>0</v>
      </c>
      <c r="AS522" s="66"/>
      <c r="AT522" s="66"/>
      <c r="AU522" s="66"/>
      <c r="AV522" s="66"/>
      <c r="AW522" s="66"/>
      <c r="AX522" s="66"/>
      <c r="AY522" s="66"/>
      <c r="AZ522" s="66"/>
      <c r="BA522" s="66" t="s">
        <v>1167</v>
      </c>
      <c r="BB522">
        <v>1</v>
      </c>
      <c r="BC522" s="66" t="str">
        <f>VLOOKUP(Edges[[#This Row],[States]],'Sentiment Classification'!E:G,3,FALSE)</f>
        <v>North</v>
      </c>
      <c r="BD522" s="66" t="str">
        <f>IF(Edges[[#This Row],[Vertex 1]]=Edges[[#This Row],[Vertex 2]],"HIDE","SHOW")</f>
        <v>HIDE</v>
      </c>
      <c r="BE522" s="66">
        <f>VLOOKUP(Edges[[#This Row],[Region]],'Sentiment Classification'!J:K,2,FALSE)</f>
        <v>154</v>
      </c>
      <c r="BF522" s="66">
        <f>VLOOKUP(Edges[[#This Row],[States]],'Sentiment Classification'!E:F,2,FALSE)</f>
        <v>161</v>
      </c>
      <c r="BG522" s="137" t="e">
        <f>REPLACE(INDEX(GroupVertices[Group], MATCH(Edges[[#This Row],[Vertex 1]],GroupVertices[Vertex],0)),1,1,"")</f>
        <v>#N/A</v>
      </c>
      <c r="BH522" s="137" t="e">
        <f>REPLACE(INDEX(GroupVertices[Group], MATCH(Edges[[#This Row],[Vertex 2]],GroupVertices[Vertex],0)),1,1,"")</f>
        <v>#N/A</v>
      </c>
      <c r="BI522">
        <v>1</v>
      </c>
    </row>
    <row r="523" spans="1:61" x14ac:dyDescent="0.25">
      <c r="A523" s="64" t="s">
        <v>4354</v>
      </c>
      <c r="B523" s="64" t="s">
        <v>4500</v>
      </c>
      <c r="C523" s="79" t="s">
        <v>9479</v>
      </c>
      <c r="D523" s="87">
        <v>1</v>
      </c>
      <c r="E523" s="88"/>
      <c r="F523" s="89">
        <v>90</v>
      </c>
      <c r="G523" s="66" t="str">
        <f>IF(Edges[[#This Row],[Vertex 1]]=Edges[[#This Row],[Vertex 2]],"HIDE","SHOW")</f>
        <v>SHOW</v>
      </c>
      <c r="H523" s="77"/>
      <c r="I523" s="90"/>
      <c r="J523" s="90"/>
      <c r="K523" s="34" t="s">
        <v>65</v>
      </c>
      <c r="L523" s="93">
        <v>523</v>
      </c>
      <c r="M523" s="93"/>
      <c r="N523" s="92"/>
      <c r="O523" s="66" t="s">
        <v>232</v>
      </c>
      <c r="P523" s="68">
        <v>42847.716782407406</v>
      </c>
      <c r="Q523" s="66" t="s">
        <v>4673</v>
      </c>
      <c r="R523" s="66"/>
      <c r="S523" s="66"/>
      <c r="T523" s="66" t="s">
        <v>4854</v>
      </c>
      <c r="U523" s="66"/>
      <c r="V523" s="70" t="s">
        <v>4958</v>
      </c>
      <c r="W523" s="68">
        <v>42847.716782407406</v>
      </c>
      <c r="X523" s="70" t="s">
        <v>5235</v>
      </c>
      <c r="Y523" s="66"/>
      <c r="Z523" s="66"/>
      <c r="AA523" s="72" t="s">
        <v>5586</v>
      </c>
      <c r="AB523" s="66"/>
      <c r="AC523" s="66" t="b">
        <v>0</v>
      </c>
      <c r="AD523" s="66">
        <v>0</v>
      </c>
      <c r="AE523" s="72" t="s">
        <v>294</v>
      </c>
      <c r="AF523" s="66" t="b">
        <v>0</v>
      </c>
      <c r="AG523" s="66" t="s">
        <v>297</v>
      </c>
      <c r="AH523" s="66"/>
      <c r="AI523" s="72" t="s">
        <v>294</v>
      </c>
      <c r="AJ523" s="66" t="b">
        <v>0</v>
      </c>
      <c r="AK523" s="66">
        <v>280</v>
      </c>
      <c r="AL523" s="72" t="s">
        <v>5736</v>
      </c>
      <c r="AM523" s="66" t="s">
        <v>303</v>
      </c>
      <c r="AN523" s="66" t="b">
        <v>0</v>
      </c>
      <c r="AO523" s="72" t="s">
        <v>5736</v>
      </c>
      <c r="AP523" s="66" t="s">
        <v>178</v>
      </c>
      <c r="AQ523" s="66">
        <v>0</v>
      </c>
      <c r="AR523" s="66">
        <v>0</v>
      </c>
      <c r="AS523" s="66"/>
      <c r="AT523" s="66"/>
      <c r="AU523" s="66"/>
      <c r="AV523" s="66"/>
      <c r="AW523" s="66"/>
      <c r="AX523" s="66"/>
      <c r="AY523" s="66"/>
      <c r="AZ523" s="66"/>
      <c r="BA523" s="66" t="s">
        <v>1167</v>
      </c>
      <c r="BB523">
        <v>1</v>
      </c>
      <c r="BC523" s="66" t="str">
        <f>VLOOKUP(Edges[[#This Row],[States]],'Sentiment Classification'!E:G,3,FALSE)</f>
        <v>North</v>
      </c>
      <c r="BD523" s="66" t="str">
        <f>IF(Edges[[#This Row],[Vertex 1]]=Edges[[#This Row],[Vertex 2]],"HIDE","SHOW")</f>
        <v>SHOW</v>
      </c>
      <c r="BE523" s="66">
        <f>VLOOKUP(Edges[[#This Row],[Region]],'Sentiment Classification'!J:K,2,FALSE)</f>
        <v>154</v>
      </c>
      <c r="BF523" s="66">
        <f>VLOOKUP(Edges[[#This Row],[States]],'Sentiment Classification'!E:F,2,FALSE)</f>
        <v>161</v>
      </c>
      <c r="BG523" s="65" t="str">
        <f>REPLACE(INDEX(GroupVertices[Group], MATCH(Edges[[#This Row],[Vertex 1]],GroupVertices[Vertex],0)),1,1,"")</f>
        <v>orth</v>
      </c>
      <c r="BH523" s="65" t="str">
        <f>REPLACE(INDEX(GroupVertices[Group], MATCH(Edges[[#This Row],[Vertex 2]],GroupVertices[Vertex],0)),1,1,"")</f>
        <v>orth</v>
      </c>
      <c r="BI523">
        <v>1</v>
      </c>
    </row>
    <row r="524" spans="1:61" x14ac:dyDescent="0.25">
      <c r="A524" s="64" t="s">
        <v>4355</v>
      </c>
      <c r="B524" s="64" t="s">
        <v>4500</v>
      </c>
      <c r="C524" s="79" t="s">
        <v>9479</v>
      </c>
      <c r="D524" s="87">
        <v>1</v>
      </c>
      <c r="E524" s="88"/>
      <c r="F524" s="89">
        <v>90</v>
      </c>
      <c r="G524" s="66" t="str">
        <f>IF(Edges[[#This Row],[Vertex 1]]=Edges[[#This Row],[Vertex 2]],"HIDE","SHOW")</f>
        <v>SHOW</v>
      </c>
      <c r="H524" s="77"/>
      <c r="I524" s="90"/>
      <c r="J524" s="90"/>
      <c r="K524" s="34" t="s">
        <v>65</v>
      </c>
      <c r="L524" s="93">
        <v>524</v>
      </c>
      <c r="M524" s="93"/>
      <c r="N524" s="92"/>
      <c r="O524" s="66" t="s">
        <v>232</v>
      </c>
      <c r="P524" s="68">
        <v>42847.716817129629</v>
      </c>
      <c r="Q524" s="66" t="s">
        <v>4673</v>
      </c>
      <c r="R524" s="66"/>
      <c r="S524" s="66"/>
      <c r="T524" s="66" t="s">
        <v>4854</v>
      </c>
      <c r="U524" s="66"/>
      <c r="V524" s="70" t="s">
        <v>4959</v>
      </c>
      <c r="W524" s="68">
        <v>42847.716817129629</v>
      </c>
      <c r="X524" s="70" t="s">
        <v>5236</v>
      </c>
      <c r="Y524" s="66"/>
      <c r="Z524" s="66"/>
      <c r="AA524" s="72" t="s">
        <v>5587</v>
      </c>
      <c r="AB524" s="66"/>
      <c r="AC524" s="66" t="b">
        <v>0</v>
      </c>
      <c r="AD524" s="66">
        <v>0</v>
      </c>
      <c r="AE524" s="72" t="s">
        <v>294</v>
      </c>
      <c r="AF524" s="66" t="b">
        <v>0</v>
      </c>
      <c r="AG524" s="66" t="s">
        <v>297</v>
      </c>
      <c r="AH524" s="66"/>
      <c r="AI524" s="72" t="s">
        <v>294</v>
      </c>
      <c r="AJ524" s="66" t="b">
        <v>0</v>
      </c>
      <c r="AK524" s="66">
        <v>280</v>
      </c>
      <c r="AL524" s="72" t="s">
        <v>5736</v>
      </c>
      <c r="AM524" s="66" t="s">
        <v>303</v>
      </c>
      <c r="AN524" s="66" t="b">
        <v>0</v>
      </c>
      <c r="AO524" s="72" t="s">
        <v>5736</v>
      </c>
      <c r="AP524" s="66" t="s">
        <v>178</v>
      </c>
      <c r="AQ524" s="66">
        <v>0</v>
      </c>
      <c r="AR524" s="66">
        <v>0</v>
      </c>
      <c r="AS524" s="66"/>
      <c r="AT524" s="66"/>
      <c r="AU524" s="66"/>
      <c r="AV524" s="66"/>
      <c r="AW524" s="66"/>
      <c r="AX524" s="66"/>
      <c r="AY524" s="66"/>
      <c r="AZ524" s="66"/>
      <c r="BA524" s="66" t="s">
        <v>1167</v>
      </c>
      <c r="BB524">
        <v>1</v>
      </c>
      <c r="BC524" s="66" t="str">
        <f>VLOOKUP(Edges[[#This Row],[States]],'Sentiment Classification'!E:G,3,FALSE)</f>
        <v>North</v>
      </c>
      <c r="BD524" s="66" t="str">
        <f>IF(Edges[[#This Row],[Vertex 1]]=Edges[[#This Row],[Vertex 2]],"HIDE","SHOW")</f>
        <v>SHOW</v>
      </c>
      <c r="BE524" s="66">
        <f>VLOOKUP(Edges[[#This Row],[Region]],'Sentiment Classification'!J:K,2,FALSE)</f>
        <v>154</v>
      </c>
      <c r="BF524" s="66">
        <f>VLOOKUP(Edges[[#This Row],[States]],'Sentiment Classification'!E:F,2,FALSE)</f>
        <v>161</v>
      </c>
      <c r="BG524" s="65" t="str">
        <f>REPLACE(INDEX(GroupVertices[Group], MATCH(Edges[[#This Row],[Vertex 1]],GroupVertices[Vertex],0)),1,1,"")</f>
        <v>orth</v>
      </c>
      <c r="BH524" s="65" t="str">
        <f>REPLACE(INDEX(GroupVertices[Group], MATCH(Edges[[#This Row],[Vertex 2]],GroupVertices[Vertex],0)),1,1,"")</f>
        <v>orth</v>
      </c>
      <c r="BI524">
        <v>1</v>
      </c>
    </row>
    <row r="525" spans="1:61" x14ac:dyDescent="0.25">
      <c r="A525" s="64" t="s">
        <v>4356</v>
      </c>
      <c r="B525" s="64" t="s">
        <v>4500</v>
      </c>
      <c r="C525" s="79" t="s">
        <v>9479</v>
      </c>
      <c r="D525" s="87">
        <v>1</v>
      </c>
      <c r="E525" s="88"/>
      <c r="F525" s="89">
        <v>90</v>
      </c>
      <c r="G525" s="66" t="str">
        <f>IF(Edges[[#This Row],[Vertex 1]]=Edges[[#This Row],[Vertex 2]],"HIDE","SHOW")</f>
        <v>SHOW</v>
      </c>
      <c r="H525" s="77"/>
      <c r="I525" s="90"/>
      <c r="J525" s="90"/>
      <c r="K525" s="34" t="s">
        <v>65</v>
      </c>
      <c r="L525" s="93">
        <v>525</v>
      </c>
      <c r="M525" s="93"/>
      <c r="N525" s="92"/>
      <c r="O525" s="66" t="s">
        <v>232</v>
      </c>
      <c r="P525" s="68">
        <v>42847.717002314814</v>
      </c>
      <c r="Q525" s="66" t="s">
        <v>4673</v>
      </c>
      <c r="R525" s="66"/>
      <c r="S525" s="66"/>
      <c r="T525" s="66" t="s">
        <v>4854</v>
      </c>
      <c r="U525" s="66"/>
      <c r="V525" s="70" t="s">
        <v>4960</v>
      </c>
      <c r="W525" s="68">
        <v>42847.717002314814</v>
      </c>
      <c r="X525" s="70" t="s">
        <v>5237</v>
      </c>
      <c r="Y525" s="66"/>
      <c r="Z525" s="66"/>
      <c r="AA525" s="72" t="s">
        <v>5588</v>
      </c>
      <c r="AB525" s="66"/>
      <c r="AC525" s="66" t="b">
        <v>0</v>
      </c>
      <c r="AD525" s="66">
        <v>0</v>
      </c>
      <c r="AE525" s="72" t="s">
        <v>294</v>
      </c>
      <c r="AF525" s="66" t="b">
        <v>0</v>
      </c>
      <c r="AG525" s="66" t="s">
        <v>297</v>
      </c>
      <c r="AH525" s="66"/>
      <c r="AI525" s="72" t="s">
        <v>294</v>
      </c>
      <c r="AJ525" s="66" t="b">
        <v>0</v>
      </c>
      <c r="AK525" s="66">
        <v>280</v>
      </c>
      <c r="AL525" s="72" t="s">
        <v>5736</v>
      </c>
      <c r="AM525" s="66" t="s">
        <v>300</v>
      </c>
      <c r="AN525" s="66" t="b">
        <v>0</v>
      </c>
      <c r="AO525" s="72" t="s">
        <v>5736</v>
      </c>
      <c r="AP525" s="66" t="s">
        <v>178</v>
      </c>
      <c r="AQ525" s="66">
        <v>0</v>
      </c>
      <c r="AR525" s="66">
        <v>0</v>
      </c>
      <c r="AS525" s="66"/>
      <c r="AT525" s="66"/>
      <c r="AU525" s="66"/>
      <c r="AV525" s="66"/>
      <c r="AW525" s="66"/>
      <c r="AX525" s="66"/>
      <c r="AY525" s="66"/>
      <c r="AZ525" s="66"/>
      <c r="BA525" s="66" t="s">
        <v>1167</v>
      </c>
      <c r="BB525">
        <v>1</v>
      </c>
      <c r="BC525" s="66" t="str">
        <f>VLOOKUP(Edges[[#This Row],[States]],'Sentiment Classification'!E:G,3,FALSE)</f>
        <v>North</v>
      </c>
      <c r="BD525" s="66" t="str">
        <f>IF(Edges[[#This Row],[Vertex 1]]=Edges[[#This Row],[Vertex 2]],"HIDE","SHOW")</f>
        <v>SHOW</v>
      </c>
      <c r="BE525" s="66">
        <f>VLOOKUP(Edges[[#This Row],[Region]],'Sentiment Classification'!J:K,2,FALSE)</f>
        <v>154</v>
      </c>
      <c r="BF525" s="66">
        <f>VLOOKUP(Edges[[#This Row],[States]],'Sentiment Classification'!E:F,2,FALSE)</f>
        <v>161</v>
      </c>
      <c r="BG525" s="65" t="str">
        <f>REPLACE(INDEX(GroupVertices[Group], MATCH(Edges[[#This Row],[Vertex 1]],GroupVertices[Vertex],0)),1,1,"")</f>
        <v>orth</v>
      </c>
      <c r="BH525" s="65" t="str">
        <f>REPLACE(INDEX(GroupVertices[Group], MATCH(Edges[[#This Row],[Vertex 2]],GroupVertices[Vertex],0)),1,1,"")</f>
        <v>orth</v>
      </c>
      <c r="BI525">
        <v>1</v>
      </c>
    </row>
    <row r="526" spans="1:61" hidden="1" x14ac:dyDescent="0.25">
      <c r="A526" s="64" t="s">
        <v>4357</v>
      </c>
      <c r="B526" s="64" t="s">
        <v>4357</v>
      </c>
      <c r="C526" s="79"/>
      <c r="D526" s="87"/>
      <c r="E526" s="88"/>
      <c r="F526" s="89"/>
      <c r="G526" s="66" t="str">
        <f>IF(Edges[[#This Row],[Vertex 1]]=Edges[[#This Row],[Vertex 2]],"HIDE","SHOW")</f>
        <v>HIDE</v>
      </c>
      <c r="H526" s="77"/>
      <c r="I526" s="90"/>
      <c r="J526" s="90"/>
      <c r="K526" s="34" t="s">
        <v>65</v>
      </c>
      <c r="L526" s="93">
        <v>526</v>
      </c>
      <c r="M526" s="93"/>
      <c r="N526" s="92"/>
      <c r="O526" s="66" t="s">
        <v>178</v>
      </c>
      <c r="P526" s="68">
        <v>42847.717013888891</v>
      </c>
      <c r="Q526" s="66" t="s">
        <v>4676</v>
      </c>
      <c r="R526" s="66"/>
      <c r="S526" s="66"/>
      <c r="T526" s="66" t="s">
        <v>4854</v>
      </c>
      <c r="U526" s="66"/>
      <c r="V526" s="70" t="s">
        <v>4961</v>
      </c>
      <c r="W526" s="68">
        <v>42847.717013888891</v>
      </c>
      <c r="X526" s="70" t="s">
        <v>5238</v>
      </c>
      <c r="Y526" s="66"/>
      <c r="Z526" s="66"/>
      <c r="AA526" s="72" t="s">
        <v>5589</v>
      </c>
      <c r="AB526" s="66"/>
      <c r="AC526" s="66" t="b">
        <v>0</v>
      </c>
      <c r="AD526" s="66">
        <v>0</v>
      </c>
      <c r="AE526" s="72" t="s">
        <v>294</v>
      </c>
      <c r="AF526" s="66" t="b">
        <v>0</v>
      </c>
      <c r="AG526" s="66" t="s">
        <v>298</v>
      </c>
      <c r="AH526" s="66"/>
      <c r="AI526" s="72" t="s">
        <v>294</v>
      </c>
      <c r="AJ526" s="66" t="b">
        <v>0</v>
      </c>
      <c r="AK526" s="66">
        <v>0</v>
      </c>
      <c r="AL526" s="72" t="s">
        <v>294</v>
      </c>
      <c r="AM526" s="66" t="s">
        <v>303</v>
      </c>
      <c r="AN526" s="66" t="b">
        <v>0</v>
      </c>
      <c r="AO526" s="72" t="s">
        <v>5589</v>
      </c>
      <c r="AP526" s="66" t="s">
        <v>178</v>
      </c>
      <c r="AQ526" s="66">
        <v>0</v>
      </c>
      <c r="AR526" s="66">
        <v>0</v>
      </c>
      <c r="AS526" s="66"/>
      <c r="AT526" s="66"/>
      <c r="AU526" s="66"/>
      <c r="AV526" s="66"/>
      <c r="AW526" s="66"/>
      <c r="AX526" s="66"/>
      <c r="AY526" s="66"/>
      <c r="AZ526" s="66"/>
      <c r="BA526" s="66" t="s">
        <v>1167</v>
      </c>
      <c r="BB526">
        <v>1</v>
      </c>
      <c r="BC526" s="66" t="str">
        <f>VLOOKUP(Edges[[#This Row],[States]],'Sentiment Classification'!E:G,3,FALSE)</f>
        <v>North</v>
      </c>
      <c r="BD526" s="66" t="str">
        <f>IF(Edges[[#This Row],[Vertex 1]]=Edges[[#This Row],[Vertex 2]],"HIDE","SHOW")</f>
        <v>HIDE</v>
      </c>
      <c r="BE526" s="66">
        <f>VLOOKUP(Edges[[#This Row],[Region]],'Sentiment Classification'!J:K,2,FALSE)</f>
        <v>154</v>
      </c>
      <c r="BF526" s="66">
        <f>VLOOKUP(Edges[[#This Row],[States]],'Sentiment Classification'!E:F,2,FALSE)</f>
        <v>161</v>
      </c>
      <c r="BG526" s="137" t="e">
        <f>REPLACE(INDEX(GroupVertices[Group], MATCH(Edges[[#This Row],[Vertex 1]],GroupVertices[Vertex],0)),1,1,"")</f>
        <v>#N/A</v>
      </c>
      <c r="BH526" s="137" t="e">
        <f>REPLACE(INDEX(GroupVertices[Group], MATCH(Edges[[#This Row],[Vertex 2]],GroupVertices[Vertex],0)),1,1,"")</f>
        <v>#N/A</v>
      </c>
      <c r="BI526">
        <v>1</v>
      </c>
    </row>
    <row r="527" spans="1:61" x14ac:dyDescent="0.25">
      <c r="A527" s="64" t="s">
        <v>4358</v>
      </c>
      <c r="B527" s="64" t="s">
        <v>4500</v>
      </c>
      <c r="C527" s="79" t="s">
        <v>9479</v>
      </c>
      <c r="D527" s="87">
        <v>1</v>
      </c>
      <c r="E527" s="88"/>
      <c r="F527" s="89">
        <v>90</v>
      </c>
      <c r="G527" s="66" t="str">
        <f>IF(Edges[[#This Row],[Vertex 1]]=Edges[[#This Row],[Vertex 2]],"HIDE","SHOW")</f>
        <v>SHOW</v>
      </c>
      <c r="H527" s="77"/>
      <c r="I527" s="90"/>
      <c r="J527" s="90"/>
      <c r="K527" s="34" t="s">
        <v>65</v>
      </c>
      <c r="L527" s="93">
        <v>527</v>
      </c>
      <c r="M527" s="93"/>
      <c r="N527" s="92"/>
      <c r="O527" s="66" t="s">
        <v>232</v>
      </c>
      <c r="P527" s="68">
        <v>42847.717893518522</v>
      </c>
      <c r="Q527" s="66" t="s">
        <v>4673</v>
      </c>
      <c r="R527" s="66"/>
      <c r="S527" s="66"/>
      <c r="T527" s="66" t="s">
        <v>4854</v>
      </c>
      <c r="U527" s="66"/>
      <c r="V527" s="70" t="s">
        <v>4962</v>
      </c>
      <c r="W527" s="68">
        <v>42847.717893518522</v>
      </c>
      <c r="X527" s="70" t="s">
        <v>5239</v>
      </c>
      <c r="Y527" s="66"/>
      <c r="Z527" s="66"/>
      <c r="AA527" s="72" t="s">
        <v>5590</v>
      </c>
      <c r="AB527" s="66"/>
      <c r="AC527" s="66" t="b">
        <v>0</v>
      </c>
      <c r="AD527" s="66">
        <v>0</v>
      </c>
      <c r="AE527" s="72" t="s">
        <v>294</v>
      </c>
      <c r="AF527" s="66" t="b">
        <v>0</v>
      </c>
      <c r="AG527" s="66" t="s">
        <v>297</v>
      </c>
      <c r="AH527" s="66"/>
      <c r="AI527" s="72" t="s">
        <v>294</v>
      </c>
      <c r="AJ527" s="66" t="b">
        <v>0</v>
      </c>
      <c r="AK527" s="66">
        <v>280</v>
      </c>
      <c r="AL527" s="72" t="s">
        <v>5736</v>
      </c>
      <c r="AM527" s="66" t="s">
        <v>1783</v>
      </c>
      <c r="AN527" s="66" t="b">
        <v>0</v>
      </c>
      <c r="AO527" s="72" t="s">
        <v>5736</v>
      </c>
      <c r="AP527" s="66" t="s">
        <v>178</v>
      </c>
      <c r="AQ527" s="66">
        <v>0</v>
      </c>
      <c r="AR527" s="66">
        <v>0</v>
      </c>
      <c r="AS527" s="66"/>
      <c r="AT527" s="66"/>
      <c r="AU527" s="66"/>
      <c r="AV527" s="66"/>
      <c r="AW527" s="66"/>
      <c r="AX527" s="66"/>
      <c r="AY527" s="66"/>
      <c r="AZ527" s="66"/>
      <c r="BA527" s="66" t="s">
        <v>1167</v>
      </c>
      <c r="BB527">
        <v>1</v>
      </c>
      <c r="BC527" s="66" t="str">
        <f>VLOOKUP(Edges[[#This Row],[States]],'Sentiment Classification'!E:G,3,FALSE)</f>
        <v>North</v>
      </c>
      <c r="BD527" s="66" t="str">
        <f>IF(Edges[[#This Row],[Vertex 1]]=Edges[[#This Row],[Vertex 2]],"HIDE","SHOW")</f>
        <v>SHOW</v>
      </c>
      <c r="BE527" s="66">
        <f>VLOOKUP(Edges[[#This Row],[Region]],'Sentiment Classification'!J:K,2,FALSE)</f>
        <v>154</v>
      </c>
      <c r="BF527" s="66">
        <f>VLOOKUP(Edges[[#This Row],[States]],'Sentiment Classification'!E:F,2,FALSE)</f>
        <v>161</v>
      </c>
      <c r="BG527" s="65" t="str">
        <f>REPLACE(INDEX(GroupVertices[Group], MATCH(Edges[[#This Row],[Vertex 1]],GroupVertices[Vertex],0)),1,1,"")</f>
        <v>orth</v>
      </c>
      <c r="BH527" s="65" t="str">
        <f>REPLACE(INDEX(GroupVertices[Group], MATCH(Edges[[#This Row],[Vertex 2]],GroupVertices[Vertex],0)),1,1,"")</f>
        <v>orth</v>
      </c>
      <c r="BI527">
        <v>1</v>
      </c>
    </row>
    <row r="528" spans="1:61" x14ac:dyDescent="0.25">
      <c r="A528" s="64" t="s">
        <v>4359</v>
      </c>
      <c r="B528" s="64" t="s">
        <v>4500</v>
      </c>
      <c r="C528" s="79" t="s">
        <v>9479</v>
      </c>
      <c r="D528" s="87">
        <v>1</v>
      </c>
      <c r="E528" s="88"/>
      <c r="F528" s="89">
        <v>90</v>
      </c>
      <c r="G528" s="66" t="str">
        <f>IF(Edges[[#This Row],[Vertex 1]]=Edges[[#This Row],[Vertex 2]],"HIDE","SHOW")</f>
        <v>SHOW</v>
      </c>
      <c r="H528" s="77"/>
      <c r="I528" s="90"/>
      <c r="J528" s="90"/>
      <c r="K528" s="34" t="s">
        <v>65</v>
      </c>
      <c r="L528" s="93">
        <v>528</v>
      </c>
      <c r="M528" s="93"/>
      <c r="N528" s="92"/>
      <c r="O528" s="66" t="s">
        <v>232</v>
      </c>
      <c r="P528" s="68">
        <v>42847.717893518522</v>
      </c>
      <c r="Q528" s="66" t="s">
        <v>4673</v>
      </c>
      <c r="R528" s="66"/>
      <c r="S528" s="66"/>
      <c r="T528" s="66" t="s">
        <v>4854</v>
      </c>
      <c r="U528" s="66"/>
      <c r="V528" s="70" t="s">
        <v>4963</v>
      </c>
      <c r="W528" s="68">
        <v>42847.717893518522</v>
      </c>
      <c r="X528" s="70" t="s">
        <v>5240</v>
      </c>
      <c r="Y528" s="66"/>
      <c r="Z528" s="66"/>
      <c r="AA528" s="72" t="s">
        <v>5591</v>
      </c>
      <c r="AB528" s="66"/>
      <c r="AC528" s="66" t="b">
        <v>0</v>
      </c>
      <c r="AD528" s="66">
        <v>0</v>
      </c>
      <c r="AE528" s="72" t="s">
        <v>294</v>
      </c>
      <c r="AF528" s="66" t="b">
        <v>0</v>
      </c>
      <c r="AG528" s="66" t="s">
        <v>297</v>
      </c>
      <c r="AH528" s="66"/>
      <c r="AI528" s="72" t="s">
        <v>294</v>
      </c>
      <c r="AJ528" s="66" t="b">
        <v>0</v>
      </c>
      <c r="AK528" s="66">
        <v>280</v>
      </c>
      <c r="AL528" s="72" t="s">
        <v>5736</v>
      </c>
      <c r="AM528" s="66" t="s">
        <v>1783</v>
      </c>
      <c r="AN528" s="66" t="b">
        <v>0</v>
      </c>
      <c r="AO528" s="72" t="s">
        <v>5736</v>
      </c>
      <c r="AP528" s="66" t="s">
        <v>178</v>
      </c>
      <c r="AQ528" s="66">
        <v>0</v>
      </c>
      <c r="AR528" s="66">
        <v>0</v>
      </c>
      <c r="AS528" s="66"/>
      <c r="AT528" s="66"/>
      <c r="AU528" s="66"/>
      <c r="AV528" s="66"/>
      <c r="AW528" s="66"/>
      <c r="AX528" s="66"/>
      <c r="AY528" s="66"/>
      <c r="AZ528" s="66"/>
      <c r="BA528" s="66" t="s">
        <v>1167</v>
      </c>
      <c r="BB528">
        <v>1</v>
      </c>
      <c r="BC528" s="66" t="str">
        <f>VLOOKUP(Edges[[#This Row],[States]],'Sentiment Classification'!E:G,3,FALSE)</f>
        <v>North</v>
      </c>
      <c r="BD528" s="66" t="str">
        <f>IF(Edges[[#This Row],[Vertex 1]]=Edges[[#This Row],[Vertex 2]],"HIDE","SHOW")</f>
        <v>SHOW</v>
      </c>
      <c r="BE528" s="66">
        <f>VLOOKUP(Edges[[#This Row],[Region]],'Sentiment Classification'!J:K,2,FALSE)</f>
        <v>154</v>
      </c>
      <c r="BF528" s="66">
        <f>VLOOKUP(Edges[[#This Row],[States]],'Sentiment Classification'!E:F,2,FALSE)</f>
        <v>161</v>
      </c>
      <c r="BG528" s="65" t="str">
        <f>REPLACE(INDEX(GroupVertices[Group], MATCH(Edges[[#This Row],[Vertex 1]],GroupVertices[Vertex],0)),1,1,"")</f>
        <v>orth</v>
      </c>
      <c r="BH528" s="65" t="str">
        <f>REPLACE(INDEX(GroupVertices[Group], MATCH(Edges[[#This Row],[Vertex 2]],GroupVertices[Vertex],0)),1,1,"")</f>
        <v>orth</v>
      </c>
      <c r="BI528">
        <v>1</v>
      </c>
    </row>
    <row r="529" spans="1:61" x14ac:dyDescent="0.25">
      <c r="A529" s="64" t="s">
        <v>4360</v>
      </c>
      <c r="B529" s="64" t="s">
        <v>4500</v>
      </c>
      <c r="C529" s="79" t="s">
        <v>9479</v>
      </c>
      <c r="D529" s="87">
        <v>1</v>
      </c>
      <c r="E529" s="88"/>
      <c r="F529" s="89">
        <v>90</v>
      </c>
      <c r="G529" s="66" t="str">
        <f>IF(Edges[[#This Row],[Vertex 1]]=Edges[[#This Row],[Vertex 2]],"HIDE","SHOW")</f>
        <v>SHOW</v>
      </c>
      <c r="H529" s="77"/>
      <c r="I529" s="90"/>
      <c r="J529" s="90"/>
      <c r="K529" s="34" t="s">
        <v>65</v>
      </c>
      <c r="L529" s="93">
        <v>529</v>
      </c>
      <c r="M529" s="93"/>
      <c r="N529" s="92"/>
      <c r="O529" s="66" t="s">
        <v>232</v>
      </c>
      <c r="P529" s="68">
        <v>42847.717893518522</v>
      </c>
      <c r="Q529" s="66" t="s">
        <v>4673</v>
      </c>
      <c r="R529" s="66"/>
      <c r="S529" s="66"/>
      <c r="T529" s="66" t="s">
        <v>4854</v>
      </c>
      <c r="U529" s="66"/>
      <c r="V529" s="70" t="s">
        <v>4964</v>
      </c>
      <c r="W529" s="68">
        <v>42847.717893518522</v>
      </c>
      <c r="X529" s="70" t="s">
        <v>5241</v>
      </c>
      <c r="Y529" s="66"/>
      <c r="Z529" s="66"/>
      <c r="AA529" s="72" t="s">
        <v>5592</v>
      </c>
      <c r="AB529" s="66"/>
      <c r="AC529" s="66" t="b">
        <v>0</v>
      </c>
      <c r="AD529" s="66">
        <v>0</v>
      </c>
      <c r="AE529" s="72" t="s">
        <v>294</v>
      </c>
      <c r="AF529" s="66" t="b">
        <v>0</v>
      </c>
      <c r="AG529" s="66" t="s">
        <v>297</v>
      </c>
      <c r="AH529" s="66"/>
      <c r="AI529" s="72" t="s">
        <v>294</v>
      </c>
      <c r="AJ529" s="66" t="b">
        <v>0</v>
      </c>
      <c r="AK529" s="66">
        <v>280</v>
      </c>
      <c r="AL529" s="72" t="s">
        <v>5736</v>
      </c>
      <c r="AM529" s="66" t="s">
        <v>1783</v>
      </c>
      <c r="AN529" s="66" t="b">
        <v>0</v>
      </c>
      <c r="AO529" s="72" t="s">
        <v>5736</v>
      </c>
      <c r="AP529" s="66" t="s">
        <v>178</v>
      </c>
      <c r="AQ529" s="66">
        <v>0</v>
      </c>
      <c r="AR529" s="66">
        <v>0</v>
      </c>
      <c r="AS529" s="66"/>
      <c r="AT529" s="66"/>
      <c r="AU529" s="66"/>
      <c r="AV529" s="66"/>
      <c r="AW529" s="66"/>
      <c r="AX529" s="66"/>
      <c r="AY529" s="66"/>
      <c r="AZ529" s="66"/>
      <c r="BA529" s="66" t="s">
        <v>1167</v>
      </c>
      <c r="BB529">
        <v>1</v>
      </c>
      <c r="BC529" s="66" t="str">
        <f>VLOOKUP(Edges[[#This Row],[States]],'Sentiment Classification'!E:G,3,FALSE)</f>
        <v>North</v>
      </c>
      <c r="BD529" s="66" t="str">
        <f>IF(Edges[[#This Row],[Vertex 1]]=Edges[[#This Row],[Vertex 2]],"HIDE","SHOW")</f>
        <v>SHOW</v>
      </c>
      <c r="BE529" s="66">
        <f>VLOOKUP(Edges[[#This Row],[Region]],'Sentiment Classification'!J:K,2,FALSE)</f>
        <v>154</v>
      </c>
      <c r="BF529" s="66">
        <f>VLOOKUP(Edges[[#This Row],[States]],'Sentiment Classification'!E:F,2,FALSE)</f>
        <v>161</v>
      </c>
      <c r="BG529" s="65" t="str">
        <f>REPLACE(INDEX(GroupVertices[Group], MATCH(Edges[[#This Row],[Vertex 1]],GroupVertices[Vertex],0)),1,1,"")</f>
        <v>orth</v>
      </c>
      <c r="BH529" s="65" t="str">
        <f>REPLACE(INDEX(GroupVertices[Group], MATCH(Edges[[#This Row],[Vertex 2]],GroupVertices[Vertex],0)),1,1,"")</f>
        <v>orth</v>
      </c>
      <c r="BI529">
        <v>1</v>
      </c>
    </row>
    <row r="530" spans="1:61" x14ac:dyDescent="0.25">
      <c r="A530" s="64" t="s">
        <v>4361</v>
      </c>
      <c r="B530" s="64" t="s">
        <v>4500</v>
      </c>
      <c r="C530" s="79" t="s">
        <v>9479</v>
      </c>
      <c r="D530" s="87">
        <v>1</v>
      </c>
      <c r="E530" s="88"/>
      <c r="F530" s="89">
        <v>90</v>
      </c>
      <c r="G530" s="66" t="str">
        <f>IF(Edges[[#This Row],[Vertex 1]]=Edges[[#This Row],[Vertex 2]],"HIDE","SHOW")</f>
        <v>SHOW</v>
      </c>
      <c r="H530" s="77"/>
      <c r="I530" s="90"/>
      <c r="J530" s="90"/>
      <c r="K530" s="34" t="s">
        <v>65</v>
      </c>
      <c r="L530" s="93">
        <v>530</v>
      </c>
      <c r="M530" s="93"/>
      <c r="N530" s="92"/>
      <c r="O530" s="66" t="s">
        <v>232</v>
      </c>
      <c r="P530" s="68">
        <v>42847.717893518522</v>
      </c>
      <c r="Q530" s="66" t="s">
        <v>4673</v>
      </c>
      <c r="R530" s="66"/>
      <c r="S530" s="66"/>
      <c r="T530" s="66" t="s">
        <v>4854</v>
      </c>
      <c r="U530" s="66"/>
      <c r="V530" s="70" t="s">
        <v>4965</v>
      </c>
      <c r="W530" s="68">
        <v>42847.717893518522</v>
      </c>
      <c r="X530" s="70" t="s">
        <v>5242</v>
      </c>
      <c r="Y530" s="66"/>
      <c r="Z530" s="66"/>
      <c r="AA530" s="72" t="s">
        <v>5593</v>
      </c>
      <c r="AB530" s="66"/>
      <c r="AC530" s="66" t="b">
        <v>0</v>
      </c>
      <c r="AD530" s="66">
        <v>0</v>
      </c>
      <c r="AE530" s="72" t="s">
        <v>294</v>
      </c>
      <c r="AF530" s="66" t="b">
        <v>0</v>
      </c>
      <c r="AG530" s="66" t="s">
        <v>297</v>
      </c>
      <c r="AH530" s="66"/>
      <c r="AI530" s="72" t="s">
        <v>294</v>
      </c>
      <c r="AJ530" s="66" t="b">
        <v>0</v>
      </c>
      <c r="AK530" s="66">
        <v>280</v>
      </c>
      <c r="AL530" s="72" t="s">
        <v>5736</v>
      </c>
      <c r="AM530" s="66" t="s">
        <v>1783</v>
      </c>
      <c r="AN530" s="66" t="b">
        <v>0</v>
      </c>
      <c r="AO530" s="72" t="s">
        <v>5736</v>
      </c>
      <c r="AP530" s="66" t="s">
        <v>178</v>
      </c>
      <c r="AQ530" s="66">
        <v>0</v>
      </c>
      <c r="AR530" s="66">
        <v>0</v>
      </c>
      <c r="AS530" s="66"/>
      <c r="AT530" s="66"/>
      <c r="AU530" s="66"/>
      <c r="AV530" s="66"/>
      <c r="AW530" s="66"/>
      <c r="AX530" s="66"/>
      <c r="AY530" s="66"/>
      <c r="AZ530" s="66"/>
      <c r="BA530" s="66" t="s">
        <v>1167</v>
      </c>
      <c r="BB530">
        <v>1</v>
      </c>
      <c r="BC530" s="66" t="str">
        <f>VLOOKUP(Edges[[#This Row],[States]],'Sentiment Classification'!E:G,3,FALSE)</f>
        <v>North</v>
      </c>
      <c r="BD530" s="66" t="str">
        <f>IF(Edges[[#This Row],[Vertex 1]]=Edges[[#This Row],[Vertex 2]],"HIDE","SHOW")</f>
        <v>SHOW</v>
      </c>
      <c r="BE530" s="66">
        <f>VLOOKUP(Edges[[#This Row],[Region]],'Sentiment Classification'!J:K,2,FALSE)</f>
        <v>154</v>
      </c>
      <c r="BF530" s="66">
        <f>VLOOKUP(Edges[[#This Row],[States]],'Sentiment Classification'!E:F,2,FALSE)</f>
        <v>161</v>
      </c>
      <c r="BG530" s="65" t="str">
        <f>REPLACE(INDEX(GroupVertices[Group], MATCH(Edges[[#This Row],[Vertex 1]],GroupVertices[Vertex],0)),1,1,"")</f>
        <v>orth</v>
      </c>
      <c r="BH530" s="65" t="str">
        <f>REPLACE(INDEX(GroupVertices[Group], MATCH(Edges[[#This Row],[Vertex 2]],GroupVertices[Vertex],0)),1,1,"")</f>
        <v>orth</v>
      </c>
      <c r="BI530">
        <v>1</v>
      </c>
    </row>
    <row r="531" spans="1:61" x14ac:dyDescent="0.25">
      <c r="A531" s="64" t="s">
        <v>4362</v>
      </c>
      <c r="B531" s="64" t="s">
        <v>4500</v>
      </c>
      <c r="C531" s="79" t="s">
        <v>9479</v>
      </c>
      <c r="D531" s="87">
        <v>1</v>
      </c>
      <c r="E531" s="88"/>
      <c r="F531" s="89">
        <v>90</v>
      </c>
      <c r="G531" s="66" t="str">
        <f>IF(Edges[[#This Row],[Vertex 1]]=Edges[[#This Row],[Vertex 2]],"HIDE","SHOW")</f>
        <v>SHOW</v>
      </c>
      <c r="H531" s="77"/>
      <c r="I531" s="90"/>
      <c r="J531" s="90"/>
      <c r="K531" s="34" t="s">
        <v>65</v>
      </c>
      <c r="L531" s="93">
        <v>531</v>
      </c>
      <c r="M531" s="93"/>
      <c r="N531" s="92"/>
      <c r="O531" s="66" t="s">
        <v>232</v>
      </c>
      <c r="P531" s="68">
        <v>42847.717893518522</v>
      </c>
      <c r="Q531" s="66" t="s">
        <v>4673</v>
      </c>
      <c r="R531" s="66"/>
      <c r="S531" s="66"/>
      <c r="T531" s="66" t="s">
        <v>4854</v>
      </c>
      <c r="U531" s="66"/>
      <c r="V531" s="70" t="s">
        <v>4966</v>
      </c>
      <c r="W531" s="68">
        <v>42847.717893518522</v>
      </c>
      <c r="X531" s="70" t="s">
        <v>5243</v>
      </c>
      <c r="Y531" s="66"/>
      <c r="Z531" s="66"/>
      <c r="AA531" s="72" t="s">
        <v>5594</v>
      </c>
      <c r="AB531" s="66"/>
      <c r="AC531" s="66" t="b">
        <v>0</v>
      </c>
      <c r="AD531" s="66">
        <v>0</v>
      </c>
      <c r="AE531" s="72" t="s">
        <v>294</v>
      </c>
      <c r="AF531" s="66" t="b">
        <v>0</v>
      </c>
      <c r="AG531" s="66" t="s">
        <v>297</v>
      </c>
      <c r="AH531" s="66"/>
      <c r="AI531" s="72" t="s">
        <v>294</v>
      </c>
      <c r="AJ531" s="66" t="b">
        <v>0</v>
      </c>
      <c r="AK531" s="66">
        <v>280</v>
      </c>
      <c r="AL531" s="72" t="s">
        <v>5736</v>
      </c>
      <c r="AM531" s="66" t="s">
        <v>1783</v>
      </c>
      <c r="AN531" s="66" t="b">
        <v>0</v>
      </c>
      <c r="AO531" s="72" t="s">
        <v>5736</v>
      </c>
      <c r="AP531" s="66" t="s">
        <v>178</v>
      </c>
      <c r="AQ531" s="66">
        <v>0</v>
      </c>
      <c r="AR531" s="66">
        <v>0</v>
      </c>
      <c r="AS531" s="66"/>
      <c r="AT531" s="66"/>
      <c r="AU531" s="66"/>
      <c r="AV531" s="66"/>
      <c r="AW531" s="66"/>
      <c r="AX531" s="66"/>
      <c r="AY531" s="66"/>
      <c r="AZ531" s="66"/>
      <c r="BA531" s="66" t="s">
        <v>1167</v>
      </c>
      <c r="BB531">
        <v>1</v>
      </c>
      <c r="BC531" s="66" t="str">
        <f>VLOOKUP(Edges[[#This Row],[States]],'Sentiment Classification'!E:G,3,FALSE)</f>
        <v>North</v>
      </c>
      <c r="BD531" s="66" t="str">
        <f>IF(Edges[[#This Row],[Vertex 1]]=Edges[[#This Row],[Vertex 2]],"HIDE","SHOW")</f>
        <v>SHOW</v>
      </c>
      <c r="BE531" s="66">
        <f>VLOOKUP(Edges[[#This Row],[Region]],'Sentiment Classification'!J:K,2,FALSE)</f>
        <v>154</v>
      </c>
      <c r="BF531" s="66">
        <f>VLOOKUP(Edges[[#This Row],[States]],'Sentiment Classification'!E:F,2,FALSE)</f>
        <v>161</v>
      </c>
      <c r="BG531" s="65" t="str">
        <f>REPLACE(INDEX(GroupVertices[Group], MATCH(Edges[[#This Row],[Vertex 1]],GroupVertices[Vertex],0)),1,1,"")</f>
        <v>orth</v>
      </c>
      <c r="BH531" s="65" t="str">
        <f>REPLACE(INDEX(GroupVertices[Group], MATCH(Edges[[#This Row],[Vertex 2]],GroupVertices[Vertex],0)),1,1,"")</f>
        <v>orth</v>
      </c>
      <c r="BI531">
        <v>1</v>
      </c>
    </row>
    <row r="532" spans="1:61" x14ac:dyDescent="0.25">
      <c r="A532" s="64" t="s">
        <v>4363</v>
      </c>
      <c r="B532" s="64" t="s">
        <v>4500</v>
      </c>
      <c r="C532" s="79" t="s">
        <v>9479</v>
      </c>
      <c r="D532" s="87">
        <v>1</v>
      </c>
      <c r="E532" s="88"/>
      <c r="F532" s="89">
        <v>90</v>
      </c>
      <c r="G532" s="66" t="str">
        <f>IF(Edges[[#This Row],[Vertex 1]]=Edges[[#This Row],[Vertex 2]],"HIDE","SHOW")</f>
        <v>SHOW</v>
      </c>
      <c r="H532" s="77"/>
      <c r="I532" s="90"/>
      <c r="J532" s="90"/>
      <c r="K532" s="34" t="s">
        <v>65</v>
      </c>
      <c r="L532" s="93">
        <v>532</v>
      </c>
      <c r="M532" s="93"/>
      <c r="N532" s="92"/>
      <c r="O532" s="66" t="s">
        <v>232</v>
      </c>
      <c r="P532" s="68">
        <v>42847.717893518522</v>
      </c>
      <c r="Q532" s="66" t="s">
        <v>4673</v>
      </c>
      <c r="R532" s="66"/>
      <c r="S532" s="66"/>
      <c r="T532" s="66" t="s">
        <v>4854</v>
      </c>
      <c r="U532" s="66"/>
      <c r="V532" s="70" t="s">
        <v>4967</v>
      </c>
      <c r="W532" s="68">
        <v>42847.717893518522</v>
      </c>
      <c r="X532" s="70" t="s">
        <v>5244</v>
      </c>
      <c r="Y532" s="66"/>
      <c r="Z532" s="66"/>
      <c r="AA532" s="72" t="s">
        <v>5595</v>
      </c>
      <c r="AB532" s="66"/>
      <c r="AC532" s="66" t="b">
        <v>0</v>
      </c>
      <c r="AD532" s="66">
        <v>0</v>
      </c>
      <c r="AE532" s="72" t="s">
        <v>294</v>
      </c>
      <c r="AF532" s="66" t="b">
        <v>0</v>
      </c>
      <c r="AG532" s="66" t="s">
        <v>297</v>
      </c>
      <c r="AH532" s="66"/>
      <c r="AI532" s="72" t="s">
        <v>294</v>
      </c>
      <c r="AJ532" s="66" t="b">
        <v>0</v>
      </c>
      <c r="AK532" s="66">
        <v>280</v>
      </c>
      <c r="AL532" s="72" t="s">
        <v>5736</v>
      </c>
      <c r="AM532" s="66" t="s">
        <v>1783</v>
      </c>
      <c r="AN532" s="66" t="b">
        <v>0</v>
      </c>
      <c r="AO532" s="72" t="s">
        <v>5736</v>
      </c>
      <c r="AP532" s="66" t="s">
        <v>178</v>
      </c>
      <c r="AQ532" s="66">
        <v>0</v>
      </c>
      <c r="AR532" s="66">
        <v>0</v>
      </c>
      <c r="AS532" s="66"/>
      <c r="AT532" s="66"/>
      <c r="AU532" s="66"/>
      <c r="AV532" s="66"/>
      <c r="AW532" s="66"/>
      <c r="AX532" s="66"/>
      <c r="AY532" s="66"/>
      <c r="AZ532" s="66"/>
      <c r="BA532" s="66" t="s">
        <v>1167</v>
      </c>
      <c r="BB532">
        <v>1</v>
      </c>
      <c r="BC532" s="66" t="str">
        <f>VLOOKUP(Edges[[#This Row],[States]],'Sentiment Classification'!E:G,3,FALSE)</f>
        <v>North</v>
      </c>
      <c r="BD532" s="66" t="str">
        <f>IF(Edges[[#This Row],[Vertex 1]]=Edges[[#This Row],[Vertex 2]],"HIDE","SHOW")</f>
        <v>SHOW</v>
      </c>
      <c r="BE532" s="66">
        <f>VLOOKUP(Edges[[#This Row],[Region]],'Sentiment Classification'!J:K,2,FALSE)</f>
        <v>154</v>
      </c>
      <c r="BF532" s="66">
        <f>VLOOKUP(Edges[[#This Row],[States]],'Sentiment Classification'!E:F,2,FALSE)</f>
        <v>161</v>
      </c>
      <c r="BG532" s="65" t="str">
        <f>REPLACE(INDEX(GroupVertices[Group], MATCH(Edges[[#This Row],[Vertex 1]],GroupVertices[Vertex],0)),1,1,"")</f>
        <v>orth</v>
      </c>
      <c r="BH532" s="65" t="str">
        <f>REPLACE(INDEX(GroupVertices[Group], MATCH(Edges[[#This Row],[Vertex 2]],GroupVertices[Vertex],0)),1,1,"")</f>
        <v>orth</v>
      </c>
      <c r="BI532">
        <v>1</v>
      </c>
    </row>
    <row r="533" spans="1:61" x14ac:dyDescent="0.25">
      <c r="A533" s="64" t="s">
        <v>4364</v>
      </c>
      <c r="B533" s="64" t="s">
        <v>4500</v>
      </c>
      <c r="C533" s="79" t="s">
        <v>9479</v>
      </c>
      <c r="D533" s="87">
        <v>1</v>
      </c>
      <c r="E533" s="88"/>
      <c r="F533" s="89">
        <v>90</v>
      </c>
      <c r="G533" s="66" t="str">
        <f>IF(Edges[[#This Row],[Vertex 1]]=Edges[[#This Row],[Vertex 2]],"HIDE","SHOW")</f>
        <v>SHOW</v>
      </c>
      <c r="H533" s="77"/>
      <c r="I533" s="90"/>
      <c r="J533" s="90"/>
      <c r="K533" s="34" t="s">
        <v>65</v>
      </c>
      <c r="L533" s="93">
        <v>533</v>
      </c>
      <c r="M533" s="93"/>
      <c r="N533" s="92"/>
      <c r="O533" s="66" t="s">
        <v>232</v>
      </c>
      <c r="P533" s="68">
        <v>42847.717905092592</v>
      </c>
      <c r="Q533" s="66" t="s">
        <v>4673</v>
      </c>
      <c r="R533" s="66"/>
      <c r="S533" s="66"/>
      <c r="T533" s="66" t="s">
        <v>4854</v>
      </c>
      <c r="U533" s="66"/>
      <c r="V533" s="70" t="s">
        <v>4968</v>
      </c>
      <c r="W533" s="68">
        <v>42847.717905092592</v>
      </c>
      <c r="X533" s="70" t="s">
        <v>5245</v>
      </c>
      <c r="Y533" s="66"/>
      <c r="Z533" s="66"/>
      <c r="AA533" s="72" t="s">
        <v>5596</v>
      </c>
      <c r="AB533" s="66"/>
      <c r="AC533" s="66" t="b">
        <v>0</v>
      </c>
      <c r="AD533" s="66">
        <v>0</v>
      </c>
      <c r="AE533" s="72" t="s">
        <v>294</v>
      </c>
      <c r="AF533" s="66" t="b">
        <v>0</v>
      </c>
      <c r="AG533" s="66" t="s">
        <v>297</v>
      </c>
      <c r="AH533" s="66"/>
      <c r="AI533" s="72" t="s">
        <v>294</v>
      </c>
      <c r="AJ533" s="66" t="b">
        <v>0</v>
      </c>
      <c r="AK533" s="66">
        <v>280</v>
      </c>
      <c r="AL533" s="72" t="s">
        <v>5736</v>
      </c>
      <c r="AM533" s="66" t="s">
        <v>1783</v>
      </c>
      <c r="AN533" s="66" t="b">
        <v>0</v>
      </c>
      <c r="AO533" s="72" t="s">
        <v>5736</v>
      </c>
      <c r="AP533" s="66" t="s">
        <v>178</v>
      </c>
      <c r="AQ533" s="66">
        <v>0</v>
      </c>
      <c r="AR533" s="66">
        <v>0</v>
      </c>
      <c r="AS533" s="66"/>
      <c r="AT533" s="66"/>
      <c r="AU533" s="66"/>
      <c r="AV533" s="66"/>
      <c r="AW533" s="66"/>
      <c r="AX533" s="66"/>
      <c r="AY533" s="66"/>
      <c r="AZ533" s="66"/>
      <c r="BA533" s="66" t="s">
        <v>1167</v>
      </c>
      <c r="BB533">
        <v>1</v>
      </c>
      <c r="BC533" s="66" t="str">
        <f>VLOOKUP(Edges[[#This Row],[States]],'Sentiment Classification'!E:G,3,FALSE)</f>
        <v>North</v>
      </c>
      <c r="BD533" s="66" t="str">
        <f>IF(Edges[[#This Row],[Vertex 1]]=Edges[[#This Row],[Vertex 2]],"HIDE","SHOW")</f>
        <v>SHOW</v>
      </c>
      <c r="BE533" s="66">
        <f>VLOOKUP(Edges[[#This Row],[Region]],'Sentiment Classification'!J:K,2,FALSE)</f>
        <v>154</v>
      </c>
      <c r="BF533" s="66">
        <f>VLOOKUP(Edges[[#This Row],[States]],'Sentiment Classification'!E:F,2,FALSE)</f>
        <v>161</v>
      </c>
      <c r="BG533" s="65" t="str">
        <f>REPLACE(INDEX(GroupVertices[Group], MATCH(Edges[[#This Row],[Vertex 1]],GroupVertices[Vertex],0)),1,1,"")</f>
        <v>orth</v>
      </c>
      <c r="BH533" s="65" t="str">
        <f>REPLACE(INDEX(GroupVertices[Group], MATCH(Edges[[#This Row],[Vertex 2]],GroupVertices[Vertex],0)),1,1,"")</f>
        <v>orth</v>
      </c>
      <c r="BI533">
        <v>1</v>
      </c>
    </row>
    <row r="534" spans="1:61" x14ac:dyDescent="0.25">
      <c r="A534" s="64" t="s">
        <v>4365</v>
      </c>
      <c r="B534" s="64" t="s">
        <v>4500</v>
      </c>
      <c r="C534" s="79" t="s">
        <v>9479</v>
      </c>
      <c r="D534" s="87">
        <v>1</v>
      </c>
      <c r="E534" s="88"/>
      <c r="F534" s="89">
        <v>90</v>
      </c>
      <c r="G534" s="66" t="str">
        <f>IF(Edges[[#This Row],[Vertex 1]]=Edges[[#This Row],[Vertex 2]],"HIDE","SHOW")</f>
        <v>SHOW</v>
      </c>
      <c r="H534" s="77"/>
      <c r="I534" s="90"/>
      <c r="J534" s="90"/>
      <c r="K534" s="34" t="s">
        <v>65</v>
      </c>
      <c r="L534" s="93">
        <v>534</v>
      </c>
      <c r="M534" s="93"/>
      <c r="N534" s="92"/>
      <c r="O534" s="66" t="s">
        <v>232</v>
      </c>
      <c r="P534" s="68">
        <v>42847.717905092592</v>
      </c>
      <c r="Q534" s="66" t="s">
        <v>4673</v>
      </c>
      <c r="R534" s="66"/>
      <c r="S534" s="66"/>
      <c r="T534" s="66" t="s">
        <v>4854</v>
      </c>
      <c r="U534" s="66"/>
      <c r="V534" s="70" t="s">
        <v>4969</v>
      </c>
      <c r="W534" s="68">
        <v>42847.717905092592</v>
      </c>
      <c r="X534" s="70" t="s">
        <v>5246</v>
      </c>
      <c r="Y534" s="66"/>
      <c r="Z534" s="66"/>
      <c r="AA534" s="72" t="s">
        <v>5597</v>
      </c>
      <c r="AB534" s="66"/>
      <c r="AC534" s="66" t="b">
        <v>0</v>
      </c>
      <c r="AD534" s="66">
        <v>0</v>
      </c>
      <c r="AE534" s="72" t="s">
        <v>294</v>
      </c>
      <c r="AF534" s="66" t="b">
        <v>0</v>
      </c>
      <c r="AG534" s="66" t="s">
        <v>297</v>
      </c>
      <c r="AH534" s="66"/>
      <c r="AI534" s="72" t="s">
        <v>294</v>
      </c>
      <c r="AJ534" s="66" t="b">
        <v>0</v>
      </c>
      <c r="AK534" s="66">
        <v>280</v>
      </c>
      <c r="AL534" s="72" t="s">
        <v>5736</v>
      </c>
      <c r="AM534" s="66" t="s">
        <v>1783</v>
      </c>
      <c r="AN534" s="66" t="b">
        <v>0</v>
      </c>
      <c r="AO534" s="72" t="s">
        <v>5736</v>
      </c>
      <c r="AP534" s="66" t="s">
        <v>178</v>
      </c>
      <c r="AQ534" s="66">
        <v>0</v>
      </c>
      <c r="AR534" s="66">
        <v>0</v>
      </c>
      <c r="AS534" s="66"/>
      <c r="AT534" s="66"/>
      <c r="AU534" s="66"/>
      <c r="AV534" s="66"/>
      <c r="AW534" s="66"/>
      <c r="AX534" s="66"/>
      <c r="AY534" s="66"/>
      <c r="AZ534" s="66"/>
      <c r="BA534" s="66" t="s">
        <v>1167</v>
      </c>
      <c r="BB534">
        <v>1</v>
      </c>
      <c r="BC534" s="66" t="str">
        <f>VLOOKUP(Edges[[#This Row],[States]],'Sentiment Classification'!E:G,3,FALSE)</f>
        <v>North</v>
      </c>
      <c r="BD534" s="66" t="str">
        <f>IF(Edges[[#This Row],[Vertex 1]]=Edges[[#This Row],[Vertex 2]],"HIDE","SHOW")</f>
        <v>SHOW</v>
      </c>
      <c r="BE534" s="66">
        <f>VLOOKUP(Edges[[#This Row],[Region]],'Sentiment Classification'!J:K,2,FALSE)</f>
        <v>154</v>
      </c>
      <c r="BF534" s="66">
        <f>VLOOKUP(Edges[[#This Row],[States]],'Sentiment Classification'!E:F,2,FALSE)</f>
        <v>161</v>
      </c>
      <c r="BG534" s="65" t="str">
        <f>REPLACE(INDEX(GroupVertices[Group], MATCH(Edges[[#This Row],[Vertex 1]],GroupVertices[Vertex],0)),1,1,"")</f>
        <v>orth</v>
      </c>
      <c r="BH534" s="65" t="str">
        <f>REPLACE(INDEX(GroupVertices[Group], MATCH(Edges[[#This Row],[Vertex 2]],GroupVertices[Vertex],0)),1,1,"")</f>
        <v>orth</v>
      </c>
      <c r="BI534">
        <v>1</v>
      </c>
    </row>
    <row r="535" spans="1:61" x14ac:dyDescent="0.25">
      <c r="A535" s="64" t="s">
        <v>4366</v>
      </c>
      <c r="B535" s="64" t="s">
        <v>4500</v>
      </c>
      <c r="C535" s="79" t="s">
        <v>9479</v>
      </c>
      <c r="D535" s="87">
        <v>1</v>
      </c>
      <c r="E535" s="88"/>
      <c r="F535" s="89">
        <v>90</v>
      </c>
      <c r="G535" s="66" t="str">
        <f>IF(Edges[[#This Row],[Vertex 1]]=Edges[[#This Row],[Vertex 2]],"HIDE","SHOW")</f>
        <v>SHOW</v>
      </c>
      <c r="H535" s="77"/>
      <c r="I535" s="90"/>
      <c r="J535" s="90"/>
      <c r="K535" s="34" t="s">
        <v>65</v>
      </c>
      <c r="L535" s="93">
        <v>535</v>
      </c>
      <c r="M535" s="93"/>
      <c r="N535" s="92"/>
      <c r="O535" s="66" t="s">
        <v>232</v>
      </c>
      <c r="P535" s="68">
        <v>42847.717905092592</v>
      </c>
      <c r="Q535" s="66" t="s">
        <v>4673</v>
      </c>
      <c r="R535" s="66"/>
      <c r="S535" s="66"/>
      <c r="T535" s="66" t="s">
        <v>4854</v>
      </c>
      <c r="U535" s="66"/>
      <c r="V535" s="70" t="s">
        <v>4970</v>
      </c>
      <c r="W535" s="68">
        <v>42847.717905092592</v>
      </c>
      <c r="X535" s="70" t="s">
        <v>5247</v>
      </c>
      <c r="Y535" s="66"/>
      <c r="Z535" s="66"/>
      <c r="AA535" s="72" t="s">
        <v>5598</v>
      </c>
      <c r="AB535" s="66"/>
      <c r="AC535" s="66" t="b">
        <v>0</v>
      </c>
      <c r="AD535" s="66">
        <v>0</v>
      </c>
      <c r="AE535" s="72" t="s">
        <v>294</v>
      </c>
      <c r="AF535" s="66" t="b">
        <v>0</v>
      </c>
      <c r="AG535" s="66" t="s">
        <v>297</v>
      </c>
      <c r="AH535" s="66"/>
      <c r="AI535" s="72" t="s">
        <v>294</v>
      </c>
      <c r="AJ535" s="66" t="b">
        <v>0</v>
      </c>
      <c r="AK535" s="66">
        <v>280</v>
      </c>
      <c r="AL535" s="72" t="s">
        <v>5736</v>
      </c>
      <c r="AM535" s="66" t="s">
        <v>1783</v>
      </c>
      <c r="AN535" s="66" t="b">
        <v>0</v>
      </c>
      <c r="AO535" s="72" t="s">
        <v>5736</v>
      </c>
      <c r="AP535" s="66" t="s">
        <v>178</v>
      </c>
      <c r="AQ535" s="66">
        <v>0</v>
      </c>
      <c r="AR535" s="66">
        <v>0</v>
      </c>
      <c r="AS535" s="66"/>
      <c r="AT535" s="66"/>
      <c r="AU535" s="66"/>
      <c r="AV535" s="66"/>
      <c r="AW535" s="66"/>
      <c r="AX535" s="66"/>
      <c r="AY535" s="66"/>
      <c r="AZ535" s="66"/>
      <c r="BA535" s="66" t="s">
        <v>1167</v>
      </c>
      <c r="BB535">
        <v>1</v>
      </c>
      <c r="BC535" s="66" t="str">
        <f>VLOOKUP(Edges[[#This Row],[States]],'Sentiment Classification'!E:G,3,FALSE)</f>
        <v>North</v>
      </c>
      <c r="BD535" s="66" t="str">
        <f>IF(Edges[[#This Row],[Vertex 1]]=Edges[[#This Row],[Vertex 2]],"HIDE","SHOW")</f>
        <v>SHOW</v>
      </c>
      <c r="BE535" s="66">
        <f>VLOOKUP(Edges[[#This Row],[Region]],'Sentiment Classification'!J:K,2,FALSE)</f>
        <v>154</v>
      </c>
      <c r="BF535" s="66">
        <f>VLOOKUP(Edges[[#This Row],[States]],'Sentiment Classification'!E:F,2,FALSE)</f>
        <v>161</v>
      </c>
      <c r="BG535" s="65" t="str">
        <f>REPLACE(INDEX(GroupVertices[Group], MATCH(Edges[[#This Row],[Vertex 1]],GroupVertices[Vertex],0)),1,1,"")</f>
        <v>orth</v>
      </c>
      <c r="BH535" s="65" t="str">
        <f>REPLACE(INDEX(GroupVertices[Group], MATCH(Edges[[#This Row],[Vertex 2]],GroupVertices[Vertex],0)),1,1,"")</f>
        <v>orth</v>
      </c>
      <c r="BI535">
        <v>1</v>
      </c>
    </row>
    <row r="536" spans="1:61" x14ac:dyDescent="0.25">
      <c r="A536" s="64" t="s">
        <v>4367</v>
      </c>
      <c r="B536" s="64" t="s">
        <v>4500</v>
      </c>
      <c r="C536" s="79" t="s">
        <v>9479</v>
      </c>
      <c r="D536" s="87">
        <v>1</v>
      </c>
      <c r="E536" s="88"/>
      <c r="F536" s="89">
        <v>90</v>
      </c>
      <c r="G536" s="66" t="str">
        <f>IF(Edges[[#This Row],[Vertex 1]]=Edges[[#This Row],[Vertex 2]],"HIDE","SHOW")</f>
        <v>SHOW</v>
      </c>
      <c r="H536" s="77"/>
      <c r="I536" s="90"/>
      <c r="J536" s="90"/>
      <c r="K536" s="34" t="s">
        <v>65</v>
      </c>
      <c r="L536" s="93">
        <v>536</v>
      </c>
      <c r="M536" s="93"/>
      <c r="N536" s="92"/>
      <c r="O536" s="66" t="s">
        <v>232</v>
      </c>
      <c r="P536" s="68">
        <v>42847.717905092592</v>
      </c>
      <c r="Q536" s="66" t="s">
        <v>4673</v>
      </c>
      <c r="R536" s="66"/>
      <c r="S536" s="66"/>
      <c r="T536" s="66" t="s">
        <v>4854</v>
      </c>
      <c r="U536" s="66"/>
      <c r="V536" s="70" t="s">
        <v>4971</v>
      </c>
      <c r="W536" s="68">
        <v>42847.717905092592</v>
      </c>
      <c r="X536" s="70" t="s">
        <v>5248</v>
      </c>
      <c r="Y536" s="66"/>
      <c r="Z536" s="66"/>
      <c r="AA536" s="72" t="s">
        <v>5599</v>
      </c>
      <c r="AB536" s="66"/>
      <c r="AC536" s="66" t="b">
        <v>0</v>
      </c>
      <c r="AD536" s="66">
        <v>0</v>
      </c>
      <c r="AE536" s="72" t="s">
        <v>294</v>
      </c>
      <c r="AF536" s="66" t="b">
        <v>0</v>
      </c>
      <c r="AG536" s="66" t="s">
        <v>297</v>
      </c>
      <c r="AH536" s="66"/>
      <c r="AI536" s="72" t="s">
        <v>294</v>
      </c>
      <c r="AJ536" s="66" t="b">
        <v>0</v>
      </c>
      <c r="AK536" s="66">
        <v>280</v>
      </c>
      <c r="AL536" s="72" t="s">
        <v>5736</v>
      </c>
      <c r="AM536" s="66" t="s">
        <v>1783</v>
      </c>
      <c r="AN536" s="66" t="b">
        <v>0</v>
      </c>
      <c r="AO536" s="72" t="s">
        <v>5736</v>
      </c>
      <c r="AP536" s="66" t="s">
        <v>178</v>
      </c>
      <c r="AQ536" s="66">
        <v>0</v>
      </c>
      <c r="AR536" s="66">
        <v>0</v>
      </c>
      <c r="AS536" s="66"/>
      <c r="AT536" s="66"/>
      <c r="AU536" s="66"/>
      <c r="AV536" s="66"/>
      <c r="AW536" s="66"/>
      <c r="AX536" s="66"/>
      <c r="AY536" s="66"/>
      <c r="AZ536" s="66"/>
      <c r="BA536" s="66" t="s">
        <v>1167</v>
      </c>
      <c r="BB536">
        <v>1</v>
      </c>
      <c r="BC536" s="66" t="str">
        <f>VLOOKUP(Edges[[#This Row],[States]],'Sentiment Classification'!E:G,3,FALSE)</f>
        <v>North</v>
      </c>
      <c r="BD536" s="66" t="str">
        <f>IF(Edges[[#This Row],[Vertex 1]]=Edges[[#This Row],[Vertex 2]],"HIDE","SHOW")</f>
        <v>SHOW</v>
      </c>
      <c r="BE536" s="66">
        <f>VLOOKUP(Edges[[#This Row],[Region]],'Sentiment Classification'!J:K,2,FALSE)</f>
        <v>154</v>
      </c>
      <c r="BF536" s="66">
        <f>VLOOKUP(Edges[[#This Row],[States]],'Sentiment Classification'!E:F,2,FALSE)</f>
        <v>161</v>
      </c>
      <c r="BG536" s="65" t="str">
        <f>REPLACE(INDEX(GroupVertices[Group], MATCH(Edges[[#This Row],[Vertex 1]],GroupVertices[Vertex],0)),1,1,"")</f>
        <v>orth</v>
      </c>
      <c r="BH536" s="65" t="str">
        <f>REPLACE(INDEX(GroupVertices[Group], MATCH(Edges[[#This Row],[Vertex 2]],GroupVertices[Vertex],0)),1,1,"")</f>
        <v>orth</v>
      </c>
      <c r="BI536">
        <v>1</v>
      </c>
    </row>
    <row r="537" spans="1:61" x14ac:dyDescent="0.25">
      <c r="A537" s="64" t="s">
        <v>4368</v>
      </c>
      <c r="B537" s="64" t="s">
        <v>4500</v>
      </c>
      <c r="C537" s="79" t="s">
        <v>9479</v>
      </c>
      <c r="D537" s="87">
        <v>1</v>
      </c>
      <c r="E537" s="88"/>
      <c r="F537" s="89">
        <v>90</v>
      </c>
      <c r="G537" s="66" t="str">
        <f>IF(Edges[[#This Row],[Vertex 1]]=Edges[[#This Row],[Vertex 2]],"HIDE","SHOW")</f>
        <v>SHOW</v>
      </c>
      <c r="H537" s="77"/>
      <c r="I537" s="90"/>
      <c r="J537" s="90"/>
      <c r="K537" s="34" t="s">
        <v>65</v>
      </c>
      <c r="L537" s="93">
        <v>537</v>
      </c>
      <c r="M537" s="93"/>
      <c r="N537" s="92"/>
      <c r="O537" s="66" t="s">
        <v>232</v>
      </c>
      <c r="P537" s="68">
        <v>42847.717905092592</v>
      </c>
      <c r="Q537" s="66" t="s">
        <v>4673</v>
      </c>
      <c r="R537" s="66"/>
      <c r="S537" s="66"/>
      <c r="T537" s="66" t="s">
        <v>4854</v>
      </c>
      <c r="U537" s="66"/>
      <c r="V537" s="70" t="s">
        <v>4972</v>
      </c>
      <c r="W537" s="68">
        <v>42847.717905092592</v>
      </c>
      <c r="X537" s="70" t="s">
        <v>5249</v>
      </c>
      <c r="Y537" s="66"/>
      <c r="Z537" s="66"/>
      <c r="AA537" s="72" t="s">
        <v>5600</v>
      </c>
      <c r="AB537" s="66"/>
      <c r="AC537" s="66" t="b">
        <v>0</v>
      </c>
      <c r="AD537" s="66">
        <v>0</v>
      </c>
      <c r="AE537" s="72" t="s">
        <v>294</v>
      </c>
      <c r="AF537" s="66" t="b">
        <v>0</v>
      </c>
      <c r="AG537" s="66" t="s">
        <v>297</v>
      </c>
      <c r="AH537" s="66"/>
      <c r="AI537" s="72" t="s">
        <v>294</v>
      </c>
      <c r="AJ537" s="66" t="b">
        <v>0</v>
      </c>
      <c r="AK537" s="66">
        <v>280</v>
      </c>
      <c r="AL537" s="72" t="s">
        <v>5736</v>
      </c>
      <c r="AM537" s="66" t="s">
        <v>1783</v>
      </c>
      <c r="AN537" s="66" t="b">
        <v>0</v>
      </c>
      <c r="AO537" s="72" t="s">
        <v>5736</v>
      </c>
      <c r="AP537" s="66" t="s">
        <v>178</v>
      </c>
      <c r="AQ537" s="66">
        <v>0</v>
      </c>
      <c r="AR537" s="66">
        <v>0</v>
      </c>
      <c r="AS537" s="66"/>
      <c r="AT537" s="66"/>
      <c r="AU537" s="66"/>
      <c r="AV537" s="66"/>
      <c r="AW537" s="66"/>
      <c r="AX537" s="66"/>
      <c r="AY537" s="66"/>
      <c r="AZ537" s="66"/>
      <c r="BA537" s="66" t="s">
        <v>1167</v>
      </c>
      <c r="BB537">
        <v>1</v>
      </c>
      <c r="BC537" s="66" t="str">
        <f>VLOOKUP(Edges[[#This Row],[States]],'Sentiment Classification'!E:G,3,FALSE)</f>
        <v>North</v>
      </c>
      <c r="BD537" s="66" t="str">
        <f>IF(Edges[[#This Row],[Vertex 1]]=Edges[[#This Row],[Vertex 2]],"HIDE","SHOW")</f>
        <v>SHOW</v>
      </c>
      <c r="BE537" s="66">
        <f>VLOOKUP(Edges[[#This Row],[Region]],'Sentiment Classification'!J:K,2,FALSE)</f>
        <v>154</v>
      </c>
      <c r="BF537" s="66">
        <f>VLOOKUP(Edges[[#This Row],[States]],'Sentiment Classification'!E:F,2,FALSE)</f>
        <v>161</v>
      </c>
      <c r="BG537" s="65" t="str">
        <f>REPLACE(INDEX(GroupVertices[Group], MATCH(Edges[[#This Row],[Vertex 1]],GroupVertices[Vertex],0)),1,1,"")</f>
        <v>orth</v>
      </c>
      <c r="BH537" s="65" t="str">
        <f>REPLACE(INDEX(GroupVertices[Group], MATCH(Edges[[#This Row],[Vertex 2]],GroupVertices[Vertex],0)),1,1,"")</f>
        <v>orth</v>
      </c>
      <c r="BI537">
        <v>1</v>
      </c>
    </row>
    <row r="538" spans="1:61" x14ac:dyDescent="0.25">
      <c r="A538" s="64" t="s">
        <v>4369</v>
      </c>
      <c r="B538" s="64" t="s">
        <v>4500</v>
      </c>
      <c r="C538" s="79" t="s">
        <v>9479</v>
      </c>
      <c r="D538" s="87">
        <v>1</v>
      </c>
      <c r="E538" s="88"/>
      <c r="F538" s="89">
        <v>90</v>
      </c>
      <c r="G538" s="66" t="str">
        <f>IF(Edges[[#This Row],[Vertex 1]]=Edges[[#This Row],[Vertex 2]],"HIDE","SHOW")</f>
        <v>SHOW</v>
      </c>
      <c r="H538" s="77"/>
      <c r="I538" s="90"/>
      <c r="J538" s="90"/>
      <c r="K538" s="34" t="s">
        <v>65</v>
      </c>
      <c r="L538" s="93">
        <v>538</v>
      </c>
      <c r="M538" s="93"/>
      <c r="N538" s="92"/>
      <c r="O538" s="66" t="s">
        <v>232</v>
      </c>
      <c r="P538" s="68">
        <v>42847.717905092592</v>
      </c>
      <c r="Q538" s="66" t="s">
        <v>4673</v>
      </c>
      <c r="R538" s="66"/>
      <c r="S538" s="66"/>
      <c r="T538" s="66" t="s">
        <v>4854</v>
      </c>
      <c r="U538" s="66"/>
      <c r="V538" s="70" t="s">
        <v>4973</v>
      </c>
      <c r="W538" s="68">
        <v>42847.717905092592</v>
      </c>
      <c r="X538" s="70" t="s">
        <v>5250</v>
      </c>
      <c r="Y538" s="66"/>
      <c r="Z538" s="66"/>
      <c r="AA538" s="72" t="s">
        <v>5601</v>
      </c>
      <c r="AB538" s="66"/>
      <c r="AC538" s="66" t="b">
        <v>0</v>
      </c>
      <c r="AD538" s="66">
        <v>0</v>
      </c>
      <c r="AE538" s="72" t="s">
        <v>294</v>
      </c>
      <c r="AF538" s="66" t="b">
        <v>0</v>
      </c>
      <c r="AG538" s="66" t="s">
        <v>297</v>
      </c>
      <c r="AH538" s="66"/>
      <c r="AI538" s="72" t="s">
        <v>294</v>
      </c>
      <c r="AJ538" s="66" t="b">
        <v>0</v>
      </c>
      <c r="AK538" s="66">
        <v>280</v>
      </c>
      <c r="AL538" s="72" t="s">
        <v>5736</v>
      </c>
      <c r="AM538" s="66" t="s">
        <v>1783</v>
      </c>
      <c r="AN538" s="66" t="b">
        <v>0</v>
      </c>
      <c r="AO538" s="72" t="s">
        <v>5736</v>
      </c>
      <c r="AP538" s="66" t="s">
        <v>178</v>
      </c>
      <c r="AQ538" s="66">
        <v>0</v>
      </c>
      <c r="AR538" s="66">
        <v>0</v>
      </c>
      <c r="AS538" s="66"/>
      <c r="AT538" s="66"/>
      <c r="AU538" s="66"/>
      <c r="AV538" s="66"/>
      <c r="AW538" s="66"/>
      <c r="AX538" s="66"/>
      <c r="AY538" s="66"/>
      <c r="AZ538" s="66"/>
      <c r="BA538" s="66" t="s">
        <v>1167</v>
      </c>
      <c r="BB538">
        <v>1</v>
      </c>
      <c r="BC538" s="66" t="str">
        <f>VLOOKUP(Edges[[#This Row],[States]],'Sentiment Classification'!E:G,3,FALSE)</f>
        <v>North</v>
      </c>
      <c r="BD538" s="66" t="str">
        <f>IF(Edges[[#This Row],[Vertex 1]]=Edges[[#This Row],[Vertex 2]],"HIDE","SHOW")</f>
        <v>SHOW</v>
      </c>
      <c r="BE538" s="66">
        <f>VLOOKUP(Edges[[#This Row],[Region]],'Sentiment Classification'!J:K,2,FALSE)</f>
        <v>154</v>
      </c>
      <c r="BF538" s="66">
        <f>VLOOKUP(Edges[[#This Row],[States]],'Sentiment Classification'!E:F,2,FALSE)</f>
        <v>161</v>
      </c>
      <c r="BG538" s="65" t="str">
        <f>REPLACE(INDEX(GroupVertices[Group], MATCH(Edges[[#This Row],[Vertex 1]],GroupVertices[Vertex],0)),1,1,"")</f>
        <v>orth</v>
      </c>
      <c r="BH538" s="65" t="str">
        <f>REPLACE(INDEX(GroupVertices[Group], MATCH(Edges[[#This Row],[Vertex 2]],GroupVertices[Vertex],0)),1,1,"")</f>
        <v>orth</v>
      </c>
      <c r="BI538">
        <v>1</v>
      </c>
    </row>
    <row r="539" spans="1:61" x14ac:dyDescent="0.25">
      <c r="A539" s="64" t="s">
        <v>4370</v>
      </c>
      <c r="B539" s="64" t="s">
        <v>4500</v>
      </c>
      <c r="C539" s="79" t="s">
        <v>9479</v>
      </c>
      <c r="D539" s="87">
        <v>1</v>
      </c>
      <c r="E539" s="88"/>
      <c r="F539" s="89">
        <v>90</v>
      </c>
      <c r="G539" s="66" t="str">
        <f>IF(Edges[[#This Row],[Vertex 1]]=Edges[[#This Row],[Vertex 2]],"HIDE","SHOW")</f>
        <v>SHOW</v>
      </c>
      <c r="H539" s="77"/>
      <c r="I539" s="90"/>
      <c r="J539" s="90"/>
      <c r="K539" s="34" t="s">
        <v>65</v>
      </c>
      <c r="L539" s="93">
        <v>539</v>
      </c>
      <c r="M539" s="93"/>
      <c r="N539" s="92"/>
      <c r="O539" s="66" t="s">
        <v>232</v>
      </c>
      <c r="P539" s="68">
        <v>42847.717905092592</v>
      </c>
      <c r="Q539" s="66" t="s">
        <v>4673</v>
      </c>
      <c r="R539" s="66"/>
      <c r="S539" s="66"/>
      <c r="T539" s="66" t="s">
        <v>4854</v>
      </c>
      <c r="U539" s="66"/>
      <c r="V539" s="70" t="s">
        <v>4974</v>
      </c>
      <c r="W539" s="68">
        <v>42847.717905092592</v>
      </c>
      <c r="X539" s="70" t="s">
        <v>5251</v>
      </c>
      <c r="Y539" s="66"/>
      <c r="Z539" s="66"/>
      <c r="AA539" s="72" t="s">
        <v>5602</v>
      </c>
      <c r="AB539" s="66"/>
      <c r="AC539" s="66" t="b">
        <v>0</v>
      </c>
      <c r="AD539" s="66">
        <v>0</v>
      </c>
      <c r="AE539" s="72" t="s">
        <v>294</v>
      </c>
      <c r="AF539" s="66" t="b">
        <v>0</v>
      </c>
      <c r="AG539" s="66" t="s">
        <v>297</v>
      </c>
      <c r="AH539" s="66"/>
      <c r="AI539" s="72" t="s">
        <v>294</v>
      </c>
      <c r="AJ539" s="66" t="b">
        <v>0</v>
      </c>
      <c r="AK539" s="66">
        <v>280</v>
      </c>
      <c r="AL539" s="72" t="s">
        <v>5736</v>
      </c>
      <c r="AM539" s="66" t="s">
        <v>1783</v>
      </c>
      <c r="AN539" s="66" t="b">
        <v>0</v>
      </c>
      <c r="AO539" s="72" t="s">
        <v>5736</v>
      </c>
      <c r="AP539" s="66" t="s">
        <v>178</v>
      </c>
      <c r="AQ539" s="66">
        <v>0</v>
      </c>
      <c r="AR539" s="66">
        <v>0</v>
      </c>
      <c r="AS539" s="66"/>
      <c r="AT539" s="66"/>
      <c r="AU539" s="66"/>
      <c r="AV539" s="66"/>
      <c r="AW539" s="66"/>
      <c r="AX539" s="66"/>
      <c r="AY539" s="66"/>
      <c r="AZ539" s="66"/>
      <c r="BA539" s="66" t="s">
        <v>1167</v>
      </c>
      <c r="BB539">
        <v>1</v>
      </c>
      <c r="BC539" s="66" t="str">
        <f>VLOOKUP(Edges[[#This Row],[States]],'Sentiment Classification'!E:G,3,FALSE)</f>
        <v>North</v>
      </c>
      <c r="BD539" s="66" t="str">
        <f>IF(Edges[[#This Row],[Vertex 1]]=Edges[[#This Row],[Vertex 2]],"HIDE","SHOW")</f>
        <v>SHOW</v>
      </c>
      <c r="BE539" s="66">
        <f>VLOOKUP(Edges[[#This Row],[Region]],'Sentiment Classification'!J:K,2,FALSE)</f>
        <v>154</v>
      </c>
      <c r="BF539" s="66">
        <f>VLOOKUP(Edges[[#This Row],[States]],'Sentiment Classification'!E:F,2,FALSE)</f>
        <v>161</v>
      </c>
      <c r="BG539" s="65" t="str">
        <f>REPLACE(INDEX(GroupVertices[Group], MATCH(Edges[[#This Row],[Vertex 1]],GroupVertices[Vertex],0)),1,1,"")</f>
        <v>orth</v>
      </c>
      <c r="BH539" s="65" t="str">
        <f>REPLACE(INDEX(GroupVertices[Group], MATCH(Edges[[#This Row],[Vertex 2]],GroupVertices[Vertex],0)),1,1,"")</f>
        <v>orth</v>
      </c>
      <c r="BI539">
        <v>1</v>
      </c>
    </row>
    <row r="540" spans="1:61" x14ac:dyDescent="0.25">
      <c r="A540" s="64" t="s">
        <v>4371</v>
      </c>
      <c r="B540" s="64" t="s">
        <v>4500</v>
      </c>
      <c r="C540" s="79" t="s">
        <v>9479</v>
      </c>
      <c r="D540" s="87">
        <v>1</v>
      </c>
      <c r="E540" s="88"/>
      <c r="F540" s="89">
        <v>90</v>
      </c>
      <c r="G540" s="66" t="str">
        <f>IF(Edges[[#This Row],[Vertex 1]]=Edges[[#This Row],[Vertex 2]],"HIDE","SHOW")</f>
        <v>SHOW</v>
      </c>
      <c r="H540" s="77"/>
      <c r="I540" s="90"/>
      <c r="J540" s="90"/>
      <c r="K540" s="34" t="s">
        <v>65</v>
      </c>
      <c r="L540" s="93">
        <v>540</v>
      </c>
      <c r="M540" s="93"/>
      <c r="N540" s="92"/>
      <c r="O540" s="66" t="s">
        <v>232</v>
      </c>
      <c r="P540" s="68">
        <v>42847.717905092592</v>
      </c>
      <c r="Q540" s="66" t="s">
        <v>4673</v>
      </c>
      <c r="R540" s="66"/>
      <c r="S540" s="66"/>
      <c r="T540" s="66" t="s">
        <v>4854</v>
      </c>
      <c r="U540" s="66"/>
      <c r="V540" s="70" t="s">
        <v>4975</v>
      </c>
      <c r="W540" s="68">
        <v>42847.717905092592</v>
      </c>
      <c r="X540" s="70" t="s">
        <v>5252</v>
      </c>
      <c r="Y540" s="66"/>
      <c r="Z540" s="66"/>
      <c r="AA540" s="72" t="s">
        <v>5603</v>
      </c>
      <c r="AB540" s="66"/>
      <c r="AC540" s="66" t="b">
        <v>0</v>
      </c>
      <c r="AD540" s="66">
        <v>0</v>
      </c>
      <c r="AE540" s="72" t="s">
        <v>294</v>
      </c>
      <c r="AF540" s="66" t="b">
        <v>0</v>
      </c>
      <c r="AG540" s="66" t="s">
        <v>297</v>
      </c>
      <c r="AH540" s="66"/>
      <c r="AI540" s="72" t="s">
        <v>294</v>
      </c>
      <c r="AJ540" s="66" t="b">
        <v>0</v>
      </c>
      <c r="AK540" s="66">
        <v>280</v>
      </c>
      <c r="AL540" s="72" t="s">
        <v>5736</v>
      </c>
      <c r="AM540" s="66" t="s">
        <v>1783</v>
      </c>
      <c r="AN540" s="66" t="b">
        <v>0</v>
      </c>
      <c r="AO540" s="72" t="s">
        <v>5736</v>
      </c>
      <c r="AP540" s="66" t="s">
        <v>178</v>
      </c>
      <c r="AQ540" s="66">
        <v>0</v>
      </c>
      <c r="AR540" s="66">
        <v>0</v>
      </c>
      <c r="AS540" s="66"/>
      <c r="AT540" s="66"/>
      <c r="AU540" s="66"/>
      <c r="AV540" s="66"/>
      <c r="AW540" s="66"/>
      <c r="AX540" s="66"/>
      <c r="AY540" s="66"/>
      <c r="AZ540" s="66"/>
      <c r="BA540" s="66" t="s">
        <v>1167</v>
      </c>
      <c r="BB540">
        <v>1</v>
      </c>
      <c r="BC540" s="66" t="str">
        <f>VLOOKUP(Edges[[#This Row],[States]],'Sentiment Classification'!E:G,3,FALSE)</f>
        <v>North</v>
      </c>
      <c r="BD540" s="66" t="str">
        <f>IF(Edges[[#This Row],[Vertex 1]]=Edges[[#This Row],[Vertex 2]],"HIDE","SHOW")</f>
        <v>SHOW</v>
      </c>
      <c r="BE540" s="66">
        <f>VLOOKUP(Edges[[#This Row],[Region]],'Sentiment Classification'!J:K,2,FALSE)</f>
        <v>154</v>
      </c>
      <c r="BF540" s="66">
        <f>VLOOKUP(Edges[[#This Row],[States]],'Sentiment Classification'!E:F,2,FALSE)</f>
        <v>161</v>
      </c>
      <c r="BG540" s="65" t="str">
        <f>REPLACE(INDEX(GroupVertices[Group], MATCH(Edges[[#This Row],[Vertex 1]],GroupVertices[Vertex],0)),1,1,"")</f>
        <v>orth</v>
      </c>
      <c r="BH540" s="65" t="str">
        <f>REPLACE(INDEX(GroupVertices[Group], MATCH(Edges[[#This Row],[Vertex 2]],GroupVertices[Vertex],0)),1,1,"")</f>
        <v>orth</v>
      </c>
      <c r="BI540">
        <v>1</v>
      </c>
    </row>
    <row r="541" spans="1:61" x14ac:dyDescent="0.25">
      <c r="A541" s="64" t="s">
        <v>4372</v>
      </c>
      <c r="B541" s="64" t="s">
        <v>4500</v>
      </c>
      <c r="C541" s="79" t="s">
        <v>9479</v>
      </c>
      <c r="D541" s="87">
        <v>1</v>
      </c>
      <c r="E541" s="88"/>
      <c r="F541" s="89">
        <v>90</v>
      </c>
      <c r="G541" s="66" t="str">
        <f>IF(Edges[[#This Row],[Vertex 1]]=Edges[[#This Row],[Vertex 2]],"HIDE","SHOW")</f>
        <v>SHOW</v>
      </c>
      <c r="H541" s="77"/>
      <c r="I541" s="90"/>
      <c r="J541" s="90"/>
      <c r="K541" s="34" t="s">
        <v>65</v>
      </c>
      <c r="L541" s="93">
        <v>541</v>
      </c>
      <c r="M541" s="93"/>
      <c r="N541" s="92"/>
      <c r="O541" s="66" t="s">
        <v>232</v>
      </c>
      <c r="P541" s="68">
        <v>42847.717905092592</v>
      </c>
      <c r="Q541" s="66" t="s">
        <v>4673</v>
      </c>
      <c r="R541" s="66"/>
      <c r="S541" s="66"/>
      <c r="T541" s="66" t="s">
        <v>4854</v>
      </c>
      <c r="U541" s="66"/>
      <c r="V541" s="70" t="s">
        <v>4976</v>
      </c>
      <c r="W541" s="68">
        <v>42847.717905092592</v>
      </c>
      <c r="X541" s="70" t="s">
        <v>5253</v>
      </c>
      <c r="Y541" s="66"/>
      <c r="Z541" s="66"/>
      <c r="AA541" s="72" t="s">
        <v>5604</v>
      </c>
      <c r="AB541" s="66"/>
      <c r="AC541" s="66" t="b">
        <v>0</v>
      </c>
      <c r="AD541" s="66">
        <v>0</v>
      </c>
      <c r="AE541" s="72" t="s">
        <v>294</v>
      </c>
      <c r="AF541" s="66" t="b">
        <v>0</v>
      </c>
      <c r="AG541" s="66" t="s">
        <v>297</v>
      </c>
      <c r="AH541" s="66"/>
      <c r="AI541" s="72" t="s">
        <v>294</v>
      </c>
      <c r="AJ541" s="66" t="b">
        <v>0</v>
      </c>
      <c r="AK541" s="66">
        <v>280</v>
      </c>
      <c r="AL541" s="72" t="s">
        <v>5736</v>
      </c>
      <c r="AM541" s="66" t="s">
        <v>1783</v>
      </c>
      <c r="AN541" s="66" t="b">
        <v>0</v>
      </c>
      <c r="AO541" s="72" t="s">
        <v>5736</v>
      </c>
      <c r="AP541" s="66" t="s">
        <v>178</v>
      </c>
      <c r="AQ541" s="66">
        <v>0</v>
      </c>
      <c r="AR541" s="66">
        <v>0</v>
      </c>
      <c r="AS541" s="66"/>
      <c r="AT541" s="66"/>
      <c r="AU541" s="66"/>
      <c r="AV541" s="66"/>
      <c r="AW541" s="66"/>
      <c r="AX541" s="66"/>
      <c r="AY541" s="66"/>
      <c r="AZ541" s="66"/>
      <c r="BA541" s="66" t="s">
        <v>1167</v>
      </c>
      <c r="BB541">
        <v>1</v>
      </c>
      <c r="BC541" s="66" t="str">
        <f>VLOOKUP(Edges[[#This Row],[States]],'Sentiment Classification'!E:G,3,FALSE)</f>
        <v>North</v>
      </c>
      <c r="BD541" s="66" t="str">
        <f>IF(Edges[[#This Row],[Vertex 1]]=Edges[[#This Row],[Vertex 2]],"HIDE","SHOW")</f>
        <v>SHOW</v>
      </c>
      <c r="BE541" s="66">
        <f>VLOOKUP(Edges[[#This Row],[Region]],'Sentiment Classification'!J:K,2,FALSE)</f>
        <v>154</v>
      </c>
      <c r="BF541" s="66">
        <f>VLOOKUP(Edges[[#This Row],[States]],'Sentiment Classification'!E:F,2,FALSE)</f>
        <v>161</v>
      </c>
      <c r="BG541" s="65" t="str">
        <f>REPLACE(INDEX(GroupVertices[Group], MATCH(Edges[[#This Row],[Vertex 1]],GroupVertices[Vertex],0)),1,1,"")</f>
        <v>orth</v>
      </c>
      <c r="BH541" s="65" t="str">
        <f>REPLACE(INDEX(GroupVertices[Group], MATCH(Edges[[#This Row],[Vertex 2]],GroupVertices[Vertex],0)),1,1,"")</f>
        <v>orth</v>
      </c>
      <c r="BI541">
        <v>1</v>
      </c>
    </row>
    <row r="542" spans="1:61" x14ac:dyDescent="0.25">
      <c r="A542" s="64" t="s">
        <v>4373</v>
      </c>
      <c r="B542" s="64" t="s">
        <v>4500</v>
      </c>
      <c r="C542" s="79" t="s">
        <v>9479</v>
      </c>
      <c r="D542" s="87">
        <v>1</v>
      </c>
      <c r="E542" s="88"/>
      <c r="F542" s="89">
        <v>90</v>
      </c>
      <c r="G542" s="66" t="str">
        <f>IF(Edges[[#This Row],[Vertex 1]]=Edges[[#This Row],[Vertex 2]],"HIDE","SHOW")</f>
        <v>SHOW</v>
      </c>
      <c r="H542" s="77"/>
      <c r="I542" s="90"/>
      <c r="J542" s="90"/>
      <c r="K542" s="34" t="s">
        <v>65</v>
      </c>
      <c r="L542" s="93">
        <v>542</v>
      </c>
      <c r="M542" s="93"/>
      <c r="N542" s="92"/>
      <c r="O542" s="66" t="s">
        <v>232</v>
      </c>
      <c r="P542" s="68">
        <v>42847.717905092592</v>
      </c>
      <c r="Q542" s="66" t="s">
        <v>4673</v>
      </c>
      <c r="R542" s="66"/>
      <c r="S542" s="66"/>
      <c r="T542" s="66" t="s">
        <v>4854</v>
      </c>
      <c r="U542" s="66"/>
      <c r="V542" s="70" t="s">
        <v>4977</v>
      </c>
      <c r="W542" s="68">
        <v>42847.717905092592</v>
      </c>
      <c r="X542" s="70" t="s">
        <v>5254</v>
      </c>
      <c r="Y542" s="66"/>
      <c r="Z542" s="66"/>
      <c r="AA542" s="72" t="s">
        <v>5605</v>
      </c>
      <c r="AB542" s="66"/>
      <c r="AC542" s="66" t="b">
        <v>0</v>
      </c>
      <c r="AD542" s="66">
        <v>0</v>
      </c>
      <c r="AE542" s="72" t="s">
        <v>294</v>
      </c>
      <c r="AF542" s="66" t="b">
        <v>0</v>
      </c>
      <c r="AG542" s="66" t="s">
        <v>297</v>
      </c>
      <c r="AH542" s="66"/>
      <c r="AI542" s="72" t="s">
        <v>294</v>
      </c>
      <c r="AJ542" s="66" t="b">
        <v>0</v>
      </c>
      <c r="AK542" s="66">
        <v>280</v>
      </c>
      <c r="AL542" s="72" t="s">
        <v>5736</v>
      </c>
      <c r="AM542" s="66" t="s">
        <v>1783</v>
      </c>
      <c r="AN542" s="66" t="b">
        <v>0</v>
      </c>
      <c r="AO542" s="72" t="s">
        <v>5736</v>
      </c>
      <c r="AP542" s="66" t="s">
        <v>178</v>
      </c>
      <c r="AQ542" s="66">
        <v>0</v>
      </c>
      <c r="AR542" s="66">
        <v>0</v>
      </c>
      <c r="AS542" s="66"/>
      <c r="AT542" s="66"/>
      <c r="AU542" s="66"/>
      <c r="AV542" s="66"/>
      <c r="AW542" s="66"/>
      <c r="AX542" s="66"/>
      <c r="AY542" s="66"/>
      <c r="AZ542" s="66"/>
      <c r="BA542" s="66" t="s">
        <v>1167</v>
      </c>
      <c r="BB542">
        <v>1</v>
      </c>
      <c r="BC542" s="66" t="str">
        <f>VLOOKUP(Edges[[#This Row],[States]],'Sentiment Classification'!E:G,3,FALSE)</f>
        <v>North</v>
      </c>
      <c r="BD542" s="66" t="str">
        <f>IF(Edges[[#This Row],[Vertex 1]]=Edges[[#This Row],[Vertex 2]],"HIDE","SHOW")</f>
        <v>SHOW</v>
      </c>
      <c r="BE542" s="66">
        <f>VLOOKUP(Edges[[#This Row],[Region]],'Sentiment Classification'!J:K,2,FALSE)</f>
        <v>154</v>
      </c>
      <c r="BF542" s="66">
        <f>VLOOKUP(Edges[[#This Row],[States]],'Sentiment Classification'!E:F,2,FALSE)</f>
        <v>161</v>
      </c>
      <c r="BG542" s="65" t="str">
        <f>REPLACE(INDEX(GroupVertices[Group], MATCH(Edges[[#This Row],[Vertex 1]],GroupVertices[Vertex],0)),1,1,"")</f>
        <v>orth</v>
      </c>
      <c r="BH542" s="65" t="str">
        <f>REPLACE(INDEX(GroupVertices[Group], MATCH(Edges[[#This Row],[Vertex 2]],GroupVertices[Vertex],0)),1,1,"")</f>
        <v>orth</v>
      </c>
      <c r="BI542">
        <v>1</v>
      </c>
    </row>
    <row r="543" spans="1:61" x14ac:dyDescent="0.25">
      <c r="A543" s="64" t="s">
        <v>4374</v>
      </c>
      <c r="B543" s="64" t="s">
        <v>4500</v>
      </c>
      <c r="C543" s="79" t="s">
        <v>9479</v>
      </c>
      <c r="D543" s="87">
        <v>1</v>
      </c>
      <c r="E543" s="88"/>
      <c r="F543" s="89">
        <v>90</v>
      </c>
      <c r="G543" s="66" t="str">
        <f>IF(Edges[[#This Row],[Vertex 1]]=Edges[[#This Row],[Vertex 2]],"HIDE","SHOW")</f>
        <v>SHOW</v>
      </c>
      <c r="H543" s="77"/>
      <c r="I543" s="90"/>
      <c r="J543" s="90"/>
      <c r="K543" s="34" t="s">
        <v>65</v>
      </c>
      <c r="L543" s="93">
        <v>543</v>
      </c>
      <c r="M543" s="93"/>
      <c r="N543" s="92"/>
      <c r="O543" s="66" t="s">
        <v>232</v>
      </c>
      <c r="P543" s="68">
        <v>42847.717905092592</v>
      </c>
      <c r="Q543" s="66" t="s">
        <v>4673</v>
      </c>
      <c r="R543" s="66"/>
      <c r="S543" s="66"/>
      <c r="T543" s="66" t="s">
        <v>4854</v>
      </c>
      <c r="U543" s="66"/>
      <c r="V543" s="70" t="s">
        <v>4978</v>
      </c>
      <c r="W543" s="68">
        <v>42847.717905092592</v>
      </c>
      <c r="X543" s="70" t="s">
        <v>5255</v>
      </c>
      <c r="Y543" s="66"/>
      <c r="Z543" s="66"/>
      <c r="AA543" s="72" t="s">
        <v>5606</v>
      </c>
      <c r="AB543" s="66"/>
      <c r="AC543" s="66" t="b">
        <v>0</v>
      </c>
      <c r="AD543" s="66">
        <v>0</v>
      </c>
      <c r="AE543" s="72" t="s">
        <v>294</v>
      </c>
      <c r="AF543" s="66" t="b">
        <v>0</v>
      </c>
      <c r="AG543" s="66" t="s">
        <v>297</v>
      </c>
      <c r="AH543" s="66"/>
      <c r="AI543" s="72" t="s">
        <v>294</v>
      </c>
      <c r="AJ543" s="66" t="b">
        <v>0</v>
      </c>
      <c r="AK543" s="66">
        <v>280</v>
      </c>
      <c r="AL543" s="72" t="s">
        <v>5736</v>
      </c>
      <c r="AM543" s="66" t="s">
        <v>1783</v>
      </c>
      <c r="AN543" s="66" t="b">
        <v>0</v>
      </c>
      <c r="AO543" s="72" t="s">
        <v>5736</v>
      </c>
      <c r="AP543" s="66" t="s">
        <v>178</v>
      </c>
      <c r="AQ543" s="66">
        <v>0</v>
      </c>
      <c r="AR543" s="66">
        <v>0</v>
      </c>
      <c r="AS543" s="66"/>
      <c r="AT543" s="66"/>
      <c r="AU543" s="66"/>
      <c r="AV543" s="66"/>
      <c r="AW543" s="66"/>
      <c r="AX543" s="66"/>
      <c r="AY543" s="66"/>
      <c r="AZ543" s="66"/>
      <c r="BA543" s="66" t="s">
        <v>1167</v>
      </c>
      <c r="BB543">
        <v>1</v>
      </c>
      <c r="BC543" s="66" t="str">
        <f>VLOOKUP(Edges[[#This Row],[States]],'Sentiment Classification'!E:G,3,FALSE)</f>
        <v>North</v>
      </c>
      <c r="BD543" s="66" t="str">
        <f>IF(Edges[[#This Row],[Vertex 1]]=Edges[[#This Row],[Vertex 2]],"HIDE","SHOW")</f>
        <v>SHOW</v>
      </c>
      <c r="BE543" s="66">
        <f>VLOOKUP(Edges[[#This Row],[Region]],'Sentiment Classification'!J:K,2,FALSE)</f>
        <v>154</v>
      </c>
      <c r="BF543" s="66">
        <f>VLOOKUP(Edges[[#This Row],[States]],'Sentiment Classification'!E:F,2,FALSE)</f>
        <v>161</v>
      </c>
      <c r="BG543" s="65" t="str">
        <f>REPLACE(INDEX(GroupVertices[Group], MATCH(Edges[[#This Row],[Vertex 1]],GroupVertices[Vertex],0)),1,1,"")</f>
        <v>orth</v>
      </c>
      <c r="BH543" s="65" t="str">
        <f>REPLACE(INDEX(GroupVertices[Group], MATCH(Edges[[#This Row],[Vertex 2]],GroupVertices[Vertex],0)),1,1,"")</f>
        <v>orth</v>
      </c>
      <c r="BI543">
        <v>1</v>
      </c>
    </row>
    <row r="544" spans="1:61" x14ac:dyDescent="0.25">
      <c r="A544" s="64" t="s">
        <v>4375</v>
      </c>
      <c r="B544" s="64" t="s">
        <v>4500</v>
      </c>
      <c r="C544" s="79" t="s">
        <v>9479</v>
      </c>
      <c r="D544" s="87">
        <v>1</v>
      </c>
      <c r="E544" s="88"/>
      <c r="F544" s="89">
        <v>90</v>
      </c>
      <c r="G544" s="66" t="str">
        <f>IF(Edges[[#This Row],[Vertex 1]]=Edges[[#This Row],[Vertex 2]],"HIDE","SHOW")</f>
        <v>SHOW</v>
      </c>
      <c r="H544" s="77"/>
      <c r="I544" s="90"/>
      <c r="J544" s="90"/>
      <c r="K544" s="34" t="s">
        <v>65</v>
      </c>
      <c r="L544" s="93">
        <v>544</v>
      </c>
      <c r="M544" s="93"/>
      <c r="N544" s="92"/>
      <c r="O544" s="66" t="s">
        <v>232</v>
      </c>
      <c r="P544" s="68">
        <v>42847.717905092592</v>
      </c>
      <c r="Q544" s="66" t="s">
        <v>4673</v>
      </c>
      <c r="R544" s="66"/>
      <c r="S544" s="66"/>
      <c r="T544" s="66" t="s">
        <v>4854</v>
      </c>
      <c r="U544" s="66"/>
      <c r="V544" s="70" t="s">
        <v>4979</v>
      </c>
      <c r="W544" s="68">
        <v>42847.717905092592</v>
      </c>
      <c r="X544" s="70" t="s">
        <v>5256</v>
      </c>
      <c r="Y544" s="66"/>
      <c r="Z544" s="66"/>
      <c r="AA544" s="72" t="s">
        <v>5607</v>
      </c>
      <c r="AB544" s="66"/>
      <c r="AC544" s="66" t="b">
        <v>0</v>
      </c>
      <c r="AD544" s="66">
        <v>0</v>
      </c>
      <c r="AE544" s="72" t="s">
        <v>294</v>
      </c>
      <c r="AF544" s="66" t="b">
        <v>0</v>
      </c>
      <c r="AG544" s="66" t="s">
        <v>297</v>
      </c>
      <c r="AH544" s="66"/>
      <c r="AI544" s="72" t="s">
        <v>294</v>
      </c>
      <c r="AJ544" s="66" t="b">
        <v>0</v>
      </c>
      <c r="AK544" s="66">
        <v>280</v>
      </c>
      <c r="AL544" s="72" t="s">
        <v>5736</v>
      </c>
      <c r="AM544" s="66" t="s">
        <v>1783</v>
      </c>
      <c r="AN544" s="66" t="b">
        <v>0</v>
      </c>
      <c r="AO544" s="72" t="s">
        <v>5736</v>
      </c>
      <c r="AP544" s="66" t="s">
        <v>178</v>
      </c>
      <c r="AQ544" s="66">
        <v>0</v>
      </c>
      <c r="AR544" s="66">
        <v>0</v>
      </c>
      <c r="AS544" s="66"/>
      <c r="AT544" s="66"/>
      <c r="AU544" s="66"/>
      <c r="AV544" s="66"/>
      <c r="AW544" s="66"/>
      <c r="AX544" s="66"/>
      <c r="AY544" s="66"/>
      <c r="AZ544" s="66"/>
      <c r="BA544" s="66" t="s">
        <v>1167</v>
      </c>
      <c r="BB544">
        <v>1</v>
      </c>
      <c r="BC544" s="66" t="str">
        <f>VLOOKUP(Edges[[#This Row],[States]],'Sentiment Classification'!E:G,3,FALSE)</f>
        <v>North</v>
      </c>
      <c r="BD544" s="66" t="str">
        <f>IF(Edges[[#This Row],[Vertex 1]]=Edges[[#This Row],[Vertex 2]],"HIDE","SHOW")</f>
        <v>SHOW</v>
      </c>
      <c r="BE544" s="66">
        <f>VLOOKUP(Edges[[#This Row],[Region]],'Sentiment Classification'!J:K,2,FALSE)</f>
        <v>154</v>
      </c>
      <c r="BF544" s="66">
        <f>VLOOKUP(Edges[[#This Row],[States]],'Sentiment Classification'!E:F,2,FALSE)</f>
        <v>161</v>
      </c>
      <c r="BG544" s="65" t="str">
        <f>REPLACE(INDEX(GroupVertices[Group], MATCH(Edges[[#This Row],[Vertex 1]],GroupVertices[Vertex],0)),1,1,"")</f>
        <v>orth</v>
      </c>
      <c r="BH544" s="65" t="str">
        <f>REPLACE(INDEX(GroupVertices[Group], MATCH(Edges[[#This Row],[Vertex 2]],GroupVertices[Vertex],0)),1,1,"")</f>
        <v>orth</v>
      </c>
      <c r="BI544">
        <v>1</v>
      </c>
    </row>
    <row r="545" spans="1:61" x14ac:dyDescent="0.25">
      <c r="A545" s="64" t="s">
        <v>4376</v>
      </c>
      <c r="B545" s="64" t="s">
        <v>4500</v>
      </c>
      <c r="C545" s="79" t="s">
        <v>9479</v>
      </c>
      <c r="D545" s="87">
        <v>1</v>
      </c>
      <c r="E545" s="88"/>
      <c r="F545" s="89">
        <v>90</v>
      </c>
      <c r="G545" s="66" t="str">
        <f>IF(Edges[[#This Row],[Vertex 1]]=Edges[[#This Row],[Vertex 2]],"HIDE","SHOW")</f>
        <v>SHOW</v>
      </c>
      <c r="H545" s="77"/>
      <c r="I545" s="90"/>
      <c r="J545" s="90"/>
      <c r="K545" s="34" t="s">
        <v>65</v>
      </c>
      <c r="L545" s="93">
        <v>545</v>
      </c>
      <c r="M545" s="93"/>
      <c r="N545" s="92"/>
      <c r="O545" s="66" t="s">
        <v>232</v>
      </c>
      <c r="P545" s="68">
        <v>42847.717905092592</v>
      </c>
      <c r="Q545" s="66" t="s">
        <v>4673</v>
      </c>
      <c r="R545" s="66"/>
      <c r="S545" s="66"/>
      <c r="T545" s="66" t="s">
        <v>4854</v>
      </c>
      <c r="U545" s="66"/>
      <c r="V545" s="70" t="s">
        <v>4980</v>
      </c>
      <c r="W545" s="68">
        <v>42847.717905092592</v>
      </c>
      <c r="X545" s="70" t="s">
        <v>5257</v>
      </c>
      <c r="Y545" s="66"/>
      <c r="Z545" s="66"/>
      <c r="AA545" s="72" t="s">
        <v>5608</v>
      </c>
      <c r="AB545" s="66"/>
      <c r="AC545" s="66" t="b">
        <v>0</v>
      </c>
      <c r="AD545" s="66">
        <v>0</v>
      </c>
      <c r="AE545" s="72" t="s">
        <v>294</v>
      </c>
      <c r="AF545" s="66" t="b">
        <v>0</v>
      </c>
      <c r="AG545" s="66" t="s">
        <v>297</v>
      </c>
      <c r="AH545" s="66"/>
      <c r="AI545" s="72" t="s">
        <v>294</v>
      </c>
      <c r="AJ545" s="66" t="b">
        <v>0</v>
      </c>
      <c r="AK545" s="66">
        <v>280</v>
      </c>
      <c r="AL545" s="72" t="s">
        <v>5736</v>
      </c>
      <c r="AM545" s="66" t="s">
        <v>1783</v>
      </c>
      <c r="AN545" s="66" t="b">
        <v>0</v>
      </c>
      <c r="AO545" s="72" t="s">
        <v>5736</v>
      </c>
      <c r="AP545" s="66" t="s">
        <v>178</v>
      </c>
      <c r="AQ545" s="66">
        <v>0</v>
      </c>
      <c r="AR545" s="66">
        <v>0</v>
      </c>
      <c r="AS545" s="66"/>
      <c r="AT545" s="66"/>
      <c r="AU545" s="66"/>
      <c r="AV545" s="66"/>
      <c r="AW545" s="66"/>
      <c r="AX545" s="66"/>
      <c r="AY545" s="66"/>
      <c r="AZ545" s="66"/>
      <c r="BA545" s="66" t="s">
        <v>1167</v>
      </c>
      <c r="BB545">
        <v>1</v>
      </c>
      <c r="BC545" s="66" t="str">
        <f>VLOOKUP(Edges[[#This Row],[States]],'Sentiment Classification'!E:G,3,FALSE)</f>
        <v>North</v>
      </c>
      <c r="BD545" s="66" t="str">
        <f>IF(Edges[[#This Row],[Vertex 1]]=Edges[[#This Row],[Vertex 2]],"HIDE","SHOW")</f>
        <v>SHOW</v>
      </c>
      <c r="BE545" s="66">
        <f>VLOOKUP(Edges[[#This Row],[Region]],'Sentiment Classification'!J:K,2,FALSE)</f>
        <v>154</v>
      </c>
      <c r="BF545" s="66">
        <f>VLOOKUP(Edges[[#This Row],[States]],'Sentiment Classification'!E:F,2,FALSE)</f>
        <v>161</v>
      </c>
      <c r="BG545" s="65" t="str">
        <f>REPLACE(INDEX(GroupVertices[Group], MATCH(Edges[[#This Row],[Vertex 1]],GroupVertices[Vertex],0)),1,1,"")</f>
        <v>orth</v>
      </c>
      <c r="BH545" s="65" t="str">
        <f>REPLACE(INDEX(GroupVertices[Group], MATCH(Edges[[#This Row],[Vertex 2]],GroupVertices[Vertex],0)),1,1,"")</f>
        <v>orth</v>
      </c>
      <c r="BI545">
        <v>1</v>
      </c>
    </row>
    <row r="546" spans="1:61" x14ac:dyDescent="0.25">
      <c r="A546" s="64" t="s">
        <v>4377</v>
      </c>
      <c r="B546" s="64" t="s">
        <v>4500</v>
      </c>
      <c r="C546" s="79" t="s">
        <v>9479</v>
      </c>
      <c r="D546" s="87">
        <v>1</v>
      </c>
      <c r="E546" s="88"/>
      <c r="F546" s="89">
        <v>90</v>
      </c>
      <c r="G546" s="66" t="str">
        <f>IF(Edges[[#This Row],[Vertex 1]]=Edges[[#This Row],[Vertex 2]],"HIDE","SHOW")</f>
        <v>SHOW</v>
      </c>
      <c r="H546" s="77"/>
      <c r="I546" s="90"/>
      <c r="J546" s="90"/>
      <c r="K546" s="34" t="s">
        <v>65</v>
      </c>
      <c r="L546" s="93">
        <v>546</v>
      </c>
      <c r="M546" s="93"/>
      <c r="N546" s="92"/>
      <c r="O546" s="66" t="s">
        <v>232</v>
      </c>
      <c r="P546" s="68">
        <v>42847.717905092592</v>
      </c>
      <c r="Q546" s="66" t="s">
        <v>4673</v>
      </c>
      <c r="R546" s="66"/>
      <c r="S546" s="66"/>
      <c r="T546" s="66" t="s">
        <v>4854</v>
      </c>
      <c r="U546" s="66"/>
      <c r="V546" s="70" t="s">
        <v>4981</v>
      </c>
      <c r="W546" s="68">
        <v>42847.717905092592</v>
      </c>
      <c r="X546" s="70" t="s">
        <v>5258</v>
      </c>
      <c r="Y546" s="66"/>
      <c r="Z546" s="66"/>
      <c r="AA546" s="72" t="s">
        <v>5609</v>
      </c>
      <c r="AB546" s="66"/>
      <c r="AC546" s="66" t="b">
        <v>0</v>
      </c>
      <c r="AD546" s="66">
        <v>0</v>
      </c>
      <c r="AE546" s="72" t="s">
        <v>294</v>
      </c>
      <c r="AF546" s="66" t="b">
        <v>0</v>
      </c>
      <c r="AG546" s="66" t="s">
        <v>297</v>
      </c>
      <c r="AH546" s="66"/>
      <c r="AI546" s="72" t="s">
        <v>294</v>
      </c>
      <c r="AJ546" s="66" t="b">
        <v>0</v>
      </c>
      <c r="AK546" s="66">
        <v>280</v>
      </c>
      <c r="AL546" s="72" t="s">
        <v>5736</v>
      </c>
      <c r="AM546" s="66" t="s">
        <v>1783</v>
      </c>
      <c r="AN546" s="66" t="b">
        <v>0</v>
      </c>
      <c r="AO546" s="72" t="s">
        <v>5736</v>
      </c>
      <c r="AP546" s="66" t="s">
        <v>178</v>
      </c>
      <c r="AQ546" s="66">
        <v>0</v>
      </c>
      <c r="AR546" s="66">
        <v>0</v>
      </c>
      <c r="AS546" s="66"/>
      <c r="AT546" s="66"/>
      <c r="AU546" s="66"/>
      <c r="AV546" s="66"/>
      <c r="AW546" s="66"/>
      <c r="AX546" s="66"/>
      <c r="AY546" s="66"/>
      <c r="AZ546" s="66"/>
      <c r="BA546" s="66" t="s">
        <v>1167</v>
      </c>
      <c r="BB546">
        <v>1</v>
      </c>
      <c r="BC546" s="66" t="str">
        <f>VLOOKUP(Edges[[#This Row],[States]],'Sentiment Classification'!E:G,3,FALSE)</f>
        <v>North</v>
      </c>
      <c r="BD546" s="66" t="str">
        <f>IF(Edges[[#This Row],[Vertex 1]]=Edges[[#This Row],[Vertex 2]],"HIDE","SHOW")</f>
        <v>SHOW</v>
      </c>
      <c r="BE546" s="66">
        <f>VLOOKUP(Edges[[#This Row],[Region]],'Sentiment Classification'!J:K,2,FALSE)</f>
        <v>154</v>
      </c>
      <c r="BF546" s="66">
        <f>VLOOKUP(Edges[[#This Row],[States]],'Sentiment Classification'!E:F,2,FALSE)</f>
        <v>161</v>
      </c>
      <c r="BG546" s="65" t="str">
        <f>REPLACE(INDEX(GroupVertices[Group], MATCH(Edges[[#This Row],[Vertex 1]],GroupVertices[Vertex],0)),1,1,"")</f>
        <v>orth</v>
      </c>
      <c r="BH546" s="65" t="str">
        <f>REPLACE(INDEX(GroupVertices[Group], MATCH(Edges[[#This Row],[Vertex 2]],GroupVertices[Vertex],0)),1,1,"")</f>
        <v>orth</v>
      </c>
      <c r="BI546">
        <v>1</v>
      </c>
    </row>
    <row r="547" spans="1:61" x14ac:dyDescent="0.25">
      <c r="A547" s="64" t="s">
        <v>4378</v>
      </c>
      <c r="B547" s="64" t="s">
        <v>4500</v>
      </c>
      <c r="C547" s="79" t="s">
        <v>9479</v>
      </c>
      <c r="D547" s="87">
        <v>1</v>
      </c>
      <c r="E547" s="88"/>
      <c r="F547" s="89">
        <v>90</v>
      </c>
      <c r="G547" s="66" t="str">
        <f>IF(Edges[[#This Row],[Vertex 1]]=Edges[[#This Row],[Vertex 2]],"HIDE","SHOW")</f>
        <v>SHOW</v>
      </c>
      <c r="H547" s="77"/>
      <c r="I547" s="90"/>
      <c r="J547" s="90"/>
      <c r="K547" s="34" t="s">
        <v>65</v>
      </c>
      <c r="L547" s="93">
        <v>547</v>
      </c>
      <c r="M547" s="93"/>
      <c r="N547" s="92"/>
      <c r="O547" s="66" t="s">
        <v>232</v>
      </c>
      <c r="P547" s="68">
        <v>42847.717905092592</v>
      </c>
      <c r="Q547" s="66" t="s">
        <v>4673</v>
      </c>
      <c r="R547" s="66"/>
      <c r="S547" s="66"/>
      <c r="T547" s="66" t="s">
        <v>4854</v>
      </c>
      <c r="U547" s="66"/>
      <c r="V547" s="70" t="s">
        <v>4982</v>
      </c>
      <c r="W547" s="68">
        <v>42847.717905092592</v>
      </c>
      <c r="X547" s="70" t="s">
        <v>5259</v>
      </c>
      <c r="Y547" s="66"/>
      <c r="Z547" s="66"/>
      <c r="AA547" s="72" t="s">
        <v>5610</v>
      </c>
      <c r="AB547" s="66"/>
      <c r="AC547" s="66" t="b">
        <v>0</v>
      </c>
      <c r="AD547" s="66">
        <v>0</v>
      </c>
      <c r="AE547" s="72" t="s">
        <v>294</v>
      </c>
      <c r="AF547" s="66" t="b">
        <v>0</v>
      </c>
      <c r="AG547" s="66" t="s">
        <v>297</v>
      </c>
      <c r="AH547" s="66"/>
      <c r="AI547" s="72" t="s">
        <v>294</v>
      </c>
      <c r="AJ547" s="66" t="b">
        <v>0</v>
      </c>
      <c r="AK547" s="66">
        <v>280</v>
      </c>
      <c r="AL547" s="72" t="s">
        <v>5736</v>
      </c>
      <c r="AM547" s="66" t="s">
        <v>1783</v>
      </c>
      <c r="AN547" s="66" t="b">
        <v>0</v>
      </c>
      <c r="AO547" s="72" t="s">
        <v>5736</v>
      </c>
      <c r="AP547" s="66" t="s">
        <v>178</v>
      </c>
      <c r="AQ547" s="66">
        <v>0</v>
      </c>
      <c r="AR547" s="66">
        <v>0</v>
      </c>
      <c r="AS547" s="66"/>
      <c r="AT547" s="66"/>
      <c r="AU547" s="66"/>
      <c r="AV547" s="66"/>
      <c r="AW547" s="66"/>
      <c r="AX547" s="66"/>
      <c r="AY547" s="66"/>
      <c r="AZ547" s="66"/>
      <c r="BA547" s="66" t="s">
        <v>1167</v>
      </c>
      <c r="BB547">
        <v>1</v>
      </c>
      <c r="BC547" s="66" t="str">
        <f>VLOOKUP(Edges[[#This Row],[States]],'Sentiment Classification'!E:G,3,FALSE)</f>
        <v>North</v>
      </c>
      <c r="BD547" s="66" t="str">
        <f>IF(Edges[[#This Row],[Vertex 1]]=Edges[[#This Row],[Vertex 2]],"HIDE","SHOW")</f>
        <v>SHOW</v>
      </c>
      <c r="BE547" s="66">
        <f>VLOOKUP(Edges[[#This Row],[Region]],'Sentiment Classification'!J:K,2,FALSE)</f>
        <v>154</v>
      </c>
      <c r="BF547" s="66">
        <f>VLOOKUP(Edges[[#This Row],[States]],'Sentiment Classification'!E:F,2,FALSE)</f>
        <v>161</v>
      </c>
      <c r="BG547" s="65" t="str">
        <f>REPLACE(INDEX(GroupVertices[Group], MATCH(Edges[[#This Row],[Vertex 1]],GroupVertices[Vertex],0)),1,1,"")</f>
        <v>orth</v>
      </c>
      <c r="BH547" s="65" t="str">
        <f>REPLACE(INDEX(GroupVertices[Group], MATCH(Edges[[#This Row],[Vertex 2]],GroupVertices[Vertex],0)),1,1,"")</f>
        <v>orth</v>
      </c>
      <c r="BI547">
        <v>1</v>
      </c>
    </row>
    <row r="548" spans="1:61" x14ac:dyDescent="0.25">
      <c r="A548" s="64" t="s">
        <v>4379</v>
      </c>
      <c r="B548" s="64" t="s">
        <v>4500</v>
      </c>
      <c r="C548" s="79" t="s">
        <v>9479</v>
      </c>
      <c r="D548" s="87">
        <v>1</v>
      </c>
      <c r="E548" s="88"/>
      <c r="F548" s="89">
        <v>90</v>
      </c>
      <c r="G548" s="66" t="str">
        <f>IF(Edges[[#This Row],[Vertex 1]]=Edges[[#This Row],[Vertex 2]],"HIDE","SHOW")</f>
        <v>SHOW</v>
      </c>
      <c r="H548" s="77"/>
      <c r="I548" s="90"/>
      <c r="J548" s="90"/>
      <c r="K548" s="34" t="s">
        <v>65</v>
      </c>
      <c r="L548" s="93">
        <v>548</v>
      </c>
      <c r="M548" s="93"/>
      <c r="N548" s="92"/>
      <c r="O548" s="66" t="s">
        <v>232</v>
      </c>
      <c r="P548" s="68">
        <v>42847.717905092592</v>
      </c>
      <c r="Q548" s="66" t="s">
        <v>4673</v>
      </c>
      <c r="R548" s="66"/>
      <c r="S548" s="66"/>
      <c r="T548" s="66" t="s">
        <v>4854</v>
      </c>
      <c r="U548" s="66"/>
      <c r="V548" s="70" t="s">
        <v>4983</v>
      </c>
      <c r="W548" s="68">
        <v>42847.717905092592</v>
      </c>
      <c r="X548" s="70" t="s">
        <v>5260</v>
      </c>
      <c r="Y548" s="66"/>
      <c r="Z548" s="66"/>
      <c r="AA548" s="72" t="s">
        <v>5611</v>
      </c>
      <c r="AB548" s="66"/>
      <c r="AC548" s="66" t="b">
        <v>0</v>
      </c>
      <c r="AD548" s="66">
        <v>0</v>
      </c>
      <c r="AE548" s="72" t="s">
        <v>294</v>
      </c>
      <c r="AF548" s="66" t="b">
        <v>0</v>
      </c>
      <c r="AG548" s="66" t="s">
        <v>297</v>
      </c>
      <c r="AH548" s="66"/>
      <c r="AI548" s="72" t="s">
        <v>294</v>
      </c>
      <c r="AJ548" s="66" t="b">
        <v>0</v>
      </c>
      <c r="AK548" s="66">
        <v>280</v>
      </c>
      <c r="AL548" s="72" t="s">
        <v>5736</v>
      </c>
      <c r="AM548" s="66" t="s">
        <v>1783</v>
      </c>
      <c r="AN548" s="66" t="b">
        <v>0</v>
      </c>
      <c r="AO548" s="72" t="s">
        <v>5736</v>
      </c>
      <c r="AP548" s="66" t="s">
        <v>178</v>
      </c>
      <c r="AQ548" s="66">
        <v>0</v>
      </c>
      <c r="AR548" s="66">
        <v>0</v>
      </c>
      <c r="AS548" s="66"/>
      <c r="AT548" s="66"/>
      <c r="AU548" s="66"/>
      <c r="AV548" s="66"/>
      <c r="AW548" s="66"/>
      <c r="AX548" s="66"/>
      <c r="AY548" s="66"/>
      <c r="AZ548" s="66"/>
      <c r="BA548" s="66" t="s">
        <v>1167</v>
      </c>
      <c r="BB548">
        <v>1</v>
      </c>
      <c r="BC548" s="66" t="str">
        <f>VLOOKUP(Edges[[#This Row],[States]],'Sentiment Classification'!E:G,3,FALSE)</f>
        <v>North</v>
      </c>
      <c r="BD548" s="66" t="str">
        <f>IF(Edges[[#This Row],[Vertex 1]]=Edges[[#This Row],[Vertex 2]],"HIDE","SHOW")</f>
        <v>SHOW</v>
      </c>
      <c r="BE548" s="66">
        <f>VLOOKUP(Edges[[#This Row],[Region]],'Sentiment Classification'!J:K,2,FALSE)</f>
        <v>154</v>
      </c>
      <c r="BF548" s="66">
        <f>VLOOKUP(Edges[[#This Row],[States]],'Sentiment Classification'!E:F,2,FALSE)</f>
        <v>161</v>
      </c>
      <c r="BG548" s="65" t="str">
        <f>REPLACE(INDEX(GroupVertices[Group], MATCH(Edges[[#This Row],[Vertex 1]],GroupVertices[Vertex],0)),1,1,"")</f>
        <v>orth</v>
      </c>
      <c r="BH548" s="65" t="str">
        <f>REPLACE(INDEX(GroupVertices[Group], MATCH(Edges[[#This Row],[Vertex 2]],GroupVertices[Vertex],0)),1,1,"")</f>
        <v>orth</v>
      </c>
      <c r="BI548">
        <v>1</v>
      </c>
    </row>
    <row r="549" spans="1:61" x14ac:dyDescent="0.25">
      <c r="A549" s="64" t="s">
        <v>4380</v>
      </c>
      <c r="B549" s="64" t="s">
        <v>4500</v>
      </c>
      <c r="C549" s="79" t="s">
        <v>9479</v>
      </c>
      <c r="D549" s="87">
        <v>1</v>
      </c>
      <c r="E549" s="88"/>
      <c r="F549" s="89">
        <v>90</v>
      </c>
      <c r="G549" s="66" t="str">
        <f>IF(Edges[[#This Row],[Vertex 1]]=Edges[[#This Row],[Vertex 2]],"HIDE","SHOW")</f>
        <v>SHOW</v>
      </c>
      <c r="H549" s="77"/>
      <c r="I549" s="90"/>
      <c r="J549" s="90"/>
      <c r="K549" s="34" t="s">
        <v>65</v>
      </c>
      <c r="L549" s="93">
        <v>549</v>
      </c>
      <c r="M549" s="93"/>
      <c r="N549" s="92"/>
      <c r="O549" s="66" t="s">
        <v>232</v>
      </c>
      <c r="P549" s="68">
        <v>42847.717905092592</v>
      </c>
      <c r="Q549" s="66" t="s">
        <v>4673</v>
      </c>
      <c r="R549" s="66"/>
      <c r="S549" s="66"/>
      <c r="T549" s="66" t="s">
        <v>4854</v>
      </c>
      <c r="U549" s="66"/>
      <c r="V549" s="70" t="s">
        <v>4984</v>
      </c>
      <c r="W549" s="68">
        <v>42847.717905092592</v>
      </c>
      <c r="X549" s="70" t="s">
        <v>5261</v>
      </c>
      <c r="Y549" s="66"/>
      <c r="Z549" s="66"/>
      <c r="AA549" s="72" t="s">
        <v>5612</v>
      </c>
      <c r="AB549" s="66"/>
      <c r="AC549" s="66" t="b">
        <v>0</v>
      </c>
      <c r="AD549" s="66">
        <v>0</v>
      </c>
      <c r="AE549" s="72" t="s">
        <v>294</v>
      </c>
      <c r="AF549" s="66" t="b">
        <v>0</v>
      </c>
      <c r="AG549" s="66" t="s">
        <v>297</v>
      </c>
      <c r="AH549" s="66"/>
      <c r="AI549" s="72" t="s">
        <v>294</v>
      </c>
      <c r="AJ549" s="66" t="b">
        <v>0</v>
      </c>
      <c r="AK549" s="66">
        <v>280</v>
      </c>
      <c r="AL549" s="72" t="s">
        <v>5736</v>
      </c>
      <c r="AM549" s="66" t="s">
        <v>1783</v>
      </c>
      <c r="AN549" s="66" t="b">
        <v>0</v>
      </c>
      <c r="AO549" s="72" t="s">
        <v>5736</v>
      </c>
      <c r="AP549" s="66" t="s">
        <v>178</v>
      </c>
      <c r="AQ549" s="66">
        <v>0</v>
      </c>
      <c r="AR549" s="66">
        <v>0</v>
      </c>
      <c r="AS549" s="66"/>
      <c r="AT549" s="66"/>
      <c r="AU549" s="66"/>
      <c r="AV549" s="66"/>
      <c r="AW549" s="66"/>
      <c r="AX549" s="66"/>
      <c r="AY549" s="66"/>
      <c r="AZ549" s="66"/>
      <c r="BA549" s="66" t="s">
        <v>1167</v>
      </c>
      <c r="BB549">
        <v>1</v>
      </c>
      <c r="BC549" s="66" t="str">
        <f>VLOOKUP(Edges[[#This Row],[States]],'Sentiment Classification'!E:G,3,FALSE)</f>
        <v>North</v>
      </c>
      <c r="BD549" s="66" t="str">
        <f>IF(Edges[[#This Row],[Vertex 1]]=Edges[[#This Row],[Vertex 2]],"HIDE","SHOW")</f>
        <v>SHOW</v>
      </c>
      <c r="BE549" s="66">
        <f>VLOOKUP(Edges[[#This Row],[Region]],'Sentiment Classification'!J:K,2,FALSE)</f>
        <v>154</v>
      </c>
      <c r="BF549" s="66">
        <f>VLOOKUP(Edges[[#This Row],[States]],'Sentiment Classification'!E:F,2,FALSE)</f>
        <v>161</v>
      </c>
      <c r="BG549" s="65" t="str">
        <f>REPLACE(INDEX(GroupVertices[Group], MATCH(Edges[[#This Row],[Vertex 1]],GroupVertices[Vertex],0)),1,1,"")</f>
        <v>orth</v>
      </c>
      <c r="BH549" s="65" t="str">
        <f>REPLACE(INDEX(GroupVertices[Group], MATCH(Edges[[#This Row],[Vertex 2]],GroupVertices[Vertex],0)),1,1,"")</f>
        <v>orth</v>
      </c>
      <c r="BI549">
        <v>1</v>
      </c>
    </row>
    <row r="550" spans="1:61" x14ac:dyDescent="0.25">
      <c r="A550" s="64" t="s">
        <v>4381</v>
      </c>
      <c r="B550" s="64" t="s">
        <v>4500</v>
      </c>
      <c r="C550" s="79" t="s">
        <v>9479</v>
      </c>
      <c r="D550" s="87">
        <v>1</v>
      </c>
      <c r="E550" s="88"/>
      <c r="F550" s="89">
        <v>90</v>
      </c>
      <c r="G550" s="66" t="str">
        <f>IF(Edges[[#This Row],[Vertex 1]]=Edges[[#This Row],[Vertex 2]],"HIDE","SHOW")</f>
        <v>SHOW</v>
      </c>
      <c r="H550" s="77"/>
      <c r="I550" s="90"/>
      <c r="J550" s="90"/>
      <c r="K550" s="34" t="s">
        <v>65</v>
      </c>
      <c r="L550" s="93">
        <v>550</v>
      </c>
      <c r="M550" s="93"/>
      <c r="N550" s="92"/>
      <c r="O550" s="66" t="s">
        <v>232</v>
      </c>
      <c r="P550" s="68">
        <v>42847.717905092592</v>
      </c>
      <c r="Q550" s="66" t="s">
        <v>4673</v>
      </c>
      <c r="R550" s="66"/>
      <c r="S550" s="66"/>
      <c r="T550" s="66" t="s">
        <v>4854</v>
      </c>
      <c r="U550" s="66"/>
      <c r="V550" s="70" t="s">
        <v>4985</v>
      </c>
      <c r="W550" s="68">
        <v>42847.717905092592</v>
      </c>
      <c r="X550" s="70" t="s">
        <v>5262</v>
      </c>
      <c r="Y550" s="66"/>
      <c r="Z550" s="66"/>
      <c r="AA550" s="72" t="s">
        <v>5613</v>
      </c>
      <c r="AB550" s="66"/>
      <c r="AC550" s="66" t="b">
        <v>0</v>
      </c>
      <c r="AD550" s="66">
        <v>0</v>
      </c>
      <c r="AE550" s="72" t="s">
        <v>294</v>
      </c>
      <c r="AF550" s="66" t="b">
        <v>0</v>
      </c>
      <c r="AG550" s="66" t="s">
        <v>297</v>
      </c>
      <c r="AH550" s="66"/>
      <c r="AI550" s="72" t="s">
        <v>294</v>
      </c>
      <c r="AJ550" s="66" t="b">
        <v>0</v>
      </c>
      <c r="AK550" s="66">
        <v>280</v>
      </c>
      <c r="AL550" s="72" t="s">
        <v>5736</v>
      </c>
      <c r="AM550" s="66" t="s">
        <v>1783</v>
      </c>
      <c r="AN550" s="66" t="b">
        <v>0</v>
      </c>
      <c r="AO550" s="72" t="s">
        <v>5736</v>
      </c>
      <c r="AP550" s="66" t="s">
        <v>178</v>
      </c>
      <c r="AQ550" s="66">
        <v>0</v>
      </c>
      <c r="AR550" s="66">
        <v>0</v>
      </c>
      <c r="AS550" s="66"/>
      <c r="AT550" s="66"/>
      <c r="AU550" s="66"/>
      <c r="AV550" s="66"/>
      <c r="AW550" s="66"/>
      <c r="AX550" s="66"/>
      <c r="AY550" s="66"/>
      <c r="AZ550" s="66"/>
      <c r="BA550" s="66" t="s">
        <v>1167</v>
      </c>
      <c r="BB550">
        <v>1</v>
      </c>
      <c r="BC550" s="66" t="str">
        <f>VLOOKUP(Edges[[#This Row],[States]],'Sentiment Classification'!E:G,3,FALSE)</f>
        <v>North</v>
      </c>
      <c r="BD550" s="66" t="str">
        <f>IF(Edges[[#This Row],[Vertex 1]]=Edges[[#This Row],[Vertex 2]],"HIDE","SHOW")</f>
        <v>SHOW</v>
      </c>
      <c r="BE550" s="66">
        <f>VLOOKUP(Edges[[#This Row],[Region]],'Sentiment Classification'!J:K,2,FALSE)</f>
        <v>154</v>
      </c>
      <c r="BF550" s="66">
        <f>VLOOKUP(Edges[[#This Row],[States]],'Sentiment Classification'!E:F,2,FALSE)</f>
        <v>161</v>
      </c>
      <c r="BG550" s="65" t="str">
        <f>REPLACE(INDEX(GroupVertices[Group], MATCH(Edges[[#This Row],[Vertex 1]],GroupVertices[Vertex],0)),1,1,"")</f>
        <v>orth</v>
      </c>
      <c r="BH550" s="65" t="str">
        <f>REPLACE(INDEX(GroupVertices[Group], MATCH(Edges[[#This Row],[Vertex 2]],GroupVertices[Vertex],0)),1,1,"")</f>
        <v>orth</v>
      </c>
      <c r="BI550">
        <v>1</v>
      </c>
    </row>
    <row r="551" spans="1:61" x14ac:dyDescent="0.25">
      <c r="A551" s="64" t="s">
        <v>4382</v>
      </c>
      <c r="B551" s="64" t="s">
        <v>4500</v>
      </c>
      <c r="C551" s="79" t="s">
        <v>9479</v>
      </c>
      <c r="D551" s="87">
        <v>1</v>
      </c>
      <c r="E551" s="88"/>
      <c r="F551" s="89">
        <v>90</v>
      </c>
      <c r="G551" s="66" t="str">
        <f>IF(Edges[[#This Row],[Vertex 1]]=Edges[[#This Row],[Vertex 2]],"HIDE","SHOW")</f>
        <v>SHOW</v>
      </c>
      <c r="H551" s="77"/>
      <c r="I551" s="90"/>
      <c r="J551" s="90"/>
      <c r="K551" s="34" t="s">
        <v>65</v>
      </c>
      <c r="L551" s="93">
        <v>551</v>
      </c>
      <c r="M551" s="93"/>
      <c r="N551" s="92"/>
      <c r="O551" s="66" t="s">
        <v>232</v>
      </c>
      <c r="P551" s="68">
        <v>42847.717905092592</v>
      </c>
      <c r="Q551" s="66" t="s">
        <v>4673</v>
      </c>
      <c r="R551" s="66"/>
      <c r="S551" s="66"/>
      <c r="T551" s="66" t="s">
        <v>4854</v>
      </c>
      <c r="U551" s="66"/>
      <c r="V551" s="70" t="s">
        <v>4986</v>
      </c>
      <c r="W551" s="68">
        <v>42847.717905092592</v>
      </c>
      <c r="X551" s="70" t="s">
        <v>5263</v>
      </c>
      <c r="Y551" s="66"/>
      <c r="Z551" s="66"/>
      <c r="AA551" s="72" t="s">
        <v>5614</v>
      </c>
      <c r="AB551" s="66"/>
      <c r="AC551" s="66" t="b">
        <v>0</v>
      </c>
      <c r="AD551" s="66">
        <v>0</v>
      </c>
      <c r="AE551" s="72" t="s">
        <v>294</v>
      </c>
      <c r="AF551" s="66" t="b">
        <v>0</v>
      </c>
      <c r="AG551" s="66" t="s">
        <v>297</v>
      </c>
      <c r="AH551" s="66"/>
      <c r="AI551" s="72" t="s">
        <v>294</v>
      </c>
      <c r="AJ551" s="66" t="b">
        <v>0</v>
      </c>
      <c r="AK551" s="66">
        <v>280</v>
      </c>
      <c r="AL551" s="72" t="s">
        <v>5736</v>
      </c>
      <c r="AM551" s="66" t="s">
        <v>1783</v>
      </c>
      <c r="AN551" s="66" t="b">
        <v>0</v>
      </c>
      <c r="AO551" s="72" t="s">
        <v>5736</v>
      </c>
      <c r="AP551" s="66" t="s">
        <v>178</v>
      </c>
      <c r="AQ551" s="66">
        <v>0</v>
      </c>
      <c r="AR551" s="66">
        <v>0</v>
      </c>
      <c r="AS551" s="66"/>
      <c r="AT551" s="66"/>
      <c r="AU551" s="66"/>
      <c r="AV551" s="66"/>
      <c r="AW551" s="66"/>
      <c r="AX551" s="66"/>
      <c r="AY551" s="66"/>
      <c r="AZ551" s="66"/>
      <c r="BA551" s="66" t="s">
        <v>1167</v>
      </c>
      <c r="BB551">
        <v>1</v>
      </c>
      <c r="BC551" s="66" t="str">
        <f>VLOOKUP(Edges[[#This Row],[States]],'Sentiment Classification'!E:G,3,FALSE)</f>
        <v>North</v>
      </c>
      <c r="BD551" s="66" t="str">
        <f>IF(Edges[[#This Row],[Vertex 1]]=Edges[[#This Row],[Vertex 2]],"HIDE","SHOW")</f>
        <v>SHOW</v>
      </c>
      <c r="BE551" s="66">
        <f>VLOOKUP(Edges[[#This Row],[Region]],'Sentiment Classification'!J:K,2,FALSE)</f>
        <v>154</v>
      </c>
      <c r="BF551" s="66">
        <f>VLOOKUP(Edges[[#This Row],[States]],'Sentiment Classification'!E:F,2,FALSE)</f>
        <v>161</v>
      </c>
      <c r="BG551" s="65" t="str">
        <f>REPLACE(INDEX(GroupVertices[Group], MATCH(Edges[[#This Row],[Vertex 1]],GroupVertices[Vertex],0)),1,1,"")</f>
        <v>orth</v>
      </c>
      <c r="BH551" s="65" t="str">
        <f>REPLACE(INDEX(GroupVertices[Group], MATCH(Edges[[#This Row],[Vertex 2]],GroupVertices[Vertex],0)),1,1,"")</f>
        <v>orth</v>
      </c>
      <c r="BI551">
        <v>1</v>
      </c>
    </row>
    <row r="552" spans="1:61" x14ac:dyDescent="0.25">
      <c r="A552" s="64" t="s">
        <v>4383</v>
      </c>
      <c r="B552" s="64" t="s">
        <v>4500</v>
      </c>
      <c r="C552" s="79" t="s">
        <v>9479</v>
      </c>
      <c r="D552" s="87">
        <v>1</v>
      </c>
      <c r="E552" s="88"/>
      <c r="F552" s="89">
        <v>90</v>
      </c>
      <c r="G552" s="66" t="str">
        <f>IF(Edges[[#This Row],[Vertex 1]]=Edges[[#This Row],[Vertex 2]],"HIDE","SHOW")</f>
        <v>SHOW</v>
      </c>
      <c r="H552" s="77"/>
      <c r="I552" s="90"/>
      <c r="J552" s="90"/>
      <c r="K552" s="34" t="s">
        <v>65</v>
      </c>
      <c r="L552" s="93">
        <v>552</v>
      </c>
      <c r="M552" s="93"/>
      <c r="N552" s="92"/>
      <c r="O552" s="66" t="s">
        <v>232</v>
      </c>
      <c r="P552" s="68">
        <v>42847.717905092592</v>
      </c>
      <c r="Q552" s="66" t="s">
        <v>4673</v>
      </c>
      <c r="R552" s="66"/>
      <c r="S552" s="66"/>
      <c r="T552" s="66" t="s">
        <v>4854</v>
      </c>
      <c r="U552" s="66"/>
      <c r="V552" s="70" t="s">
        <v>4987</v>
      </c>
      <c r="W552" s="68">
        <v>42847.717905092592</v>
      </c>
      <c r="X552" s="70" t="s">
        <v>5264</v>
      </c>
      <c r="Y552" s="66"/>
      <c r="Z552" s="66"/>
      <c r="AA552" s="72" t="s">
        <v>5615</v>
      </c>
      <c r="AB552" s="66"/>
      <c r="AC552" s="66" t="b">
        <v>0</v>
      </c>
      <c r="AD552" s="66">
        <v>0</v>
      </c>
      <c r="AE552" s="72" t="s">
        <v>294</v>
      </c>
      <c r="AF552" s="66" t="b">
        <v>0</v>
      </c>
      <c r="AG552" s="66" t="s">
        <v>297</v>
      </c>
      <c r="AH552" s="66"/>
      <c r="AI552" s="72" t="s">
        <v>294</v>
      </c>
      <c r="AJ552" s="66" t="b">
        <v>0</v>
      </c>
      <c r="AK552" s="66">
        <v>280</v>
      </c>
      <c r="AL552" s="72" t="s">
        <v>5736</v>
      </c>
      <c r="AM552" s="66" t="s">
        <v>1783</v>
      </c>
      <c r="AN552" s="66" t="b">
        <v>0</v>
      </c>
      <c r="AO552" s="72" t="s">
        <v>5736</v>
      </c>
      <c r="AP552" s="66" t="s">
        <v>178</v>
      </c>
      <c r="AQ552" s="66">
        <v>0</v>
      </c>
      <c r="AR552" s="66">
        <v>0</v>
      </c>
      <c r="AS552" s="66"/>
      <c r="AT552" s="66"/>
      <c r="AU552" s="66"/>
      <c r="AV552" s="66"/>
      <c r="AW552" s="66"/>
      <c r="AX552" s="66"/>
      <c r="AY552" s="66"/>
      <c r="AZ552" s="66"/>
      <c r="BA552" s="66" t="s">
        <v>1167</v>
      </c>
      <c r="BB552">
        <v>1</v>
      </c>
      <c r="BC552" s="66" t="str">
        <f>VLOOKUP(Edges[[#This Row],[States]],'Sentiment Classification'!E:G,3,FALSE)</f>
        <v>North</v>
      </c>
      <c r="BD552" s="66" t="str">
        <f>IF(Edges[[#This Row],[Vertex 1]]=Edges[[#This Row],[Vertex 2]],"HIDE","SHOW")</f>
        <v>SHOW</v>
      </c>
      <c r="BE552" s="66">
        <f>VLOOKUP(Edges[[#This Row],[Region]],'Sentiment Classification'!J:K,2,FALSE)</f>
        <v>154</v>
      </c>
      <c r="BF552" s="66">
        <f>VLOOKUP(Edges[[#This Row],[States]],'Sentiment Classification'!E:F,2,FALSE)</f>
        <v>161</v>
      </c>
      <c r="BG552" s="65" t="str">
        <f>REPLACE(INDEX(GroupVertices[Group], MATCH(Edges[[#This Row],[Vertex 1]],GroupVertices[Vertex],0)),1,1,"")</f>
        <v>orth</v>
      </c>
      <c r="BH552" s="65" t="str">
        <f>REPLACE(INDEX(GroupVertices[Group], MATCH(Edges[[#This Row],[Vertex 2]],GroupVertices[Vertex],0)),1,1,"")</f>
        <v>orth</v>
      </c>
      <c r="BI552">
        <v>1</v>
      </c>
    </row>
    <row r="553" spans="1:61" x14ac:dyDescent="0.25">
      <c r="A553" s="64" t="s">
        <v>4384</v>
      </c>
      <c r="B553" s="64" t="s">
        <v>4500</v>
      </c>
      <c r="C553" s="79" t="s">
        <v>9479</v>
      </c>
      <c r="D553" s="87">
        <v>1</v>
      </c>
      <c r="E553" s="88"/>
      <c r="F553" s="89">
        <v>90</v>
      </c>
      <c r="G553" s="66" t="str">
        <f>IF(Edges[[#This Row],[Vertex 1]]=Edges[[#This Row],[Vertex 2]],"HIDE","SHOW")</f>
        <v>SHOW</v>
      </c>
      <c r="H553" s="77"/>
      <c r="I553" s="90"/>
      <c r="J553" s="90"/>
      <c r="K553" s="34" t="s">
        <v>65</v>
      </c>
      <c r="L553" s="93">
        <v>553</v>
      </c>
      <c r="M553" s="93"/>
      <c r="N553" s="92"/>
      <c r="O553" s="66" t="s">
        <v>232</v>
      </c>
      <c r="P553" s="68">
        <v>42847.717905092592</v>
      </c>
      <c r="Q553" s="66" t="s">
        <v>4673</v>
      </c>
      <c r="R553" s="66"/>
      <c r="S553" s="66"/>
      <c r="T553" s="66" t="s">
        <v>4854</v>
      </c>
      <c r="U553" s="66"/>
      <c r="V553" s="70" t="s">
        <v>4988</v>
      </c>
      <c r="W553" s="68">
        <v>42847.717905092592</v>
      </c>
      <c r="X553" s="70" t="s">
        <v>5265</v>
      </c>
      <c r="Y553" s="66"/>
      <c r="Z553" s="66"/>
      <c r="AA553" s="72" t="s">
        <v>5616</v>
      </c>
      <c r="AB553" s="66"/>
      <c r="AC553" s="66" t="b">
        <v>0</v>
      </c>
      <c r="AD553" s="66">
        <v>0</v>
      </c>
      <c r="AE553" s="72" t="s">
        <v>294</v>
      </c>
      <c r="AF553" s="66" t="b">
        <v>0</v>
      </c>
      <c r="AG553" s="66" t="s">
        <v>297</v>
      </c>
      <c r="AH553" s="66"/>
      <c r="AI553" s="72" t="s">
        <v>294</v>
      </c>
      <c r="AJ553" s="66" t="b">
        <v>0</v>
      </c>
      <c r="AK553" s="66">
        <v>280</v>
      </c>
      <c r="AL553" s="72" t="s">
        <v>5736</v>
      </c>
      <c r="AM553" s="66" t="s">
        <v>1783</v>
      </c>
      <c r="AN553" s="66" t="b">
        <v>0</v>
      </c>
      <c r="AO553" s="72" t="s">
        <v>5736</v>
      </c>
      <c r="AP553" s="66" t="s">
        <v>178</v>
      </c>
      <c r="AQ553" s="66">
        <v>0</v>
      </c>
      <c r="AR553" s="66">
        <v>0</v>
      </c>
      <c r="AS553" s="66"/>
      <c r="AT553" s="66"/>
      <c r="AU553" s="66"/>
      <c r="AV553" s="66"/>
      <c r="AW553" s="66"/>
      <c r="AX553" s="66"/>
      <c r="AY553" s="66"/>
      <c r="AZ553" s="66"/>
      <c r="BA553" s="66" t="s">
        <v>1167</v>
      </c>
      <c r="BB553">
        <v>1</v>
      </c>
      <c r="BC553" s="66" t="str">
        <f>VLOOKUP(Edges[[#This Row],[States]],'Sentiment Classification'!E:G,3,FALSE)</f>
        <v>North</v>
      </c>
      <c r="BD553" s="66" t="str">
        <f>IF(Edges[[#This Row],[Vertex 1]]=Edges[[#This Row],[Vertex 2]],"HIDE","SHOW")</f>
        <v>SHOW</v>
      </c>
      <c r="BE553" s="66">
        <f>VLOOKUP(Edges[[#This Row],[Region]],'Sentiment Classification'!J:K,2,FALSE)</f>
        <v>154</v>
      </c>
      <c r="BF553" s="66">
        <f>VLOOKUP(Edges[[#This Row],[States]],'Sentiment Classification'!E:F,2,FALSE)</f>
        <v>161</v>
      </c>
      <c r="BG553" s="65" t="str">
        <f>REPLACE(INDEX(GroupVertices[Group], MATCH(Edges[[#This Row],[Vertex 1]],GroupVertices[Vertex],0)),1,1,"")</f>
        <v>orth</v>
      </c>
      <c r="BH553" s="65" t="str">
        <f>REPLACE(INDEX(GroupVertices[Group], MATCH(Edges[[#This Row],[Vertex 2]],GroupVertices[Vertex],0)),1,1,"")</f>
        <v>orth</v>
      </c>
      <c r="BI553">
        <v>1</v>
      </c>
    </row>
    <row r="554" spans="1:61" x14ac:dyDescent="0.25">
      <c r="A554" s="64" t="s">
        <v>4385</v>
      </c>
      <c r="B554" s="64" t="s">
        <v>4500</v>
      </c>
      <c r="C554" s="79" t="s">
        <v>9479</v>
      </c>
      <c r="D554" s="87">
        <v>1</v>
      </c>
      <c r="E554" s="88"/>
      <c r="F554" s="89">
        <v>90</v>
      </c>
      <c r="G554" s="66" t="str">
        <f>IF(Edges[[#This Row],[Vertex 1]]=Edges[[#This Row],[Vertex 2]],"HIDE","SHOW")</f>
        <v>SHOW</v>
      </c>
      <c r="H554" s="77"/>
      <c r="I554" s="90"/>
      <c r="J554" s="90"/>
      <c r="K554" s="34" t="s">
        <v>65</v>
      </c>
      <c r="L554" s="93">
        <v>554</v>
      </c>
      <c r="M554" s="93"/>
      <c r="N554" s="92"/>
      <c r="O554" s="66" t="s">
        <v>232</v>
      </c>
      <c r="P554" s="68">
        <v>42847.717905092592</v>
      </c>
      <c r="Q554" s="66" t="s">
        <v>4673</v>
      </c>
      <c r="R554" s="66"/>
      <c r="S554" s="66"/>
      <c r="T554" s="66" t="s">
        <v>4854</v>
      </c>
      <c r="U554" s="66"/>
      <c r="V554" s="70" t="s">
        <v>4989</v>
      </c>
      <c r="W554" s="68">
        <v>42847.717905092592</v>
      </c>
      <c r="X554" s="70" t="s">
        <v>5266</v>
      </c>
      <c r="Y554" s="66"/>
      <c r="Z554" s="66"/>
      <c r="AA554" s="72" t="s">
        <v>5617</v>
      </c>
      <c r="AB554" s="66"/>
      <c r="AC554" s="66" t="b">
        <v>0</v>
      </c>
      <c r="AD554" s="66">
        <v>0</v>
      </c>
      <c r="AE554" s="72" t="s">
        <v>294</v>
      </c>
      <c r="AF554" s="66" t="b">
        <v>0</v>
      </c>
      <c r="AG554" s="66" t="s">
        <v>297</v>
      </c>
      <c r="AH554" s="66"/>
      <c r="AI554" s="72" t="s">
        <v>294</v>
      </c>
      <c r="AJ554" s="66" t="b">
        <v>0</v>
      </c>
      <c r="AK554" s="66">
        <v>280</v>
      </c>
      <c r="AL554" s="72" t="s">
        <v>5736</v>
      </c>
      <c r="AM554" s="66" t="s">
        <v>1783</v>
      </c>
      <c r="AN554" s="66" t="b">
        <v>0</v>
      </c>
      <c r="AO554" s="72" t="s">
        <v>5736</v>
      </c>
      <c r="AP554" s="66" t="s">
        <v>178</v>
      </c>
      <c r="AQ554" s="66">
        <v>0</v>
      </c>
      <c r="AR554" s="66">
        <v>0</v>
      </c>
      <c r="AS554" s="66"/>
      <c r="AT554" s="66"/>
      <c r="AU554" s="66"/>
      <c r="AV554" s="66"/>
      <c r="AW554" s="66"/>
      <c r="AX554" s="66"/>
      <c r="AY554" s="66"/>
      <c r="AZ554" s="66"/>
      <c r="BA554" s="66" t="s">
        <v>1167</v>
      </c>
      <c r="BB554">
        <v>1</v>
      </c>
      <c r="BC554" s="66" t="str">
        <f>VLOOKUP(Edges[[#This Row],[States]],'Sentiment Classification'!E:G,3,FALSE)</f>
        <v>North</v>
      </c>
      <c r="BD554" s="66" t="str">
        <f>IF(Edges[[#This Row],[Vertex 1]]=Edges[[#This Row],[Vertex 2]],"HIDE","SHOW")</f>
        <v>SHOW</v>
      </c>
      <c r="BE554" s="66">
        <f>VLOOKUP(Edges[[#This Row],[Region]],'Sentiment Classification'!J:K,2,FALSE)</f>
        <v>154</v>
      </c>
      <c r="BF554" s="66">
        <f>VLOOKUP(Edges[[#This Row],[States]],'Sentiment Classification'!E:F,2,FALSE)</f>
        <v>161</v>
      </c>
      <c r="BG554" s="65" t="str">
        <f>REPLACE(INDEX(GroupVertices[Group], MATCH(Edges[[#This Row],[Vertex 1]],GroupVertices[Vertex],0)),1,1,"")</f>
        <v>orth</v>
      </c>
      <c r="BH554" s="65" t="str">
        <f>REPLACE(INDEX(GroupVertices[Group], MATCH(Edges[[#This Row],[Vertex 2]],GroupVertices[Vertex],0)),1,1,"")</f>
        <v>orth</v>
      </c>
      <c r="BI554">
        <v>1</v>
      </c>
    </row>
    <row r="555" spans="1:61" x14ac:dyDescent="0.25">
      <c r="A555" s="64" t="s">
        <v>4386</v>
      </c>
      <c r="B555" s="64" t="s">
        <v>4500</v>
      </c>
      <c r="C555" s="79" t="s">
        <v>9479</v>
      </c>
      <c r="D555" s="87">
        <v>1</v>
      </c>
      <c r="E555" s="88"/>
      <c r="F555" s="89">
        <v>90</v>
      </c>
      <c r="G555" s="66" t="str">
        <f>IF(Edges[[#This Row],[Vertex 1]]=Edges[[#This Row],[Vertex 2]],"HIDE","SHOW")</f>
        <v>SHOW</v>
      </c>
      <c r="H555" s="77"/>
      <c r="I555" s="90"/>
      <c r="J555" s="90"/>
      <c r="K555" s="34" t="s">
        <v>65</v>
      </c>
      <c r="L555" s="93">
        <v>555</v>
      </c>
      <c r="M555" s="93"/>
      <c r="N555" s="92"/>
      <c r="O555" s="66" t="s">
        <v>232</v>
      </c>
      <c r="P555" s="68">
        <v>42847.717905092592</v>
      </c>
      <c r="Q555" s="66" t="s">
        <v>4673</v>
      </c>
      <c r="R555" s="66"/>
      <c r="S555" s="66"/>
      <c r="T555" s="66" t="s">
        <v>4854</v>
      </c>
      <c r="U555" s="66"/>
      <c r="V555" s="70" t="s">
        <v>4990</v>
      </c>
      <c r="W555" s="68">
        <v>42847.717905092592</v>
      </c>
      <c r="X555" s="70" t="s">
        <v>5267</v>
      </c>
      <c r="Y555" s="66"/>
      <c r="Z555" s="66"/>
      <c r="AA555" s="72" t="s">
        <v>5618</v>
      </c>
      <c r="AB555" s="66"/>
      <c r="AC555" s="66" t="b">
        <v>0</v>
      </c>
      <c r="AD555" s="66">
        <v>0</v>
      </c>
      <c r="AE555" s="72" t="s">
        <v>294</v>
      </c>
      <c r="AF555" s="66" t="b">
        <v>0</v>
      </c>
      <c r="AG555" s="66" t="s">
        <v>297</v>
      </c>
      <c r="AH555" s="66"/>
      <c r="AI555" s="72" t="s">
        <v>294</v>
      </c>
      <c r="AJ555" s="66" t="b">
        <v>0</v>
      </c>
      <c r="AK555" s="66">
        <v>280</v>
      </c>
      <c r="AL555" s="72" t="s">
        <v>5736</v>
      </c>
      <c r="AM555" s="66" t="s">
        <v>1783</v>
      </c>
      <c r="AN555" s="66" t="b">
        <v>0</v>
      </c>
      <c r="AO555" s="72" t="s">
        <v>5736</v>
      </c>
      <c r="AP555" s="66" t="s">
        <v>178</v>
      </c>
      <c r="AQ555" s="66">
        <v>0</v>
      </c>
      <c r="AR555" s="66">
        <v>0</v>
      </c>
      <c r="AS555" s="66"/>
      <c r="AT555" s="66"/>
      <c r="AU555" s="66"/>
      <c r="AV555" s="66"/>
      <c r="AW555" s="66"/>
      <c r="AX555" s="66"/>
      <c r="AY555" s="66"/>
      <c r="AZ555" s="66"/>
      <c r="BA555" s="66" t="s">
        <v>1167</v>
      </c>
      <c r="BB555">
        <v>1</v>
      </c>
      <c r="BC555" s="66" t="str">
        <f>VLOOKUP(Edges[[#This Row],[States]],'Sentiment Classification'!E:G,3,FALSE)</f>
        <v>North</v>
      </c>
      <c r="BD555" s="66" t="str">
        <f>IF(Edges[[#This Row],[Vertex 1]]=Edges[[#This Row],[Vertex 2]],"HIDE","SHOW")</f>
        <v>SHOW</v>
      </c>
      <c r="BE555" s="66">
        <f>VLOOKUP(Edges[[#This Row],[Region]],'Sentiment Classification'!J:K,2,FALSE)</f>
        <v>154</v>
      </c>
      <c r="BF555" s="66">
        <f>VLOOKUP(Edges[[#This Row],[States]],'Sentiment Classification'!E:F,2,FALSE)</f>
        <v>161</v>
      </c>
      <c r="BG555" s="65" t="str">
        <f>REPLACE(INDEX(GroupVertices[Group], MATCH(Edges[[#This Row],[Vertex 1]],GroupVertices[Vertex],0)),1,1,"")</f>
        <v>orth</v>
      </c>
      <c r="BH555" s="65" t="str">
        <f>REPLACE(INDEX(GroupVertices[Group], MATCH(Edges[[#This Row],[Vertex 2]],GroupVertices[Vertex],0)),1,1,"")</f>
        <v>orth</v>
      </c>
      <c r="BI555">
        <v>1</v>
      </c>
    </row>
    <row r="556" spans="1:61" x14ac:dyDescent="0.25">
      <c r="A556" s="64" t="s">
        <v>4387</v>
      </c>
      <c r="B556" s="64" t="s">
        <v>4500</v>
      </c>
      <c r="C556" s="79" t="s">
        <v>9479</v>
      </c>
      <c r="D556" s="87">
        <v>1</v>
      </c>
      <c r="E556" s="88"/>
      <c r="F556" s="89">
        <v>90</v>
      </c>
      <c r="G556" s="66" t="str">
        <f>IF(Edges[[#This Row],[Vertex 1]]=Edges[[#This Row],[Vertex 2]],"HIDE","SHOW")</f>
        <v>SHOW</v>
      </c>
      <c r="H556" s="77"/>
      <c r="I556" s="90"/>
      <c r="J556" s="90"/>
      <c r="K556" s="34" t="s">
        <v>65</v>
      </c>
      <c r="L556" s="93">
        <v>556</v>
      </c>
      <c r="M556" s="93"/>
      <c r="N556" s="92"/>
      <c r="O556" s="66" t="s">
        <v>232</v>
      </c>
      <c r="P556" s="68">
        <v>42847.717905092592</v>
      </c>
      <c r="Q556" s="66" t="s">
        <v>4673</v>
      </c>
      <c r="R556" s="66"/>
      <c r="S556" s="66"/>
      <c r="T556" s="66" t="s">
        <v>4854</v>
      </c>
      <c r="U556" s="66"/>
      <c r="V556" s="70" t="s">
        <v>4991</v>
      </c>
      <c r="W556" s="68">
        <v>42847.717905092592</v>
      </c>
      <c r="X556" s="70" t="s">
        <v>5268</v>
      </c>
      <c r="Y556" s="66"/>
      <c r="Z556" s="66"/>
      <c r="AA556" s="72" t="s">
        <v>5619</v>
      </c>
      <c r="AB556" s="66"/>
      <c r="AC556" s="66" t="b">
        <v>0</v>
      </c>
      <c r="AD556" s="66">
        <v>0</v>
      </c>
      <c r="AE556" s="72" t="s">
        <v>294</v>
      </c>
      <c r="AF556" s="66" t="b">
        <v>0</v>
      </c>
      <c r="AG556" s="66" t="s">
        <v>297</v>
      </c>
      <c r="AH556" s="66"/>
      <c r="AI556" s="72" t="s">
        <v>294</v>
      </c>
      <c r="AJ556" s="66" t="b">
        <v>0</v>
      </c>
      <c r="AK556" s="66">
        <v>280</v>
      </c>
      <c r="AL556" s="72" t="s">
        <v>5736</v>
      </c>
      <c r="AM556" s="66" t="s">
        <v>1783</v>
      </c>
      <c r="AN556" s="66" t="b">
        <v>0</v>
      </c>
      <c r="AO556" s="72" t="s">
        <v>5736</v>
      </c>
      <c r="AP556" s="66" t="s">
        <v>178</v>
      </c>
      <c r="AQ556" s="66">
        <v>0</v>
      </c>
      <c r="AR556" s="66">
        <v>0</v>
      </c>
      <c r="AS556" s="66"/>
      <c r="AT556" s="66"/>
      <c r="AU556" s="66"/>
      <c r="AV556" s="66"/>
      <c r="AW556" s="66"/>
      <c r="AX556" s="66"/>
      <c r="AY556" s="66"/>
      <c r="AZ556" s="66"/>
      <c r="BA556" s="66" t="s">
        <v>1167</v>
      </c>
      <c r="BB556">
        <v>1</v>
      </c>
      <c r="BC556" s="66" t="str">
        <f>VLOOKUP(Edges[[#This Row],[States]],'Sentiment Classification'!E:G,3,FALSE)</f>
        <v>North</v>
      </c>
      <c r="BD556" s="66" t="str">
        <f>IF(Edges[[#This Row],[Vertex 1]]=Edges[[#This Row],[Vertex 2]],"HIDE","SHOW")</f>
        <v>SHOW</v>
      </c>
      <c r="BE556" s="66">
        <f>VLOOKUP(Edges[[#This Row],[Region]],'Sentiment Classification'!J:K,2,FALSE)</f>
        <v>154</v>
      </c>
      <c r="BF556" s="66">
        <f>VLOOKUP(Edges[[#This Row],[States]],'Sentiment Classification'!E:F,2,FALSE)</f>
        <v>161</v>
      </c>
      <c r="BG556" s="65" t="str">
        <f>REPLACE(INDEX(GroupVertices[Group], MATCH(Edges[[#This Row],[Vertex 1]],GroupVertices[Vertex],0)),1,1,"")</f>
        <v>orth</v>
      </c>
      <c r="BH556" s="65" t="str">
        <f>REPLACE(INDEX(GroupVertices[Group], MATCH(Edges[[#This Row],[Vertex 2]],GroupVertices[Vertex],0)),1,1,"")</f>
        <v>orth</v>
      </c>
      <c r="BI556">
        <v>1</v>
      </c>
    </row>
    <row r="557" spans="1:61" x14ac:dyDescent="0.25">
      <c r="A557" s="64" t="s">
        <v>4388</v>
      </c>
      <c r="B557" s="64" t="s">
        <v>4500</v>
      </c>
      <c r="C557" s="79" t="s">
        <v>9479</v>
      </c>
      <c r="D557" s="87">
        <v>1</v>
      </c>
      <c r="E557" s="88"/>
      <c r="F557" s="89">
        <v>90</v>
      </c>
      <c r="G557" s="66" t="str">
        <f>IF(Edges[[#This Row],[Vertex 1]]=Edges[[#This Row],[Vertex 2]],"HIDE","SHOW")</f>
        <v>SHOW</v>
      </c>
      <c r="H557" s="77"/>
      <c r="I557" s="90"/>
      <c r="J557" s="90"/>
      <c r="K557" s="34" t="s">
        <v>65</v>
      </c>
      <c r="L557" s="93">
        <v>557</v>
      </c>
      <c r="M557" s="93"/>
      <c r="N557" s="92"/>
      <c r="O557" s="66" t="s">
        <v>232</v>
      </c>
      <c r="P557" s="68">
        <v>42847.717905092592</v>
      </c>
      <c r="Q557" s="66" t="s">
        <v>4673</v>
      </c>
      <c r="R557" s="66"/>
      <c r="S557" s="66"/>
      <c r="T557" s="66" t="s">
        <v>4854</v>
      </c>
      <c r="U557" s="66"/>
      <c r="V557" s="70" t="s">
        <v>4992</v>
      </c>
      <c r="W557" s="68">
        <v>42847.717905092592</v>
      </c>
      <c r="X557" s="70" t="s">
        <v>5269</v>
      </c>
      <c r="Y557" s="66"/>
      <c r="Z557" s="66"/>
      <c r="AA557" s="72" t="s">
        <v>5620</v>
      </c>
      <c r="AB557" s="66"/>
      <c r="AC557" s="66" t="b">
        <v>0</v>
      </c>
      <c r="AD557" s="66">
        <v>0</v>
      </c>
      <c r="AE557" s="72" t="s">
        <v>294</v>
      </c>
      <c r="AF557" s="66" t="b">
        <v>0</v>
      </c>
      <c r="AG557" s="66" t="s">
        <v>297</v>
      </c>
      <c r="AH557" s="66"/>
      <c r="AI557" s="72" t="s">
        <v>294</v>
      </c>
      <c r="AJ557" s="66" t="b">
        <v>0</v>
      </c>
      <c r="AK557" s="66">
        <v>280</v>
      </c>
      <c r="AL557" s="72" t="s">
        <v>5736</v>
      </c>
      <c r="AM557" s="66" t="s">
        <v>1783</v>
      </c>
      <c r="AN557" s="66" t="b">
        <v>0</v>
      </c>
      <c r="AO557" s="72" t="s">
        <v>5736</v>
      </c>
      <c r="AP557" s="66" t="s">
        <v>178</v>
      </c>
      <c r="AQ557" s="66">
        <v>0</v>
      </c>
      <c r="AR557" s="66">
        <v>0</v>
      </c>
      <c r="AS557" s="66"/>
      <c r="AT557" s="66"/>
      <c r="AU557" s="66"/>
      <c r="AV557" s="66"/>
      <c r="AW557" s="66"/>
      <c r="AX557" s="66"/>
      <c r="AY557" s="66"/>
      <c r="AZ557" s="66"/>
      <c r="BA557" s="66" t="s">
        <v>1167</v>
      </c>
      <c r="BB557">
        <v>1</v>
      </c>
      <c r="BC557" s="66" t="str">
        <f>VLOOKUP(Edges[[#This Row],[States]],'Sentiment Classification'!E:G,3,FALSE)</f>
        <v>North</v>
      </c>
      <c r="BD557" s="66" t="str">
        <f>IF(Edges[[#This Row],[Vertex 1]]=Edges[[#This Row],[Vertex 2]],"HIDE","SHOW")</f>
        <v>SHOW</v>
      </c>
      <c r="BE557" s="66">
        <f>VLOOKUP(Edges[[#This Row],[Region]],'Sentiment Classification'!J:K,2,FALSE)</f>
        <v>154</v>
      </c>
      <c r="BF557" s="66">
        <f>VLOOKUP(Edges[[#This Row],[States]],'Sentiment Classification'!E:F,2,FALSE)</f>
        <v>161</v>
      </c>
      <c r="BG557" s="65" t="str">
        <f>REPLACE(INDEX(GroupVertices[Group], MATCH(Edges[[#This Row],[Vertex 1]],GroupVertices[Vertex],0)),1,1,"")</f>
        <v>orth</v>
      </c>
      <c r="BH557" s="65" t="str">
        <f>REPLACE(INDEX(GroupVertices[Group], MATCH(Edges[[#This Row],[Vertex 2]],GroupVertices[Vertex],0)),1,1,"")</f>
        <v>orth</v>
      </c>
      <c r="BI557">
        <v>1</v>
      </c>
    </row>
    <row r="558" spans="1:61" x14ac:dyDescent="0.25">
      <c r="A558" s="64" t="s">
        <v>4389</v>
      </c>
      <c r="B558" s="64" t="s">
        <v>4500</v>
      </c>
      <c r="C558" s="79" t="s">
        <v>9479</v>
      </c>
      <c r="D558" s="87">
        <v>1</v>
      </c>
      <c r="E558" s="88"/>
      <c r="F558" s="89">
        <v>90</v>
      </c>
      <c r="G558" s="66" t="str">
        <f>IF(Edges[[#This Row],[Vertex 1]]=Edges[[#This Row],[Vertex 2]],"HIDE","SHOW")</f>
        <v>SHOW</v>
      </c>
      <c r="H558" s="77"/>
      <c r="I558" s="90"/>
      <c r="J558" s="90"/>
      <c r="K558" s="34" t="s">
        <v>65</v>
      </c>
      <c r="L558" s="93">
        <v>558</v>
      </c>
      <c r="M558" s="93"/>
      <c r="N558" s="92"/>
      <c r="O558" s="66" t="s">
        <v>232</v>
      </c>
      <c r="P558" s="68">
        <v>42847.717905092592</v>
      </c>
      <c r="Q558" s="66" t="s">
        <v>4673</v>
      </c>
      <c r="R558" s="66"/>
      <c r="S558" s="66"/>
      <c r="T558" s="66" t="s">
        <v>4854</v>
      </c>
      <c r="U558" s="66"/>
      <c r="V558" s="70" t="s">
        <v>4993</v>
      </c>
      <c r="W558" s="68">
        <v>42847.717905092592</v>
      </c>
      <c r="X558" s="70" t="s">
        <v>5270</v>
      </c>
      <c r="Y558" s="66"/>
      <c r="Z558" s="66"/>
      <c r="AA558" s="72" t="s">
        <v>5621</v>
      </c>
      <c r="AB558" s="66"/>
      <c r="AC558" s="66" t="b">
        <v>0</v>
      </c>
      <c r="AD558" s="66">
        <v>0</v>
      </c>
      <c r="AE558" s="72" t="s">
        <v>294</v>
      </c>
      <c r="AF558" s="66" t="b">
        <v>0</v>
      </c>
      <c r="AG558" s="66" t="s">
        <v>297</v>
      </c>
      <c r="AH558" s="66"/>
      <c r="AI558" s="72" t="s">
        <v>294</v>
      </c>
      <c r="AJ558" s="66" t="b">
        <v>0</v>
      </c>
      <c r="AK558" s="66">
        <v>280</v>
      </c>
      <c r="AL558" s="72" t="s">
        <v>5736</v>
      </c>
      <c r="AM558" s="66" t="s">
        <v>1783</v>
      </c>
      <c r="AN558" s="66" t="b">
        <v>0</v>
      </c>
      <c r="AO558" s="72" t="s">
        <v>5736</v>
      </c>
      <c r="AP558" s="66" t="s">
        <v>178</v>
      </c>
      <c r="AQ558" s="66">
        <v>0</v>
      </c>
      <c r="AR558" s="66">
        <v>0</v>
      </c>
      <c r="AS558" s="66"/>
      <c r="AT558" s="66"/>
      <c r="AU558" s="66"/>
      <c r="AV558" s="66"/>
      <c r="AW558" s="66"/>
      <c r="AX558" s="66"/>
      <c r="AY558" s="66"/>
      <c r="AZ558" s="66"/>
      <c r="BA558" s="66" t="s">
        <v>1167</v>
      </c>
      <c r="BB558">
        <v>1</v>
      </c>
      <c r="BC558" s="66" t="str">
        <f>VLOOKUP(Edges[[#This Row],[States]],'Sentiment Classification'!E:G,3,FALSE)</f>
        <v>North</v>
      </c>
      <c r="BD558" s="66" t="str">
        <f>IF(Edges[[#This Row],[Vertex 1]]=Edges[[#This Row],[Vertex 2]],"HIDE","SHOW")</f>
        <v>SHOW</v>
      </c>
      <c r="BE558" s="66">
        <f>VLOOKUP(Edges[[#This Row],[Region]],'Sentiment Classification'!J:K,2,FALSE)</f>
        <v>154</v>
      </c>
      <c r="BF558" s="66">
        <f>VLOOKUP(Edges[[#This Row],[States]],'Sentiment Classification'!E:F,2,FALSE)</f>
        <v>161</v>
      </c>
      <c r="BG558" s="65" t="str">
        <f>REPLACE(INDEX(GroupVertices[Group], MATCH(Edges[[#This Row],[Vertex 1]],GroupVertices[Vertex],0)),1,1,"")</f>
        <v>orth</v>
      </c>
      <c r="BH558" s="65" t="str">
        <f>REPLACE(INDEX(GroupVertices[Group], MATCH(Edges[[#This Row],[Vertex 2]],GroupVertices[Vertex],0)),1,1,"")</f>
        <v>orth</v>
      </c>
      <c r="BI558">
        <v>1</v>
      </c>
    </row>
    <row r="559" spans="1:61" x14ac:dyDescent="0.25">
      <c r="A559" s="64" t="s">
        <v>4390</v>
      </c>
      <c r="B559" s="64" t="s">
        <v>4500</v>
      </c>
      <c r="C559" s="79" t="s">
        <v>9479</v>
      </c>
      <c r="D559" s="87">
        <v>1</v>
      </c>
      <c r="E559" s="88"/>
      <c r="F559" s="89">
        <v>90</v>
      </c>
      <c r="G559" s="66" t="str">
        <f>IF(Edges[[#This Row],[Vertex 1]]=Edges[[#This Row],[Vertex 2]],"HIDE","SHOW")</f>
        <v>SHOW</v>
      </c>
      <c r="H559" s="77"/>
      <c r="I559" s="90"/>
      <c r="J559" s="90"/>
      <c r="K559" s="34" t="s">
        <v>65</v>
      </c>
      <c r="L559" s="93">
        <v>559</v>
      </c>
      <c r="M559" s="93"/>
      <c r="N559" s="92"/>
      <c r="O559" s="66" t="s">
        <v>232</v>
      </c>
      <c r="P559" s="68">
        <v>42847.717905092592</v>
      </c>
      <c r="Q559" s="66" t="s">
        <v>4673</v>
      </c>
      <c r="R559" s="66"/>
      <c r="S559" s="66"/>
      <c r="T559" s="66" t="s">
        <v>4854</v>
      </c>
      <c r="U559" s="66"/>
      <c r="V559" s="70" t="s">
        <v>4994</v>
      </c>
      <c r="W559" s="68">
        <v>42847.717905092592</v>
      </c>
      <c r="X559" s="70" t="s">
        <v>5271</v>
      </c>
      <c r="Y559" s="66"/>
      <c r="Z559" s="66"/>
      <c r="AA559" s="72" t="s">
        <v>5622</v>
      </c>
      <c r="AB559" s="66"/>
      <c r="AC559" s="66" t="b">
        <v>0</v>
      </c>
      <c r="AD559" s="66">
        <v>0</v>
      </c>
      <c r="AE559" s="72" t="s">
        <v>294</v>
      </c>
      <c r="AF559" s="66" t="b">
        <v>0</v>
      </c>
      <c r="AG559" s="66" t="s">
        <v>297</v>
      </c>
      <c r="AH559" s="66"/>
      <c r="AI559" s="72" t="s">
        <v>294</v>
      </c>
      <c r="AJ559" s="66" t="b">
        <v>0</v>
      </c>
      <c r="AK559" s="66">
        <v>280</v>
      </c>
      <c r="AL559" s="72" t="s">
        <v>5736</v>
      </c>
      <c r="AM559" s="66" t="s">
        <v>1783</v>
      </c>
      <c r="AN559" s="66" t="b">
        <v>0</v>
      </c>
      <c r="AO559" s="72" t="s">
        <v>5736</v>
      </c>
      <c r="AP559" s="66" t="s">
        <v>178</v>
      </c>
      <c r="AQ559" s="66">
        <v>0</v>
      </c>
      <c r="AR559" s="66">
        <v>0</v>
      </c>
      <c r="AS559" s="66"/>
      <c r="AT559" s="66"/>
      <c r="AU559" s="66"/>
      <c r="AV559" s="66"/>
      <c r="AW559" s="66"/>
      <c r="AX559" s="66"/>
      <c r="AY559" s="66"/>
      <c r="AZ559" s="66"/>
      <c r="BA559" s="66" t="s">
        <v>1167</v>
      </c>
      <c r="BB559">
        <v>1</v>
      </c>
      <c r="BC559" s="66" t="str">
        <f>VLOOKUP(Edges[[#This Row],[States]],'Sentiment Classification'!E:G,3,FALSE)</f>
        <v>North</v>
      </c>
      <c r="BD559" s="66" t="str">
        <f>IF(Edges[[#This Row],[Vertex 1]]=Edges[[#This Row],[Vertex 2]],"HIDE","SHOW")</f>
        <v>SHOW</v>
      </c>
      <c r="BE559" s="66">
        <f>VLOOKUP(Edges[[#This Row],[Region]],'Sentiment Classification'!J:K,2,FALSE)</f>
        <v>154</v>
      </c>
      <c r="BF559" s="66">
        <f>VLOOKUP(Edges[[#This Row],[States]],'Sentiment Classification'!E:F,2,FALSE)</f>
        <v>161</v>
      </c>
      <c r="BG559" s="65" t="str">
        <f>REPLACE(INDEX(GroupVertices[Group], MATCH(Edges[[#This Row],[Vertex 1]],GroupVertices[Vertex],0)),1,1,"")</f>
        <v>orth</v>
      </c>
      <c r="BH559" s="65" t="str">
        <f>REPLACE(INDEX(GroupVertices[Group], MATCH(Edges[[#This Row],[Vertex 2]],GroupVertices[Vertex],0)),1,1,"")</f>
        <v>orth</v>
      </c>
      <c r="BI559">
        <v>1</v>
      </c>
    </row>
    <row r="560" spans="1:61" x14ac:dyDescent="0.25">
      <c r="A560" s="64" t="s">
        <v>4391</v>
      </c>
      <c r="B560" s="64" t="s">
        <v>4500</v>
      </c>
      <c r="C560" s="79" t="s">
        <v>9479</v>
      </c>
      <c r="D560" s="87">
        <v>1</v>
      </c>
      <c r="E560" s="88"/>
      <c r="F560" s="89">
        <v>90</v>
      </c>
      <c r="G560" s="66" t="str">
        <f>IF(Edges[[#This Row],[Vertex 1]]=Edges[[#This Row],[Vertex 2]],"HIDE","SHOW")</f>
        <v>SHOW</v>
      </c>
      <c r="H560" s="77"/>
      <c r="I560" s="90"/>
      <c r="J560" s="90"/>
      <c r="K560" s="34" t="s">
        <v>65</v>
      </c>
      <c r="L560" s="93">
        <v>560</v>
      </c>
      <c r="M560" s="93"/>
      <c r="N560" s="92"/>
      <c r="O560" s="66" t="s">
        <v>232</v>
      </c>
      <c r="P560" s="68">
        <v>42847.717905092592</v>
      </c>
      <c r="Q560" s="66" t="s">
        <v>4673</v>
      </c>
      <c r="R560" s="66"/>
      <c r="S560" s="66"/>
      <c r="T560" s="66" t="s">
        <v>4854</v>
      </c>
      <c r="U560" s="66"/>
      <c r="V560" s="70" t="s">
        <v>4995</v>
      </c>
      <c r="W560" s="68">
        <v>42847.717905092592</v>
      </c>
      <c r="X560" s="70" t="s">
        <v>5272</v>
      </c>
      <c r="Y560" s="66"/>
      <c r="Z560" s="66"/>
      <c r="AA560" s="72" t="s">
        <v>5623</v>
      </c>
      <c r="AB560" s="66"/>
      <c r="AC560" s="66" t="b">
        <v>0</v>
      </c>
      <c r="AD560" s="66">
        <v>0</v>
      </c>
      <c r="AE560" s="72" t="s">
        <v>294</v>
      </c>
      <c r="AF560" s="66" t="b">
        <v>0</v>
      </c>
      <c r="AG560" s="66" t="s">
        <v>297</v>
      </c>
      <c r="AH560" s="66"/>
      <c r="AI560" s="72" t="s">
        <v>294</v>
      </c>
      <c r="AJ560" s="66" t="b">
        <v>0</v>
      </c>
      <c r="AK560" s="66">
        <v>280</v>
      </c>
      <c r="AL560" s="72" t="s">
        <v>5736</v>
      </c>
      <c r="AM560" s="66" t="s">
        <v>1783</v>
      </c>
      <c r="AN560" s="66" t="b">
        <v>0</v>
      </c>
      <c r="AO560" s="72" t="s">
        <v>5736</v>
      </c>
      <c r="AP560" s="66" t="s">
        <v>178</v>
      </c>
      <c r="AQ560" s="66">
        <v>0</v>
      </c>
      <c r="AR560" s="66">
        <v>0</v>
      </c>
      <c r="AS560" s="66"/>
      <c r="AT560" s="66"/>
      <c r="AU560" s="66"/>
      <c r="AV560" s="66"/>
      <c r="AW560" s="66"/>
      <c r="AX560" s="66"/>
      <c r="AY560" s="66"/>
      <c r="AZ560" s="66"/>
      <c r="BA560" s="66" t="s">
        <v>1167</v>
      </c>
      <c r="BB560">
        <v>1</v>
      </c>
      <c r="BC560" s="66" t="str">
        <f>VLOOKUP(Edges[[#This Row],[States]],'Sentiment Classification'!E:G,3,FALSE)</f>
        <v>North</v>
      </c>
      <c r="BD560" s="66" t="str">
        <f>IF(Edges[[#This Row],[Vertex 1]]=Edges[[#This Row],[Vertex 2]],"HIDE","SHOW")</f>
        <v>SHOW</v>
      </c>
      <c r="BE560" s="66">
        <f>VLOOKUP(Edges[[#This Row],[Region]],'Sentiment Classification'!J:K,2,FALSE)</f>
        <v>154</v>
      </c>
      <c r="BF560" s="66">
        <f>VLOOKUP(Edges[[#This Row],[States]],'Sentiment Classification'!E:F,2,FALSE)</f>
        <v>161</v>
      </c>
      <c r="BG560" s="65" t="str">
        <f>REPLACE(INDEX(GroupVertices[Group], MATCH(Edges[[#This Row],[Vertex 1]],GroupVertices[Vertex],0)),1,1,"")</f>
        <v>orth</v>
      </c>
      <c r="BH560" s="65" t="str">
        <f>REPLACE(INDEX(GroupVertices[Group], MATCH(Edges[[#This Row],[Vertex 2]],GroupVertices[Vertex],0)),1,1,"")</f>
        <v>orth</v>
      </c>
      <c r="BI560">
        <v>1</v>
      </c>
    </row>
    <row r="561" spans="1:61" x14ac:dyDescent="0.25">
      <c r="A561" s="64" t="s">
        <v>4392</v>
      </c>
      <c r="B561" s="64" t="s">
        <v>4500</v>
      </c>
      <c r="C561" s="79" t="s">
        <v>9479</v>
      </c>
      <c r="D561" s="87">
        <v>1</v>
      </c>
      <c r="E561" s="88"/>
      <c r="F561" s="89">
        <v>90</v>
      </c>
      <c r="G561" s="66" t="str">
        <f>IF(Edges[[#This Row],[Vertex 1]]=Edges[[#This Row],[Vertex 2]],"HIDE","SHOW")</f>
        <v>SHOW</v>
      </c>
      <c r="H561" s="77"/>
      <c r="I561" s="90"/>
      <c r="J561" s="90"/>
      <c r="K561" s="34" t="s">
        <v>65</v>
      </c>
      <c r="L561" s="93">
        <v>561</v>
      </c>
      <c r="M561" s="93"/>
      <c r="N561" s="92"/>
      <c r="O561" s="66" t="s">
        <v>232</v>
      </c>
      <c r="P561" s="68">
        <v>42847.717905092592</v>
      </c>
      <c r="Q561" s="66" t="s">
        <v>4673</v>
      </c>
      <c r="R561" s="66"/>
      <c r="S561" s="66"/>
      <c r="T561" s="66" t="s">
        <v>4854</v>
      </c>
      <c r="U561" s="66"/>
      <c r="V561" s="70" t="s">
        <v>4996</v>
      </c>
      <c r="W561" s="68">
        <v>42847.717905092592</v>
      </c>
      <c r="X561" s="70" t="s">
        <v>5273</v>
      </c>
      <c r="Y561" s="66"/>
      <c r="Z561" s="66"/>
      <c r="AA561" s="72" t="s">
        <v>5624</v>
      </c>
      <c r="AB561" s="66"/>
      <c r="AC561" s="66" t="b">
        <v>0</v>
      </c>
      <c r="AD561" s="66">
        <v>0</v>
      </c>
      <c r="AE561" s="72" t="s">
        <v>294</v>
      </c>
      <c r="AF561" s="66" t="b">
        <v>0</v>
      </c>
      <c r="AG561" s="66" t="s">
        <v>297</v>
      </c>
      <c r="AH561" s="66"/>
      <c r="AI561" s="72" t="s">
        <v>294</v>
      </c>
      <c r="AJ561" s="66" t="b">
        <v>0</v>
      </c>
      <c r="AK561" s="66">
        <v>280</v>
      </c>
      <c r="AL561" s="72" t="s">
        <v>5736</v>
      </c>
      <c r="AM561" s="66" t="s">
        <v>1783</v>
      </c>
      <c r="AN561" s="66" t="b">
        <v>0</v>
      </c>
      <c r="AO561" s="72" t="s">
        <v>5736</v>
      </c>
      <c r="AP561" s="66" t="s">
        <v>178</v>
      </c>
      <c r="AQ561" s="66">
        <v>0</v>
      </c>
      <c r="AR561" s="66">
        <v>0</v>
      </c>
      <c r="AS561" s="66"/>
      <c r="AT561" s="66"/>
      <c r="AU561" s="66"/>
      <c r="AV561" s="66"/>
      <c r="AW561" s="66"/>
      <c r="AX561" s="66"/>
      <c r="AY561" s="66"/>
      <c r="AZ561" s="66"/>
      <c r="BA561" s="66" t="s">
        <v>1167</v>
      </c>
      <c r="BB561">
        <v>1</v>
      </c>
      <c r="BC561" s="66" t="str">
        <f>VLOOKUP(Edges[[#This Row],[States]],'Sentiment Classification'!E:G,3,FALSE)</f>
        <v>North</v>
      </c>
      <c r="BD561" s="66" t="str">
        <f>IF(Edges[[#This Row],[Vertex 1]]=Edges[[#This Row],[Vertex 2]],"HIDE","SHOW")</f>
        <v>SHOW</v>
      </c>
      <c r="BE561" s="66">
        <f>VLOOKUP(Edges[[#This Row],[Region]],'Sentiment Classification'!J:K,2,FALSE)</f>
        <v>154</v>
      </c>
      <c r="BF561" s="66">
        <f>VLOOKUP(Edges[[#This Row],[States]],'Sentiment Classification'!E:F,2,FALSE)</f>
        <v>161</v>
      </c>
      <c r="BG561" s="65" t="str">
        <f>REPLACE(INDEX(GroupVertices[Group], MATCH(Edges[[#This Row],[Vertex 1]],GroupVertices[Vertex],0)),1,1,"")</f>
        <v>orth</v>
      </c>
      <c r="BH561" s="65" t="str">
        <f>REPLACE(INDEX(GroupVertices[Group], MATCH(Edges[[#This Row],[Vertex 2]],GroupVertices[Vertex],0)),1,1,"")</f>
        <v>orth</v>
      </c>
      <c r="BI561">
        <v>1</v>
      </c>
    </row>
    <row r="562" spans="1:61" x14ac:dyDescent="0.25">
      <c r="A562" s="64" t="s">
        <v>4393</v>
      </c>
      <c r="B562" s="64" t="s">
        <v>4500</v>
      </c>
      <c r="C562" s="79" t="s">
        <v>9479</v>
      </c>
      <c r="D562" s="87">
        <v>1</v>
      </c>
      <c r="E562" s="88"/>
      <c r="F562" s="89">
        <v>90</v>
      </c>
      <c r="G562" s="66" t="str">
        <f>IF(Edges[[#This Row],[Vertex 1]]=Edges[[#This Row],[Vertex 2]],"HIDE","SHOW")</f>
        <v>SHOW</v>
      </c>
      <c r="H562" s="77"/>
      <c r="I562" s="90"/>
      <c r="J562" s="90"/>
      <c r="K562" s="34" t="s">
        <v>65</v>
      </c>
      <c r="L562" s="93">
        <v>562</v>
      </c>
      <c r="M562" s="93"/>
      <c r="N562" s="92"/>
      <c r="O562" s="66" t="s">
        <v>232</v>
      </c>
      <c r="P562" s="68">
        <v>42847.717905092592</v>
      </c>
      <c r="Q562" s="66" t="s">
        <v>4673</v>
      </c>
      <c r="R562" s="66"/>
      <c r="S562" s="66"/>
      <c r="T562" s="66" t="s">
        <v>4854</v>
      </c>
      <c r="U562" s="66"/>
      <c r="V562" s="70" t="s">
        <v>4997</v>
      </c>
      <c r="W562" s="68">
        <v>42847.717905092592</v>
      </c>
      <c r="X562" s="70" t="s">
        <v>5274</v>
      </c>
      <c r="Y562" s="66"/>
      <c r="Z562" s="66"/>
      <c r="AA562" s="72" t="s">
        <v>5625</v>
      </c>
      <c r="AB562" s="66"/>
      <c r="AC562" s="66" t="b">
        <v>0</v>
      </c>
      <c r="AD562" s="66">
        <v>0</v>
      </c>
      <c r="AE562" s="72" t="s">
        <v>294</v>
      </c>
      <c r="AF562" s="66" t="b">
        <v>0</v>
      </c>
      <c r="AG562" s="66" t="s">
        <v>297</v>
      </c>
      <c r="AH562" s="66"/>
      <c r="AI562" s="72" t="s">
        <v>294</v>
      </c>
      <c r="AJ562" s="66" t="b">
        <v>0</v>
      </c>
      <c r="AK562" s="66">
        <v>280</v>
      </c>
      <c r="AL562" s="72" t="s">
        <v>5736</v>
      </c>
      <c r="AM562" s="66" t="s">
        <v>1783</v>
      </c>
      <c r="AN562" s="66" t="b">
        <v>0</v>
      </c>
      <c r="AO562" s="72" t="s">
        <v>5736</v>
      </c>
      <c r="AP562" s="66" t="s">
        <v>178</v>
      </c>
      <c r="AQ562" s="66">
        <v>0</v>
      </c>
      <c r="AR562" s="66">
        <v>0</v>
      </c>
      <c r="AS562" s="66"/>
      <c r="AT562" s="66"/>
      <c r="AU562" s="66"/>
      <c r="AV562" s="66"/>
      <c r="AW562" s="66"/>
      <c r="AX562" s="66"/>
      <c r="AY562" s="66"/>
      <c r="AZ562" s="66"/>
      <c r="BA562" s="66" t="s">
        <v>1167</v>
      </c>
      <c r="BB562">
        <v>1</v>
      </c>
      <c r="BC562" s="66" t="str">
        <f>VLOOKUP(Edges[[#This Row],[States]],'Sentiment Classification'!E:G,3,FALSE)</f>
        <v>North</v>
      </c>
      <c r="BD562" s="66" t="str">
        <f>IF(Edges[[#This Row],[Vertex 1]]=Edges[[#This Row],[Vertex 2]],"HIDE","SHOW")</f>
        <v>SHOW</v>
      </c>
      <c r="BE562" s="66">
        <f>VLOOKUP(Edges[[#This Row],[Region]],'Sentiment Classification'!J:K,2,FALSE)</f>
        <v>154</v>
      </c>
      <c r="BF562" s="66">
        <f>VLOOKUP(Edges[[#This Row],[States]],'Sentiment Classification'!E:F,2,FALSE)</f>
        <v>161</v>
      </c>
      <c r="BG562" s="65" t="str">
        <f>REPLACE(INDEX(GroupVertices[Group], MATCH(Edges[[#This Row],[Vertex 1]],GroupVertices[Vertex],0)),1,1,"")</f>
        <v>orth</v>
      </c>
      <c r="BH562" s="65" t="str">
        <f>REPLACE(INDEX(GroupVertices[Group], MATCH(Edges[[#This Row],[Vertex 2]],GroupVertices[Vertex],0)),1,1,"")</f>
        <v>orth</v>
      </c>
      <c r="BI562">
        <v>1</v>
      </c>
    </row>
    <row r="563" spans="1:61" x14ac:dyDescent="0.25">
      <c r="A563" s="64" t="s">
        <v>4394</v>
      </c>
      <c r="B563" s="64" t="s">
        <v>4500</v>
      </c>
      <c r="C563" s="79" t="s">
        <v>9479</v>
      </c>
      <c r="D563" s="87">
        <v>1</v>
      </c>
      <c r="E563" s="88"/>
      <c r="F563" s="89">
        <v>90</v>
      </c>
      <c r="G563" s="66" t="str">
        <f>IF(Edges[[#This Row],[Vertex 1]]=Edges[[#This Row],[Vertex 2]],"HIDE","SHOW")</f>
        <v>SHOW</v>
      </c>
      <c r="H563" s="77"/>
      <c r="I563" s="90"/>
      <c r="J563" s="90"/>
      <c r="K563" s="34" t="s">
        <v>65</v>
      </c>
      <c r="L563" s="93">
        <v>563</v>
      </c>
      <c r="M563" s="93"/>
      <c r="N563" s="92"/>
      <c r="O563" s="66" t="s">
        <v>232</v>
      </c>
      <c r="P563" s="68">
        <v>42847.717905092592</v>
      </c>
      <c r="Q563" s="66" t="s">
        <v>4673</v>
      </c>
      <c r="R563" s="66"/>
      <c r="S563" s="66"/>
      <c r="T563" s="66" t="s">
        <v>4854</v>
      </c>
      <c r="U563" s="66"/>
      <c r="V563" s="70" t="s">
        <v>4998</v>
      </c>
      <c r="W563" s="68">
        <v>42847.717905092592</v>
      </c>
      <c r="X563" s="70" t="s">
        <v>5275</v>
      </c>
      <c r="Y563" s="66"/>
      <c r="Z563" s="66"/>
      <c r="AA563" s="72" t="s">
        <v>5626</v>
      </c>
      <c r="AB563" s="66"/>
      <c r="AC563" s="66" t="b">
        <v>0</v>
      </c>
      <c r="AD563" s="66">
        <v>0</v>
      </c>
      <c r="AE563" s="72" t="s">
        <v>294</v>
      </c>
      <c r="AF563" s="66" t="b">
        <v>0</v>
      </c>
      <c r="AG563" s="66" t="s">
        <v>297</v>
      </c>
      <c r="AH563" s="66"/>
      <c r="AI563" s="72" t="s">
        <v>294</v>
      </c>
      <c r="AJ563" s="66" t="b">
        <v>0</v>
      </c>
      <c r="AK563" s="66">
        <v>280</v>
      </c>
      <c r="AL563" s="72" t="s">
        <v>5736</v>
      </c>
      <c r="AM563" s="66" t="s">
        <v>1783</v>
      </c>
      <c r="AN563" s="66" t="b">
        <v>0</v>
      </c>
      <c r="AO563" s="72" t="s">
        <v>5736</v>
      </c>
      <c r="AP563" s="66" t="s">
        <v>178</v>
      </c>
      <c r="AQ563" s="66">
        <v>0</v>
      </c>
      <c r="AR563" s="66">
        <v>0</v>
      </c>
      <c r="AS563" s="66"/>
      <c r="AT563" s="66"/>
      <c r="AU563" s="66"/>
      <c r="AV563" s="66"/>
      <c r="AW563" s="66"/>
      <c r="AX563" s="66"/>
      <c r="AY563" s="66"/>
      <c r="AZ563" s="66"/>
      <c r="BA563" s="66" t="s">
        <v>1167</v>
      </c>
      <c r="BB563">
        <v>1</v>
      </c>
      <c r="BC563" s="66" t="str">
        <f>VLOOKUP(Edges[[#This Row],[States]],'Sentiment Classification'!E:G,3,FALSE)</f>
        <v>North</v>
      </c>
      <c r="BD563" s="66" t="str">
        <f>IF(Edges[[#This Row],[Vertex 1]]=Edges[[#This Row],[Vertex 2]],"HIDE","SHOW")</f>
        <v>SHOW</v>
      </c>
      <c r="BE563" s="66">
        <f>VLOOKUP(Edges[[#This Row],[Region]],'Sentiment Classification'!J:K,2,FALSE)</f>
        <v>154</v>
      </c>
      <c r="BF563" s="66">
        <f>VLOOKUP(Edges[[#This Row],[States]],'Sentiment Classification'!E:F,2,FALSE)</f>
        <v>161</v>
      </c>
      <c r="BG563" s="65" t="str">
        <f>REPLACE(INDEX(GroupVertices[Group], MATCH(Edges[[#This Row],[Vertex 1]],GroupVertices[Vertex],0)),1,1,"")</f>
        <v>orth</v>
      </c>
      <c r="BH563" s="65" t="str">
        <f>REPLACE(INDEX(GroupVertices[Group], MATCH(Edges[[#This Row],[Vertex 2]],GroupVertices[Vertex],0)),1,1,"")</f>
        <v>orth</v>
      </c>
      <c r="BI563">
        <v>1</v>
      </c>
    </row>
    <row r="564" spans="1:61" x14ac:dyDescent="0.25">
      <c r="A564" s="64" t="s">
        <v>4395</v>
      </c>
      <c r="B564" s="64" t="s">
        <v>4500</v>
      </c>
      <c r="C564" s="79" t="s">
        <v>9479</v>
      </c>
      <c r="D564" s="87">
        <v>1</v>
      </c>
      <c r="E564" s="88"/>
      <c r="F564" s="89">
        <v>90</v>
      </c>
      <c r="G564" s="66" t="str">
        <f>IF(Edges[[#This Row],[Vertex 1]]=Edges[[#This Row],[Vertex 2]],"HIDE","SHOW")</f>
        <v>SHOW</v>
      </c>
      <c r="H564" s="77"/>
      <c r="I564" s="90"/>
      <c r="J564" s="90"/>
      <c r="K564" s="34" t="s">
        <v>65</v>
      </c>
      <c r="L564" s="93">
        <v>564</v>
      </c>
      <c r="M564" s="93"/>
      <c r="N564" s="92"/>
      <c r="O564" s="66" t="s">
        <v>232</v>
      </c>
      <c r="P564" s="68">
        <v>42847.717905092592</v>
      </c>
      <c r="Q564" s="66" t="s">
        <v>4673</v>
      </c>
      <c r="R564" s="66"/>
      <c r="S564" s="66"/>
      <c r="T564" s="66" t="s">
        <v>4854</v>
      </c>
      <c r="U564" s="66"/>
      <c r="V564" s="70" t="s">
        <v>4999</v>
      </c>
      <c r="W564" s="68">
        <v>42847.717905092592</v>
      </c>
      <c r="X564" s="70" t="s">
        <v>5276</v>
      </c>
      <c r="Y564" s="66"/>
      <c r="Z564" s="66"/>
      <c r="AA564" s="72" t="s">
        <v>5627</v>
      </c>
      <c r="AB564" s="66"/>
      <c r="AC564" s="66" t="b">
        <v>0</v>
      </c>
      <c r="AD564" s="66">
        <v>0</v>
      </c>
      <c r="AE564" s="72" t="s">
        <v>294</v>
      </c>
      <c r="AF564" s="66" t="b">
        <v>0</v>
      </c>
      <c r="AG564" s="66" t="s">
        <v>297</v>
      </c>
      <c r="AH564" s="66"/>
      <c r="AI564" s="72" t="s">
        <v>294</v>
      </c>
      <c r="AJ564" s="66" t="b">
        <v>0</v>
      </c>
      <c r="AK564" s="66">
        <v>280</v>
      </c>
      <c r="AL564" s="72" t="s">
        <v>5736</v>
      </c>
      <c r="AM564" s="66" t="s">
        <v>1783</v>
      </c>
      <c r="AN564" s="66" t="b">
        <v>0</v>
      </c>
      <c r="AO564" s="72" t="s">
        <v>5736</v>
      </c>
      <c r="AP564" s="66" t="s">
        <v>178</v>
      </c>
      <c r="AQ564" s="66">
        <v>0</v>
      </c>
      <c r="AR564" s="66">
        <v>0</v>
      </c>
      <c r="AS564" s="66"/>
      <c r="AT564" s="66"/>
      <c r="AU564" s="66"/>
      <c r="AV564" s="66"/>
      <c r="AW564" s="66"/>
      <c r="AX564" s="66"/>
      <c r="AY564" s="66"/>
      <c r="AZ564" s="66"/>
      <c r="BA564" s="66" t="s">
        <v>1167</v>
      </c>
      <c r="BB564">
        <v>1</v>
      </c>
      <c r="BC564" s="66" t="str">
        <f>VLOOKUP(Edges[[#This Row],[States]],'Sentiment Classification'!E:G,3,FALSE)</f>
        <v>North</v>
      </c>
      <c r="BD564" s="66" t="str">
        <f>IF(Edges[[#This Row],[Vertex 1]]=Edges[[#This Row],[Vertex 2]],"HIDE","SHOW")</f>
        <v>SHOW</v>
      </c>
      <c r="BE564" s="66">
        <f>VLOOKUP(Edges[[#This Row],[Region]],'Sentiment Classification'!J:K,2,FALSE)</f>
        <v>154</v>
      </c>
      <c r="BF564" s="66">
        <f>VLOOKUP(Edges[[#This Row],[States]],'Sentiment Classification'!E:F,2,FALSE)</f>
        <v>161</v>
      </c>
      <c r="BG564" s="65" t="str">
        <f>REPLACE(INDEX(GroupVertices[Group], MATCH(Edges[[#This Row],[Vertex 1]],GroupVertices[Vertex],0)),1,1,"")</f>
        <v>orth</v>
      </c>
      <c r="BH564" s="65" t="str">
        <f>REPLACE(INDEX(GroupVertices[Group], MATCH(Edges[[#This Row],[Vertex 2]],GroupVertices[Vertex],0)),1,1,"")</f>
        <v>orth</v>
      </c>
      <c r="BI564">
        <v>1</v>
      </c>
    </row>
    <row r="565" spans="1:61" x14ac:dyDescent="0.25">
      <c r="A565" s="64" t="s">
        <v>4396</v>
      </c>
      <c r="B565" s="64" t="s">
        <v>4500</v>
      </c>
      <c r="C565" s="79" t="s">
        <v>9479</v>
      </c>
      <c r="D565" s="87">
        <v>1</v>
      </c>
      <c r="E565" s="88"/>
      <c r="F565" s="89">
        <v>90</v>
      </c>
      <c r="G565" s="66" t="str">
        <f>IF(Edges[[#This Row],[Vertex 1]]=Edges[[#This Row],[Vertex 2]],"HIDE","SHOW")</f>
        <v>SHOW</v>
      </c>
      <c r="H565" s="77"/>
      <c r="I565" s="90"/>
      <c r="J565" s="90"/>
      <c r="K565" s="34" t="s">
        <v>65</v>
      </c>
      <c r="L565" s="93">
        <v>565</v>
      </c>
      <c r="M565" s="93"/>
      <c r="N565" s="92"/>
      <c r="O565" s="66" t="s">
        <v>232</v>
      </c>
      <c r="P565" s="68">
        <v>42847.717905092592</v>
      </c>
      <c r="Q565" s="66" t="s">
        <v>4673</v>
      </c>
      <c r="R565" s="66"/>
      <c r="S565" s="66"/>
      <c r="T565" s="66" t="s">
        <v>4854</v>
      </c>
      <c r="U565" s="66"/>
      <c r="V565" s="70" t="s">
        <v>5000</v>
      </c>
      <c r="W565" s="68">
        <v>42847.717905092592</v>
      </c>
      <c r="X565" s="70" t="s">
        <v>5277</v>
      </c>
      <c r="Y565" s="66"/>
      <c r="Z565" s="66"/>
      <c r="AA565" s="72" t="s">
        <v>5628</v>
      </c>
      <c r="AB565" s="66"/>
      <c r="AC565" s="66" t="b">
        <v>0</v>
      </c>
      <c r="AD565" s="66">
        <v>0</v>
      </c>
      <c r="AE565" s="72" t="s">
        <v>294</v>
      </c>
      <c r="AF565" s="66" t="b">
        <v>0</v>
      </c>
      <c r="AG565" s="66" t="s">
        <v>297</v>
      </c>
      <c r="AH565" s="66"/>
      <c r="AI565" s="72" t="s">
        <v>294</v>
      </c>
      <c r="AJ565" s="66" t="b">
        <v>0</v>
      </c>
      <c r="AK565" s="66">
        <v>280</v>
      </c>
      <c r="AL565" s="72" t="s">
        <v>5736</v>
      </c>
      <c r="AM565" s="66" t="s">
        <v>1783</v>
      </c>
      <c r="AN565" s="66" t="b">
        <v>0</v>
      </c>
      <c r="AO565" s="72" t="s">
        <v>5736</v>
      </c>
      <c r="AP565" s="66" t="s">
        <v>178</v>
      </c>
      <c r="AQ565" s="66">
        <v>0</v>
      </c>
      <c r="AR565" s="66">
        <v>0</v>
      </c>
      <c r="AS565" s="66"/>
      <c r="AT565" s="66"/>
      <c r="AU565" s="66"/>
      <c r="AV565" s="66"/>
      <c r="AW565" s="66"/>
      <c r="AX565" s="66"/>
      <c r="AY565" s="66"/>
      <c r="AZ565" s="66"/>
      <c r="BA565" s="66" t="s">
        <v>1167</v>
      </c>
      <c r="BB565">
        <v>1</v>
      </c>
      <c r="BC565" s="66" t="str">
        <f>VLOOKUP(Edges[[#This Row],[States]],'Sentiment Classification'!E:G,3,FALSE)</f>
        <v>North</v>
      </c>
      <c r="BD565" s="66" t="str">
        <f>IF(Edges[[#This Row],[Vertex 1]]=Edges[[#This Row],[Vertex 2]],"HIDE","SHOW")</f>
        <v>SHOW</v>
      </c>
      <c r="BE565" s="66">
        <f>VLOOKUP(Edges[[#This Row],[Region]],'Sentiment Classification'!J:K,2,FALSE)</f>
        <v>154</v>
      </c>
      <c r="BF565" s="66">
        <f>VLOOKUP(Edges[[#This Row],[States]],'Sentiment Classification'!E:F,2,FALSE)</f>
        <v>161</v>
      </c>
      <c r="BG565" s="65" t="str">
        <f>REPLACE(INDEX(GroupVertices[Group], MATCH(Edges[[#This Row],[Vertex 1]],GroupVertices[Vertex],0)),1,1,"")</f>
        <v>orth</v>
      </c>
      <c r="BH565" s="65" t="str">
        <f>REPLACE(INDEX(GroupVertices[Group], MATCH(Edges[[#This Row],[Vertex 2]],GroupVertices[Vertex],0)),1,1,"")</f>
        <v>orth</v>
      </c>
      <c r="BI565">
        <v>1</v>
      </c>
    </row>
    <row r="566" spans="1:61" x14ac:dyDescent="0.25">
      <c r="A566" s="64" t="s">
        <v>4397</v>
      </c>
      <c r="B566" s="64" t="s">
        <v>4500</v>
      </c>
      <c r="C566" s="79" t="s">
        <v>9479</v>
      </c>
      <c r="D566" s="87">
        <v>1</v>
      </c>
      <c r="E566" s="88"/>
      <c r="F566" s="89">
        <v>90</v>
      </c>
      <c r="G566" s="66" t="str">
        <f>IF(Edges[[#This Row],[Vertex 1]]=Edges[[#This Row],[Vertex 2]],"HIDE","SHOW")</f>
        <v>SHOW</v>
      </c>
      <c r="H566" s="77"/>
      <c r="I566" s="90"/>
      <c r="J566" s="90"/>
      <c r="K566" s="34" t="s">
        <v>65</v>
      </c>
      <c r="L566" s="93">
        <v>566</v>
      </c>
      <c r="M566" s="93"/>
      <c r="N566" s="92"/>
      <c r="O566" s="66" t="s">
        <v>232</v>
      </c>
      <c r="P566" s="68">
        <v>42847.717905092592</v>
      </c>
      <c r="Q566" s="66" t="s">
        <v>4673</v>
      </c>
      <c r="R566" s="66"/>
      <c r="S566" s="66"/>
      <c r="T566" s="66" t="s">
        <v>4854</v>
      </c>
      <c r="U566" s="66"/>
      <c r="V566" s="70" t="s">
        <v>5001</v>
      </c>
      <c r="W566" s="68">
        <v>42847.717905092592</v>
      </c>
      <c r="X566" s="70" t="s">
        <v>5278</v>
      </c>
      <c r="Y566" s="66"/>
      <c r="Z566" s="66"/>
      <c r="AA566" s="72" t="s">
        <v>5629</v>
      </c>
      <c r="AB566" s="66"/>
      <c r="AC566" s="66" t="b">
        <v>0</v>
      </c>
      <c r="AD566" s="66">
        <v>0</v>
      </c>
      <c r="AE566" s="72" t="s">
        <v>294</v>
      </c>
      <c r="AF566" s="66" t="b">
        <v>0</v>
      </c>
      <c r="AG566" s="66" t="s">
        <v>297</v>
      </c>
      <c r="AH566" s="66"/>
      <c r="AI566" s="72" t="s">
        <v>294</v>
      </c>
      <c r="AJ566" s="66" t="b">
        <v>0</v>
      </c>
      <c r="AK566" s="66">
        <v>280</v>
      </c>
      <c r="AL566" s="72" t="s">
        <v>5736</v>
      </c>
      <c r="AM566" s="66" t="s">
        <v>1783</v>
      </c>
      <c r="AN566" s="66" t="b">
        <v>0</v>
      </c>
      <c r="AO566" s="72" t="s">
        <v>5736</v>
      </c>
      <c r="AP566" s="66" t="s">
        <v>178</v>
      </c>
      <c r="AQ566" s="66">
        <v>0</v>
      </c>
      <c r="AR566" s="66">
        <v>0</v>
      </c>
      <c r="AS566" s="66"/>
      <c r="AT566" s="66"/>
      <c r="AU566" s="66"/>
      <c r="AV566" s="66"/>
      <c r="AW566" s="66"/>
      <c r="AX566" s="66"/>
      <c r="AY566" s="66"/>
      <c r="AZ566" s="66"/>
      <c r="BA566" s="66" t="s">
        <v>1167</v>
      </c>
      <c r="BB566">
        <v>1</v>
      </c>
      <c r="BC566" s="66" t="str">
        <f>VLOOKUP(Edges[[#This Row],[States]],'Sentiment Classification'!E:G,3,FALSE)</f>
        <v>North</v>
      </c>
      <c r="BD566" s="66" t="str">
        <f>IF(Edges[[#This Row],[Vertex 1]]=Edges[[#This Row],[Vertex 2]],"HIDE","SHOW")</f>
        <v>SHOW</v>
      </c>
      <c r="BE566" s="66">
        <f>VLOOKUP(Edges[[#This Row],[Region]],'Sentiment Classification'!J:K,2,FALSE)</f>
        <v>154</v>
      </c>
      <c r="BF566" s="66">
        <f>VLOOKUP(Edges[[#This Row],[States]],'Sentiment Classification'!E:F,2,FALSE)</f>
        <v>161</v>
      </c>
      <c r="BG566" s="65" t="str">
        <f>REPLACE(INDEX(GroupVertices[Group], MATCH(Edges[[#This Row],[Vertex 1]],GroupVertices[Vertex],0)),1,1,"")</f>
        <v>orth</v>
      </c>
      <c r="BH566" s="65" t="str">
        <f>REPLACE(INDEX(GroupVertices[Group], MATCH(Edges[[#This Row],[Vertex 2]],GroupVertices[Vertex],0)),1,1,"")</f>
        <v>orth</v>
      </c>
      <c r="BI566">
        <v>1</v>
      </c>
    </row>
    <row r="567" spans="1:61" x14ac:dyDescent="0.25">
      <c r="A567" s="64" t="s">
        <v>4398</v>
      </c>
      <c r="B567" s="64" t="s">
        <v>4500</v>
      </c>
      <c r="C567" s="79" t="s">
        <v>9479</v>
      </c>
      <c r="D567" s="87">
        <v>1</v>
      </c>
      <c r="E567" s="88"/>
      <c r="F567" s="89">
        <v>90</v>
      </c>
      <c r="G567" s="66" t="str">
        <f>IF(Edges[[#This Row],[Vertex 1]]=Edges[[#This Row],[Vertex 2]],"HIDE","SHOW")</f>
        <v>SHOW</v>
      </c>
      <c r="H567" s="77"/>
      <c r="I567" s="90"/>
      <c r="J567" s="90"/>
      <c r="K567" s="34" t="s">
        <v>65</v>
      </c>
      <c r="L567" s="93">
        <v>567</v>
      </c>
      <c r="M567" s="93"/>
      <c r="N567" s="92"/>
      <c r="O567" s="66" t="s">
        <v>232</v>
      </c>
      <c r="P567" s="68">
        <v>42847.717905092592</v>
      </c>
      <c r="Q567" s="66" t="s">
        <v>4673</v>
      </c>
      <c r="R567" s="66"/>
      <c r="S567" s="66"/>
      <c r="T567" s="66" t="s">
        <v>4854</v>
      </c>
      <c r="U567" s="66"/>
      <c r="V567" s="70" t="s">
        <v>5002</v>
      </c>
      <c r="W567" s="68">
        <v>42847.717905092592</v>
      </c>
      <c r="X567" s="70" t="s">
        <v>5279</v>
      </c>
      <c r="Y567" s="66"/>
      <c r="Z567" s="66"/>
      <c r="AA567" s="72" t="s">
        <v>5630</v>
      </c>
      <c r="AB567" s="66"/>
      <c r="AC567" s="66" t="b">
        <v>0</v>
      </c>
      <c r="AD567" s="66">
        <v>0</v>
      </c>
      <c r="AE567" s="72" t="s">
        <v>294</v>
      </c>
      <c r="AF567" s="66" t="b">
        <v>0</v>
      </c>
      <c r="AG567" s="66" t="s">
        <v>297</v>
      </c>
      <c r="AH567" s="66"/>
      <c r="AI567" s="72" t="s">
        <v>294</v>
      </c>
      <c r="AJ567" s="66" t="b">
        <v>0</v>
      </c>
      <c r="AK567" s="66">
        <v>280</v>
      </c>
      <c r="AL567" s="72" t="s">
        <v>5736</v>
      </c>
      <c r="AM567" s="66" t="s">
        <v>1783</v>
      </c>
      <c r="AN567" s="66" t="b">
        <v>0</v>
      </c>
      <c r="AO567" s="72" t="s">
        <v>5736</v>
      </c>
      <c r="AP567" s="66" t="s">
        <v>178</v>
      </c>
      <c r="AQ567" s="66">
        <v>0</v>
      </c>
      <c r="AR567" s="66">
        <v>0</v>
      </c>
      <c r="AS567" s="66"/>
      <c r="AT567" s="66"/>
      <c r="AU567" s="66"/>
      <c r="AV567" s="66"/>
      <c r="AW567" s="66"/>
      <c r="AX567" s="66"/>
      <c r="AY567" s="66"/>
      <c r="AZ567" s="66"/>
      <c r="BA567" s="66" t="s">
        <v>1167</v>
      </c>
      <c r="BB567">
        <v>1</v>
      </c>
      <c r="BC567" s="66" t="str">
        <f>VLOOKUP(Edges[[#This Row],[States]],'Sentiment Classification'!E:G,3,FALSE)</f>
        <v>North</v>
      </c>
      <c r="BD567" s="66" t="str">
        <f>IF(Edges[[#This Row],[Vertex 1]]=Edges[[#This Row],[Vertex 2]],"HIDE","SHOW")</f>
        <v>SHOW</v>
      </c>
      <c r="BE567" s="66">
        <f>VLOOKUP(Edges[[#This Row],[Region]],'Sentiment Classification'!J:K,2,FALSE)</f>
        <v>154</v>
      </c>
      <c r="BF567" s="66">
        <f>VLOOKUP(Edges[[#This Row],[States]],'Sentiment Classification'!E:F,2,FALSE)</f>
        <v>161</v>
      </c>
      <c r="BG567" s="65" t="str">
        <f>REPLACE(INDEX(GroupVertices[Group], MATCH(Edges[[#This Row],[Vertex 1]],GroupVertices[Vertex],0)),1,1,"")</f>
        <v>orth</v>
      </c>
      <c r="BH567" s="65" t="str">
        <f>REPLACE(INDEX(GroupVertices[Group], MATCH(Edges[[#This Row],[Vertex 2]],GroupVertices[Vertex],0)),1,1,"")</f>
        <v>orth</v>
      </c>
      <c r="BI567">
        <v>1</v>
      </c>
    </row>
    <row r="568" spans="1:61" x14ac:dyDescent="0.25">
      <c r="A568" s="64" t="s">
        <v>4399</v>
      </c>
      <c r="B568" s="64" t="s">
        <v>4500</v>
      </c>
      <c r="C568" s="79" t="s">
        <v>9479</v>
      </c>
      <c r="D568" s="87">
        <v>1</v>
      </c>
      <c r="E568" s="88"/>
      <c r="F568" s="89">
        <v>90</v>
      </c>
      <c r="G568" s="66" t="str">
        <f>IF(Edges[[#This Row],[Vertex 1]]=Edges[[#This Row],[Vertex 2]],"HIDE","SHOW")</f>
        <v>SHOW</v>
      </c>
      <c r="H568" s="77"/>
      <c r="I568" s="90"/>
      <c r="J568" s="90"/>
      <c r="K568" s="34" t="s">
        <v>65</v>
      </c>
      <c r="L568" s="93">
        <v>568</v>
      </c>
      <c r="M568" s="93"/>
      <c r="N568" s="92"/>
      <c r="O568" s="66" t="s">
        <v>232</v>
      </c>
      <c r="P568" s="68">
        <v>42847.717905092592</v>
      </c>
      <c r="Q568" s="66" t="s">
        <v>4673</v>
      </c>
      <c r="R568" s="66"/>
      <c r="S568" s="66"/>
      <c r="T568" s="66" t="s">
        <v>4854</v>
      </c>
      <c r="U568" s="66"/>
      <c r="V568" s="70" t="s">
        <v>5003</v>
      </c>
      <c r="W568" s="68">
        <v>42847.717905092592</v>
      </c>
      <c r="X568" s="70" t="s">
        <v>5280</v>
      </c>
      <c r="Y568" s="66"/>
      <c r="Z568" s="66"/>
      <c r="AA568" s="72" t="s">
        <v>5631</v>
      </c>
      <c r="AB568" s="66"/>
      <c r="AC568" s="66" t="b">
        <v>0</v>
      </c>
      <c r="AD568" s="66">
        <v>0</v>
      </c>
      <c r="AE568" s="72" t="s">
        <v>294</v>
      </c>
      <c r="AF568" s="66" t="b">
        <v>0</v>
      </c>
      <c r="AG568" s="66" t="s">
        <v>297</v>
      </c>
      <c r="AH568" s="66"/>
      <c r="AI568" s="72" t="s">
        <v>294</v>
      </c>
      <c r="AJ568" s="66" t="b">
        <v>0</v>
      </c>
      <c r="AK568" s="66">
        <v>280</v>
      </c>
      <c r="AL568" s="72" t="s">
        <v>5736</v>
      </c>
      <c r="AM568" s="66" t="s">
        <v>1783</v>
      </c>
      <c r="AN568" s="66" t="b">
        <v>0</v>
      </c>
      <c r="AO568" s="72" t="s">
        <v>5736</v>
      </c>
      <c r="AP568" s="66" t="s">
        <v>178</v>
      </c>
      <c r="AQ568" s="66">
        <v>0</v>
      </c>
      <c r="AR568" s="66">
        <v>0</v>
      </c>
      <c r="AS568" s="66"/>
      <c r="AT568" s="66"/>
      <c r="AU568" s="66"/>
      <c r="AV568" s="66"/>
      <c r="AW568" s="66"/>
      <c r="AX568" s="66"/>
      <c r="AY568" s="66"/>
      <c r="AZ568" s="66"/>
      <c r="BA568" s="66" t="s">
        <v>1167</v>
      </c>
      <c r="BB568">
        <v>1</v>
      </c>
      <c r="BC568" s="66" t="str">
        <f>VLOOKUP(Edges[[#This Row],[States]],'Sentiment Classification'!E:G,3,FALSE)</f>
        <v>North</v>
      </c>
      <c r="BD568" s="66" t="str">
        <f>IF(Edges[[#This Row],[Vertex 1]]=Edges[[#This Row],[Vertex 2]],"HIDE","SHOW")</f>
        <v>SHOW</v>
      </c>
      <c r="BE568" s="66">
        <f>VLOOKUP(Edges[[#This Row],[Region]],'Sentiment Classification'!J:K,2,FALSE)</f>
        <v>154</v>
      </c>
      <c r="BF568" s="66">
        <f>VLOOKUP(Edges[[#This Row],[States]],'Sentiment Classification'!E:F,2,FALSE)</f>
        <v>161</v>
      </c>
      <c r="BG568" s="65" t="str">
        <f>REPLACE(INDEX(GroupVertices[Group], MATCH(Edges[[#This Row],[Vertex 1]],GroupVertices[Vertex],0)),1,1,"")</f>
        <v>orth</v>
      </c>
      <c r="BH568" s="65" t="str">
        <f>REPLACE(INDEX(GroupVertices[Group], MATCH(Edges[[#This Row],[Vertex 2]],GroupVertices[Vertex],0)),1,1,"")</f>
        <v>orth</v>
      </c>
      <c r="BI568">
        <v>1</v>
      </c>
    </row>
    <row r="569" spans="1:61" x14ac:dyDescent="0.25">
      <c r="A569" s="64" t="s">
        <v>4400</v>
      </c>
      <c r="B569" s="64" t="s">
        <v>4500</v>
      </c>
      <c r="C569" s="79" t="s">
        <v>9479</v>
      </c>
      <c r="D569" s="87">
        <v>1</v>
      </c>
      <c r="E569" s="88"/>
      <c r="F569" s="89">
        <v>90</v>
      </c>
      <c r="G569" s="66" t="str">
        <f>IF(Edges[[#This Row],[Vertex 1]]=Edges[[#This Row],[Vertex 2]],"HIDE","SHOW")</f>
        <v>SHOW</v>
      </c>
      <c r="H569" s="77"/>
      <c r="I569" s="90"/>
      <c r="J569" s="90"/>
      <c r="K569" s="34" t="s">
        <v>65</v>
      </c>
      <c r="L569" s="93">
        <v>569</v>
      </c>
      <c r="M569" s="93"/>
      <c r="N569" s="92"/>
      <c r="O569" s="66" t="s">
        <v>232</v>
      </c>
      <c r="P569" s="68">
        <v>42847.717905092592</v>
      </c>
      <c r="Q569" s="66" t="s">
        <v>4673</v>
      </c>
      <c r="R569" s="66"/>
      <c r="S569" s="66"/>
      <c r="T569" s="66" t="s">
        <v>4854</v>
      </c>
      <c r="U569" s="66"/>
      <c r="V569" s="70" t="s">
        <v>5004</v>
      </c>
      <c r="W569" s="68">
        <v>42847.717905092592</v>
      </c>
      <c r="X569" s="70" t="s">
        <v>5281</v>
      </c>
      <c r="Y569" s="66"/>
      <c r="Z569" s="66"/>
      <c r="AA569" s="72" t="s">
        <v>5632</v>
      </c>
      <c r="AB569" s="66"/>
      <c r="AC569" s="66" t="b">
        <v>0</v>
      </c>
      <c r="AD569" s="66">
        <v>0</v>
      </c>
      <c r="AE569" s="72" t="s">
        <v>294</v>
      </c>
      <c r="AF569" s="66" t="b">
        <v>0</v>
      </c>
      <c r="AG569" s="66" t="s">
        <v>297</v>
      </c>
      <c r="AH569" s="66"/>
      <c r="AI569" s="72" t="s">
        <v>294</v>
      </c>
      <c r="AJ569" s="66" t="b">
        <v>0</v>
      </c>
      <c r="AK569" s="66">
        <v>280</v>
      </c>
      <c r="AL569" s="72" t="s">
        <v>5736</v>
      </c>
      <c r="AM569" s="66" t="s">
        <v>1783</v>
      </c>
      <c r="AN569" s="66" t="b">
        <v>0</v>
      </c>
      <c r="AO569" s="72" t="s">
        <v>5736</v>
      </c>
      <c r="AP569" s="66" t="s">
        <v>178</v>
      </c>
      <c r="AQ569" s="66">
        <v>0</v>
      </c>
      <c r="AR569" s="66">
        <v>0</v>
      </c>
      <c r="AS569" s="66"/>
      <c r="AT569" s="66"/>
      <c r="AU569" s="66"/>
      <c r="AV569" s="66"/>
      <c r="AW569" s="66"/>
      <c r="AX569" s="66"/>
      <c r="AY569" s="66"/>
      <c r="AZ569" s="66"/>
      <c r="BA569" s="66" t="s">
        <v>1167</v>
      </c>
      <c r="BB569">
        <v>1</v>
      </c>
      <c r="BC569" s="66" t="str">
        <f>VLOOKUP(Edges[[#This Row],[States]],'Sentiment Classification'!E:G,3,FALSE)</f>
        <v>North</v>
      </c>
      <c r="BD569" s="66" t="str">
        <f>IF(Edges[[#This Row],[Vertex 1]]=Edges[[#This Row],[Vertex 2]],"HIDE","SHOW")</f>
        <v>SHOW</v>
      </c>
      <c r="BE569" s="66">
        <f>VLOOKUP(Edges[[#This Row],[Region]],'Sentiment Classification'!J:K,2,FALSE)</f>
        <v>154</v>
      </c>
      <c r="BF569" s="66">
        <f>VLOOKUP(Edges[[#This Row],[States]],'Sentiment Classification'!E:F,2,FALSE)</f>
        <v>161</v>
      </c>
      <c r="BG569" s="65" t="str">
        <f>REPLACE(INDEX(GroupVertices[Group], MATCH(Edges[[#This Row],[Vertex 1]],GroupVertices[Vertex],0)),1,1,"")</f>
        <v>orth</v>
      </c>
      <c r="BH569" s="65" t="str">
        <f>REPLACE(INDEX(GroupVertices[Group], MATCH(Edges[[#This Row],[Vertex 2]],GroupVertices[Vertex],0)),1,1,"")</f>
        <v>orth</v>
      </c>
      <c r="BI569">
        <v>1</v>
      </c>
    </row>
    <row r="570" spans="1:61" x14ac:dyDescent="0.25">
      <c r="A570" s="64" t="s">
        <v>4401</v>
      </c>
      <c r="B570" s="64" t="s">
        <v>4500</v>
      </c>
      <c r="C570" s="79" t="s">
        <v>9479</v>
      </c>
      <c r="D570" s="87">
        <v>1</v>
      </c>
      <c r="E570" s="88"/>
      <c r="F570" s="89">
        <v>90</v>
      </c>
      <c r="G570" s="66" t="str">
        <f>IF(Edges[[#This Row],[Vertex 1]]=Edges[[#This Row],[Vertex 2]],"HIDE","SHOW")</f>
        <v>SHOW</v>
      </c>
      <c r="H570" s="77"/>
      <c r="I570" s="90"/>
      <c r="J570" s="90"/>
      <c r="K570" s="34" t="s">
        <v>65</v>
      </c>
      <c r="L570" s="93">
        <v>570</v>
      </c>
      <c r="M570" s="93"/>
      <c r="N570" s="92"/>
      <c r="O570" s="66" t="s">
        <v>232</v>
      </c>
      <c r="P570" s="68">
        <v>42847.717905092592</v>
      </c>
      <c r="Q570" s="66" t="s">
        <v>4673</v>
      </c>
      <c r="R570" s="66"/>
      <c r="S570" s="66"/>
      <c r="T570" s="66" t="s">
        <v>4854</v>
      </c>
      <c r="U570" s="66"/>
      <c r="V570" s="70" t="s">
        <v>5005</v>
      </c>
      <c r="W570" s="68">
        <v>42847.717905092592</v>
      </c>
      <c r="X570" s="70" t="s">
        <v>5282</v>
      </c>
      <c r="Y570" s="66"/>
      <c r="Z570" s="66"/>
      <c r="AA570" s="72" t="s">
        <v>5633</v>
      </c>
      <c r="AB570" s="66"/>
      <c r="AC570" s="66" t="b">
        <v>0</v>
      </c>
      <c r="AD570" s="66">
        <v>0</v>
      </c>
      <c r="AE570" s="72" t="s">
        <v>294</v>
      </c>
      <c r="AF570" s="66" t="b">
        <v>0</v>
      </c>
      <c r="AG570" s="66" t="s">
        <v>297</v>
      </c>
      <c r="AH570" s="66"/>
      <c r="AI570" s="72" t="s">
        <v>294</v>
      </c>
      <c r="AJ570" s="66" t="b">
        <v>0</v>
      </c>
      <c r="AK570" s="66">
        <v>280</v>
      </c>
      <c r="AL570" s="72" t="s">
        <v>5736</v>
      </c>
      <c r="AM570" s="66" t="s">
        <v>1783</v>
      </c>
      <c r="AN570" s="66" t="b">
        <v>0</v>
      </c>
      <c r="AO570" s="72" t="s">
        <v>5736</v>
      </c>
      <c r="AP570" s="66" t="s">
        <v>178</v>
      </c>
      <c r="AQ570" s="66">
        <v>0</v>
      </c>
      <c r="AR570" s="66">
        <v>0</v>
      </c>
      <c r="AS570" s="66"/>
      <c r="AT570" s="66"/>
      <c r="AU570" s="66"/>
      <c r="AV570" s="66"/>
      <c r="AW570" s="66"/>
      <c r="AX570" s="66"/>
      <c r="AY570" s="66"/>
      <c r="AZ570" s="66"/>
      <c r="BA570" s="66" t="s">
        <v>1167</v>
      </c>
      <c r="BB570">
        <v>1</v>
      </c>
      <c r="BC570" s="66" t="str">
        <f>VLOOKUP(Edges[[#This Row],[States]],'Sentiment Classification'!E:G,3,FALSE)</f>
        <v>North</v>
      </c>
      <c r="BD570" s="66" t="str">
        <f>IF(Edges[[#This Row],[Vertex 1]]=Edges[[#This Row],[Vertex 2]],"HIDE","SHOW")</f>
        <v>SHOW</v>
      </c>
      <c r="BE570" s="66">
        <f>VLOOKUP(Edges[[#This Row],[Region]],'Sentiment Classification'!J:K,2,FALSE)</f>
        <v>154</v>
      </c>
      <c r="BF570" s="66">
        <f>VLOOKUP(Edges[[#This Row],[States]],'Sentiment Classification'!E:F,2,FALSE)</f>
        <v>161</v>
      </c>
      <c r="BG570" s="65" t="str">
        <f>REPLACE(INDEX(GroupVertices[Group], MATCH(Edges[[#This Row],[Vertex 1]],GroupVertices[Vertex],0)),1,1,"")</f>
        <v>orth</v>
      </c>
      <c r="BH570" s="65" t="str">
        <f>REPLACE(INDEX(GroupVertices[Group], MATCH(Edges[[#This Row],[Vertex 2]],GroupVertices[Vertex],0)),1,1,"")</f>
        <v>orth</v>
      </c>
      <c r="BI570">
        <v>1</v>
      </c>
    </row>
    <row r="571" spans="1:61" x14ac:dyDescent="0.25">
      <c r="A571" s="64" t="s">
        <v>4402</v>
      </c>
      <c r="B571" s="64" t="s">
        <v>4500</v>
      </c>
      <c r="C571" s="79" t="s">
        <v>9479</v>
      </c>
      <c r="D571" s="87">
        <v>1</v>
      </c>
      <c r="E571" s="88"/>
      <c r="F571" s="89">
        <v>90</v>
      </c>
      <c r="G571" s="66" t="str">
        <f>IF(Edges[[#This Row],[Vertex 1]]=Edges[[#This Row],[Vertex 2]],"HIDE","SHOW")</f>
        <v>SHOW</v>
      </c>
      <c r="H571" s="77"/>
      <c r="I571" s="90"/>
      <c r="J571" s="90"/>
      <c r="K571" s="34" t="s">
        <v>65</v>
      </c>
      <c r="L571" s="93">
        <v>571</v>
      </c>
      <c r="M571" s="93"/>
      <c r="N571" s="92"/>
      <c r="O571" s="66" t="s">
        <v>232</v>
      </c>
      <c r="P571" s="68">
        <v>42847.717905092592</v>
      </c>
      <c r="Q571" s="66" t="s">
        <v>4673</v>
      </c>
      <c r="R571" s="66"/>
      <c r="S571" s="66"/>
      <c r="T571" s="66" t="s">
        <v>4854</v>
      </c>
      <c r="U571" s="66"/>
      <c r="V571" s="70" t="s">
        <v>5006</v>
      </c>
      <c r="W571" s="68">
        <v>42847.717905092592</v>
      </c>
      <c r="X571" s="70" t="s">
        <v>5283</v>
      </c>
      <c r="Y571" s="66"/>
      <c r="Z571" s="66"/>
      <c r="AA571" s="72" t="s">
        <v>5634</v>
      </c>
      <c r="AB571" s="66"/>
      <c r="AC571" s="66" t="b">
        <v>0</v>
      </c>
      <c r="AD571" s="66">
        <v>0</v>
      </c>
      <c r="AE571" s="72" t="s">
        <v>294</v>
      </c>
      <c r="AF571" s="66" t="b">
        <v>0</v>
      </c>
      <c r="AG571" s="66" t="s">
        <v>297</v>
      </c>
      <c r="AH571" s="66"/>
      <c r="AI571" s="72" t="s">
        <v>294</v>
      </c>
      <c r="AJ571" s="66" t="b">
        <v>0</v>
      </c>
      <c r="AK571" s="66">
        <v>280</v>
      </c>
      <c r="AL571" s="72" t="s">
        <v>5736</v>
      </c>
      <c r="AM571" s="66" t="s">
        <v>1783</v>
      </c>
      <c r="AN571" s="66" t="b">
        <v>0</v>
      </c>
      <c r="AO571" s="72" t="s">
        <v>5736</v>
      </c>
      <c r="AP571" s="66" t="s">
        <v>178</v>
      </c>
      <c r="AQ571" s="66">
        <v>0</v>
      </c>
      <c r="AR571" s="66">
        <v>0</v>
      </c>
      <c r="AS571" s="66"/>
      <c r="AT571" s="66"/>
      <c r="AU571" s="66"/>
      <c r="AV571" s="66"/>
      <c r="AW571" s="66"/>
      <c r="AX571" s="66"/>
      <c r="AY571" s="66"/>
      <c r="AZ571" s="66"/>
      <c r="BA571" s="66" t="s">
        <v>1167</v>
      </c>
      <c r="BB571">
        <v>1</v>
      </c>
      <c r="BC571" s="66" t="str">
        <f>VLOOKUP(Edges[[#This Row],[States]],'Sentiment Classification'!E:G,3,FALSE)</f>
        <v>North</v>
      </c>
      <c r="BD571" s="66" t="str">
        <f>IF(Edges[[#This Row],[Vertex 1]]=Edges[[#This Row],[Vertex 2]],"HIDE","SHOW")</f>
        <v>SHOW</v>
      </c>
      <c r="BE571" s="66">
        <f>VLOOKUP(Edges[[#This Row],[Region]],'Sentiment Classification'!J:K,2,FALSE)</f>
        <v>154</v>
      </c>
      <c r="BF571" s="66">
        <f>VLOOKUP(Edges[[#This Row],[States]],'Sentiment Classification'!E:F,2,FALSE)</f>
        <v>161</v>
      </c>
      <c r="BG571" s="65" t="str">
        <f>REPLACE(INDEX(GroupVertices[Group], MATCH(Edges[[#This Row],[Vertex 1]],GroupVertices[Vertex],0)),1,1,"")</f>
        <v>orth</v>
      </c>
      <c r="BH571" s="65" t="str">
        <f>REPLACE(INDEX(GroupVertices[Group], MATCH(Edges[[#This Row],[Vertex 2]],GroupVertices[Vertex],0)),1,1,"")</f>
        <v>orth</v>
      </c>
      <c r="BI571">
        <v>1</v>
      </c>
    </row>
    <row r="572" spans="1:61" x14ac:dyDescent="0.25">
      <c r="A572" s="64" t="s">
        <v>4403</v>
      </c>
      <c r="B572" s="64" t="s">
        <v>4500</v>
      </c>
      <c r="C572" s="79" t="s">
        <v>9479</v>
      </c>
      <c r="D572" s="87">
        <v>1</v>
      </c>
      <c r="E572" s="88"/>
      <c r="F572" s="89">
        <v>90</v>
      </c>
      <c r="G572" s="66" t="str">
        <f>IF(Edges[[#This Row],[Vertex 1]]=Edges[[#This Row],[Vertex 2]],"HIDE","SHOW")</f>
        <v>SHOW</v>
      </c>
      <c r="H572" s="77"/>
      <c r="I572" s="90"/>
      <c r="J572" s="90"/>
      <c r="K572" s="34" t="s">
        <v>65</v>
      </c>
      <c r="L572" s="93">
        <v>572</v>
      </c>
      <c r="M572" s="93"/>
      <c r="N572" s="92"/>
      <c r="O572" s="66" t="s">
        <v>232</v>
      </c>
      <c r="P572" s="68">
        <v>42847.717905092592</v>
      </c>
      <c r="Q572" s="66" t="s">
        <v>4673</v>
      </c>
      <c r="R572" s="66"/>
      <c r="S572" s="66"/>
      <c r="T572" s="66" t="s">
        <v>4854</v>
      </c>
      <c r="U572" s="66"/>
      <c r="V572" s="70" t="s">
        <v>5007</v>
      </c>
      <c r="W572" s="68">
        <v>42847.717905092592</v>
      </c>
      <c r="X572" s="70" t="s">
        <v>5284</v>
      </c>
      <c r="Y572" s="66"/>
      <c r="Z572" s="66"/>
      <c r="AA572" s="72" t="s">
        <v>5635</v>
      </c>
      <c r="AB572" s="66"/>
      <c r="AC572" s="66" t="b">
        <v>0</v>
      </c>
      <c r="AD572" s="66">
        <v>0</v>
      </c>
      <c r="AE572" s="72" t="s">
        <v>294</v>
      </c>
      <c r="AF572" s="66" t="b">
        <v>0</v>
      </c>
      <c r="AG572" s="66" t="s">
        <v>297</v>
      </c>
      <c r="AH572" s="66"/>
      <c r="AI572" s="72" t="s">
        <v>294</v>
      </c>
      <c r="AJ572" s="66" t="b">
        <v>0</v>
      </c>
      <c r="AK572" s="66">
        <v>280</v>
      </c>
      <c r="AL572" s="72" t="s">
        <v>5736</v>
      </c>
      <c r="AM572" s="66" t="s">
        <v>1783</v>
      </c>
      <c r="AN572" s="66" t="b">
        <v>0</v>
      </c>
      <c r="AO572" s="72" t="s">
        <v>5736</v>
      </c>
      <c r="AP572" s="66" t="s">
        <v>178</v>
      </c>
      <c r="AQ572" s="66">
        <v>0</v>
      </c>
      <c r="AR572" s="66">
        <v>0</v>
      </c>
      <c r="AS572" s="66"/>
      <c r="AT572" s="66"/>
      <c r="AU572" s="66"/>
      <c r="AV572" s="66"/>
      <c r="AW572" s="66"/>
      <c r="AX572" s="66"/>
      <c r="AY572" s="66"/>
      <c r="AZ572" s="66"/>
      <c r="BA572" s="66" t="s">
        <v>1167</v>
      </c>
      <c r="BB572">
        <v>1</v>
      </c>
      <c r="BC572" s="66" t="str">
        <f>VLOOKUP(Edges[[#This Row],[States]],'Sentiment Classification'!E:G,3,FALSE)</f>
        <v>North</v>
      </c>
      <c r="BD572" s="66" t="str">
        <f>IF(Edges[[#This Row],[Vertex 1]]=Edges[[#This Row],[Vertex 2]],"HIDE","SHOW")</f>
        <v>SHOW</v>
      </c>
      <c r="BE572" s="66">
        <f>VLOOKUP(Edges[[#This Row],[Region]],'Sentiment Classification'!J:K,2,FALSE)</f>
        <v>154</v>
      </c>
      <c r="BF572" s="66">
        <f>VLOOKUP(Edges[[#This Row],[States]],'Sentiment Classification'!E:F,2,FALSE)</f>
        <v>161</v>
      </c>
      <c r="BG572" s="65" t="str">
        <f>REPLACE(INDEX(GroupVertices[Group], MATCH(Edges[[#This Row],[Vertex 1]],GroupVertices[Vertex],0)),1,1,"")</f>
        <v>orth</v>
      </c>
      <c r="BH572" s="65" t="str">
        <f>REPLACE(INDEX(GroupVertices[Group], MATCH(Edges[[#This Row],[Vertex 2]],GroupVertices[Vertex],0)),1,1,"")</f>
        <v>orth</v>
      </c>
      <c r="BI572">
        <v>1</v>
      </c>
    </row>
    <row r="573" spans="1:61" x14ac:dyDescent="0.25">
      <c r="A573" s="64" t="s">
        <v>4404</v>
      </c>
      <c r="B573" s="64" t="s">
        <v>4500</v>
      </c>
      <c r="C573" s="79" t="s">
        <v>9479</v>
      </c>
      <c r="D573" s="87">
        <v>1</v>
      </c>
      <c r="E573" s="88"/>
      <c r="F573" s="89">
        <v>90</v>
      </c>
      <c r="G573" s="66" t="str">
        <f>IF(Edges[[#This Row],[Vertex 1]]=Edges[[#This Row],[Vertex 2]],"HIDE","SHOW")</f>
        <v>SHOW</v>
      </c>
      <c r="H573" s="77"/>
      <c r="I573" s="90"/>
      <c r="J573" s="90"/>
      <c r="K573" s="34" t="s">
        <v>65</v>
      </c>
      <c r="L573" s="93">
        <v>573</v>
      </c>
      <c r="M573" s="93"/>
      <c r="N573" s="92"/>
      <c r="O573" s="66" t="s">
        <v>232</v>
      </c>
      <c r="P573" s="68">
        <v>42847.717905092592</v>
      </c>
      <c r="Q573" s="66" t="s">
        <v>4673</v>
      </c>
      <c r="R573" s="66"/>
      <c r="S573" s="66"/>
      <c r="T573" s="66" t="s">
        <v>4854</v>
      </c>
      <c r="U573" s="66"/>
      <c r="V573" s="70" t="s">
        <v>5008</v>
      </c>
      <c r="W573" s="68">
        <v>42847.717905092592</v>
      </c>
      <c r="X573" s="70" t="s">
        <v>5285</v>
      </c>
      <c r="Y573" s="66"/>
      <c r="Z573" s="66"/>
      <c r="AA573" s="72" t="s">
        <v>5636</v>
      </c>
      <c r="AB573" s="66"/>
      <c r="AC573" s="66" t="b">
        <v>0</v>
      </c>
      <c r="AD573" s="66">
        <v>0</v>
      </c>
      <c r="AE573" s="72" t="s">
        <v>294</v>
      </c>
      <c r="AF573" s="66" t="b">
        <v>0</v>
      </c>
      <c r="AG573" s="66" t="s">
        <v>297</v>
      </c>
      <c r="AH573" s="66"/>
      <c r="AI573" s="72" t="s">
        <v>294</v>
      </c>
      <c r="AJ573" s="66" t="b">
        <v>0</v>
      </c>
      <c r="AK573" s="66">
        <v>280</v>
      </c>
      <c r="AL573" s="72" t="s">
        <v>5736</v>
      </c>
      <c r="AM573" s="66" t="s">
        <v>1783</v>
      </c>
      <c r="AN573" s="66" t="b">
        <v>0</v>
      </c>
      <c r="AO573" s="72" t="s">
        <v>5736</v>
      </c>
      <c r="AP573" s="66" t="s">
        <v>178</v>
      </c>
      <c r="AQ573" s="66">
        <v>0</v>
      </c>
      <c r="AR573" s="66">
        <v>0</v>
      </c>
      <c r="AS573" s="66"/>
      <c r="AT573" s="66"/>
      <c r="AU573" s="66"/>
      <c r="AV573" s="66"/>
      <c r="AW573" s="66"/>
      <c r="AX573" s="66"/>
      <c r="AY573" s="66"/>
      <c r="AZ573" s="66"/>
      <c r="BA573" s="66" t="s">
        <v>1167</v>
      </c>
      <c r="BB573">
        <v>1</v>
      </c>
      <c r="BC573" s="66" t="str">
        <f>VLOOKUP(Edges[[#This Row],[States]],'Sentiment Classification'!E:G,3,FALSE)</f>
        <v>North</v>
      </c>
      <c r="BD573" s="66" t="str">
        <f>IF(Edges[[#This Row],[Vertex 1]]=Edges[[#This Row],[Vertex 2]],"HIDE","SHOW")</f>
        <v>SHOW</v>
      </c>
      <c r="BE573" s="66">
        <f>VLOOKUP(Edges[[#This Row],[Region]],'Sentiment Classification'!J:K,2,FALSE)</f>
        <v>154</v>
      </c>
      <c r="BF573" s="66">
        <f>VLOOKUP(Edges[[#This Row],[States]],'Sentiment Classification'!E:F,2,FALSE)</f>
        <v>161</v>
      </c>
      <c r="BG573" s="65" t="str">
        <f>REPLACE(INDEX(GroupVertices[Group], MATCH(Edges[[#This Row],[Vertex 1]],GroupVertices[Vertex],0)),1,1,"")</f>
        <v>orth</v>
      </c>
      <c r="BH573" s="65" t="str">
        <f>REPLACE(INDEX(GroupVertices[Group], MATCH(Edges[[#This Row],[Vertex 2]],GroupVertices[Vertex],0)),1,1,"")</f>
        <v>orth</v>
      </c>
      <c r="BI573">
        <v>1</v>
      </c>
    </row>
    <row r="574" spans="1:61" x14ac:dyDescent="0.25">
      <c r="A574" s="64" t="s">
        <v>4405</v>
      </c>
      <c r="B574" s="64" t="s">
        <v>4500</v>
      </c>
      <c r="C574" s="79" t="s">
        <v>9479</v>
      </c>
      <c r="D574" s="87">
        <v>1</v>
      </c>
      <c r="E574" s="88"/>
      <c r="F574" s="89">
        <v>90</v>
      </c>
      <c r="G574" s="66" t="str">
        <f>IF(Edges[[#This Row],[Vertex 1]]=Edges[[#This Row],[Vertex 2]],"HIDE","SHOW")</f>
        <v>SHOW</v>
      </c>
      <c r="H574" s="77"/>
      <c r="I574" s="90"/>
      <c r="J574" s="90"/>
      <c r="K574" s="34" t="s">
        <v>65</v>
      </c>
      <c r="L574" s="93">
        <v>574</v>
      </c>
      <c r="M574" s="93"/>
      <c r="N574" s="92"/>
      <c r="O574" s="66" t="s">
        <v>232</v>
      </c>
      <c r="P574" s="68">
        <v>42847.717905092592</v>
      </c>
      <c r="Q574" s="66" t="s">
        <v>4673</v>
      </c>
      <c r="R574" s="66"/>
      <c r="S574" s="66"/>
      <c r="T574" s="66" t="s">
        <v>4854</v>
      </c>
      <c r="U574" s="66"/>
      <c r="V574" s="70" t="s">
        <v>5009</v>
      </c>
      <c r="W574" s="68">
        <v>42847.717905092592</v>
      </c>
      <c r="X574" s="70" t="s">
        <v>5286</v>
      </c>
      <c r="Y574" s="66"/>
      <c r="Z574" s="66"/>
      <c r="AA574" s="72" t="s">
        <v>5637</v>
      </c>
      <c r="AB574" s="66"/>
      <c r="AC574" s="66" t="b">
        <v>0</v>
      </c>
      <c r="AD574" s="66">
        <v>0</v>
      </c>
      <c r="AE574" s="72" t="s">
        <v>294</v>
      </c>
      <c r="AF574" s="66" t="b">
        <v>0</v>
      </c>
      <c r="AG574" s="66" t="s">
        <v>297</v>
      </c>
      <c r="AH574" s="66"/>
      <c r="AI574" s="72" t="s">
        <v>294</v>
      </c>
      <c r="AJ574" s="66" t="b">
        <v>0</v>
      </c>
      <c r="AK574" s="66">
        <v>280</v>
      </c>
      <c r="AL574" s="72" t="s">
        <v>5736</v>
      </c>
      <c r="AM574" s="66" t="s">
        <v>1783</v>
      </c>
      <c r="AN574" s="66" t="b">
        <v>0</v>
      </c>
      <c r="AO574" s="72" t="s">
        <v>5736</v>
      </c>
      <c r="AP574" s="66" t="s">
        <v>178</v>
      </c>
      <c r="AQ574" s="66">
        <v>0</v>
      </c>
      <c r="AR574" s="66">
        <v>0</v>
      </c>
      <c r="AS574" s="66"/>
      <c r="AT574" s="66"/>
      <c r="AU574" s="66"/>
      <c r="AV574" s="66"/>
      <c r="AW574" s="66"/>
      <c r="AX574" s="66"/>
      <c r="AY574" s="66"/>
      <c r="AZ574" s="66"/>
      <c r="BA574" s="66" t="s">
        <v>1167</v>
      </c>
      <c r="BB574">
        <v>1</v>
      </c>
      <c r="BC574" s="66" t="str">
        <f>VLOOKUP(Edges[[#This Row],[States]],'Sentiment Classification'!E:G,3,FALSE)</f>
        <v>North</v>
      </c>
      <c r="BD574" s="66" t="str">
        <f>IF(Edges[[#This Row],[Vertex 1]]=Edges[[#This Row],[Vertex 2]],"HIDE","SHOW")</f>
        <v>SHOW</v>
      </c>
      <c r="BE574" s="66">
        <f>VLOOKUP(Edges[[#This Row],[Region]],'Sentiment Classification'!J:K,2,FALSE)</f>
        <v>154</v>
      </c>
      <c r="BF574" s="66">
        <f>VLOOKUP(Edges[[#This Row],[States]],'Sentiment Classification'!E:F,2,FALSE)</f>
        <v>161</v>
      </c>
      <c r="BG574" s="65" t="str">
        <f>REPLACE(INDEX(GroupVertices[Group], MATCH(Edges[[#This Row],[Vertex 1]],GroupVertices[Vertex],0)),1,1,"")</f>
        <v>orth</v>
      </c>
      <c r="BH574" s="65" t="str">
        <f>REPLACE(INDEX(GroupVertices[Group], MATCH(Edges[[#This Row],[Vertex 2]],GroupVertices[Vertex],0)),1,1,"")</f>
        <v>orth</v>
      </c>
      <c r="BI574">
        <v>1</v>
      </c>
    </row>
    <row r="575" spans="1:61" hidden="1" x14ac:dyDescent="0.25">
      <c r="A575" s="64" t="s">
        <v>4406</v>
      </c>
      <c r="B575" s="64" t="s">
        <v>4406</v>
      </c>
      <c r="C575" s="79"/>
      <c r="D575" s="87"/>
      <c r="E575" s="88"/>
      <c r="F575" s="89"/>
      <c r="G575" s="66" t="str">
        <f>IF(Edges[[#This Row],[Vertex 1]]=Edges[[#This Row],[Vertex 2]],"HIDE","SHOW")</f>
        <v>HIDE</v>
      </c>
      <c r="H575" s="77"/>
      <c r="I575" s="90"/>
      <c r="J575" s="90"/>
      <c r="K575" s="34" t="s">
        <v>65</v>
      </c>
      <c r="L575" s="93">
        <v>575</v>
      </c>
      <c r="M575" s="93"/>
      <c r="N575" s="92"/>
      <c r="O575" s="66" t="s">
        <v>178</v>
      </c>
      <c r="P575" s="68">
        <v>42847.717986111114</v>
      </c>
      <c r="Q575" s="66" t="s">
        <v>4677</v>
      </c>
      <c r="R575" s="66"/>
      <c r="S575" s="66"/>
      <c r="T575" s="66" t="s">
        <v>4855</v>
      </c>
      <c r="U575" s="66"/>
      <c r="V575" s="70" t="s">
        <v>5010</v>
      </c>
      <c r="W575" s="68">
        <v>42847.717986111114</v>
      </c>
      <c r="X575" s="70" t="s">
        <v>5287</v>
      </c>
      <c r="Y575" s="66"/>
      <c r="Z575" s="66"/>
      <c r="AA575" s="72" t="s">
        <v>5638</v>
      </c>
      <c r="AB575" s="66"/>
      <c r="AC575" s="66" t="b">
        <v>0</v>
      </c>
      <c r="AD575" s="66">
        <v>2</v>
      </c>
      <c r="AE575" s="72" t="s">
        <v>294</v>
      </c>
      <c r="AF575" s="66" t="b">
        <v>0</v>
      </c>
      <c r="AG575" s="66" t="s">
        <v>298</v>
      </c>
      <c r="AH575" s="66"/>
      <c r="AI575" s="72" t="s">
        <v>294</v>
      </c>
      <c r="AJ575" s="66" t="b">
        <v>0</v>
      </c>
      <c r="AK575" s="66">
        <v>0</v>
      </c>
      <c r="AL575" s="72" t="s">
        <v>294</v>
      </c>
      <c r="AM575" s="66" t="s">
        <v>300</v>
      </c>
      <c r="AN575" s="66" t="b">
        <v>0</v>
      </c>
      <c r="AO575" s="72" t="s">
        <v>5638</v>
      </c>
      <c r="AP575" s="66" t="s">
        <v>178</v>
      </c>
      <c r="AQ575" s="66">
        <v>0</v>
      </c>
      <c r="AR575" s="66">
        <v>0</v>
      </c>
      <c r="AS575" s="66"/>
      <c r="AT575" s="66"/>
      <c r="AU575" s="66"/>
      <c r="AV575" s="66"/>
      <c r="AW575" s="66"/>
      <c r="AX575" s="66"/>
      <c r="AY575" s="66"/>
      <c r="AZ575" s="66"/>
      <c r="BA575" s="66" t="s">
        <v>1167</v>
      </c>
      <c r="BB575">
        <v>1</v>
      </c>
      <c r="BC575" s="66" t="str">
        <f>VLOOKUP(Edges[[#This Row],[States]],'Sentiment Classification'!E:G,3,FALSE)</f>
        <v>North</v>
      </c>
      <c r="BD575" s="66" t="str">
        <f>IF(Edges[[#This Row],[Vertex 1]]=Edges[[#This Row],[Vertex 2]],"HIDE","SHOW")</f>
        <v>HIDE</v>
      </c>
      <c r="BE575" s="66">
        <f>VLOOKUP(Edges[[#This Row],[Region]],'Sentiment Classification'!J:K,2,FALSE)</f>
        <v>154</v>
      </c>
      <c r="BF575" s="66">
        <f>VLOOKUP(Edges[[#This Row],[States]],'Sentiment Classification'!E:F,2,FALSE)</f>
        <v>161</v>
      </c>
      <c r="BG575" s="137" t="e">
        <f>REPLACE(INDEX(GroupVertices[Group], MATCH(Edges[[#This Row],[Vertex 1]],GroupVertices[Vertex],0)),1,1,"")</f>
        <v>#N/A</v>
      </c>
      <c r="BH575" s="137" t="e">
        <f>REPLACE(INDEX(GroupVertices[Group], MATCH(Edges[[#This Row],[Vertex 2]],GroupVertices[Vertex],0)),1,1,"")</f>
        <v>#N/A</v>
      </c>
      <c r="BI575">
        <v>1</v>
      </c>
    </row>
    <row r="576" spans="1:61" hidden="1" x14ac:dyDescent="0.25">
      <c r="A576" s="64" t="s">
        <v>4407</v>
      </c>
      <c r="B576" s="64" t="s">
        <v>4407</v>
      </c>
      <c r="C576" s="79"/>
      <c r="D576" s="87"/>
      <c r="E576" s="88"/>
      <c r="F576" s="89"/>
      <c r="G576" s="66" t="str">
        <f>IF(Edges[[#This Row],[Vertex 1]]=Edges[[#This Row],[Vertex 2]],"HIDE","SHOW")</f>
        <v>HIDE</v>
      </c>
      <c r="H576" s="77"/>
      <c r="I576" s="90"/>
      <c r="J576" s="90"/>
      <c r="K576" s="34" t="s">
        <v>65</v>
      </c>
      <c r="L576" s="93">
        <v>576</v>
      </c>
      <c r="M576" s="93"/>
      <c r="N576" s="92"/>
      <c r="O576" s="66" t="s">
        <v>178</v>
      </c>
      <c r="P576" s="68">
        <v>42847.717546296299</v>
      </c>
      <c r="Q576" s="66" t="s">
        <v>4678</v>
      </c>
      <c r="R576" s="66"/>
      <c r="S576" s="66"/>
      <c r="T576" s="66" t="s">
        <v>4856</v>
      </c>
      <c r="U576" s="66"/>
      <c r="V576" s="70" t="s">
        <v>5011</v>
      </c>
      <c r="W576" s="68">
        <v>42847.717546296299</v>
      </c>
      <c r="X576" s="70" t="s">
        <v>5288</v>
      </c>
      <c r="Y576" s="66"/>
      <c r="Z576" s="66"/>
      <c r="AA576" s="72" t="s">
        <v>5639</v>
      </c>
      <c r="AB576" s="66"/>
      <c r="AC576" s="66" t="b">
        <v>0</v>
      </c>
      <c r="AD576" s="66">
        <v>2</v>
      </c>
      <c r="AE576" s="72" t="s">
        <v>294</v>
      </c>
      <c r="AF576" s="66" t="b">
        <v>0</v>
      </c>
      <c r="AG576" s="66" t="s">
        <v>297</v>
      </c>
      <c r="AH576" s="66"/>
      <c r="AI576" s="72" t="s">
        <v>294</v>
      </c>
      <c r="AJ576" s="66" t="b">
        <v>0</v>
      </c>
      <c r="AK576" s="66">
        <v>1</v>
      </c>
      <c r="AL576" s="72" t="s">
        <v>294</v>
      </c>
      <c r="AM576" s="66" t="s">
        <v>303</v>
      </c>
      <c r="AN576" s="66" t="b">
        <v>0</v>
      </c>
      <c r="AO576" s="72" t="s">
        <v>5639</v>
      </c>
      <c r="AP576" s="66" t="s">
        <v>178</v>
      </c>
      <c r="AQ576" s="66">
        <v>0</v>
      </c>
      <c r="AR576" s="66">
        <v>0</v>
      </c>
      <c r="AS576" s="66"/>
      <c r="AT576" s="66"/>
      <c r="AU576" s="66"/>
      <c r="AV576" s="66"/>
      <c r="AW576" s="66"/>
      <c r="AX576" s="66"/>
      <c r="AY576" s="66"/>
      <c r="AZ576" s="66"/>
      <c r="BA576" s="66" t="s">
        <v>1167</v>
      </c>
      <c r="BB576">
        <v>1</v>
      </c>
      <c r="BC576" s="66" t="str">
        <f>VLOOKUP(Edges[[#This Row],[States]],'Sentiment Classification'!E:G,3,FALSE)</f>
        <v>North</v>
      </c>
      <c r="BD576" s="66" t="str">
        <f>IF(Edges[[#This Row],[Vertex 1]]=Edges[[#This Row],[Vertex 2]],"HIDE","SHOW")</f>
        <v>HIDE</v>
      </c>
      <c r="BE576" s="66">
        <f>VLOOKUP(Edges[[#This Row],[Region]],'Sentiment Classification'!J:K,2,FALSE)</f>
        <v>154</v>
      </c>
      <c r="BF576" s="66">
        <f>VLOOKUP(Edges[[#This Row],[States]],'Sentiment Classification'!E:F,2,FALSE)</f>
        <v>161</v>
      </c>
      <c r="BG576" s="137" t="str">
        <f>REPLACE(INDEX(GroupVertices[Group], MATCH(Edges[[#This Row],[Vertex 1]],GroupVertices[Vertex],0)),1,1,"")</f>
        <v>orth</v>
      </c>
      <c r="BH576" s="137" t="str">
        <f>REPLACE(INDEX(GroupVertices[Group], MATCH(Edges[[#This Row],[Vertex 2]],GroupVertices[Vertex],0)),1,1,"")</f>
        <v>orth</v>
      </c>
      <c r="BI576">
        <v>1</v>
      </c>
    </row>
    <row r="577" spans="1:61" x14ac:dyDescent="0.25">
      <c r="A577" s="64" t="s">
        <v>4408</v>
      </c>
      <c r="B577" s="64" t="s">
        <v>4407</v>
      </c>
      <c r="C577" s="79" t="s">
        <v>9479</v>
      </c>
      <c r="D577" s="87">
        <v>1</v>
      </c>
      <c r="E577" s="88"/>
      <c r="F577" s="89">
        <v>90</v>
      </c>
      <c r="G577" s="66" t="str">
        <f>IF(Edges[[#This Row],[Vertex 1]]=Edges[[#This Row],[Vertex 2]],"HIDE","SHOW")</f>
        <v>SHOW</v>
      </c>
      <c r="H577" s="77"/>
      <c r="I577" s="90"/>
      <c r="J577" s="90"/>
      <c r="K577" s="34" t="s">
        <v>65</v>
      </c>
      <c r="L577" s="93">
        <v>577</v>
      </c>
      <c r="M577" s="93"/>
      <c r="N577" s="92"/>
      <c r="O577" s="66" t="s">
        <v>232</v>
      </c>
      <c r="P577" s="68">
        <v>42847.718449074076</v>
      </c>
      <c r="Q577" s="66" t="s">
        <v>4679</v>
      </c>
      <c r="R577" s="66"/>
      <c r="S577" s="66"/>
      <c r="T577" s="66"/>
      <c r="U577" s="66"/>
      <c r="V577" s="70" t="s">
        <v>5012</v>
      </c>
      <c r="W577" s="68">
        <v>42847.718449074076</v>
      </c>
      <c r="X577" s="70" t="s">
        <v>5289</v>
      </c>
      <c r="Y577" s="66"/>
      <c r="Z577" s="66"/>
      <c r="AA577" s="72" t="s">
        <v>5640</v>
      </c>
      <c r="AB577" s="66"/>
      <c r="AC577" s="66" t="b">
        <v>0</v>
      </c>
      <c r="AD577" s="66">
        <v>0</v>
      </c>
      <c r="AE577" s="72" t="s">
        <v>294</v>
      </c>
      <c r="AF577" s="66" t="b">
        <v>0</v>
      </c>
      <c r="AG577" s="66" t="s">
        <v>297</v>
      </c>
      <c r="AH577" s="66"/>
      <c r="AI577" s="72" t="s">
        <v>294</v>
      </c>
      <c r="AJ577" s="66" t="b">
        <v>0</v>
      </c>
      <c r="AK577" s="66">
        <v>1</v>
      </c>
      <c r="AL577" s="72" t="s">
        <v>5639</v>
      </c>
      <c r="AM577" s="66" t="s">
        <v>303</v>
      </c>
      <c r="AN577" s="66" t="b">
        <v>0</v>
      </c>
      <c r="AO577" s="72" t="s">
        <v>5639</v>
      </c>
      <c r="AP577" s="66" t="s">
        <v>178</v>
      </c>
      <c r="AQ577" s="66">
        <v>0</v>
      </c>
      <c r="AR577" s="66">
        <v>0</v>
      </c>
      <c r="AS577" s="66"/>
      <c r="AT577" s="66"/>
      <c r="AU577" s="66"/>
      <c r="AV577" s="66"/>
      <c r="AW577" s="66"/>
      <c r="AX577" s="66"/>
      <c r="AY577" s="66"/>
      <c r="AZ577" s="66"/>
      <c r="BA577" s="66" t="s">
        <v>1167</v>
      </c>
      <c r="BB577">
        <v>1</v>
      </c>
      <c r="BC577" s="66" t="str">
        <f>VLOOKUP(Edges[[#This Row],[States]],'Sentiment Classification'!E:G,3,FALSE)</f>
        <v>North</v>
      </c>
      <c r="BD577" s="66" t="str">
        <f>IF(Edges[[#This Row],[Vertex 1]]=Edges[[#This Row],[Vertex 2]],"HIDE","SHOW")</f>
        <v>SHOW</v>
      </c>
      <c r="BE577" s="66">
        <f>VLOOKUP(Edges[[#This Row],[Region]],'Sentiment Classification'!J:K,2,FALSE)</f>
        <v>154</v>
      </c>
      <c r="BF577" s="66">
        <f>VLOOKUP(Edges[[#This Row],[States]],'Sentiment Classification'!E:F,2,FALSE)</f>
        <v>161</v>
      </c>
      <c r="BG577" s="65" t="str">
        <f>REPLACE(INDEX(GroupVertices[Group], MATCH(Edges[[#This Row],[Vertex 1]],GroupVertices[Vertex],0)),1,1,"")</f>
        <v>orth</v>
      </c>
      <c r="BH577" s="65" t="str">
        <f>REPLACE(INDEX(GroupVertices[Group], MATCH(Edges[[#This Row],[Vertex 2]],GroupVertices[Vertex],0)),1,1,"")</f>
        <v>orth</v>
      </c>
      <c r="BI577">
        <v>1</v>
      </c>
    </row>
    <row r="578" spans="1:61" x14ac:dyDescent="0.25">
      <c r="A578" s="64" t="s">
        <v>4409</v>
      </c>
      <c r="B578" s="64" t="s">
        <v>4500</v>
      </c>
      <c r="C578" s="79" t="s">
        <v>9479</v>
      </c>
      <c r="D578" s="87">
        <v>1</v>
      </c>
      <c r="E578" s="88"/>
      <c r="F578" s="89">
        <v>90</v>
      </c>
      <c r="G578" s="66" t="str">
        <f>IF(Edges[[#This Row],[Vertex 1]]=Edges[[#This Row],[Vertex 2]],"HIDE","SHOW")</f>
        <v>SHOW</v>
      </c>
      <c r="H578" s="77"/>
      <c r="I578" s="90"/>
      <c r="J578" s="90"/>
      <c r="K578" s="34" t="s">
        <v>65</v>
      </c>
      <c r="L578" s="93">
        <v>578</v>
      </c>
      <c r="M578" s="93"/>
      <c r="N578" s="92"/>
      <c r="O578" s="66" t="s">
        <v>232</v>
      </c>
      <c r="P578" s="68">
        <v>42847.71979166667</v>
      </c>
      <c r="Q578" s="66" t="s">
        <v>4673</v>
      </c>
      <c r="R578" s="66"/>
      <c r="S578" s="66"/>
      <c r="T578" s="66" t="s">
        <v>4854</v>
      </c>
      <c r="U578" s="66"/>
      <c r="V578" s="70" t="s">
        <v>5013</v>
      </c>
      <c r="W578" s="68">
        <v>42847.71979166667</v>
      </c>
      <c r="X578" s="70" t="s">
        <v>5290</v>
      </c>
      <c r="Y578" s="66"/>
      <c r="Z578" s="66"/>
      <c r="AA578" s="72" t="s">
        <v>5641</v>
      </c>
      <c r="AB578" s="66"/>
      <c r="AC578" s="66" t="b">
        <v>0</v>
      </c>
      <c r="AD578" s="66">
        <v>0</v>
      </c>
      <c r="AE578" s="72" t="s">
        <v>294</v>
      </c>
      <c r="AF578" s="66" t="b">
        <v>0</v>
      </c>
      <c r="AG578" s="66" t="s">
        <v>297</v>
      </c>
      <c r="AH578" s="66"/>
      <c r="AI578" s="72" t="s">
        <v>294</v>
      </c>
      <c r="AJ578" s="66" t="b">
        <v>0</v>
      </c>
      <c r="AK578" s="66">
        <v>280</v>
      </c>
      <c r="AL578" s="72" t="s">
        <v>5736</v>
      </c>
      <c r="AM578" s="66" t="s">
        <v>585</v>
      </c>
      <c r="AN578" s="66" t="b">
        <v>0</v>
      </c>
      <c r="AO578" s="72" t="s">
        <v>5736</v>
      </c>
      <c r="AP578" s="66" t="s">
        <v>178</v>
      </c>
      <c r="AQ578" s="66">
        <v>0</v>
      </c>
      <c r="AR578" s="66">
        <v>0</v>
      </c>
      <c r="AS578" s="66"/>
      <c r="AT578" s="66"/>
      <c r="AU578" s="66"/>
      <c r="AV578" s="66"/>
      <c r="AW578" s="66"/>
      <c r="AX578" s="66"/>
      <c r="AY578" s="66"/>
      <c r="AZ578" s="66"/>
      <c r="BA578" s="66" t="s">
        <v>1167</v>
      </c>
      <c r="BB578">
        <v>1</v>
      </c>
      <c r="BC578" s="66" t="str">
        <f>VLOOKUP(Edges[[#This Row],[States]],'Sentiment Classification'!E:G,3,FALSE)</f>
        <v>North</v>
      </c>
      <c r="BD578" s="66" t="str">
        <f>IF(Edges[[#This Row],[Vertex 1]]=Edges[[#This Row],[Vertex 2]],"HIDE","SHOW")</f>
        <v>SHOW</v>
      </c>
      <c r="BE578" s="66">
        <f>VLOOKUP(Edges[[#This Row],[Region]],'Sentiment Classification'!J:K,2,FALSE)</f>
        <v>154</v>
      </c>
      <c r="BF578" s="66">
        <f>VLOOKUP(Edges[[#This Row],[States]],'Sentiment Classification'!E:F,2,FALSE)</f>
        <v>161</v>
      </c>
      <c r="BG578" s="65" t="str">
        <f>REPLACE(INDEX(GroupVertices[Group], MATCH(Edges[[#This Row],[Vertex 1]],GroupVertices[Vertex],0)),1,1,"")</f>
        <v>orth</v>
      </c>
      <c r="BH578" s="65" t="str">
        <f>REPLACE(INDEX(GroupVertices[Group], MATCH(Edges[[#This Row],[Vertex 2]],GroupVertices[Vertex],0)),1,1,"")</f>
        <v>orth</v>
      </c>
      <c r="BI578">
        <v>1</v>
      </c>
    </row>
    <row r="579" spans="1:61" x14ac:dyDescent="0.25">
      <c r="A579" s="64" t="s">
        <v>4410</v>
      </c>
      <c r="B579" s="64" t="s">
        <v>4565</v>
      </c>
      <c r="C579" s="79" t="s">
        <v>9479</v>
      </c>
      <c r="D579" s="87">
        <v>1</v>
      </c>
      <c r="E579" s="88"/>
      <c r="F579" s="89">
        <v>90</v>
      </c>
      <c r="G579" s="66" t="str">
        <f>IF(Edges[[#This Row],[Vertex 1]]=Edges[[#This Row],[Vertex 2]],"HIDE","SHOW")</f>
        <v>SHOW</v>
      </c>
      <c r="H579" s="77"/>
      <c r="I579" s="90"/>
      <c r="J579" s="90"/>
      <c r="K579" s="34" t="s">
        <v>65</v>
      </c>
      <c r="L579" s="93">
        <v>579</v>
      </c>
      <c r="M579" s="93"/>
      <c r="N579" s="92"/>
      <c r="O579" s="66" t="s">
        <v>232</v>
      </c>
      <c r="P579" s="68">
        <v>42847.721932870372</v>
      </c>
      <c r="Q579" s="66" t="s">
        <v>4680</v>
      </c>
      <c r="R579" s="66"/>
      <c r="S579" s="66"/>
      <c r="T579" s="66" t="s">
        <v>4857</v>
      </c>
      <c r="U579" s="66"/>
      <c r="V579" s="70" t="s">
        <v>5014</v>
      </c>
      <c r="W579" s="68">
        <v>42847.721932870372</v>
      </c>
      <c r="X579" s="70" t="s">
        <v>5291</v>
      </c>
      <c r="Y579" s="66"/>
      <c r="Z579" s="66"/>
      <c r="AA579" s="72" t="s">
        <v>5642</v>
      </c>
      <c r="AB579" s="66"/>
      <c r="AC579" s="66" t="b">
        <v>0</v>
      </c>
      <c r="AD579" s="66">
        <v>0</v>
      </c>
      <c r="AE579" s="72" t="s">
        <v>294</v>
      </c>
      <c r="AF579" s="66" t="b">
        <v>0</v>
      </c>
      <c r="AG579" s="66" t="s">
        <v>297</v>
      </c>
      <c r="AH579" s="66"/>
      <c r="AI579" s="72" t="s">
        <v>294</v>
      </c>
      <c r="AJ579" s="66" t="b">
        <v>0</v>
      </c>
      <c r="AK579" s="66">
        <v>61</v>
      </c>
      <c r="AL579" s="72" t="s">
        <v>5814</v>
      </c>
      <c r="AM579" s="66" t="s">
        <v>3799</v>
      </c>
      <c r="AN579" s="66" t="b">
        <v>0</v>
      </c>
      <c r="AO579" s="72" t="s">
        <v>5814</v>
      </c>
      <c r="AP579" s="66" t="s">
        <v>178</v>
      </c>
      <c r="AQ579" s="66">
        <v>0</v>
      </c>
      <c r="AR579" s="66">
        <v>0</v>
      </c>
      <c r="AS579" s="66"/>
      <c r="AT579" s="66"/>
      <c r="AU579" s="66"/>
      <c r="AV579" s="66"/>
      <c r="AW579" s="66"/>
      <c r="AX579" s="66"/>
      <c r="AY579" s="66"/>
      <c r="AZ579" s="66"/>
      <c r="BA579" s="66" t="s">
        <v>1167</v>
      </c>
      <c r="BB579">
        <v>1</v>
      </c>
      <c r="BC579" s="66" t="str">
        <f>VLOOKUP(Edges[[#This Row],[States]],'Sentiment Classification'!E:G,3,FALSE)</f>
        <v>North</v>
      </c>
      <c r="BD579" s="66" t="str">
        <f>IF(Edges[[#This Row],[Vertex 1]]=Edges[[#This Row],[Vertex 2]],"HIDE","SHOW")</f>
        <v>SHOW</v>
      </c>
      <c r="BE579" s="66">
        <f>VLOOKUP(Edges[[#This Row],[Region]],'Sentiment Classification'!J:K,2,FALSE)</f>
        <v>154</v>
      </c>
      <c r="BF579" s="66">
        <f>VLOOKUP(Edges[[#This Row],[States]],'Sentiment Classification'!E:F,2,FALSE)</f>
        <v>161</v>
      </c>
      <c r="BG579" s="65" t="str">
        <f>REPLACE(INDEX(GroupVertices[Group], MATCH(Edges[[#This Row],[Vertex 1]],GroupVertices[Vertex],0)),1,1,"")</f>
        <v>orth</v>
      </c>
      <c r="BH579" s="65" t="str">
        <f>REPLACE(INDEX(GroupVertices[Group], MATCH(Edges[[#This Row],[Vertex 2]],GroupVertices[Vertex],0)),1,1,"")</f>
        <v>orth</v>
      </c>
      <c r="BI579">
        <v>1</v>
      </c>
    </row>
    <row r="580" spans="1:61" x14ac:dyDescent="0.25">
      <c r="A580" s="64" t="s">
        <v>4411</v>
      </c>
      <c r="B580" s="64" t="s">
        <v>4565</v>
      </c>
      <c r="C580" s="79" t="s">
        <v>9479</v>
      </c>
      <c r="D580" s="87">
        <v>1</v>
      </c>
      <c r="E580" s="88"/>
      <c r="F580" s="89">
        <v>90</v>
      </c>
      <c r="G580" s="66" t="str">
        <f>IF(Edges[[#This Row],[Vertex 1]]=Edges[[#This Row],[Vertex 2]],"HIDE","SHOW")</f>
        <v>SHOW</v>
      </c>
      <c r="H580" s="77"/>
      <c r="I580" s="90"/>
      <c r="J580" s="90"/>
      <c r="K580" s="34" t="s">
        <v>65</v>
      </c>
      <c r="L580" s="93">
        <v>580</v>
      </c>
      <c r="M580" s="93"/>
      <c r="N580" s="92"/>
      <c r="O580" s="66" t="s">
        <v>232</v>
      </c>
      <c r="P580" s="68">
        <v>42847.722013888888</v>
      </c>
      <c r="Q580" s="66" t="s">
        <v>4680</v>
      </c>
      <c r="R580" s="66"/>
      <c r="S580" s="66"/>
      <c r="T580" s="66" t="s">
        <v>4857</v>
      </c>
      <c r="U580" s="66"/>
      <c r="V580" s="70" t="s">
        <v>5015</v>
      </c>
      <c r="W580" s="68">
        <v>42847.722013888888</v>
      </c>
      <c r="X580" s="70" t="s">
        <v>5292</v>
      </c>
      <c r="Y580" s="66"/>
      <c r="Z580" s="66"/>
      <c r="AA580" s="72" t="s">
        <v>5643</v>
      </c>
      <c r="AB580" s="66"/>
      <c r="AC580" s="66" t="b">
        <v>0</v>
      </c>
      <c r="AD580" s="66">
        <v>0</v>
      </c>
      <c r="AE580" s="72" t="s">
        <v>294</v>
      </c>
      <c r="AF580" s="66" t="b">
        <v>0</v>
      </c>
      <c r="AG580" s="66" t="s">
        <v>297</v>
      </c>
      <c r="AH580" s="66"/>
      <c r="AI580" s="72" t="s">
        <v>294</v>
      </c>
      <c r="AJ580" s="66" t="b">
        <v>0</v>
      </c>
      <c r="AK580" s="66">
        <v>61</v>
      </c>
      <c r="AL580" s="72" t="s">
        <v>5814</v>
      </c>
      <c r="AM580" s="66" t="s">
        <v>3799</v>
      </c>
      <c r="AN580" s="66" t="b">
        <v>0</v>
      </c>
      <c r="AO580" s="72" t="s">
        <v>5814</v>
      </c>
      <c r="AP580" s="66" t="s">
        <v>178</v>
      </c>
      <c r="AQ580" s="66">
        <v>0</v>
      </c>
      <c r="AR580" s="66">
        <v>0</v>
      </c>
      <c r="AS580" s="66"/>
      <c r="AT580" s="66"/>
      <c r="AU580" s="66"/>
      <c r="AV580" s="66"/>
      <c r="AW580" s="66"/>
      <c r="AX580" s="66"/>
      <c r="AY580" s="66"/>
      <c r="AZ580" s="66"/>
      <c r="BA580" s="66" t="s">
        <v>1167</v>
      </c>
      <c r="BB580">
        <v>1</v>
      </c>
      <c r="BC580" s="66" t="str">
        <f>VLOOKUP(Edges[[#This Row],[States]],'Sentiment Classification'!E:G,3,FALSE)</f>
        <v>North</v>
      </c>
      <c r="BD580" s="66" t="str">
        <f>IF(Edges[[#This Row],[Vertex 1]]=Edges[[#This Row],[Vertex 2]],"HIDE","SHOW")</f>
        <v>SHOW</v>
      </c>
      <c r="BE580" s="66">
        <f>VLOOKUP(Edges[[#This Row],[Region]],'Sentiment Classification'!J:K,2,FALSE)</f>
        <v>154</v>
      </c>
      <c r="BF580" s="66">
        <f>VLOOKUP(Edges[[#This Row],[States]],'Sentiment Classification'!E:F,2,FALSE)</f>
        <v>161</v>
      </c>
      <c r="BG580" s="65" t="str">
        <f>REPLACE(INDEX(GroupVertices[Group], MATCH(Edges[[#This Row],[Vertex 1]],GroupVertices[Vertex],0)),1,1,"")</f>
        <v>orth</v>
      </c>
      <c r="BH580" s="65" t="str">
        <f>REPLACE(INDEX(GroupVertices[Group], MATCH(Edges[[#This Row],[Vertex 2]],GroupVertices[Vertex],0)),1,1,"")</f>
        <v>orth</v>
      </c>
      <c r="BI580">
        <v>1</v>
      </c>
    </row>
    <row r="581" spans="1:61" x14ac:dyDescent="0.25">
      <c r="A581" s="64" t="s">
        <v>4412</v>
      </c>
      <c r="B581" s="64" t="s">
        <v>4565</v>
      </c>
      <c r="C581" s="79" t="s">
        <v>9479</v>
      </c>
      <c r="D581" s="87">
        <v>1</v>
      </c>
      <c r="E581" s="88"/>
      <c r="F581" s="89">
        <v>90</v>
      </c>
      <c r="G581" s="66" t="str">
        <f>IF(Edges[[#This Row],[Vertex 1]]=Edges[[#This Row],[Vertex 2]],"HIDE","SHOW")</f>
        <v>SHOW</v>
      </c>
      <c r="H581" s="77"/>
      <c r="I581" s="90"/>
      <c r="J581" s="90"/>
      <c r="K581" s="34" t="s">
        <v>65</v>
      </c>
      <c r="L581" s="93">
        <v>581</v>
      </c>
      <c r="M581" s="93"/>
      <c r="N581" s="92"/>
      <c r="O581" s="66" t="s">
        <v>232</v>
      </c>
      <c r="P581" s="68">
        <v>42847.722094907411</v>
      </c>
      <c r="Q581" s="66" t="s">
        <v>4680</v>
      </c>
      <c r="R581" s="66"/>
      <c r="S581" s="66"/>
      <c r="T581" s="66" t="s">
        <v>4857</v>
      </c>
      <c r="U581" s="66"/>
      <c r="V581" s="70" t="s">
        <v>5016</v>
      </c>
      <c r="W581" s="68">
        <v>42847.722094907411</v>
      </c>
      <c r="X581" s="70" t="s">
        <v>5293</v>
      </c>
      <c r="Y581" s="66"/>
      <c r="Z581" s="66"/>
      <c r="AA581" s="72" t="s">
        <v>5644</v>
      </c>
      <c r="AB581" s="66"/>
      <c r="AC581" s="66" t="b">
        <v>0</v>
      </c>
      <c r="AD581" s="66">
        <v>0</v>
      </c>
      <c r="AE581" s="72" t="s">
        <v>294</v>
      </c>
      <c r="AF581" s="66" t="b">
        <v>0</v>
      </c>
      <c r="AG581" s="66" t="s">
        <v>297</v>
      </c>
      <c r="AH581" s="66"/>
      <c r="AI581" s="72" t="s">
        <v>294</v>
      </c>
      <c r="AJ581" s="66" t="b">
        <v>0</v>
      </c>
      <c r="AK581" s="66">
        <v>61</v>
      </c>
      <c r="AL581" s="72" t="s">
        <v>5814</v>
      </c>
      <c r="AM581" s="66" t="s">
        <v>3799</v>
      </c>
      <c r="AN581" s="66" t="b">
        <v>0</v>
      </c>
      <c r="AO581" s="72" t="s">
        <v>5814</v>
      </c>
      <c r="AP581" s="66" t="s">
        <v>178</v>
      </c>
      <c r="AQ581" s="66">
        <v>0</v>
      </c>
      <c r="AR581" s="66">
        <v>0</v>
      </c>
      <c r="AS581" s="66"/>
      <c r="AT581" s="66"/>
      <c r="AU581" s="66"/>
      <c r="AV581" s="66"/>
      <c r="AW581" s="66"/>
      <c r="AX581" s="66"/>
      <c r="AY581" s="66"/>
      <c r="AZ581" s="66"/>
      <c r="BA581" s="66" t="s">
        <v>1167</v>
      </c>
      <c r="BB581">
        <v>1</v>
      </c>
      <c r="BC581" s="66" t="str">
        <f>VLOOKUP(Edges[[#This Row],[States]],'Sentiment Classification'!E:G,3,FALSE)</f>
        <v>North</v>
      </c>
      <c r="BD581" s="66" t="str">
        <f>IF(Edges[[#This Row],[Vertex 1]]=Edges[[#This Row],[Vertex 2]],"HIDE","SHOW")</f>
        <v>SHOW</v>
      </c>
      <c r="BE581" s="66">
        <f>VLOOKUP(Edges[[#This Row],[Region]],'Sentiment Classification'!J:K,2,FALSE)</f>
        <v>154</v>
      </c>
      <c r="BF581" s="66">
        <f>VLOOKUP(Edges[[#This Row],[States]],'Sentiment Classification'!E:F,2,FALSE)</f>
        <v>161</v>
      </c>
      <c r="BG581" s="65" t="str">
        <f>REPLACE(INDEX(GroupVertices[Group], MATCH(Edges[[#This Row],[Vertex 1]],GroupVertices[Vertex],0)),1,1,"")</f>
        <v>orth</v>
      </c>
      <c r="BH581" s="65" t="str">
        <f>REPLACE(INDEX(GroupVertices[Group], MATCH(Edges[[#This Row],[Vertex 2]],GroupVertices[Vertex],0)),1,1,"")</f>
        <v>orth</v>
      </c>
      <c r="BI581">
        <v>1</v>
      </c>
    </row>
    <row r="582" spans="1:61" x14ac:dyDescent="0.25">
      <c r="A582" s="64" t="s">
        <v>4413</v>
      </c>
      <c r="B582" s="64" t="s">
        <v>4565</v>
      </c>
      <c r="C582" s="79" t="s">
        <v>9479</v>
      </c>
      <c r="D582" s="87">
        <v>1</v>
      </c>
      <c r="E582" s="88"/>
      <c r="F582" s="89">
        <v>90</v>
      </c>
      <c r="G582" s="66" t="str">
        <f>IF(Edges[[#This Row],[Vertex 1]]=Edges[[#This Row],[Vertex 2]],"HIDE","SHOW")</f>
        <v>SHOW</v>
      </c>
      <c r="H582" s="77"/>
      <c r="I582" s="90"/>
      <c r="J582" s="90"/>
      <c r="K582" s="34" t="s">
        <v>65</v>
      </c>
      <c r="L582" s="93">
        <v>582</v>
      </c>
      <c r="M582" s="93"/>
      <c r="N582" s="92"/>
      <c r="O582" s="66" t="s">
        <v>232</v>
      </c>
      <c r="P582" s="68">
        <v>42847.722245370373</v>
      </c>
      <c r="Q582" s="66" t="s">
        <v>4680</v>
      </c>
      <c r="R582" s="66"/>
      <c r="S582" s="66"/>
      <c r="T582" s="66" t="s">
        <v>4857</v>
      </c>
      <c r="U582" s="66"/>
      <c r="V582" s="70" t="s">
        <v>5017</v>
      </c>
      <c r="W582" s="68">
        <v>42847.722245370373</v>
      </c>
      <c r="X582" s="70" t="s">
        <v>5294</v>
      </c>
      <c r="Y582" s="66"/>
      <c r="Z582" s="66"/>
      <c r="AA582" s="72" t="s">
        <v>5645</v>
      </c>
      <c r="AB582" s="66"/>
      <c r="AC582" s="66" t="b">
        <v>0</v>
      </c>
      <c r="AD582" s="66">
        <v>0</v>
      </c>
      <c r="AE582" s="72" t="s">
        <v>294</v>
      </c>
      <c r="AF582" s="66" t="b">
        <v>0</v>
      </c>
      <c r="AG582" s="66" t="s">
        <v>297</v>
      </c>
      <c r="AH582" s="66"/>
      <c r="AI582" s="72" t="s">
        <v>294</v>
      </c>
      <c r="AJ582" s="66" t="b">
        <v>0</v>
      </c>
      <c r="AK582" s="66">
        <v>61</v>
      </c>
      <c r="AL582" s="72" t="s">
        <v>5814</v>
      </c>
      <c r="AM582" s="66" t="s">
        <v>300</v>
      </c>
      <c r="AN582" s="66" t="b">
        <v>0</v>
      </c>
      <c r="AO582" s="72" t="s">
        <v>5814</v>
      </c>
      <c r="AP582" s="66" t="s">
        <v>178</v>
      </c>
      <c r="AQ582" s="66">
        <v>0</v>
      </c>
      <c r="AR582" s="66">
        <v>0</v>
      </c>
      <c r="AS582" s="66"/>
      <c r="AT582" s="66"/>
      <c r="AU582" s="66"/>
      <c r="AV582" s="66"/>
      <c r="AW582" s="66"/>
      <c r="AX582" s="66"/>
      <c r="AY582" s="66"/>
      <c r="AZ582" s="66"/>
      <c r="BA582" s="66" t="s">
        <v>1167</v>
      </c>
      <c r="BB582">
        <v>1</v>
      </c>
      <c r="BC582" s="66" t="str">
        <f>VLOOKUP(Edges[[#This Row],[States]],'Sentiment Classification'!E:G,3,FALSE)</f>
        <v>North</v>
      </c>
      <c r="BD582" s="66" t="str">
        <f>IF(Edges[[#This Row],[Vertex 1]]=Edges[[#This Row],[Vertex 2]],"HIDE","SHOW")</f>
        <v>SHOW</v>
      </c>
      <c r="BE582" s="66">
        <f>VLOOKUP(Edges[[#This Row],[Region]],'Sentiment Classification'!J:K,2,FALSE)</f>
        <v>154</v>
      </c>
      <c r="BF582" s="66">
        <f>VLOOKUP(Edges[[#This Row],[States]],'Sentiment Classification'!E:F,2,FALSE)</f>
        <v>161</v>
      </c>
      <c r="BG582" s="65" t="str">
        <f>REPLACE(INDEX(GroupVertices[Group], MATCH(Edges[[#This Row],[Vertex 1]],GroupVertices[Vertex],0)),1,1,"")</f>
        <v>orth</v>
      </c>
      <c r="BH582" s="65" t="str">
        <f>REPLACE(INDEX(GroupVertices[Group], MATCH(Edges[[#This Row],[Vertex 2]],GroupVertices[Vertex],0)),1,1,"")</f>
        <v>orth</v>
      </c>
      <c r="BI582">
        <v>1</v>
      </c>
    </row>
    <row r="583" spans="1:61" x14ac:dyDescent="0.25">
      <c r="A583" s="64" t="s">
        <v>4414</v>
      </c>
      <c r="B583" s="64" t="s">
        <v>4565</v>
      </c>
      <c r="C583" s="79" t="s">
        <v>9479</v>
      </c>
      <c r="D583" s="87">
        <v>1</v>
      </c>
      <c r="E583" s="88"/>
      <c r="F583" s="89">
        <v>90</v>
      </c>
      <c r="G583" s="66" t="str">
        <f>IF(Edges[[#This Row],[Vertex 1]]=Edges[[#This Row],[Vertex 2]],"HIDE","SHOW")</f>
        <v>SHOW</v>
      </c>
      <c r="H583" s="77"/>
      <c r="I583" s="90"/>
      <c r="J583" s="90"/>
      <c r="K583" s="34" t="s">
        <v>65</v>
      </c>
      <c r="L583" s="93">
        <v>583</v>
      </c>
      <c r="M583" s="93"/>
      <c r="N583" s="92"/>
      <c r="O583" s="66" t="s">
        <v>232</v>
      </c>
      <c r="P583" s="68">
        <v>42847.722731481481</v>
      </c>
      <c r="Q583" s="66" t="s">
        <v>4680</v>
      </c>
      <c r="R583" s="66"/>
      <c r="S583" s="66"/>
      <c r="T583" s="66" t="s">
        <v>4857</v>
      </c>
      <c r="U583" s="66"/>
      <c r="V583" s="70" t="s">
        <v>5018</v>
      </c>
      <c r="W583" s="68">
        <v>42847.722731481481</v>
      </c>
      <c r="X583" s="70" t="s">
        <v>5295</v>
      </c>
      <c r="Y583" s="66"/>
      <c r="Z583" s="66"/>
      <c r="AA583" s="72" t="s">
        <v>5646</v>
      </c>
      <c r="AB583" s="66"/>
      <c r="AC583" s="66" t="b">
        <v>0</v>
      </c>
      <c r="AD583" s="66">
        <v>0</v>
      </c>
      <c r="AE583" s="72" t="s">
        <v>294</v>
      </c>
      <c r="AF583" s="66" t="b">
        <v>0</v>
      </c>
      <c r="AG583" s="66" t="s">
        <v>297</v>
      </c>
      <c r="AH583" s="66"/>
      <c r="AI583" s="72" t="s">
        <v>294</v>
      </c>
      <c r="AJ583" s="66" t="b">
        <v>0</v>
      </c>
      <c r="AK583" s="66">
        <v>61</v>
      </c>
      <c r="AL583" s="72" t="s">
        <v>5814</v>
      </c>
      <c r="AM583" s="66" t="s">
        <v>303</v>
      </c>
      <c r="AN583" s="66" t="b">
        <v>0</v>
      </c>
      <c r="AO583" s="72" t="s">
        <v>5814</v>
      </c>
      <c r="AP583" s="66" t="s">
        <v>178</v>
      </c>
      <c r="AQ583" s="66">
        <v>0</v>
      </c>
      <c r="AR583" s="66">
        <v>0</v>
      </c>
      <c r="AS583" s="66"/>
      <c r="AT583" s="66"/>
      <c r="AU583" s="66"/>
      <c r="AV583" s="66"/>
      <c r="AW583" s="66"/>
      <c r="AX583" s="66"/>
      <c r="AY583" s="66"/>
      <c r="AZ583" s="66"/>
      <c r="BA583" s="66" t="s">
        <v>1167</v>
      </c>
      <c r="BB583">
        <v>1</v>
      </c>
      <c r="BC583" s="66" t="str">
        <f>VLOOKUP(Edges[[#This Row],[States]],'Sentiment Classification'!E:G,3,FALSE)</f>
        <v>North</v>
      </c>
      <c r="BD583" s="66" t="str">
        <f>IF(Edges[[#This Row],[Vertex 1]]=Edges[[#This Row],[Vertex 2]],"HIDE","SHOW")</f>
        <v>SHOW</v>
      </c>
      <c r="BE583" s="66">
        <f>VLOOKUP(Edges[[#This Row],[Region]],'Sentiment Classification'!J:K,2,FALSE)</f>
        <v>154</v>
      </c>
      <c r="BF583" s="66">
        <f>VLOOKUP(Edges[[#This Row],[States]],'Sentiment Classification'!E:F,2,FALSE)</f>
        <v>161</v>
      </c>
      <c r="BG583" s="65" t="str">
        <f>REPLACE(INDEX(GroupVertices[Group], MATCH(Edges[[#This Row],[Vertex 1]],GroupVertices[Vertex],0)),1,1,"")</f>
        <v>orth</v>
      </c>
      <c r="BH583" s="65" t="str">
        <f>REPLACE(INDEX(GroupVertices[Group], MATCH(Edges[[#This Row],[Vertex 2]],GroupVertices[Vertex],0)),1,1,"")</f>
        <v>orth</v>
      </c>
      <c r="BI583">
        <v>1</v>
      </c>
    </row>
    <row r="584" spans="1:61" x14ac:dyDescent="0.25">
      <c r="A584" s="64" t="s">
        <v>4415</v>
      </c>
      <c r="B584" s="64" t="s">
        <v>4565</v>
      </c>
      <c r="C584" s="79" t="s">
        <v>9479</v>
      </c>
      <c r="D584" s="87">
        <v>1</v>
      </c>
      <c r="E584" s="88"/>
      <c r="F584" s="89">
        <v>90</v>
      </c>
      <c r="G584" s="66" t="str">
        <f>IF(Edges[[#This Row],[Vertex 1]]=Edges[[#This Row],[Vertex 2]],"HIDE","SHOW")</f>
        <v>SHOW</v>
      </c>
      <c r="H584" s="77"/>
      <c r="I584" s="90"/>
      <c r="J584" s="90"/>
      <c r="K584" s="34" t="s">
        <v>65</v>
      </c>
      <c r="L584" s="93">
        <v>584</v>
      </c>
      <c r="M584" s="93"/>
      <c r="N584" s="92"/>
      <c r="O584" s="66" t="s">
        <v>232</v>
      </c>
      <c r="P584" s="68">
        <v>42847.722905092596</v>
      </c>
      <c r="Q584" s="66" t="s">
        <v>4680</v>
      </c>
      <c r="R584" s="66"/>
      <c r="S584" s="66"/>
      <c r="T584" s="66" t="s">
        <v>4857</v>
      </c>
      <c r="U584" s="66"/>
      <c r="V584" s="70" t="s">
        <v>5019</v>
      </c>
      <c r="W584" s="68">
        <v>42847.722905092596</v>
      </c>
      <c r="X584" s="70" t="s">
        <v>5296</v>
      </c>
      <c r="Y584" s="66"/>
      <c r="Z584" s="66"/>
      <c r="AA584" s="72" t="s">
        <v>5647</v>
      </c>
      <c r="AB584" s="66"/>
      <c r="AC584" s="66" t="b">
        <v>0</v>
      </c>
      <c r="AD584" s="66">
        <v>0</v>
      </c>
      <c r="AE584" s="72" t="s">
        <v>294</v>
      </c>
      <c r="AF584" s="66" t="b">
        <v>0</v>
      </c>
      <c r="AG584" s="66" t="s">
        <v>297</v>
      </c>
      <c r="AH584" s="66"/>
      <c r="AI584" s="72" t="s">
        <v>294</v>
      </c>
      <c r="AJ584" s="66" t="b">
        <v>0</v>
      </c>
      <c r="AK584" s="66">
        <v>61</v>
      </c>
      <c r="AL584" s="72" t="s">
        <v>5814</v>
      </c>
      <c r="AM584" s="66" t="s">
        <v>1020</v>
      </c>
      <c r="AN584" s="66" t="b">
        <v>0</v>
      </c>
      <c r="AO584" s="72" t="s">
        <v>5814</v>
      </c>
      <c r="AP584" s="66" t="s">
        <v>178</v>
      </c>
      <c r="AQ584" s="66">
        <v>0</v>
      </c>
      <c r="AR584" s="66">
        <v>0</v>
      </c>
      <c r="AS584" s="66"/>
      <c r="AT584" s="66"/>
      <c r="AU584" s="66"/>
      <c r="AV584" s="66"/>
      <c r="AW584" s="66"/>
      <c r="AX584" s="66"/>
      <c r="AY584" s="66"/>
      <c r="AZ584" s="66"/>
      <c r="BA584" s="66" t="s">
        <v>1167</v>
      </c>
      <c r="BB584">
        <v>1</v>
      </c>
      <c r="BC584" s="66" t="str">
        <f>VLOOKUP(Edges[[#This Row],[States]],'Sentiment Classification'!E:G,3,FALSE)</f>
        <v>North</v>
      </c>
      <c r="BD584" s="66" t="str">
        <f>IF(Edges[[#This Row],[Vertex 1]]=Edges[[#This Row],[Vertex 2]],"HIDE","SHOW")</f>
        <v>SHOW</v>
      </c>
      <c r="BE584" s="66">
        <f>VLOOKUP(Edges[[#This Row],[Region]],'Sentiment Classification'!J:K,2,FALSE)</f>
        <v>154</v>
      </c>
      <c r="BF584" s="66">
        <f>VLOOKUP(Edges[[#This Row],[States]],'Sentiment Classification'!E:F,2,FALSE)</f>
        <v>161</v>
      </c>
      <c r="BG584" s="65" t="str">
        <f>REPLACE(INDEX(GroupVertices[Group], MATCH(Edges[[#This Row],[Vertex 1]],GroupVertices[Vertex],0)),1,1,"")</f>
        <v>orth</v>
      </c>
      <c r="BH584" s="65" t="str">
        <f>REPLACE(INDEX(GroupVertices[Group], MATCH(Edges[[#This Row],[Vertex 2]],GroupVertices[Vertex],0)),1,1,"")</f>
        <v>orth</v>
      </c>
      <c r="BI584">
        <v>1</v>
      </c>
    </row>
    <row r="585" spans="1:61" x14ac:dyDescent="0.25">
      <c r="A585" s="64" t="s">
        <v>4416</v>
      </c>
      <c r="B585" s="64" t="s">
        <v>4565</v>
      </c>
      <c r="C585" s="79" t="s">
        <v>9479</v>
      </c>
      <c r="D585" s="87">
        <v>1</v>
      </c>
      <c r="E585" s="88"/>
      <c r="F585" s="89">
        <v>90</v>
      </c>
      <c r="G585" s="66" t="str">
        <f>IF(Edges[[#This Row],[Vertex 1]]=Edges[[#This Row],[Vertex 2]],"HIDE","SHOW")</f>
        <v>SHOW</v>
      </c>
      <c r="H585" s="77"/>
      <c r="I585" s="90"/>
      <c r="J585" s="90"/>
      <c r="K585" s="34" t="s">
        <v>65</v>
      </c>
      <c r="L585" s="93">
        <v>585</v>
      </c>
      <c r="M585" s="93"/>
      <c r="N585" s="92"/>
      <c r="O585" s="66" t="s">
        <v>232</v>
      </c>
      <c r="P585" s="68">
        <v>42847.722928240742</v>
      </c>
      <c r="Q585" s="66" t="s">
        <v>4680</v>
      </c>
      <c r="R585" s="66"/>
      <c r="S585" s="66"/>
      <c r="T585" s="66" t="s">
        <v>4857</v>
      </c>
      <c r="U585" s="66"/>
      <c r="V585" s="70" t="s">
        <v>5020</v>
      </c>
      <c r="W585" s="68">
        <v>42847.722928240742</v>
      </c>
      <c r="X585" s="70" t="s">
        <v>5297</v>
      </c>
      <c r="Y585" s="66"/>
      <c r="Z585" s="66"/>
      <c r="AA585" s="72" t="s">
        <v>5648</v>
      </c>
      <c r="AB585" s="66"/>
      <c r="AC585" s="66" t="b">
        <v>0</v>
      </c>
      <c r="AD585" s="66">
        <v>0</v>
      </c>
      <c r="AE585" s="72" t="s">
        <v>294</v>
      </c>
      <c r="AF585" s="66" t="b">
        <v>0</v>
      </c>
      <c r="AG585" s="66" t="s">
        <v>297</v>
      </c>
      <c r="AH585" s="66"/>
      <c r="AI585" s="72" t="s">
        <v>294</v>
      </c>
      <c r="AJ585" s="66" t="b">
        <v>0</v>
      </c>
      <c r="AK585" s="66">
        <v>61</v>
      </c>
      <c r="AL585" s="72" t="s">
        <v>5814</v>
      </c>
      <c r="AM585" s="66" t="s">
        <v>585</v>
      </c>
      <c r="AN585" s="66" t="b">
        <v>0</v>
      </c>
      <c r="AO585" s="72" t="s">
        <v>5814</v>
      </c>
      <c r="AP585" s="66" t="s">
        <v>178</v>
      </c>
      <c r="AQ585" s="66">
        <v>0</v>
      </c>
      <c r="AR585" s="66">
        <v>0</v>
      </c>
      <c r="AS585" s="66"/>
      <c r="AT585" s="66"/>
      <c r="AU585" s="66"/>
      <c r="AV585" s="66"/>
      <c r="AW585" s="66"/>
      <c r="AX585" s="66"/>
      <c r="AY585" s="66"/>
      <c r="AZ585" s="66"/>
      <c r="BA585" s="66" t="s">
        <v>1167</v>
      </c>
      <c r="BB585">
        <v>1</v>
      </c>
      <c r="BC585" s="66" t="str">
        <f>VLOOKUP(Edges[[#This Row],[States]],'Sentiment Classification'!E:G,3,FALSE)</f>
        <v>North</v>
      </c>
      <c r="BD585" s="66" t="str">
        <f>IF(Edges[[#This Row],[Vertex 1]]=Edges[[#This Row],[Vertex 2]],"HIDE","SHOW")</f>
        <v>SHOW</v>
      </c>
      <c r="BE585" s="66">
        <f>VLOOKUP(Edges[[#This Row],[Region]],'Sentiment Classification'!J:K,2,FALSE)</f>
        <v>154</v>
      </c>
      <c r="BF585" s="66">
        <f>VLOOKUP(Edges[[#This Row],[States]],'Sentiment Classification'!E:F,2,FALSE)</f>
        <v>161</v>
      </c>
      <c r="BG585" s="65" t="str">
        <f>REPLACE(INDEX(GroupVertices[Group], MATCH(Edges[[#This Row],[Vertex 1]],GroupVertices[Vertex],0)),1,1,"")</f>
        <v>orth</v>
      </c>
      <c r="BH585" s="65" t="str">
        <f>REPLACE(INDEX(GroupVertices[Group], MATCH(Edges[[#This Row],[Vertex 2]],GroupVertices[Vertex],0)),1,1,"")</f>
        <v>orth</v>
      </c>
      <c r="BI585">
        <v>1</v>
      </c>
    </row>
    <row r="586" spans="1:61" x14ac:dyDescent="0.25">
      <c r="A586" s="64" t="s">
        <v>4417</v>
      </c>
      <c r="B586" s="64" t="s">
        <v>4565</v>
      </c>
      <c r="C586" s="79" t="s">
        <v>9479</v>
      </c>
      <c r="D586" s="87">
        <v>1</v>
      </c>
      <c r="E586" s="88"/>
      <c r="F586" s="89">
        <v>90</v>
      </c>
      <c r="G586" s="66" t="str">
        <f>IF(Edges[[#This Row],[Vertex 1]]=Edges[[#This Row],[Vertex 2]],"HIDE","SHOW")</f>
        <v>SHOW</v>
      </c>
      <c r="H586" s="77"/>
      <c r="I586" s="90"/>
      <c r="J586" s="90"/>
      <c r="K586" s="34" t="s">
        <v>65</v>
      </c>
      <c r="L586" s="93">
        <v>586</v>
      </c>
      <c r="M586" s="93"/>
      <c r="N586" s="92"/>
      <c r="O586" s="66" t="s">
        <v>232</v>
      </c>
      <c r="P586" s="68">
        <v>42847.722974537035</v>
      </c>
      <c r="Q586" s="66" t="s">
        <v>4680</v>
      </c>
      <c r="R586" s="66"/>
      <c r="S586" s="66"/>
      <c r="T586" s="66" t="s">
        <v>4857</v>
      </c>
      <c r="U586" s="66"/>
      <c r="V586" s="70" t="s">
        <v>5021</v>
      </c>
      <c r="W586" s="68">
        <v>42847.722974537035</v>
      </c>
      <c r="X586" s="70" t="s">
        <v>5298</v>
      </c>
      <c r="Y586" s="66"/>
      <c r="Z586" s="66"/>
      <c r="AA586" s="72" t="s">
        <v>5649</v>
      </c>
      <c r="AB586" s="66"/>
      <c r="AC586" s="66" t="b">
        <v>0</v>
      </c>
      <c r="AD586" s="66">
        <v>0</v>
      </c>
      <c r="AE586" s="72" t="s">
        <v>294</v>
      </c>
      <c r="AF586" s="66" t="b">
        <v>0</v>
      </c>
      <c r="AG586" s="66" t="s">
        <v>297</v>
      </c>
      <c r="AH586" s="66"/>
      <c r="AI586" s="72" t="s">
        <v>294</v>
      </c>
      <c r="AJ586" s="66" t="b">
        <v>0</v>
      </c>
      <c r="AK586" s="66">
        <v>61</v>
      </c>
      <c r="AL586" s="72" t="s">
        <v>5814</v>
      </c>
      <c r="AM586" s="66" t="s">
        <v>300</v>
      </c>
      <c r="AN586" s="66" t="b">
        <v>0</v>
      </c>
      <c r="AO586" s="72" t="s">
        <v>5814</v>
      </c>
      <c r="AP586" s="66" t="s">
        <v>178</v>
      </c>
      <c r="AQ586" s="66">
        <v>0</v>
      </c>
      <c r="AR586" s="66">
        <v>0</v>
      </c>
      <c r="AS586" s="66"/>
      <c r="AT586" s="66"/>
      <c r="AU586" s="66"/>
      <c r="AV586" s="66"/>
      <c r="AW586" s="66"/>
      <c r="AX586" s="66"/>
      <c r="AY586" s="66"/>
      <c r="AZ586" s="66"/>
      <c r="BA586" s="66" t="s">
        <v>1167</v>
      </c>
      <c r="BB586">
        <v>1</v>
      </c>
      <c r="BC586" s="66" t="str">
        <f>VLOOKUP(Edges[[#This Row],[States]],'Sentiment Classification'!E:G,3,FALSE)</f>
        <v>North</v>
      </c>
      <c r="BD586" s="66" t="str">
        <f>IF(Edges[[#This Row],[Vertex 1]]=Edges[[#This Row],[Vertex 2]],"HIDE","SHOW")</f>
        <v>SHOW</v>
      </c>
      <c r="BE586" s="66">
        <f>VLOOKUP(Edges[[#This Row],[Region]],'Sentiment Classification'!J:K,2,FALSE)</f>
        <v>154</v>
      </c>
      <c r="BF586" s="66">
        <f>VLOOKUP(Edges[[#This Row],[States]],'Sentiment Classification'!E:F,2,FALSE)</f>
        <v>161</v>
      </c>
      <c r="BG586" s="65" t="str">
        <f>REPLACE(INDEX(GroupVertices[Group], MATCH(Edges[[#This Row],[Vertex 1]],GroupVertices[Vertex],0)),1,1,"")</f>
        <v>orth</v>
      </c>
      <c r="BH586" s="65" t="str">
        <f>REPLACE(INDEX(GroupVertices[Group], MATCH(Edges[[#This Row],[Vertex 2]],GroupVertices[Vertex],0)),1,1,"")</f>
        <v>orth</v>
      </c>
      <c r="BI586">
        <v>1</v>
      </c>
    </row>
    <row r="587" spans="1:61" x14ac:dyDescent="0.25">
      <c r="A587" s="64" t="s">
        <v>4418</v>
      </c>
      <c r="B587" s="64" t="s">
        <v>4565</v>
      </c>
      <c r="C587" s="79" t="s">
        <v>9479</v>
      </c>
      <c r="D587" s="87">
        <v>1</v>
      </c>
      <c r="E587" s="88"/>
      <c r="F587" s="89">
        <v>90</v>
      </c>
      <c r="G587" s="66" t="str">
        <f>IF(Edges[[#This Row],[Vertex 1]]=Edges[[#This Row],[Vertex 2]],"HIDE","SHOW")</f>
        <v>SHOW</v>
      </c>
      <c r="H587" s="77"/>
      <c r="I587" s="90"/>
      <c r="J587" s="90"/>
      <c r="K587" s="34" t="s">
        <v>65</v>
      </c>
      <c r="L587" s="93">
        <v>587</v>
      </c>
      <c r="M587" s="93"/>
      <c r="N587" s="92"/>
      <c r="O587" s="66" t="s">
        <v>232</v>
      </c>
      <c r="P587" s="68">
        <v>42847.723043981481</v>
      </c>
      <c r="Q587" s="66" t="s">
        <v>4680</v>
      </c>
      <c r="R587" s="66"/>
      <c r="S587" s="66"/>
      <c r="T587" s="66" t="s">
        <v>4857</v>
      </c>
      <c r="U587" s="66"/>
      <c r="V587" s="70" t="s">
        <v>5022</v>
      </c>
      <c r="W587" s="68">
        <v>42847.723043981481</v>
      </c>
      <c r="X587" s="70" t="s">
        <v>5299</v>
      </c>
      <c r="Y587" s="66"/>
      <c r="Z587" s="66"/>
      <c r="AA587" s="72" t="s">
        <v>5650</v>
      </c>
      <c r="AB587" s="66"/>
      <c r="AC587" s="66" t="b">
        <v>0</v>
      </c>
      <c r="AD587" s="66">
        <v>0</v>
      </c>
      <c r="AE587" s="72" t="s">
        <v>294</v>
      </c>
      <c r="AF587" s="66" t="b">
        <v>0</v>
      </c>
      <c r="AG587" s="66" t="s">
        <v>297</v>
      </c>
      <c r="AH587" s="66"/>
      <c r="AI587" s="72" t="s">
        <v>294</v>
      </c>
      <c r="AJ587" s="66" t="b">
        <v>0</v>
      </c>
      <c r="AK587" s="66">
        <v>61</v>
      </c>
      <c r="AL587" s="72" t="s">
        <v>5814</v>
      </c>
      <c r="AM587" s="66" t="s">
        <v>303</v>
      </c>
      <c r="AN587" s="66" t="b">
        <v>0</v>
      </c>
      <c r="AO587" s="72" t="s">
        <v>5814</v>
      </c>
      <c r="AP587" s="66" t="s">
        <v>178</v>
      </c>
      <c r="AQ587" s="66">
        <v>0</v>
      </c>
      <c r="AR587" s="66">
        <v>0</v>
      </c>
      <c r="AS587" s="66"/>
      <c r="AT587" s="66"/>
      <c r="AU587" s="66"/>
      <c r="AV587" s="66"/>
      <c r="AW587" s="66"/>
      <c r="AX587" s="66"/>
      <c r="AY587" s="66"/>
      <c r="AZ587" s="66"/>
      <c r="BA587" s="66" t="s">
        <v>1167</v>
      </c>
      <c r="BB587">
        <v>1</v>
      </c>
      <c r="BC587" s="66" t="str">
        <f>VLOOKUP(Edges[[#This Row],[States]],'Sentiment Classification'!E:G,3,FALSE)</f>
        <v>North</v>
      </c>
      <c r="BD587" s="66" t="str">
        <f>IF(Edges[[#This Row],[Vertex 1]]=Edges[[#This Row],[Vertex 2]],"HIDE","SHOW")</f>
        <v>SHOW</v>
      </c>
      <c r="BE587" s="66">
        <f>VLOOKUP(Edges[[#This Row],[Region]],'Sentiment Classification'!J:K,2,FALSE)</f>
        <v>154</v>
      </c>
      <c r="BF587" s="66">
        <f>VLOOKUP(Edges[[#This Row],[States]],'Sentiment Classification'!E:F,2,FALSE)</f>
        <v>161</v>
      </c>
      <c r="BG587" s="65" t="str">
        <f>REPLACE(INDEX(GroupVertices[Group], MATCH(Edges[[#This Row],[Vertex 1]],GroupVertices[Vertex],0)),1,1,"")</f>
        <v>orth</v>
      </c>
      <c r="BH587" s="65" t="str">
        <f>REPLACE(INDEX(GroupVertices[Group], MATCH(Edges[[#This Row],[Vertex 2]],GroupVertices[Vertex],0)),1,1,"")</f>
        <v>orth</v>
      </c>
      <c r="BI587">
        <v>1</v>
      </c>
    </row>
    <row r="588" spans="1:61" x14ac:dyDescent="0.25">
      <c r="A588" s="64" t="s">
        <v>4419</v>
      </c>
      <c r="B588" s="64" t="s">
        <v>4500</v>
      </c>
      <c r="C588" s="79" t="s">
        <v>9479</v>
      </c>
      <c r="D588" s="87">
        <v>1</v>
      </c>
      <c r="E588" s="88"/>
      <c r="F588" s="89">
        <v>90</v>
      </c>
      <c r="G588" s="66" t="str">
        <f>IF(Edges[[#This Row],[Vertex 1]]=Edges[[#This Row],[Vertex 2]],"HIDE","SHOW")</f>
        <v>SHOW</v>
      </c>
      <c r="H588" s="77"/>
      <c r="I588" s="90"/>
      <c r="J588" s="90"/>
      <c r="K588" s="34" t="s">
        <v>65</v>
      </c>
      <c r="L588" s="93">
        <v>588</v>
      </c>
      <c r="M588" s="93"/>
      <c r="N588" s="92"/>
      <c r="O588" s="66" t="s">
        <v>232</v>
      </c>
      <c r="P588" s="68">
        <v>42847.723553240743</v>
      </c>
      <c r="Q588" s="66" t="s">
        <v>4673</v>
      </c>
      <c r="R588" s="66"/>
      <c r="S588" s="66"/>
      <c r="T588" s="66" t="s">
        <v>4854</v>
      </c>
      <c r="U588" s="66"/>
      <c r="V588" s="70" t="s">
        <v>5023</v>
      </c>
      <c r="W588" s="68">
        <v>42847.723553240743</v>
      </c>
      <c r="X588" s="70" t="s">
        <v>5300</v>
      </c>
      <c r="Y588" s="66"/>
      <c r="Z588" s="66"/>
      <c r="AA588" s="72" t="s">
        <v>5651</v>
      </c>
      <c r="AB588" s="66"/>
      <c r="AC588" s="66" t="b">
        <v>0</v>
      </c>
      <c r="AD588" s="66">
        <v>0</v>
      </c>
      <c r="AE588" s="72" t="s">
        <v>294</v>
      </c>
      <c r="AF588" s="66" t="b">
        <v>0</v>
      </c>
      <c r="AG588" s="66" t="s">
        <v>297</v>
      </c>
      <c r="AH588" s="66"/>
      <c r="AI588" s="72" t="s">
        <v>294</v>
      </c>
      <c r="AJ588" s="66" t="b">
        <v>0</v>
      </c>
      <c r="AK588" s="66">
        <v>280</v>
      </c>
      <c r="AL588" s="72" t="s">
        <v>5736</v>
      </c>
      <c r="AM588" s="66" t="s">
        <v>303</v>
      </c>
      <c r="AN588" s="66" t="b">
        <v>0</v>
      </c>
      <c r="AO588" s="72" t="s">
        <v>5736</v>
      </c>
      <c r="AP588" s="66" t="s">
        <v>178</v>
      </c>
      <c r="AQ588" s="66">
        <v>0</v>
      </c>
      <c r="AR588" s="66">
        <v>0</v>
      </c>
      <c r="AS588" s="66"/>
      <c r="AT588" s="66"/>
      <c r="AU588" s="66"/>
      <c r="AV588" s="66"/>
      <c r="AW588" s="66"/>
      <c r="AX588" s="66"/>
      <c r="AY588" s="66"/>
      <c r="AZ588" s="66"/>
      <c r="BA588" s="66" t="s">
        <v>1167</v>
      </c>
      <c r="BB588">
        <v>1</v>
      </c>
      <c r="BC588" s="66" t="str">
        <f>VLOOKUP(Edges[[#This Row],[States]],'Sentiment Classification'!E:G,3,FALSE)</f>
        <v>North</v>
      </c>
      <c r="BD588" s="66" t="str">
        <f>IF(Edges[[#This Row],[Vertex 1]]=Edges[[#This Row],[Vertex 2]],"HIDE","SHOW")</f>
        <v>SHOW</v>
      </c>
      <c r="BE588" s="66">
        <f>VLOOKUP(Edges[[#This Row],[Region]],'Sentiment Classification'!J:K,2,FALSE)</f>
        <v>154</v>
      </c>
      <c r="BF588" s="66">
        <f>VLOOKUP(Edges[[#This Row],[States]],'Sentiment Classification'!E:F,2,FALSE)</f>
        <v>161</v>
      </c>
      <c r="BG588" s="65" t="str">
        <f>REPLACE(INDEX(GroupVertices[Group], MATCH(Edges[[#This Row],[Vertex 1]],GroupVertices[Vertex],0)),1,1,"")</f>
        <v>orth</v>
      </c>
      <c r="BH588" s="65" t="str">
        <f>REPLACE(INDEX(GroupVertices[Group], MATCH(Edges[[#This Row],[Vertex 2]],GroupVertices[Vertex],0)),1,1,"")</f>
        <v>orth</v>
      </c>
      <c r="BI588">
        <v>1</v>
      </c>
    </row>
    <row r="589" spans="1:61" x14ac:dyDescent="0.25">
      <c r="A589" s="64" t="s">
        <v>4420</v>
      </c>
      <c r="B589" s="64" t="s">
        <v>4565</v>
      </c>
      <c r="C589" s="79" t="s">
        <v>9479</v>
      </c>
      <c r="D589" s="87">
        <v>1</v>
      </c>
      <c r="E589" s="88"/>
      <c r="F589" s="89">
        <v>90</v>
      </c>
      <c r="G589" s="66" t="str">
        <f>IF(Edges[[#This Row],[Vertex 1]]=Edges[[#This Row],[Vertex 2]],"HIDE","SHOW")</f>
        <v>SHOW</v>
      </c>
      <c r="H589" s="77"/>
      <c r="I589" s="90"/>
      <c r="J589" s="90"/>
      <c r="K589" s="34" t="s">
        <v>65</v>
      </c>
      <c r="L589" s="93">
        <v>589</v>
      </c>
      <c r="M589" s="93"/>
      <c r="N589" s="92"/>
      <c r="O589" s="66" t="s">
        <v>232</v>
      </c>
      <c r="P589" s="68">
        <v>42847.724398148152</v>
      </c>
      <c r="Q589" s="66" t="s">
        <v>4680</v>
      </c>
      <c r="R589" s="66"/>
      <c r="S589" s="66"/>
      <c r="T589" s="66" t="s">
        <v>4857</v>
      </c>
      <c r="U589" s="66"/>
      <c r="V589" s="70" t="s">
        <v>5024</v>
      </c>
      <c r="W589" s="68">
        <v>42847.724398148152</v>
      </c>
      <c r="X589" s="70" t="s">
        <v>5301</v>
      </c>
      <c r="Y589" s="66"/>
      <c r="Z589" s="66"/>
      <c r="AA589" s="72" t="s">
        <v>5652</v>
      </c>
      <c r="AB589" s="66"/>
      <c r="AC589" s="66" t="b">
        <v>0</v>
      </c>
      <c r="AD589" s="66">
        <v>0</v>
      </c>
      <c r="AE589" s="72" t="s">
        <v>294</v>
      </c>
      <c r="AF589" s="66" t="b">
        <v>0</v>
      </c>
      <c r="AG589" s="66" t="s">
        <v>297</v>
      </c>
      <c r="AH589" s="66"/>
      <c r="AI589" s="72" t="s">
        <v>294</v>
      </c>
      <c r="AJ589" s="66" t="b">
        <v>0</v>
      </c>
      <c r="AK589" s="66">
        <v>61</v>
      </c>
      <c r="AL589" s="72" t="s">
        <v>5814</v>
      </c>
      <c r="AM589" s="66" t="s">
        <v>303</v>
      </c>
      <c r="AN589" s="66" t="b">
        <v>0</v>
      </c>
      <c r="AO589" s="72" t="s">
        <v>5814</v>
      </c>
      <c r="AP589" s="66" t="s">
        <v>178</v>
      </c>
      <c r="AQ589" s="66">
        <v>0</v>
      </c>
      <c r="AR589" s="66">
        <v>0</v>
      </c>
      <c r="AS589" s="66"/>
      <c r="AT589" s="66"/>
      <c r="AU589" s="66"/>
      <c r="AV589" s="66"/>
      <c r="AW589" s="66"/>
      <c r="AX589" s="66"/>
      <c r="AY589" s="66"/>
      <c r="AZ589" s="66"/>
      <c r="BA589" s="66" t="s">
        <v>1167</v>
      </c>
      <c r="BB589">
        <v>1</v>
      </c>
      <c r="BC589" s="66" t="str">
        <f>VLOOKUP(Edges[[#This Row],[States]],'Sentiment Classification'!E:G,3,FALSE)</f>
        <v>North</v>
      </c>
      <c r="BD589" s="66" t="str">
        <f>IF(Edges[[#This Row],[Vertex 1]]=Edges[[#This Row],[Vertex 2]],"HIDE","SHOW")</f>
        <v>SHOW</v>
      </c>
      <c r="BE589" s="66">
        <f>VLOOKUP(Edges[[#This Row],[Region]],'Sentiment Classification'!J:K,2,FALSE)</f>
        <v>154</v>
      </c>
      <c r="BF589" s="66">
        <f>VLOOKUP(Edges[[#This Row],[States]],'Sentiment Classification'!E:F,2,FALSE)</f>
        <v>161</v>
      </c>
      <c r="BG589" s="65" t="str">
        <f>REPLACE(INDEX(GroupVertices[Group], MATCH(Edges[[#This Row],[Vertex 1]],GroupVertices[Vertex],0)),1,1,"")</f>
        <v>orth</v>
      </c>
      <c r="BH589" s="65" t="str">
        <f>REPLACE(INDEX(GroupVertices[Group], MATCH(Edges[[#This Row],[Vertex 2]],GroupVertices[Vertex],0)),1,1,"")</f>
        <v>orth</v>
      </c>
      <c r="BI589">
        <v>1</v>
      </c>
    </row>
    <row r="590" spans="1:61" x14ac:dyDescent="0.25">
      <c r="A590" s="64" t="s">
        <v>4421</v>
      </c>
      <c r="B590" s="64" t="s">
        <v>4565</v>
      </c>
      <c r="C590" s="79" t="s">
        <v>9479</v>
      </c>
      <c r="D590" s="87">
        <v>1</v>
      </c>
      <c r="E590" s="88"/>
      <c r="F590" s="89">
        <v>90</v>
      </c>
      <c r="G590" s="66" t="str">
        <f>IF(Edges[[#This Row],[Vertex 1]]=Edges[[#This Row],[Vertex 2]],"HIDE","SHOW")</f>
        <v>SHOW</v>
      </c>
      <c r="H590" s="77"/>
      <c r="I590" s="90"/>
      <c r="J590" s="90"/>
      <c r="K590" s="34" t="s">
        <v>65</v>
      </c>
      <c r="L590" s="93">
        <v>590</v>
      </c>
      <c r="M590" s="93"/>
      <c r="N590" s="92"/>
      <c r="O590" s="66" t="s">
        <v>232</v>
      </c>
      <c r="P590" s="68">
        <v>42847.724432870367</v>
      </c>
      <c r="Q590" s="66" t="s">
        <v>4680</v>
      </c>
      <c r="R590" s="66"/>
      <c r="S590" s="66"/>
      <c r="T590" s="66" t="s">
        <v>4857</v>
      </c>
      <c r="U590" s="66"/>
      <c r="V590" s="70" t="s">
        <v>5025</v>
      </c>
      <c r="W590" s="68">
        <v>42847.724432870367</v>
      </c>
      <c r="X590" s="70" t="s">
        <v>5302</v>
      </c>
      <c r="Y590" s="66"/>
      <c r="Z590" s="66"/>
      <c r="AA590" s="72" t="s">
        <v>5653</v>
      </c>
      <c r="AB590" s="66"/>
      <c r="AC590" s="66" t="b">
        <v>0</v>
      </c>
      <c r="AD590" s="66">
        <v>0</v>
      </c>
      <c r="AE590" s="72" t="s">
        <v>294</v>
      </c>
      <c r="AF590" s="66" t="b">
        <v>0</v>
      </c>
      <c r="AG590" s="66" t="s">
        <v>297</v>
      </c>
      <c r="AH590" s="66"/>
      <c r="AI590" s="72" t="s">
        <v>294</v>
      </c>
      <c r="AJ590" s="66" t="b">
        <v>0</v>
      </c>
      <c r="AK590" s="66">
        <v>61</v>
      </c>
      <c r="AL590" s="72" t="s">
        <v>5814</v>
      </c>
      <c r="AM590" s="66" t="s">
        <v>303</v>
      </c>
      <c r="AN590" s="66" t="b">
        <v>0</v>
      </c>
      <c r="AO590" s="72" t="s">
        <v>5814</v>
      </c>
      <c r="AP590" s="66" t="s">
        <v>178</v>
      </c>
      <c r="AQ590" s="66">
        <v>0</v>
      </c>
      <c r="AR590" s="66">
        <v>0</v>
      </c>
      <c r="AS590" s="66"/>
      <c r="AT590" s="66"/>
      <c r="AU590" s="66"/>
      <c r="AV590" s="66"/>
      <c r="AW590" s="66"/>
      <c r="AX590" s="66"/>
      <c r="AY590" s="66"/>
      <c r="AZ590" s="66"/>
      <c r="BA590" s="66" t="s">
        <v>1167</v>
      </c>
      <c r="BB590">
        <v>1</v>
      </c>
      <c r="BC590" s="66" t="str">
        <f>VLOOKUP(Edges[[#This Row],[States]],'Sentiment Classification'!E:G,3,FALSE)</f>
        <v>North</v>
      </c>
      <c r="BD590" s="66" t="str">
        <f>IF(Edges[[#This Row],[Vertex 1]]=Edges[[#This Row],[Vertex 2]],"HIDE","SHOW")</f>
        <v>SHOW</v>
      </c>
      <c r="BE590" s="66">
        <f>VLOOKUP(Edges[[#This Row],[Region]],'Sentiment Classification'!J:K,2,FALSE)</f>
        <v>154</v>
      </c>
      <c r="BF590" s="66">
        <f>VLOOKUP(Edges[[#This Row],[States]],'Sentiment Classification'!E:F,2,FALSE)</f>
        <v>161</v>
      </c>
      <c r="BG590" s="65" t="str">
        <f>REPLACE(INDEX(GroupVertices[Group], MATCH(Edges[[#This Row],[Vertex 1]],GroupVertices[Vertex],0)),1,1,"")</f>
        <v>orth</v>
      </c>
      <c r="BH590" s="65" t="str">
        <f>REPLACE(INDEX(GroupVertices[Group], MATCH(Edges[[#This Row],[Vertex 2]],GroupVertices[Vertex],0)),1,1,"")</f>
        <v>orth</v>
      </c>
      <c r="BI590">
        <v>1</v>
      </c>
    </row>
    <row r="591" spans="1:61" x14ac:dyDescent="0.25">
      <c r="A591" s="64" t="s">
        <v>4422</v>
      </c>
      <c r="B591" s="64" t="s">
        <v>4565</v>
      </c>
      <c r="C591" s="79" t="s">
        <v>9479</v>
      </c>
      <c r="D591" s="87">
        <v>1</v>
      </c>
      <c r="E591" s="88"/>
      <c r="F591" s="89">
        <v>90</v>
      </c>
      <c r="G591" s="66" t="str">
        <f>IF(Edges[[#This Row],[Vertex 1]]=Edges[[#This Row],[Vertex 2]],"HIDE","SHOW")</f>
        <v>SHOW</v>
      </c>
      <c r="H591" s="77"/>
      <c r="I591" s="90"/>
      <c r="J591" s="90"/>
      <c r="K591" s="34" t="s">
        <v>65</v>
      </c>
      <c r="L591" s="93">
        <v>591</v>
      </c>
      <c r="M591" s="93"/>
      <c r="N591" s="92"/>
      <c r="O591" s="66" t="s">
        <v>232</v>
      </c>
      <c r="P591" s="68">
        <v>42847.725358796299</v>
      </c>
      <c r="Q591" s="66" t="s">
        <v>4680</v>
      </c>
      <c r="R591" s="66"/>
      <c r="S591" s="66"/>
      <c r="T591" s="66" t="s">
        <v>4857</v>
      </c>
      <c r="U591" s="66"/>
      <c r="V591" s="70" t="s">
        <v>5026</v>
      </c>
      <c r="W591" s="68">
        <v>42847.725358796299</v>
      </c>
      <c r="X591" s="70" t="s">
        <v>5303</v>
      </c>
      <c r="Y591" s="66"/>
      <c r="Z591" s="66"/>
      <c r="AA591" s="72" t="s">
        <v>5654</v>
      </c>
      <c r="AB591" s="66"/>
      <c r="AC591" s="66" t="b">
        <v>0</v>
      </c>
      <c r="AD591" s="66">
        <v>0</v>
      </c>
      <c r="AE591" s="72" t="s">
        <v>294</v>
      </c>
      <c r="AF591" s="66" t="b">
        <v>0</v>
      </c>
      <c r="AG591" s="66" t="s">
        <v>297</v>
      </c>
      <c r="AH591" s="66"/>
      <c r="AI591" s="72" t="s">
        <v>294</v>
      </c>
      <c r="AJ591" s="66" t="b">
        <v>0</v>
      </c>
      <c r="AK591" s="66">
        <v>61</v>
      </c>
      <c r="AL591" s="72" t="s">
        <v>5814</v>
      </c>
      <c r="AM591" s="66" t="s">
        <v>303</v>
      </c>
      <c r="AN591" s="66" t="b">
        <v>0</v>
      </c>
      <c r="AO591" s="72" t="s">
        <v>5814</v>
      </c>
      <c r="AP591" s="66" t="s">
        <v>178</v>
      </c>
      <c r="AQ591" s="66">
        <v>0</v>
      </c>
      <c r="AR591" s="66">
        <v>0</v>
      </c>
      <c r="AS591" s="66"/>
      <c r="AT591" s="66"/>
      <c r="AU591" s="66"/>
      <c r="AV591" s="66"/>
      <c r="AW591" s="66"/>
      <c r="AX591" s="66"/>
      <c r="AY591" s="66"/>
      <c r="AZ591" s="66"/>
      <c r="BA591" s="66" t="s">
        <v>1167</v>
      </c>
      <c r="BB591">
        <v>1</v>
      </c>
      <c r="BC591" s="66" t="str">
        <f>VLOOKUP(Edges[[#This Row],[States]],'Sentiment Classification'!E:G,3,FALSE)</f>
        <v>North</v>
      </c>
      <c r="BD591" s="66" t="str">
        <f>IF(Edges[[#This Row],[Vertex 1]]=Edges[[#This Row],[Vertex 2]],"HIDE","SHOW")</f>
        <v>SHOW</v>
      </c>
      <c r="BE591" s="66">
        <f>VLOOKUP(Edges[[#This Row],[Region]],'Sentiment Classification'!J:K,2,FALSE)</f>
        <v>154</v>
      </c>
      <c r="BF591" s="66">
        <f>VLOOKUP(Edges[[#This Row],[States]],'Sentiment Classification'!E:F,2,FALSE)</f>
        <v>161</v>
      </c>
      <c r="BG591" s="65" t="str">
        <f>REPLACE(INDEX(GroupVertices[Group], MATCH(Edges[[#This Row],[Vertex 1]],GroupVertices[Vertex],0)),1,1,"")</f>
        <v>orth</v>
      </c>
      <c r="BH591" s="65" t="str">
        <f>REPLACE(INDEX(GroupVertices[Group], MATCH(Edges[[#This Row],[Vertex 2]],GroupVertices[Vertex],0)),1,1,"")</f>
        <v>orth</v>
      </c>
      <c r="BI591">
        <v>1</v>
      </c>
    </row>
    <row r="592" spans="1:61" x14ac:dyDescent="0.25">
      <c r="A592" s="64" t="s">
        <v>4423</v>
      </c>
      <c r="B592" s="64" t="s">
        <v>4500</v>
      </c>
      <c r="C592" s="79" t="s">
        <v>9479</v>
      </c>
      <c r="D592" s="87">
        <v>1</v>
      </c>
      <c r="E592" s="88"/>
      <c r="F592" s="89">
        <v>90</v>
      </c>
      <c r="G592" s="66" t="str">
        <f>IF(Edges[[#This Row],[Vertex 1]]=Edges[[#This Row],[Vertex 2]],"HIDE","SHOW")</f>
        <v>SHOW</v>
      </c>
      <c r="H592" s="77"/>
      <c r="I592" s="90"/>
      <c r="J592" s="90"/>
      <c r="K592" s="34" t="s">
        <v>65</v>
      </c>
      <c r="L592" s="93">
        <v>592</v>
      </c>
      <c r="M592" s="93"/>
      <c r="N592" s="92"/>
      <c r="O592" s="66" t="s">
        <v>232</v>
      </c>
      <c r="P592" s="68">
        <v>42847.725671296299</v>
      </c>
      <c r="Q592" s="66" t="s">
        <v>4673</v>
      </c>
      <c r="R592" s="66"/>
      <c r="S592" s="66"/>
      <c r="T592" s="66" t="s">
        <v>4854</v>
      </c>
      <c r="U592" s="66"/>
      <c r="V592" s="70" t="s">
        <v>5027</v>
      </c>
      <c r="W592" s="68">
        <v>42847.725671296299</v>
      </c>
      <c r="X592" s="70" t="s">
        <v>5304</v>
      </c>
      <c r="Y592" s="66"/>
      <c r="Z592" s="66"/>
      <c r="AA592" s="72" t="s">
        <v>5655</v>
      </c>
      <c r="AB592" s="66"/>
      <c r="AC592" s="66" t="b">
        <v>0</v>
      </c>
      <c r="AD592" s="66">
        <v>0</v>
      </c>
      <c r="AE592" s="72" t="s">
        <v>294</v>
      </c>
      <c r="AF592" s="66" t="b">
        <v>0</v>
      </c>
      <c r="AG592" s="66" t="s">
        <v>297</v>
      </c>
      <c r="AH592" s="66"/>
      <c r="AI592" s="72" t="s">
        <v>294</v>
      </c>
      <c r="AJ592" s="66" t="b">
        <v>0</v>
      </c>
      <c r="AK592" s="66">
        <v>280</v>
      </c>
      <c r="AL592" s="72" t="s">
        <v>5736</v>
      </c>
      <c r="AM592" s="66" t="s">
        <v>303</v>
      </c>
      <c r="AN592" s="66" t="b">
        <v>0</v>
      </c>
      <c r="AO592" s="72" t="s">
        <v>5736</v>
      </c>
      <c r="AP592" s="66" t="s">
        <v>178</v>
      </c>
      <c r="AQ592" s="66">
        <v>0</v>
      </c>
      <c r="AR592" s="66">
        <v>0</v>
      </c>
      <c r="AS592" s="66"/>
      <c r="AT592" s="66"/>
      <c r="AU592" s="66"/>
      <c r="AV592" s="66"/>
      <c r="AW592" s="66"/>
      <c r="AX592" s="66"/>
      <c r="AY592" s="66"/>
      <c r="AZ592" s="66"/>
      <c r="BA592" s="66" t="s">
        <v>1167</v>
      </c>
      <c r="BB592">
        <v>1</v>
      </c>
      <c r="BC592" s="66" t="str">
        <f>VLOOKUP(Edges[[#This Row],[States]],'Sentiment Classification'!E:G,3,FALSE)</f>
        <v>North</v>
      </c>
      <c r="BD592" s="66" t="str">
        <f>IF(Edges[[#This Row],[Vertex 1]]=Edges[[#This Row],[Vertex 2]],"HIDE","SHOW")</f>
        <v>SHOW</v>
      </c>
      <c r="BE592" s="66">
        <f>VLOOKUP(Edges[[#This Row],[Region]],'Sentiment Classification'!J:K,2,FALSE)</f>
        <v>154</v>
      </c>
      <c r="BF592" s="66">
        <f>VLOOKUP(Edges[[#This Row],[States]],'Sentiment Classification'!E:F,2,FALSE)</f>
        <v>161</v>
      </c>
      <c r="BG592" s="65" t="str">
        <f>REPLACE(INDEX(GroupVertices[Group], MATCH(Edges[[#This Row],[Vertex 1]],GroupVertices[Vertex],0)),1,1,"")</f>
        <v>orth</v>
      </c>
      <c r="BH592" s="65" t="str">
        <f>REPLACE(INDEX(GroupVertices[Group], MATCH(Edges[[#This Row],[Vertex 2]],GroupVertices[Vertex],0)),1,1,"")</f>
        <v>orth</v>
      </c>
      <c r="BI592">
        <v>1</v>
      </c>
    </row>
    <row r="593" spans="1:61" hidden="1" x14ac:dyDescent="0.25">
      <c r="A593" s="64" t="s">
        <v>4424</v>
      </c>
      <c r="B593" s="64" t="s">
        <v>4424</v>
      </c>
      <c r="C593" s="79"/>
      <c r="D593" s="87"/>
      <c r="E593" s="88"/>
      <c r="F593" s="89"/>
      <c r="G593" s="66" t="str">
        <f>IF(Edges[[#This Row],[Vertex 1]]=Edges[[#This Row],[Vertex 2]],"HIDE","SHOW")</f>
        <v>HIDE</v>
      </c>
      <c r="H593" s="77"/>
      <c r="I593" s="90"/>
      <c r="J593" s="90"/>
      <c r="K593" s="34" t="s">
        <v>65</v>
      </c>
      <c r="L593" s="93">
        <v>593</v>
      </c>
      <c r="M593" s="93"/>
      <c r="N593" s="92"/>
      <c r="O593" s="66" t="s">
        <v>178</v>
      </c>
      <c r="P593" s="68">
        <v>42847.725891203707</v>
      </c>
      <c r="Q593" s="66" t="s">
        <v>4681</v>
      </c>
      <c r="R593" s="69" t="s">
        <v>4807</v>
      </c>
      <c r="S593" s="66" t="s">
        <v>525</v>
      </c>
      <c r="T593" s="66" t="s">
        <v>4858</v>
      </c>
      <c r="U593" s="66"/>
      <c r="V593" s="70" t="s">
        <v>5028</v>
      </c>
      <c r="W593" s="68">
        <v>42847.725891203707</v>
      </c>
      <c r="X593" s="70" t="s">
        <v>5305</v>
      </c>
      <c r="Y593" s="66"/>
      <c r="Z593" s="66"/>
      <c r="AA593" s="72" t="s">
        <v>5656</v>
      </c>
      <c r="AB593" s="66"/>
      <c r="AC593" s="66" t="b">
        <v>0</v>
      </c>
      <c r="AD593" s="66">
        <v>1</v>
      </c>
      <c r="AE593" s="72" t="s">
        <v>294</v>
      </c>
      <c r="AF593" s="66" t="b">
        <v>0</v>
      </c>
      <c r="AG593" s="66" t="s">
        <v>297</v>
      </c>
      <c r="AH593" s="66"/>
      <c r="AI593" s="72" t="s">
        <v>294</v>
      </c>
      <c r="AJ593" s="66" t="b">
        <v>0</v>
      </c>
      <c r="AK593" s="66">
        <v>0</v>
      </c>
      <c r="AL593" s="72" t="s">
        <v>294</v>
      </c>
      <c r="AM593" s="66" t="s">
        <v>303</v>
      </c>
      <c r="AN593" s="66" t="b">
        <v>1</v>
      </c>
      <c r="AO593" s="72" t="s">
        <v>5656</v>
      </c>
      <c r="AP593" s="66" t="s">
        <v>178</v>
      </c>
      <c r="AQ593" s="66">
        <v>0</v>
      </c>
      <c r="AR593" s="66">
        <v>0</v>
      </c>
      <c r="AS593" s="66"/>
      <c r="AT593" s="66"/>
      <c r="AU593" s="66"/>
      <c r="AV593" s="66"/>
      <c r="AW593" s="66"/>
      <c r="AX593" s="66"/>
      <c r="AY593" s="66"/>
      <c r="AZ593" s="66"/>
      <c r="BA593" s="66" t="s">
        <v>1167</v>
      </c>
      <c r="BB593">
        <v>-1</v>
      </c>
      <c r="BC593" s="66" t="str">
        <f>VLOOKUP(Edges[[#This Row],[States]],'Sentiment Classification'!E:G,3,FALSE)</f>
        <v>North</v>
      </c>
      <c r="BD593" s="66" t="str">
        <f>IF(Edges[[#This Row],[Vertex 1]]=Edges[[#This Row],[Vertex 2]],"HIDE","SHOW")</f>
        <v>HIDE</v>
      </c>
      <c r="BE593" s="66">
        <f>VLOOKUP(Edges[[#This Row],[Region]],'Sentiment Classification'!J:K,2,FALSE)</f>
        <v>154</v>
      </c>
      <c r="BF593" s="66">
        <f>VLOOKUP(Edges[[#This Row],[States]],'Sentiment Classification'!E:F,2,FALSE)</f>
        <v>161</v>
      </c>
      <c r="BG593" s="137" t="e">
        <f>REPLACE(INDEX(GroupVertices[Group], MATCH(Edges[[#This Row],[Vertex 1]],GroupVertices[Vertex],0)),1,1,"")</f>
        <v>#N/A</v>
      </c>
      <c r="BH593" s="137" t="e">
        <f>REPLACE(INDEX(GroupVertices[Group], MATCH(Edges[[#This Row],[Vertex 2]],GroupVertices[Vertex],0)),1,1,"")</f>
        <v>#N/A</v>
      </c>
      <c r="BI593">
        <v>1</v>
      </c>
    </row>
    <row r="594" spans="1:61" x14ac:dyDescent="0.25">
      <c r="A594" s="64" t="s">
        <v>4425</v>
      </c>
      <c r="B594" s="64" t="s">
        <v>4565</v>
      </c>
      <c r="C594" s="79" t="s">
        <v>9479</v>
      </c>
      <c r="D594" s="87">
        <v>1</v>
      </c>
      <c r="E594" s="88"/>
      <c r="F594" s="89">
        <v>90</v>
      </c>
      <c r="G594" s="66" t="str">
        <f>IF(Edges[[#This Row],[Vertex 1]]=Edges[[#This Row],[Vertex 2]],"HIDE","SHOW")</f>
        <v>SHOW</v>
      </c>
      <c r="H594" s="77"/>
      <c r="I594" s="90"/>
      <c r="J594" s="90"/>
      <c r="K594" s="34" t="s">
        <v>65</v>
      </c>
      <c r="L594" s="93">
        <v>594</v>
      </c>
      <c r="M594" s="93"/>
      <c r="N594" s="92"/>
      <c r="O594" s="66" t="s">
        <v>232</v>
      </c>
      <c r="P594" s="68">
        <v>42847.726099537038</v>
      </c>
      <c r="Q594" s="66" t="s">
        <v>4680</v>
      </c>
      <c r="R594" s="66"/>
      <c r="S594" s="66"/>
      <c r="T594" s="66" t="s">
        <v>4857</v>
      </c>
      <c r="U594" s="66"/>
      <c r="V594" s="70" t="s">
        <v>5029</v>
      </c>
      <c r="W594" s="68">
        <v>42847.726099537038</v>
      </c>
      <c r="X594" s="70" t="s">
        <v>5306</v>
      </c>
      <c r="Y594" s="66"/>
      <c r="Z594" s="66"/>
      <c r="AA594" s="72" t="s">
        <v>5657</v>
      </c>
      <c r="AB594" s="66"/>
      <c r="AC594" s="66" t="b">
        <v>0</v>
      </c>
      <c r="AD594" s="66">
        <v>0</v>
      </c>
      <c r="AE594" s="72" t="s">
        <v>294</v>
      </c>
      <c r="AF594" s="66" t="b">
        <v>0</v>
      </c>
      <c r="AG594" s="66" t="s">
        <v>297</v>
      </c>
      <c r="AH594" s="66"/>
      <c r="AI594" s="72" t="s">
        <v>294</v>
      </c>
      <c r="AJ594" s="66" t="b">
        <v>0</v>
      </c>
      <c r="AK594" s="66">
        <v>61</v>
      </c>
      <c r="AL594" s="72" t="s">
        <v>5814</v>
      </c>
      <c r="AM594" s="66" t="s">
        <v>303</v>
      </c>
      <c r="AN594" s="66" t="b">
        <v>0</v>
      </c>
      <c r="AO594" s="72" t="s">
        <v>5814</v>
      </c>
      <c r="AP594" s="66" t="s">
        <v>178</v>
      </c>
      <c r="AQ594" s="66">
        <v>0</v>
      </c>
      <c r="AR594" s="66">
        <v>0</v>
      </c>
      <c r="AS594" s="66"/>
      <c r="AT594" s="66"/>
      <c r="AU594" s="66"/>
      <c r="AV594" s="66"/>
      <c r="AW594" s="66"/>
      <c r="AX594" s="66"/>
      <c r="AY594" s="66"/>
      <c r="AZ594" s="66"/>
      <c r="BA594" s="66" t="s">
        <v>1167</v>
      </c>
      <c r="BB594">
        <v>1</v>
      </c>
      <c r="BC594" s="66" t="str">
        <f>VLOOKUP(Edges[[#This Row],[States]],'Sentiment Classification'!E:G,3,FALSE)</f>
        <v>North</v>
      </c>
      <c r="BD594" s="66" t="str">
        <f>IF(Edges[[#This Row],[Vertex 1]]=Edges[[#This Row],[Vertex 2]],"HIDE","SHOW")</f>
        <v>SHOW</v>
      </c>
      <c r="BE594" s="66">
        <f>VLOOKUP(Edges[[#This Row],[Region]],'Sentiment Classification'!J:K,2,FALSE)</f>
        <v>154</v>
      </c>
      <c r="BF594" s="66">
        <f>VLOOKUP(Edges[[#This Row],[States]],'Sentiment Classification'!E:F,2,FALSE)</f>
        <v>161</v>
      </c>
      <c r="BG594" s="65" t="str">
        <f>REPLACE(INDEX(GroupVertices[Group], MATCH(Edges[[#This Row],[Vertex 1]],GroupVertices[Vertex],0)),1,1,"")</f>
        <v>orth</v>
      </c>
      <c r="BH594" s="65" t="str">
        <f>REPLACE(INDEX(GroupVertices[Group], MATCH(Edges[[#This Row],[Vertex 2]],GroupVertices[Vertex],0)),1,1,"")</f>
        <v>orth</v>
      </c>
      <c r="BI594">
        <v>1</v>
      </c>
    </row>
    <row r="595" spans="1:61" x14ac:dyDescent="0.25">
      <c r="A595" s="64" t="s">
        <v>4426</v>
      </c>
      <c r="B595" s="64" t="s">
        <v>4565</v>
      </c>
      <c r="C595" s="79" t="s">
        <v>9479</v>
      </c>
      <c r="D595" s="87">
        <v>1</v>
      </c>
      <c r="E595" s="88"/>
      <c r="F595" s="89">
        <v>90</v>
      </c>
      <c r="G595" s="66" t="str">
        <f>IF(Edges[[#This Row],[Vertex 1]]=Edges[[#This Row],[Vertex 2]],"HIDE","SHOW")</f>
        <v>SHOW</v>
      </c>
      <c r="H595" s="77"/>
      <c r="I595" s="90"/>
      <c r="J595" s="90"/>
      <c r="K595" s="34" t="s">
        <v>65</v>
      </c>
      <c r="L595" s="93">
        <v>595</v>
      </c>
      <c r="M595" s="93"/>
      <c r="N595" s="92"/>
      <c r="O595" s="66" t="s">
        <v>232</v>
      </c>
      <c r="P595" s="68">
        <v>42847.726342592592</v>
      </c>
      <c r="Q595" s="66" t="s">
        <v>4680</v>
      </c>
      <c r="R595" s="66"/>
      <c r="S595" s="66"/>
      <c r="T595" s="66" t="s">
        <v>4857</v>
      </c>
      <c r="U595" s="66"/>
      <c r="V595" s="70" t="s">
        <v>5030</v>
      </c>
      <c r="W595" s="68">
        <v>42847.726342592592</v>
      </c>
      <c r="X595" s="70" t="s">
        <v>5307</v>
      </c>
      <c r="Y595" s="66"/>
      <c r="Z595" s="66"/>
      <c r="AA595" s="72" t="s">
        <v>5658</v>
      </c>
      <c r="AB595" s="66"/>
      <c r="AC595" s="66" t="b">
        <v>0</v>
      </c>
      <c r="AD595" s="66">
        <v>0</v>
      </c>
      <c r="AE595" s="72" t="s">
        <v>294</v>
      </c>
      <c r="AF595" s="66" t="b">
        <v>0</v>
      </c>
      <c r="AG595" s="66" t="s">
        <v>297</v>
      </c>
      <c r="AH595" s="66"/>
      <c r="AI595" s="72" t="s">
        <v>294</v>
      </c>
      <c r="AJ595" s="66" t="b">
        <v>0</v>
      </c>
      <c r="AK595" s="66">
        <v>61</v>
      </c>
      <c r="AL595" s="72" t="s">
        <v>5814</v>
      </c>
      <c r="AM595" s="66" t="s">
        <v>303</v>
      </c>
      <c r="AN595" s="66" t="b">
        <v>0</v>
      </c>
      <c r="AO595" s="72" t="s">
        <v>5814</v>
      </c>
      <c r="AP595" s="66" t="s">
        <v>178</v>
      </c>
      <c r="AQ595" s="66">
        <v>0</v>
      </c>
      <c r="AR595" s="66">
        <v>0</v>
      </c>
      <c r="AS595" s="66"/>
      <c r="AT595" s="66"/>
      <c r="AU595" s="66"/>
      <c r="AV595" s="66"/>
      <c r="AW595" s="66"/>
      <c r="AX595" s="66"/>
      <c r="AY595" s="66"/>
      <c r="AZ595" s="66"/>
      <c r="BA595" s="66" t="s">
        <v>1167</v>
      </c>
      <c r="BB595">
        <v>1</v>
      </c>
      <c r="BC595" s="66" t="str">
        <f>VLOOKUP(Edges[[#This Row],[States]],'Sentiment Classification'!E:G,3,FALSE)</f>
        <v>North</v>
      </c>
      <c r="BD595" s="66" t="str">
        <f>IF(Edges[[#This Row],[Vertex 1]]=Edges[[#This Row],[Vertex 2]],"HIDE","SHOW")</f>
        <v>SHOW</v>
      </c>
      <c r="BE595" s="66">
        <f>VLOOKUP(Edges[[#This Row],[Region]],'Sentiment Classification'!J:K,2,FALSE)</f>
        <v>154</v>
      </c>
      <c r="BF595" s="66">
        <f>VLOOKUP(Edges[[#This Row],[States]],'Sentiment Classification'!E:F,2,FALSE)</f>
        <v>161</v>
      </c>
      <c r="BG595" s="65" t="str">
        <f>REPLACE(INDEX(GroupVertices[Group], MATCH(Edges[[#This Row],[Vertex 1]],GroupVertices[Vertex],0)),1,1,"")</f>
        <v>orth</v>
      </c>
      <c r="BH595" s="65" t="str">
        <f>REPLACE(INDEX(GroupVertices[Group], MATCH(Edges[[#This Row],[Vertex 2]],GroupVertices[Vertex],0)),1,1,"")</f>
        <v>orth</v>
      </c>
      <c r="BI595">
        <v>1</v>
      </c>
    </row>
    <row r="596" spans="1:61" x14ac:dyDescent="0.25">
      <c r="A596" s="64" t="s">
        <v>4427</v>
      </c>
      <c r="B596" s="64" t="s">
        <v>4565</v>
      </c>
      <c r="C596" s="79" t="s">
        <v>9479</v>
      </c>
      <c r="D596" s="87">
        <v>1</v>
      </c>
      <c r="E596" s="88"/>
      <c r="F596" s="89">
        <v>90</v>
      </c>
      <c r="G596" s="66" t="str">
        <f>IF(Edges[[#This Row],[Vertex 1]]=Edges[[#This Row],[Vertex 2]],"HIDE","SHOW")</f>
        <v>SHOW</v>
      </c>
      <c r="H596" s="77"/>
      <c r="I596" s="90"/>
      <c r="J596" s="90"/>
      <c r="K596" s="34" t="s">
        <v>65</v>
      </c>
      <c r="L596" s="93">
        <v>596</v>
      </c>
      <c r="M596" s="93"/>
      <c r="N596" s="92"/>
      <c r="O596" s="66" t="s">
        <v>232</v>
      </c>
      <c r="P596" s="68">
        <v>42847.726388888892</v>
      </c>
      <c r="Q596" s="66" t="s">
        <v>4680</v>
      </c>
      <c r="R596" s="66"/>
      <c r="S596" s="66"/>
      <c r="T596" s="66" t="s">
        <v>4857</v>
      </c>
      <c r="U596" s="66"/>
      <c r="V596" s="70" t="s">
        <v>5031</v>
      </c>
      <c r="W596" s="68">
        <v>42847.726388888892</v>
      </c>
      <c r="X596" s="70" t="s">
        <v>5308</v>
      </c>
      <c r="Y596" s="66"/>
      <c r="Z596" s="66"/>
      <c r="AA596" s="72" t="s">
        <v>5659</v>
      </c>
      <c r="AB596" s="66"/>
      <c r="AC596" s="66" t="b">
        <v>0</v>
      </c>
      <c r="AD596" s="66">
        <v>0</v>
      </c>
      <c r="AE596" s="72" t="s">
        <v>294</v>
      </c>
      <c r="AF596" s="66" t="b">
        <v>0</v>
      </c>
      <c r="AG596" s="66" t="s">
        <v>297</v>
      </c>
      <c r="AH596" s="66"/>
      <c r="AI596" s="72" t="s">
        <v>294</v>
      </c>
      <c r="AJ596" s="66" t="b">
        <v>0</v>
      </c>
      <c r="AK596" s="66">
        <v>61</v>
      </c>
      <c r="AL596" s="72" t="s">
        <v>5814</v>
      </c>
      <c r="AM596" s="66" t="s">
        <v>303</v>
      </c>
      <c r="AN596" s="66" t="b">
        <v>0</v>
      </c>
      <c r="AO596" s="72" t="s">
        <v>5814</v>
      </c>
      <c r="AP596" s="66" t="s">
        <v>178</v>
      </c>
      <c r="AQ596" s="66">
        <v>0</v>
      </c>
      <c r="AR596" s="66">
        <v>0</v>
      </c>
      <c r="AS596" s="66"/>
      <c r="AT596" s="66"/>
      <c r="AU596" s="66"/>
      <c r="AV596" s="66"/>
      <c r="AW596" s="66"/>
      <c r="AX596" s="66"/>
      <c r="AY596" s="66"/>
      <c r="AZ596" s="66"/>
      <c r="BA596" s="66" t="s">
        <v>1167</v>
      </c>
      <c r="BB596">
        <v>1</v>
      </c>
      <c r="BC596" s="66" t="str">
        <f>VLOOKUP(Edges[[#This Row],[States]],'Sentiment Classification'!E:G,3,FALSE)</f>
        <v>North</v>
      </c>
      <c r="BD596" s="66" t="str">
        <f>IF(Edges[[#This Row],[Vertex 1]]=Edges[[#This Row],[Vertex 2]],"HIDE","SHOW")</f>
        <v>SHOW</v>
      </c>
      <c r="BE596" s="66">
        <f>VLOOKUP(Edges[[#This Row],[Region]],'Sentiment Classification'!J:K,2,FALSE)</f>
        <v>154</v>
      </c>
      <c r="BF596" s="66">
        <f>VLOOKUP(Edges[[#This Row],[States]],'Sentiment Classification'!E:F,2,FALSE)</f>
        <v>161</v>
      </c>
      <c r="BG596" s="65" t="str">
        <f>REPLACE(INDEX(GroupVertices[Group], MATCH(Edges[[#This Row],[Vertex 1]],GroupVertices[Vertex],0)),1,1,"")</f>
        <v>orth</v>
      </c>
      <c r="BH596" s="65" t="str">
        <f>REPLACE(INDEX(GroupVertices[Group], MATCH(Edges[[#This Row],[Vertex 2]],GroupVertices[Vertex],0)),1,1,"")</f>
        <v>orth</v>
      </c>
      <c r="BI596">
        <v>1</v>
      </c>
    </row>
    <row r="597" spans="1:61" x14ac:dyDescent="0.25">
      <c r="A597" s="64" t="s">
        <v>4428</v>
      </c>
      <c r="B597" s="64" t="s">
        <v>4565</v>
      </c>
      <c r="C597" s="79" t="s">
        <v>9479</v>
      </c>
      <c r="D597" s="87">
        <v>1</v>
      </c>
      <c r="E597" s="88"/>
      <c r="F597" s="89">
        <v>90</v>
      </c>
      <c r="G597" s="66" t="str">
        <f>IF(Edges[[#This Row],[Vertex 1]]=Edges[[#This Row],[Vertex 2]],"HIDE","SHOW")</f>
        <v>SHOW</v>
      </c>
      <c r="H597" s="77"/>
      <c r="I597" s="90"/>
      <c r="J597" s="90"/>
      <c r="K597" s="34" t="s">
        <v>65</v>
      </c>
      <c r="L597" s="93">
        <v>597</v>
      </c>
      <c r="M597" s="93"/>
      <c r="N597" s="92"/>
      <c r="O597" s="66" t="s">
        <v>232</v>
      </c>
      <c r="P597" s="68">
        <v>42847.72724537037</v>
      </c>
      <c r="Q597" s="66" t="s">
        <v>4680</v>
      </c>
      <c r="R597" s="66"/>
      <c r="S597" s="66"/>
      <c r="T597" s="66" t="s">
        <v>4857</v>
      </c>
      <c r="U597" s="66"/>
      <c r="V597" s="70" t="s">
        <v>5032</v>
      </c>
      <c r="W597" s="68">
        <v>42847.72724537037</v>
      </c>
      <c r="X597" s="70" t="s">
        <v>5309</v>
      </c>
      <c r="Y597" s="66"/>
      <c r="Z597" s="66"/>
      <c r="AA597" s="72" t="s">
        <v>5660</v>
      </c>
      <c r="AB597" s="66"/>
      <c r="AC597" s="66" t="b">
        <v>0</v>
      </c>
      <c r="AD597" s="66">
        <v>0</v>
      </c>
      <c r="AE597" s="72" t="s">
        <v>294</v>
      </c>
      <c r="AF597" s="66" t="b">
        <v>0</v>
      </c>
      <c r="AG597" s="66" t="s">
        <v>297</v>
      </c>
      <c r="AH597" s="66"/>
      <c r="AI597" s="72" t="s">
        <v>294</v>
      </c>
      <c r="AJ597" s="66" t="b">
        <v>0</v>
      </c>
      <c r="AK597" s="66">
        <v>61</v>
      </c>
      <c r="AL597" s="72" t="s">
        <v>5814</v>
      </c>
      <c r="AM597" s="66" t="s">
        <v>585</v>
      </c>
      <c r="AN597" s="66" t="b">
        <v>0</v>
      </c>
      <c r="AO597" s="72" t="s">
        <v>5814</v>
      </c>
      <c r="AP597" s="66" t="s">
        <v>178</v>
      </c>
      <c r="AQ597" s="66">
        <v>0</v>
      </c>
      <c r="AR597" s="66">
        <v>0</v>
      </c>
      <c r="AS597" s="66"/>
      <c r="AT597" s="66"/>
      <c r="AU597" s="66"/>
      <c r="AV597" s="66"/>
      <c r="AW597" s="66"/>
      <c r="AX597" s="66"/>
      <c r="AY597" s="66"/>
      <c r="AZ597" s="66"/>
      <c r="BA597" s="66" t="s">
        <v>1167</v>
      </c>
      <c r="BB597">
        <v>1</v>
      </c>
      <c r="BC597" s="66" t="str">
        <f>VLOOKUP(Edges[[#This Row],[States]],'Sentiment Classification'!E:G,3,FALSE)</f>
        <v>North</v>
      </c>
      <c r="BD597" s="66" t="str">
        <f>IF(Edges[[#This Row],[Vertex 1]]=Edges[[#This Row],[Vertex 2]],"HIDE","SHOW")</f>
        <v>SHOW</v>
      </c>
      <c r="BE597" s="66">
        <f>VLOOKUP(Edges[[#This Row],[Region]],'Sentiment Classification'!J:K,2,FALSE)</f>
        <v>154</v>
      </c>
      <c r="BF597" s="66">
        <f>VLOOKUP(Edges[[#This Row],[States]],'Sentiment Classification'!E:F,2,FALSE)</f>
        <v>161</v>
      </c>
      <c r="BG597" s="65" t="str">
        <f>REPLACE(INDEX(GroupVertices[Group], MATCH(Edges[[#This Row],[Vertex 1]],GroupVertices[Vertex],0)),1,1,"")</f>
        <v>orth</v>
      </c>
      <c r="BH597" s="65" t="str">
        <f>REPLACE(INDEX(GroupVertices[Group], MATCH(Edges[[#This Row],[Vertex 2]],GroupVertices[Vertex],0)),1,1,"")</f>
        <v>orth</v>
      </c>
      <c r="BI597">
        <v>1</v>
      </c>
    </row>
    <row r="598" spans="1:61" x14ac:dyDescent="0.25">
      <c r="A598" s="64" t="s">
        <v>4429</v>
      </c>
      <c r="B598" s="64" t="s">
        <v>4500</v>
      </c>
      <c r="C598" s="79" t="s">
        <v>9479</v>
      </c>
      <c r="D598" s="87">
        <v>1</v>
      </c>
      <c r="E598" s="88"/>
      <c r="F598" s="89">
        <v>90</v>
      </c>
      <c r="G598" s="66" t="str">
        <f>IF(Edges[[#This Row],[Vertex 1]]=Edges[[#This Row],[Vertex 2]],"HIDE","SHOW")</f>
        <v>SHOW</v>
      </c>
      <c r="H598" s="77"/>
      <c r="I598" s="90"/>
      <c r="J598" s="90"/>
      <c r="K598" s="34" t="s">
        <v>65</v>
      </c>
      <c r="L598" s="93">
        <v>598</v>
      </c>
      <c r="M598" s="93"/>
      <c r="N598" s="92"/>
      <c r="O598" s="66" t="s">
        <v>232</v>
      </c>
      <c r="P598" s="68">
        <v>42847.732037037036</v>
      </c>
      <c r="Q598" s="66" t="s">
        <v>4673</v>
      </c>
      <c r="R598" s="66"/>
      <c r="S598" s="66"/>
      <c r="T598" s="66" t="s">
        <v>4854</v>
      </c>
      <c r="U598" s="66"/>
      <c r="V598" s="70" t="s">
        <v>5033</v>
      </c>
      <c r="W598" s="68">
        <v>42847.732037037036</v>
      </c>
      <c r="X598" s="70" t="s">
        <v>5310</v>
      </c>
      <c r="Y598" s="66"/>
      <c r="Z598" s="66"/>
      <c r="AA598" s="72" t="s">
        <v>5661</v>
      </c>
      <c r="AB598" s="66"/>
      <c r="AC598" s="66" t="b">
        <v>0</v>
      </c>
      <c r="AD598" s="66">
        <v>0</v>
      </c>
      <c r="AE598" s="72" t="s">
        <v>294</v>
      </c>
      <c r="AF598" s="66" t="b">
        <v>0</v>
      </c>
      <c r="AG598" s="66" t="s">
        <v>297</v>
      </c>
      <c r="AH598" s="66"/>
      <c r="AI598" s="72" t="s">
        <v>294</v>
      </c>
      <c r="AJ598" s="66" t="b">
        <v>0</v>
      </c>
      <c r="AK598" s="66">
        <v>280</v>
      </c>
      <c r="AL598" s="72" t="s">
        <v>5736</v>
      </c>
      <c r="AM598" s="66" t="s">
        <v>303</v>
      </c>
      <c r="AN598" s="66" t="b">
        <v>0</v>
      </c>
      <c r="AO598" s="72" t="s">
        <v>5736</v>
      </c>
      <c r="AP598" s="66" t="s">
        <v>178</v>
      </c>
      <c r="AQ598" s="66">
        <v>0</v>
      </c>
      <c r="AR598" s="66">
        <v>0</v>
      </c>
      <c r="AS598" s="66"/>
      <c r="AT598" s="66"/>
      <c r="AU598" s="66"/>
      <c r="AV598" s="66"/>
      <c r="AW598" s="66"/>
      <c r="AX598" s="66"/>
      <c r="AY598" s="66"/>
      <c r="AZ598" s="66"/>
      <c r="BA598" s="66" t="s">
        <v>1167</v>
      </c>
      <c r="BB598">
        <v>1</v>
      </c>
      <c r="BC598" s="66" t="str">
        <f>VLOOKUP(Edges[[#This Row],[States]],'Sentiment Classification'!E:G,3,FALSE)</f>
        <v>North</v>
      </c>
      <c r="BD598" s="66" t="str">
        <f>IF(Edges[[#This Row],[Vertex 1]]=Edges[[#This Row],[Vertex 2]],"HIDE","SHOW")</f>
        <v>SHOW</v>
      </c>
      <c r="BE598" s="66">
        <f>VLOOKUP(Edges[[#This Row],[Region]],'Sentiment Classification'!J:K,2,FALSE)</f>
        <v>154</v>
      </c>
      <c r="BF598" s="66">
        <f>VLOOKUP(Edges[[#This Row],[States]],'Sentiment Classification'!E:F,2,FALSE)</f>
        <v>161</v>
      </c>
      <c r="BG598" s="65" t="str">
        <f>REPLACE(INDEX(GroupVertices[Group], MATCH(Edges[[#This Row],[Vertex 1]],GroupVertices[Vertex],0)),1,1,"")</f>
        <v>orth</v>
      </c>
      <c r="BH598" s="65" t="str">
        <f>REPLACE(INDEX(GroupVertices[Group], MATCH(Edges[[#This Row],[Vertex 2]],GroupVertices[Vertex],0)),1,1,"")</f>
        <v>orth</v>
      </c>
      <c r="BI598">
        <v>1</v>
      </c>
    </row>
    <row r="599" spans="1:61" x14ac:dyDescent="0.25">
      <c r="A599" s="64" t="s">
        <v>4430</v>
      </c>
      <c r="B599" s="64" t="s">
        <v>4565</v>
      </c>
      <c r="C599" s="79" t="s">
        <v>9479</v>
      </c>
      <c r="D599" s="87">
        <v>1</v>
      </c>
      <c r="E599" s="88"/>
      <c r="F599" s="89">
        <v>90</v>
      </c>
      <c r="G599" s="66" t="str">
        <f>IF(Edges[[#This Row],[Vertex 1]]=Edges[[#This Row],[Vertex 2]],"HIDE","SHOW")</f>
        <v>SHOW</v>
      </c>
      <c r="H599" s="77"/>
      <c r="I599" s="90"/>
      <c r="J599" s="90"/>
      <c r="K599" s="34" t="s">
        <v>65</v>
      </c>
      <c r="L599" s="93">
        <v>599</v>
      </c>
      <c r="M599" s="93"/>
      <c r="N599" s="92"/>
      <c r="O599" s="66" t="s">
        <v>232</v>
      </c>
      <c r="P599" s="68">
        <v>42847.732615740744</v>
      </c>
      <c r="Q599" s="66" t="s">
        <v>4680</v>
      </c>
      <c r="R599" s="66"/>
      <c r="S599" s="66"/>
      <c r="T599" s="66" t="s">
        <v>4857</v>
      </c>
      <c r="U599" s="66"/>
      <c r="V599" s="70" t="s">
        <v>5034</v>
      </c>
      <c r="W599" s="68">
        <v>42847.732615740744</v>
      </c>
      <c r="X599" s="70" t="s">
        <v>5311</v>
      </c>
      <c r="Y599" s="66"/>
      <c r="Z599" s="66"/>
      <c r="AA599" s="72" t="s">
        <v>5662</v>
      </c>
      <c r="AB599" s="66"/>
      <c r="AC599" s="66" t="b">
        <v>0</v>
      </c>
      <c r="AD599" s="66">
        <v>0</v>
      </c>
      <c r="AE599" s="72" t="s">
        <v>294</v>
      </c>
      <c r="AF599" s="66" t="b">
        <v>0</v>
      </c>
      <c r="AG599" s="66" t="s">
        <v>297</v>
      </c>
      <c r="AH599" s="66"/>
      <c r="AI599" s="72" t="s">
        <v>294</v>
      </c>
      <c r="AJ599" s="66" t="b">
        <v>0</v>
      </c>
      <c r="AK599" s="66">
        <v>61</v>
      </c>
      <c r="AL599" s="72" t="s">
        <v>5814</v>
      </c>
      <c r="AM599" s="66" t="s">
        <v>303</v>
      </c>
      <c r="AN599" s="66" t="b">
        <v>0</v>
      </c>
      <c r="AO599" s="72" t="s">
        <v>5814</v>
      </c>
      <c r="AP599" s="66" t="s">
        <v>178</v>
      </c>
      <c r="AQ599" s="66">
        <v>0</v>
      </c>
      <c r="AR599" s="66">
        <v>0</v>
      </c>
      <c r="AS599" s="66"/>
      <c r="AT599" s="66"/>
      <c r="AU599" s="66"/>
      <c r="AV599" s="66"/>
      <c r="AW599" s="66"/>
      <c r="AX599" s="66"/>
      <c r="AY599" s="66"/>
      <c r="AZ599" s="66"/>
      <c r="BA599" s="66" t="s">
        <v>1167</v>
      </c>
      <c r="BB599">
        <v>1</v>
      </c>
      <c r="BC599" s="66" t="str">
        <f>VLOOKUP(Edges[[#This Row],[States]],'Sentiment Classification'!E:G,3,FALSE)</f>
        <v>North</v>
      </c>
      <c r="BD599" s="66" t="str">
        <f>IF(Edges[[#This Row],[Vertex 1]]=Edges[[#This Row],[Vertex 2]],"HIDE","SHOW")</f>
        <v>SHOW</v>
      </c>
      <c r="BE599" s="66">
        <f>VLOOKUP(Edges[[#This Row],[Region]],'Sentiment Classification'!J:K,2,FALSE)</f>
        <v>154</v>
      </c>
      <c r="BF599" s="66">
        <f>VLOOKUP(Edges[[#This Row],[States]],'Sentiment Classification'!E:F,2,FALSE)</f>
        <v>161</v>
      </c>
      <c r="BG599" s="65" t="str">
        <f>REPLACE(INDEX(GroupVertices[Group], MATCH(Edges[[#This Row],[Vertex 1]],GroupVertices[Vertex],0)),1,1,"")</f>
        <v>orth</v>
      </c>
      <c r="BH599" s="65" t="str">
        <f>REPLACE(INDEX(GroupVertices[Group], MATCH(Edges[[#This Row],[Vertex 2]],GroupVertices[Vertex],0)),1,1,"")</f>
        <v>orth</v>
      </c>
      <c r="BI599">
        <v>1</v>
      </c>
    </row>
    <row r="600" spans="1:61" x14ac:dyDescent="0.25">
      <c r="A600" s="64" t="s">
        <v>4431</v>
      </c>
      <c r="B600" s="64" t="s">
        <v>4565</v>
      </c>
      <c r="C600" s="79" t="s">
        <v>9479</v>
      </c>
      <c r="D600" s="87">
        <v>1</v>
      </c>
      <c r="E600" s="88"/>
      <c r="F600" s="89">
        <v>90</v>
      </c>
      <c r="G600" s="66" t="str">
        <f>IF(Edges[[#This Row],[Vertex 1]]=Edges[[#This Row],[Vertex 2]],"HIDE","SHOW")</f>
        <v>SHOW</v>
      </c>
      <c r="H600" s="77"/>
      <c r="I600" s="90"/>
      <c r="J600" s="90"/>
      <c r="K600" s="34" t="s">
        <v>65</v>
      </c>
      <c r="L600" s="93">
        <v>600</v>
      </c>
      <c r="M600" s="93"/>
      <c r="N600" s="92"/>
      <c r="O600" s="66" t="s">
        <v>232</v>
      </c>
      <c r="P600" s="68">
        <v>42847.732789351852</v>
      </c>
      <c r="Q600" s="66" t="s">
        <v>4680</v>
      </c>
      <c r="R600" s="66"/>
      <c r="S600" s="66"/>
      <c r="T600" s="66" t="s">
        <v>4857</v>
      </c>
      <c r="U600" s="66"/>
      <c r="V600" s="70" t="s">
        <v>5035</v>
      </c>
      <c r="W600" s="68">
        <v>42847.732789351852</v>
      </c>
      <c r="X600" s="70" t="s">
        <v>5312</v>
      </c>
      <c r="Y600" s="66"/>
      <c r="Z600" s="66"/>
      <c r="AA600" s="72" t="s">
        <v>5663</v>
      </c>
      <c r="AB600" s="66"/>
      <c r="AC600" s="66" t="b">
        <v>0</v>
      </c>
      <c r="AD600" s="66">
        <v>0</v>
      </c>
      <c r="AE600" s="72" t="s">
        <v>294</v>
      </c>
      <c r="AF600" s="66" t="b">
        <v>0</v>
      </c>
      <c r="AG600" s="66" t="s">
        <v>297</v>
      </c>
      <c r="AH600" s="66"/>
      <c r="AI600" s="72" t="s">
        <v>294</v>
      </c>
      <c r="AJ600" s="66" t="b">
        <v>0</v>
      </c>
      <c r="AK600" s="66">
        <v>61</v>
      </c>
      <c r="AL600" s="72" t="s">
        <v>5814</v>
      </c>
      <c r="AM600" s="66" t="s">
        <v>2644</v>
      </c>
      <c r="AN600" s="66" t="b">
        <v>0</v>
      </c>
      <c r="AO600" s="72" t="s">
        <v>5814</v>
      </c>
      <c r="AP600" s="66" t="s">
        <v>178</v>
      </c>
      <c r="AQ600" s="66">
        <v>0</v>
      </c>
      <c r="AR600" s="66">
        <v>0</v>
      </c>
      <c r="AS600" s="66"/>
      <c r="AT600" s="66"/>
      <c r="AU600" s="66"/>
      <c r="AV600" s="66"/>
      <c r="AW600" s="66"/>
      <c r="AX600" s="66"/>
      <c r="AY600" s="66"/>
      <c r="AZ600" s="66"/>
      <c r="BA600" s="66" t="s">
        <v>1167</v>
      </c>
      <c r="BB600">
        <v>1</v>
      </c>
      <c r="BC600" s="66" t="str">
        <f>VLOOKUP(Edges[[#This Row],[States]],'Sentiment Classification'!E:G,3,FALSE)</f>
        <v>North</v>
      </c>
      <c r="BD600" s="66" t="str">
        <f>IF(Edges[[#This Row],[Vertex 1]]=Edges[[#This Row],[Vertex 2]],"HIDE","SHOW")</f>
        <v>SHOW</v>
      </c>
      <c r="BE600" s="66">
        <f>VLOOKUP(Edges[[#This Row],[Region]],'Sentiment Classification'!J:K,2,FALSE)</f>
        <v>154</v>
      </c>
      <c r="BF600" s="66">
        <f>VLOOKUP(Edges[[#This Row],[States]],'Sentiment Classification'!E:F,2,FALSE)</f>
        <v>161</v>
      </c>
      <c r="BG600" s="65" t="str">
        <f>REPLACE(INDEX(GroupVertices[Group], MATCH(Edges[[#This Row],[Vertex 1]],GroupVertices[Vertex],0)),1,1,"")</f>
        <v>orth</v>
      </c>
      <c r="BH600" s="65" t="str">
        <f>REPLACE(INDEX(GroupVertices[Group], MATCH(Edges[[#This Row],[Vertex 2]],GroupVertices[Vertex],0)),1,1,"")</f>
        <v>orth</v>
      </c>
      <c r="BI600">
        <v>1</v>
      </c>
    </row>
    <row r="601" spans="1:61" x14ac:dyDescent="0.25">
      <c r="A601" s="64" t="s">
        <v>4432</v>
      </c>
      <c r="B601" s="64" t="s">
        <v>4500</v>
      </c>
      <c r="C601" s="79" t="s">
        <v>9479</v>
      </c>
      <c r="D601" s="87">
        <v>1</v>
      </c>
      <c r="E601" s="88"/>
      <c r="F601" s="89">
        <v>90</v>
      </c>
      <c r="G601" s="66" t="str">
        <f>IF(Edges[[#This Row],[Vertex 1]]=Edges[[#This Row],[Vertex 2]],"HIDE","SHOW")</f>
        <v>SHOW</v>
      </c>
      <c r="H601" s="77"/>
      <c r="I601" s="90"/>
      <c r="J601" s="90"/>
      <c r="K601" s="34" t="s">
        <v>65</v>
      </c>
      <c r="L601" s="93">
        <v>601</v>
      </c>
      <c r="M601" s="93"/>
      <c r="N601" s="92"/>
      <c r="O601" s="66" t="s">
        <v>232</v>
      </c>
      <c r="P601" s="68">
        <v>42847.733518518522</v>
      </c>
      <c r="Q601" s="66" t="s">
        <v>4673</v>
      </c>
      <c r="R601" s="66"/>
      <c r="S601" s="66"/>
      <c r="T601" s="66" t="s">
        <v>4854</v>
      </c>
      <c r="U601" s="66"/>
      <c r="V601" s="70" t="s">
        <v>5036</v>
      </c>
      <c r="W601" s="68">
        <v>42847.733518518522</v>
      </c>
      <c r="X601" s="70" t="s">
        <v>5313</v>
      </c>
      <c r="Y601" s="66"/>
      <c r="Z601" s="66"/>
      <c r="AA601" s="72" t="s">
        <v>5664</v>
      </c>
      <c r="AB601" s="66"/>
      <c r="AC601" s="66" t="b">
        <v>0</v>
      </c>
      <c r="AD601" s="66">
        <v>0</v>
      </c>
      <c r="AE601" s="72" t="s">
        <v>294</v>
      </c>
      <c r="AF601" s="66" t="b">
        <v>0</v>
      </c>
      <c r="AG601" s="66" t="s">
        <v>297</v>
      </c>
      <c r="AH601" s="66"/>
      <c r="AI601" s="72" t="s">
        <v>294</v>
      </c>
      <c r="AJ601" s="66" t="b">
        <v>0</v>
      </c>
      <c r="AK601" s="66">
        <v>280</v>
      </c>
      <c r="AL601" s="72" t="s">
        <v>5736</v>
      </c>
      <c r="AM601" s="66" t="s">
        <v>303</v>
      </c>
      <c r="AN601" s="66" t="b">
        <v>0</v>
      </c>
      <c r="AO601" s="72" t="s">
        <v>5736</v>
      </c>
      <c r="AP601" s="66" t="s">
        <v>178</v>
      </c>
      <c r="AQ601" s="66">
        <v>0</v>
      </c>
      <c r="AR601" s="66">
        <v>0</v>
      </c>
      <c r="AS601" s="66"/>
      <c r="AT601" s="66"/>
      <c r="AU601" s="66"/>
      <c r="AV601" s="66"/>
      <c r="AW601" s="66"/>
      <c r="AX601" s="66"/>
      <c r="AY601" s="66"/>
      <c r="AZ601" s="66"/>
      <c r="BA601" s="66" t="s">
        <v>1167</v>
      </c>
      <c r="BB601">
        <v>1</v>
      </c>
      <c r="BC601" s="66" t="str">
        <f>VLOOKUP(Edges[[#This Row],[States]],'Sentiment Classification'!E:G,3,FALSE)</f>
        <v>North</v>
      </c>
      <c r="BD601" s="66" t="str">
        <f>IF(Edges[[#This Row],[Vertex 1]]=Edges[[#This Row],[Vertex 2]],"HIDE","SHOW")</f>
        <v>SHOW</v>
      </c>
      <c r="BE601" s="66">
        <f>VLOOKUP(Edges[[#This Row],[Region]],'Sentiment Classification'!J:K,2,FALSE)</f>
        <v>154</v>
      </c>
      <c r="BF601" s="66">
        <f>VLOOKUP(Edges[[#This Row],[States]],'Sentiment Classification'!E:F,2,FALSE)</f>
        <v>161</v>
      </c>
      <c r="BG601" s="65" t="str">
        <f>REPLACE(INDEX(GroupVertices[Group], MATCH(Edges[[#This Row],[Vertex 1]],GroupVertices[Vertex],0)),1,1,"")</f>
        <v>orth</v>
      </c>
      <c r="BH601" s="65" t="str">
        <f>REPLACE(INDEX(GroupVertices[Group], MATCH(Edges[[#This Row],[Vertex 2]],GroupVertices[Vertex],0)),1,1,"")</f>
        <v>orth</v>
      </c>
      <c r="BI601">
        <v>1</v>
      </c>
    </row>
    <row r="602" spans="1:61" x14ac:dyDescent="0.25">
      <c r="A602" s="64" t="s">
        <v>4433</v>
      </c>
      <c r="B602" s="64" t="s">
        <v>4500</v>
      </c>
      <c r="C602" s="79" t="s">
        <v>9479</v>
      </c>
      <c r="D602" s="87">
        <v>1</v>
      </c>
      <c r="E602" s="88"/>
      <c r="F602" s="89">
        <v>90</v>
      </c>
      <c r="G602" s="66" t="str">
        <f>IF(Edges[[#This Row],[Vertex 1]]=Edges[[#This Row],[Vertex 2]],"HIDE","SHOW")</f>
        <v>SHOW</v>
      </c>
      <c r="H602" s="77"/>
      <c r="I602" s="90"/>
      <c r="J602" s="90"/>
      <c r="K602" s="34" t="s">
        <v>65</v>
      </c>
      <c r="L602" s="93">
        <v>602</v>
      </c>
      <c r="M602" s="93"/>
      <c r="N602" s="92"/>
      <c r="O602" s="66" t="s">
        <v>232</v>
      </c>
      <c r="P602" s="68">
        <v>42847.734317129631</v>
      </c>
      <c r="Q602" s="66" t="s">
        <v>4673</v>
      </c>
      <c r="R602" s="66"/>
      <c r="S602" s="66"/>
      <c r="T602" s="66" t="s">
        <v>4854</v>
      </c>
      <c r="U602" s="66"/>
      <c r="V602" s="70" t="s">
        <v>5037</v>
      </c>
      <c r="W602" s="68">
        <v>42847.734317129631</v>
      </c>
      <c r="X602" s="70" t="s">
        <v>5314</v>
      </c>
      <c r="Y602" s="66"/>
      <c r="Z602" s="66"/>
      <c r="AA602" s="72" t="s">
        <v>5665</v>
      </c>
      <c r="AB602" s="66"/>
      <c r="AC602" s="66" t="b">
        <v>0</v>
      </c>
      <c r="AD602" s="66">
        <v>0</v>
      </c>
      <c r="AE602" s="72" t="s">
        <v>294</v>
      </c>
      <c r="AF602" s="66" t="b">
        <v>0</v>
      </c>
      <c r="AG602" s="66" t="s">
        <v>297</v>
      </c>
      <c r="AH602" s="66"/>
      <c r="AI602" s="72" t="s">
        <v>294</v>
      </c>
      <c r="AJ602" s="66" t="b">
        <v>0</v>
      </c>
      <c r="AK602" s="66">
        <v>280</v>
      </c>
      <c r="AL602" s="72" t="s">
        <v>5736</v>
      </c>
      <c r="AM602" s="66" t="s">
        <v>303</v>
      </c>
      <c r="AN602" s="66" t="b">
        <v>0</v>
      </c>
      <c r="AO602" s="72" t="s">
        <v>5736</v>
      </c>
      <c r="AP602" s="66" t="s">
        <v>178</v>
      </c>
      <c r="AQ602" s="66">
        <v>0</v>
      </c>
      <c r="AR602" s="66">
        <v>0</v>
      </c>
      <c r="AS602" s="66"/>
      <c r="AT602" s="66"/>
      <c r="AU602" s="66"/>
      <c r="AV602" s="66"/>
      <c r="AW602" s="66"/>
      <c r="AX602" s="66"/>
      <c r="AY602" s="66"/>
      <c r="AZ602" s="66"/>
      <c r="BA602" s="66" t="s">
        <v>1167</v>
      </c>
      <c r="BB602">
        <v>1</v>
      </c>
      <c r="BC602" s="66" t="str">
        <f>VLOOKUP(Edges[[#This Row],[States]],'Sentiment Classification'!E:G,3,FALSE)</f>
        <v>North</v>
      </c>
      <c r="BD602" s="66" t="str">
        <f>IF(Edges[[#This Row],[Vertex 1]]=Edges[[#This Row],[Vertex 2]],"HIDE","SHOW")</f>
        <v>SHOW</v>
      </c>
      <c r="BE602" s="66">
        <f>VLOOKUP(Edges[[#This Row],[Region]],'Sentiment Classification'!J:K,2,FALSE)</f>
        <v>154</v>
      </c>
      <c r="BF602" s="66">
        <f>VLOOKUP(Edges[[#This Row],[States]],'Sentiment Classification'!E:F,2,FALSE)</f>
        <v>161</v>
      </c>
      <c r="BG602" s="65" t="str">
        <f>REPLACE(INDEX(GroupVertices[Group], MATCH(Edges[[#This Row],[Vertex 1]],GroupVertices[Vertex],0)),1,1,"")</f>
        <v>orth</v>
      </c>
      <c r="BH602" s="65" t="str">
        <f>REPLACE(INDEX(GroupVertices[Group], MATCH(Edges[[#This Row],[Vertex 2]],GroupVertices[Vertex],0)),1,1,"")</f>
        <v>orth</v>
      </c>
      <c r="BI602">
        <v>1</v>
      </c>
    </row>
    <row r="603" spans="1:61" hidden="1" x14ac:dyDescent="0.25">
      <c r="A603" s="64" t="s">
        <v>4434</v>
      </c>
      <c r="B603" s="64" t="s">
        <v>4434</v>
      </c>
      <c r="C603" s="79"/>
      <c r="D603" s="87"/>
      <c r="E603" s="88"/>
      <c r="F603" s="89"/>
      <c r="G603" s="66" t="str">
        <f>IF(Edges[[#This Row],[Vertex 1]]=Edges[[#This Row],[Vertex 2]],"HIDE","SHOW")</f>
        <v>HIDE</v>
      </c>
      <c r="H603" s="77"/>
      <c r="I603" s="90"/>
      <c r="J603" s="90"/>
      <c r="K603" s="34" t="s">
        <v>65</v>
      </c>
      <c r="L603" s="93">
        <v>603</v>
      </c>
      <c r="M603" s="93"/>
      <c r="N603" s="92"/>
      <c r="O603" s="66" t="s">
        <v>178</v>
      </c>
      <c r="P603" s="68">
        <v>42847.734444444446</v>
      </c>
      <c r="Q603" s="66" t="s">
        <v>4682</v>
      </c>
      <c r="R603" s="66"/>
      <c r="S603" s="66"/>
      <c r="T603" s="66"/>
      <c r="U603" s="66"/>
      <c r="V603" s="70" t="s">
        <v>5038</v>
      </c>
      <c r="W603" s="68">
        <v>42847.734444444446</v>
      </c>
      <c r="X603" s="70" t="s">
        <v>5315</v>
      </c>
      <c r="Y603" s="66"/>
      <c r="Z603" s="66"/>
      <c r="AA603" s="72" t="s">
        <v>5666</v>
      </c>
      <c r="AB603" s="66"/>
      <c r="AC603" s="66" t="b">
        <v>0</v>
      </c>
      <c r="AD603" s="66">
        <v>1</v>
      </c>
      <c r="AE603" s="72" t="s">
        <v>294</v>
      </c>
      <c r="AF603" s="66" t="b">
        <v>0</v>
      </c>
      <c r="AG603" s="66" t="s">
        <v>297</v>
      </c>
      <c r="AH603" s="66"/>
      <c r="AI603" s="72" t="s">
        <v>294</v>
      </c>
      <c r="AJ603" s="66" t="b">
        <v>0</v>
      </c>
      <c r="AK603" s="66">
        <v>0</v>
      </c>
      <c r="AL603" s="72" t="s">
        <v>294</v>
      </c>
      <c r="AM603" s="66" t="s">
        <v>300</v>
      </c>
      <c r="AN603" s="66" t="b">
        <v>0</v>
      </c>
      <c r="AO603" s="72" t="s">
        <v>5666</v>
      </c>
      <c r="AP603" s="66" t="s">
        <v>178</v>
      </c>
      <c r="AQ603" s="66">
        <v>0</v>
      </c>
      <c r="AR603" s="66">
        <v>0</v>
      </c>
      <c r="AS603" s="66"/>
      <c r="AT603" s="66"/>
      <c r="AU603" s="66"/>
      <c r="AV603" s="66"/>
      <c r="AW603" s="66"/>
      <c r="AX603" s="66"/>
      <c r="AY603" s="66"/>
      <c r="AZ603" s="66"/>
      <c r="BA603" s="66" t="s">
        <v>1167</v>
      </c>
      <c r="BB603">
        <v>1</v>
      </c>
      <c r="BC603" s="66" t="str">
        <f>VLOOKUP(Edges[[#This Row],[States]],'Sentiment Classification'!E:G,3,FALSE)</f>
        <v>North</v>
      </c>
      <c r="BD603" s="66" t="str">
        <f>IF(Edges[[#This Row],[Vertex 1]]=Edges[[#This Row],[Vertex 2]],"HIDE","SHOW")</f>
        <v>HIDE</v>
      </c>
      <c r="BE603" s="66">
        <f>VLOOKUP(Edges[[#This Row],[Region]],'Sentiment Classification'!J:K,2,FALSE)</f>
        <v>154</v>
      </c>
      <c r="BF603" s="66">
        <f>VLOOKUP(Edges[[#This Row],[States]],'Sentiment Classification'!E:F,2,FALSE)</f>
        <v>161</v>
      </c>
      <c r="BG603" s="137" t="e">
        <f>REPLACE(INDEX(GroupVertices[Group], MATCH(Edges[[#This Row],[Vertex 1]],GroupVertices[Vertex],0)),1,1,"")</f>
        <v>#N/A</v>
      </c>
      <c r="BH603" s="137" t="e">
        <f>REPLACE(INDEX(GroupVertices[Group], MATCH(Edges[[#This Row],[Vertex 2]],GroupVertices[Vertex],0)),1,1,"")</f>
        <v>#N/A</v>
      </c>
      <c r="BI603">
        <v>1</v>
      </c>
    </row>
    <row r="604" spans="1:61" x14ac:dyDescent="0.25">
      <c r="A604" s="64" t="s">
        <v>4435</v>
      </c>
      <c r="B604" s="64" t="s">
        <v>4500</v>
      </c>
      <c r="C604" s="79" t="s">
        <v>9479</v>
      </c>
      <c r="D604" s="87">
        <v>1</v>
      </c>
      <c r="E604" s="88"/>
      <c r="F604" s="89">
        <v>90</v>
      </c>
      <c r="G604" s="66" t="str">
        <f>IF(Edges[[#This Row],[Vertex 1]]=Edges[[#This Row],[Vertex 2]],"HIDE","SHOW")</f>
        <v>SHOW</v>
      </c>
      <c r="H604" s="77"/>
      <c r="I604" s="90"/>
      <c r="J604" s="90"/>
      <c r="K604" s="34" t="s">
        <v>65</v>
      </c>
      <c r="L604" s="93">
        <v>604</v>
      </c>
      <c r="M604" s="93"/>
      <c r="N604" s="92"/>
      <c r="O604" s="66" t="s">
        <v>232</v>
      </c>
      <c r="P604" s="68">
        <v>42847.737199074072</v>
      </c>
      <c r="Q604" s="66" t="s">
        <v>4673</v>
      </c>
      <c r="R604" s="66"/>
      <c r="S604" s="66"/>
      <c r="T604" s="66" t="s">
        <v>4854</v>
      </c>
      <c r="U604" s="66"/>
      <c r="V604" s="70" t="s">
        <v>5039</v>
      </c>
      <c r="W604" s="68">
        <v>42847.737199074072</v>
      </c>
      <c r="X604" s="70" t="s">
        <v>5316</v>
      </c>
      <c r="Y604" s="66"/>
      <c r="Z604" s="66"/>
      <c r="AA604" s="72" t="s">
        <v>5667</v>
      </c>
      <c r="AB604" s="66"/>
      <c r="AC604" s="66" t="b">
        <v>0</v>
      </c>
      <c r="AD604" s="66">
        <v>0</v>
      </c>
      <c r="AE604" s="72" t="s">
        <v>294</v>
      </c>
      <c r="AF604" s="66" t="b">
        <v>0</v>
      </c>
      <c r="AG604" s="66" t="s">
        <v>297</v>
      </c>
      <c r="AH604" s="66"/>
      <c r="AI604" s="72" t="s">
        <v>294</v>
      </c>
      <c r="AJ604" s="66" t="b">
        <v>0</v>
      </c>
      <c r="AK604" s="66">
        <v>280</v>
      </c>
      <c r="AL604" s="72" t="s">
        <v>5736</v>
      </c>
      <c r="AM604" s="66" t="s">
        <v>300</v>
      </c>
      <c r="AN604" s="66" t="b">
        <v>0</v>
      </c>
      <c r="AO604" s="72" t="s">
        <v>5736</v>
      </c>
      <c r="AP604" s="66" t="s">
        <v>178</v>
      </c>
      <c r="AQ604" s="66">
        <v>0</v>
      </c>
      <c r="AR604" s="66">
        <v>0</v>
      </c>
      <c r="AS604" s="66"/>
      <c r="AT604" s="66"/>
      <c r="AU604" s="66"/>
      <c r="AV604" s="66"/>
      <c r="AW604" s="66"/>
      <c r="AX604" s="66"/>
      <c r="AY604" s="66"/>
      <c r="AZ604" s="66"/>
      <c r="BA604" s="66" t="s">
        <v>1167</v>
      </c>
      <c r="BB604">
        <v>1</v>
      </c>
      <c r="BC604" s="66" t="str">
        <f>VLOOKUP(Edges[[#This Row],[States]],'Sentiment Classification'!E:G,3,FALSE)</f>
        <v>North</v>
      </c>
      <c r="BD604" s="66" t="str">
        <f>IF(Edges[[#This Row],[Vertex 1]]=Edges[[#This Row],[Vertex 2]],"HIDE","SHOW")</f>
        <v>SHOW</v>
      </c>
      <c r="BE604" s="66">
        <f>VLOOKUP(Edges[[#This Row],[Region]],'Sentiment Classification'!J:K,2,FALSE)</f>
        <v>154</v>
      </c>
      <c r="BF604" s="66">
        <f>VLOOKUP(Edges[[#This Row],[States]],'Sentiment Classification'!E:F,2,FALSE)</f>
        <v>161</v>
      </c>
      <c r="BG604" s="65" t="str">
        <f>REPLACE(INDEX(GroupVertices[Group], MATCH(Edges[[#This Row],[Vertex 1]],GroupVertices[Vertex],0)),1,1,"")</f>
        <v>orth</v>
      </c>
      <c r="BH604" s="65" t="str">
        <f>REPLACE(INDEX(GroupVertices[Group], MATCH(Edges[[#This Row],[Vertex 2]],GroupVertices[Vertex],0)),1,1,"")</f>
        <v>orth</v>
      </c>
      <c r="BI604">
        <v>1</v>
      </c>
    </row>
    <row r="605" spans="1:61" hidden="1" x14ac:dyDescent="0.25">
      <c r="A605" s="64" t="s">
        <v>4436</v>
      </c>
      <c r="B605" s="64" t="s">
        <v>4436</v>
      </c>
      <c r="C605" s="79"/>
      <c r="D605" s="87"/>
      <c r="E605" s="88"/>
      <c r="F605" s="89"/>
      <c r="G605" s="66" t="str">
        <f>IF(Edges[[#This Row],[Vertex 1]]=Edges[[#This Row],[Vertex 2]],"HIDE","SHOW")</f>
        <v>HIDE</v>
      </c>
      <c r="H605" s="77"/>
      <c r="I605" s="90"/>
      <c r="J605" s="90"/>
      <c r="K605" s="34" t="s">
        <v>65</v>
      </c>
      <c r="L605" s="93">
        <v>605</v>
      </c>
      <c r="M605" s="93"/>
      <c r="N605" s="92"/>
      <c r="O605" s="66" t="s">
        <v>178</v>
      </c>
      <c r="P605" s="68">
        <v>42847.727395833332</v>
      </c>
      <c r="Q605" s="66" t="s">
        <v>4683</v>
      </c>
      <c r="R605" s="66"/>
      <c r="S605" s="66"/>
      <c r="T605" s="66" t="s">
        <v>4859</v>
      </c>
      <c r="U605" s="66"/>
      <c r="V605" s="70" t="s">
        <v>5040</v>
      </c>
      <c r="W605" s="68">
        <v>42847.727395833332</v>
      </c>
      <c r="X605" s="70" t="s">
        <v>5317</v>
      </c>
      <c r="Y605" s="66"/>
      <c r="Z605" s="66"/>
      <c r="AA605" s="72" t="s">
        <v>5668</v>
      </c>
      <c r="AB605" s="66"/>
      <c r="AC605" s="66" t="b">
        <v>0</v>
      </c>
      <c r="AD605" s="66">
        <v>3</v>
      </c>
      <c r="AE605" s="72" t="s">
        <v>294</v>
      </c>
      <c r="AF605" s="66" t="b">
        <v>0</v>
      </c>
      <c r="AG605" s="66" t="s">
        <v>297</v>
      </c>
      <c r="AH605" s="66"/>
      <c r="AI605" s="72" t="s">
        <v>294</v>
      </c>
      <c r="AJ605" s="66" t="b">
        <v>0</v>
      </c>
      <c r="AK605" s="66">
        <v>1</v>
      </c>
      <c r="AL605" s="72" t="s">
        <v>294</v>
      </c>
      <c r="AM605" s="66" t="s">
        <v>303</v>
      </c>
      <c r="AN605" s="66" t="b">
        <v>0</v>
      </c>
      <c r="AO605" s="72" t="s">
        <v>5668</v>
      </c>
      <c r="AP605" s="66" t="s">
        <v>178</v>
      </c>
      <c r="AQ605" s="66">
        <v>0</v>
      </c>
      <c r="AR605" s="66">
        <v>0</v>
      </c>
      <c r="AS605" s="66"/>
      <c r="AT605" s="66"/>
      <c r="AU605" s="66"/>
      <c r="AV605" s="66"/>
      <c r="AW605" s="66"/>
      <c r="AX605" s="66"/>
      <c r="AY605" s="66"/>
      <c r="AZ605" s="66"/>
      <c r="BA605" s="66" t="s">
        <v>1167</v>
      </c>
      <c r="BB605">
        <v>1</v>
      </c>
      <c r="BC605" s="66" t="str">
        <f>VLOOKUP(Edges[[#This Row],[States]],'Sentiment Classification'!E:G,3,FALSE)</f>
        <v>North</v>
      </c>
      <c r="BD605" s="66" t="str">
        <f>IF(Edges[[#This Row],[Vertex 1]]=Edges[[#This Row],[Vertex 2]],"HIDE","SHOW")</f>
        <v>HIDE</v>
      </c>
      <c r="BE605" s="66">
        <f>VLOOKUP(Edges[[#This Row],[Region]],'Sentiment Classification'!J:K,2,FALSE)</f>
        <v>154</v>
      </c>
      <c r="BF605" s="66">
        <f>VLOOKUP(Edges[[#This Row],[States]],'Sentiment Classification'!E:F,2,FALSE)</f>
        <v>161</v>
      </c>
      <c r="BG605" s="137" t="str">
        <f>REPLACE(INDEX(GroupVertices[Group], MATCH(Edges[[#This Row],[Vertex 1]],GroupVertices[Vertex],0)),1,1,"")</f>
        <v>orth</v>
      </c>
      <c r="BH605" s="137" t="str">
        <f>REPLACE(INDEX(GroupVertices[Group], MATCH(Edges[[#This Row],[Vertex 2]],GroupVertices[Vertex],0)),1,1,"")</f>
        <v>orth</v>
      </c>
      <c r="BI605">
        <v>1</v>
      </c>
    </row>
    <row r="606" spans="1:61" x14ac:dyDescent="0.25">
      <c r="A606" s="64" t="s">
        <v>4437</v>
      </c>
      <c r="B606" s="64" t="s">
        <v>4436</v>
      </c>
      <c r="C606" s="79" t="s">
        <v>9479</v>
      </c>
      <c r="D606" s="87">
        <v>1</v>
      </c>
      <c r="E606" s="88"/>
      <c r="F606" s="89">
        <v>90</v>
      </c>
      <c r="G606" s="66" t="str">
        <f>IF(Edges[[#This Row],[Vertex 1]]=Edges[[#This Row],[Vertex 2]],"HIDE","SHOW")</f>
        <v>SHOW</v>
      </c>
      <c r="H606" s="77"/>
      <c r="I606" s="90"/>
      <c r="J606" s="90"/>
      <c r="K606" s="34" t="s">
        <v>65</v>
      </c>
      <c r="L606" s="93">
        <v>606</v>
      </c>
      <c r="M606" s="93"/>
      <c r="N606" s="92"/>
      <c r="O606" s="66" t="s">
        <v>232</v>
      </c>
      <c r="P606" s="68">
        <v>42847.737326388888</v>
      </c>
      <c r="Q606" s="66" t="s">
        <v>4684</v>
      </c>
      <c r="R606" s="66"/>
      <c r="S606" s="66"/>
      <c r="T606" s="66" t="s">
        <v>4857</v>
      </c>
      <c r="U606" s="66"/>
      <c r="V606" s="70" t="s">
        <v>5041</v>
      </c>
      <c r="W606" s="68">
        <v>42847.737326388888</v>
      </c>
      <c r="X606" s="70" t="s">
        <v>5318</v>
      </c>
      <c r="Y606" s="66"/>
      <c r="Z606" s="66"/>
      <c r="AA606" s="72" t="s">
        <v>5669</v>
      </c>
      <c r="AB606" s="66"/>
      <c r="AC606" s="66" t="b">
        <v>0</v>
      </c>
      <c r="AD606" s="66">
        <v>0</v>
      </c>
      <c r="AE606" s="72" t="s">
        <v>294</v>
      </c>
      <c r="AF606" s="66" t="b">
        <v>0</v>
      </c>
      <c r="AG606" s="66" t="s">
        <v>297</v>
      </c>
      <c r="AH606" s="66"/>
      <c r="AI606" s="72" t="s">
        <v>294</v>
      </c>
      <c r="AJ606" s="66" t="b">
        <v>0</v>
      </c>
      <c r="AK606" s="66">
        <v>1</v>
      </c>
      <c r="AL606" s="72" t="s">
        <v>5668</v>
      </c>
      <c r="AM606" s="66" t="s">
        <v>303</v>
      </c>
      <c r="AN606" s="66" t="b">
        <v>0</v>
      </c>
      <c r="AO606" s="72" t="s">
        <v>5668</v>
      </c>
      <c r="AP606" s="66" t="s">
        <v>178</v>
      </c>
      <c r="AQ606" s="66">
        <v>0</v>
      </c>
      <c r="AR606" s="66">
        <v>0</v>
      </c>
      <c r="AS606" s="66"/>
      <c r="AT606" s="66"/>
      <c r="AU606" s="66"/>
      <c r="AV606" s="66"/>
      <c r="AW606" s="66"/>
      <c r="AX606" s="66"/>
      <c r="AY606" s="66"/>
      <c r="AZ606" s="66"/>
      <c r="BA606" s="66" t="s">
        <v>1167</v>
      </c>
      <c r="BB606">
        <v>1</v>
      </c>
      <c r="BC606" s="66" t="str">
        <f>VLOOKUP(Edges[[#This Row],[States]],'Sentiment Classification'!E:G,3,FALSE)</f>
        <v>North</v>
      </c>
      <c r="BD606" s="66" t="str">
        <f>IF(Edges[[#This Row],[Vertex 1]]=Edges[[#This Row],[Vertex 2]],"HIDE","SHOW")</f>
        <v>SHOW</v>
      </c>
      <c r="BE606" s="66">
        <f>VLOOKUP(Edges[[#This Row],[Region]],'Sentiment Classification'!J:K,2,FALSE)</f>
        <v>154</v>
      </c>
      <c r="BF606" s="66">
        <f>VLOOKUP(Edges[[#This Row],[States]],'Sentiment Classification'!E:F,2,FALSE)</f>
        <v>161</v>
      </c>
      <c r="BG606" s="65" t="str">
        <f>REPLACE(INDEX(GroupVertices[Group], MATCH(Edges[[#This Row],[Vertex 1]],GroupVertices[Vertex],0)),1,1,"")</f>
        <v>orth</v>
      </c>
      <c r="BH606" s="65" t="str">
        <f>REPLACE(INDEX(GroupVertices[Group], MATCH(Edges[[#This Row],[Vertex 2]],GroupVertices[Vertex],0)),1,1,"")</f>
        <v>orth</v>
      </c>
      <c r="BI606">
        <v>1</v>
      </c>
    </row>
    <row r="607" spans="1:61" x14ac:dyDescent="0.25">
      <c r="A607" s="64" t="s">
        <v>4438</v>
      </c>
      <c r="B607" s="64" t="s">
        <v>4565</v>
      </c>
      <c r="C607" s="79" t="s">
        <v>9479</v>
      </c>
      <c r="D607" s="87">
        <v>1</v>
      </c>
      <c r="E607" s="88"/>
      <c r="F607" s="89">
        <v>90</v>
      </c>
      <c r="G607" s="66" t="str">
        <f>IF(Edges[[#This Row],[Vertex 1]]=Edges[[#This Row],[Vertex 2]],"HIDE","SHOW")</f>
        <v>SHOW</v>
      </c>
      <c r="H607" s="77"/>
      <c r="I607" s="90"/>
      <c r="J607" s="90"/>
      <c r="K607" s="34" t="s">
        <v>65</v>
      </c>
      <c r="L607" s="93">
        <v>607</v>
      </c>
      <c r="M607" s="93"/>
      <c r="N607" s="92"/>
      <c r="O607" s="66" t="s">
        <v>232</v>
      </c>
      <c r="P607" s="68">
        <v>42847.737488425926</v>
      </c>
      <c r="Q607" s="66" t="s">
        <v>4680</v>
      </c>
      <c r="R607" s="66"/>
      <c r="S607" s="66"/>
      <c r="T607" s="66" t="s">
        <v>4857</v>
      </c>
      <c r="U607" s="66"/>
      <c r="V607" s="70" t="s">
        <v>5042</v>
      </c>
      <c r="W607" s="68">
        <v>42847.737488425926</v>
      </c>
      <c r="X607" s="70" t="s">
        <v>5319</v>
      </c>
      <c r="Y607" s="66"/>
      <c r="Z607" s="66"/>
      <c r="AA607" s="72" t="s">
        <v>5670</v>
      </c>
      <c r="AB607" s="66"/>
      <c r="AC607" s="66" t="b">
        <v>0</v>
      </c>
      <c r="AD607" s="66">
        <v>0</v>
      </c>
      <c r="AE607" s="72" t="s">
        <v>294</v>
      </c>
      <c r="AF607" s="66" t="b">
        <v>0</v>
      </c>
      <c r="AG607" s="66" t="s">
        <v>297</v>
      </c>
      <c r="AH607" s="66"/>
      <c r="AI607" s="72" t="s">
        <v>294</v>
      </c>
      <c r="AJ607" s="66" t="b">
        <v>0</v>
      </c>
      <c r="AK607" s="66">
        <v>61</v>
      </c>
      <c r="AL607" s="72" t="s">
        <v>5814</v>
      </c>
      <c r="AM607" s="66" t="s">
        <v>303</v>
      </c>
      <c r="AN607" s="66" t="b">
        <v>0</v>
      </c>
      <c r="AO607" s="72" t="s">
        <v>5814</v>
      </c>
      <c r="AP607" s="66" t="s">
        <v>178</v>
      </c>
      <c r="AQ607" s="66">
        <v>0</v>
      </c>
      <c r="AR607" s="66">
        <v>0</v>
      </c>
      <c r="AS607" s="66"/>
      <c r="AT607" s="66"/>
      <c r="AU607" s="66"/>
      <c r="AV607" s="66"/>
      <c r="AW607" s="66"/>
      <c r="AX607" s="66"/>
      <c r="AY607" s="66"/>
      <c r="AZ607" s="66"/>
      <c r="BA607" s="66" t="s">
        <v>1167</v>
      </c>
      <c r="BB607">
        <v>1</v>
      </c>
      <c r="BC607" s="66" t="str">
        <f>VLOOKUP(Edges[[#This Row],[States]],'Sentiment Classification'!E:G,3,FALSE)</f>
        <v>North</v>
      </c>
      <c r="BD607" s="66" t="str">
        <f>IF(Edges[[#This Row],[Vertex 1]]=Edges[[#This Row],[Vertex 2]],"HIDE","SHOW")</f>
        <v>SHOW</v>
      </c>
      <c r="BE607" s="66">
        <f>VLOOKUP(Edges[[#This Row],[Region]],'Sentiment Classification'!J:K,2,FALSE)</f>
        <v>154</v>
      </c>
      <c r="BF607" s="66">
        <f>VLOOKUP(Edges[[#This Row],[States]],'Sentiment Classification'!E:F,2,FALSE)</f>
        <v>161</v>
      </c>
      <c r="BG607" s="65" t="str">
        <f>REPLACE(INDEX(GroupVertices[Group], MATCH(Edges[[#This Row],[Vertex 1]],GroupVertices[Vertex],0)),1,1,"")</f>
        <v>orth</v>
      </c>
      <c r="BH607" s="65" t="str">
        <f>REPLACE(INDEX(GroupVertices[Group], MATCH(Edges[[#This Row],[Vertex 2]],GroupVertices[Vertex],0)),1,1,"")</f>
        <v>orth</v>
      </c>
      <c r="BI607">
        <v>1</v>
      </c>
    </row>
    <row r="608" spans="1:61" x14ac:dyDescent="0.25">
      <c r="A608" s="64" t="s">
        <v>4439</v>
      </c>
      <c r="B608" s="64" t="s">
        <v>4565</v>
      </c>
      <c r="C608" s="79" t="s">
        <v>9479</v>
      </c>
      <c r="D608" s="87">
        <v>1</v>
      </c>
      <c r="E608" s="88"/>
      <c r="F608" s="89">
        <v>90</v>
      </c>
      <c r="G608" s="66" t="str">
        <f>IF(Edges[[#This Row],[Vertex 1]]=Edges[[#This Row],[Vertex 2]],"HIDE","SHOW")</f>
        <v>SHOW</v>
      </c>
      <c r="H608" s="77"/>
      <c r="I608" s="90"/>
      <c r="J608" s="90"/>
      <c r="K608" s="34" t="s">
        <v>65</v>
      </c>
      <c r="L608" s="93">
        <v>608</v>
      </c>
      <c r="M608" s="93"/>
      <c r="N608" s="92"/>
      <c r="O608" s="66" t="s">
        <v>232</v>
      </c>
      <c r="P608" s="68">
        <v>42847.740034722221</v>
      </c>
      <c r="Q608" s="66" t="s">
        <v>4680</v>
      </c>
      <c r="R608" s="66"/>
      <c r="S608" s="66"/>
      <c r="T608" s="66" t="s">
        <v>4857</v>
      </c>
      <c r="U608" s="66"/>
      <c r="V608" s="70" t="s">
        <v>5043</v>
      </c>
      <c r="W608" s="68">
        <v>42847.740034722221</v>
      </c>
      <c r="X608" s="70" t="s">
        <v>5320</v>
      </c>
      <c r="Y608" s="66"/>
      <c r="Z608" s="66"/>
      <c r="AA608" s="72" t="s">
        <v>5671</v>
      </c>
      <c r="AB608" s="66"/>
      <c r="AC608" s="66" t="b">
        <v>0</v>
      </c>
      <c r="AD608" s="66">
        <v>0</v>
      </c>
      <c r="AE608" s="72" t="s">
        <v>294</v>
      </c>
      <c r="AF608" s="66" t="b">
        <v>0</v>
      </c>
      <c r="AG608" s="66" t="s">
        <v>297</v>
      </c>
      <c r="AH608" s="66"/>
      <c r="AI608" s="72" t="s">
        <v>294</v>
      </c>
      <c r="AJ608" s="66" t="b">
        <v>0</v>
      </c>
      <c r="AK608" s="66">
        <v>61</v>
      </c>
      <c r="AL608" s="72" t="s">
        <v>5814</v>
      </c>
      <c r="AM608" s="66" t="s">
        <v>303</v>
      </c>
      <c r="AN608" s="66" t="b">
        <v>0</v>
      </c>
      <c r="AO608" s="72" t="s">
        <v>5814</v>
      </c>
      <c r="AP608" s="66" t="s">
        <v>178</v>
      </c>
      <c r="AQ608" s="66">
        <v>0</v>
      </c>
      <c r="AR608" s="66">
        <v>0</v>
      </c>
      <c r="AS608" s="66"/>
      <c r="AT608" s="66"/>
      <c r="AU608" s="66"/>
      <c r="AV608" s="66"/>
      <c r="AW608" s="66"/>
      <c r="AX608" s="66"/>
      <c r="AY608" s="66"/>
      <c r="AZ608" s="66"/>
      <c r="BA608" s="66" t="s">
        <v>1167</v>
      </c>
      <c r="BB608">
        <v>1</v>
      </c>
      <c r="BC608" s="66" t="str">
        <f>VLOOKUP(Edges[[#This Row],[States]],'Sentiment Classification'!E:G,3,FALSE)</f>
        <v>North</v>
      </c>
      <c r="BD608" s="66" t="str">
        <f>IF(Edges[[#This Row],[Vertex 1]]=Edges[[#This Row],[Vertex 2]],"HIDE","SHOW")</f>
        <v>SHOW</v>
      </c>
      <c r="BE608" s="66">
        <f>VLOOKUP(Edges[[#This Row],[Region]],'Sentiment Classification'!J:K,2,FALSE)</f>
        <v>154</v>
      </c>
      <c r="BF608" s="66">
        <f>VLOOKUP(Edges[[#This Row],[States]],'Sentiment Classification'!E:F,2,FALSE)</f>
        <v>161</v>
      </c>
      <c r="BG608" s="65" t="str">
        <f>REPLACE(INDEX(GroupVertices[Group], MATCH(Edges[[#This Row],[Vertex 1]],GroupVertices[Vertex],0)),1,1,"")</f>
        <v>orth</v>
      </c>
      <c r="BH608" s="65" t="str">
        <f>REPLACE(INDEX(GroupVertices[Group], MATCH(Edges[[#This Row],[Vertex 2]],GroupVertices[Vertex],0)),1,1,"")</f>
        <v>orth</v>
      </c>
      <c r="BI608">
        <v>1</v>
      </c>
    </row>
    <row r="609" spans="1:61" x14ac:dyDescent="0.25">
      <c r="A609" s="64" t="s">
        <v>4440</v>
      </c>
      <c r="B609" s="64" t="s">
        <v>4500</v>
      </c>
      <c r="C609" s="79" t="s">
        <v>9479</v>
      </c>
      <c r="D609" s="87">
        <v>1</v>
      </c>
      <c r="E609" s="88"/>
      <c r="F609" s="89">
        <v>90</v>
      </c>
      <c r="G609" s="66" t="str">
        <f>IF(Edges[[#This Row],[Vertex 1]]=Edges[[#This Row],[Vertex 2]],"HIDE","SHOW")</f>
        <v>SHOW</v>
      </c>
      <c r="H609" s="77"/>
      <c r="I609" s="90"/>
      <c r="J609" s="90"/>
      <c r="K609" s="34" t="s">
        <v>65</v>
      </c>
      <c r="L609" s="93">
        <v>609</v>
      </c>
      <c r="M609" s="93"/>
      <c r="N609" s="92"/>
      <c r="O609" s="66" t="s">
        <v>232</v>
      </c>
      <c r="P609" s="68">
        <v>42847.74590277778</v>
      </c>
      <c r="Q609" s="66" t="s">
        <v>4673</v>
      </c>
      <c r="R609" s="66"/>
      <c r="S609" s="66"/>
      <c r="T609" s="66" t="s">
        <v>4854</v>
      </c>
      <c r="U609" s="66"/>
      <c r="V609" s="70" t="s">
        <v>5044</v>
      </c>
      <c r="W609" s="68">
        <v>42847.74590277778</v>
      </c>
      <c r="X609" s="70" t="s">
        <v>5321</v>
      </c>
      <c r="Y609" s="66"/>
      <c r="Z609" s="66"/>
      <c r="AA609" s="72" t="s">
        <v>5672</v>
      </c>
      <c r="AB609" s="66"/>
      <c r="AC609" s="66" t="b">
        <v>0</v>
      </c>
      <c r="AD609" s="66">
        <v>0</v>
      </c>
      <c r="AE609" s="72" t="s">
        <v>294</v>
      </c>
      <c r="AF609" s="66" t="b">
        <v>0</v>
      </c>
      <c r="AG609" s="66" t="s">
        <v>297</v>
      </c>
      <c r="AH609" s="66"/>
      <c r="AI609" s="72" t="s">
        <v>294</v>
      </c>
      <c r="AJ609" s="66" t="b">
        <v>0</v>
      </c>
      <c r="AK609" s="66">
        <v>280</v>
      </c>
      <c r="AL609" s="72" t="s">
        <v>5736</v>
      </c>
      <c r="AM609" s="66" t="s">
        <v>300</v>
      </c>
      <c r="AN609" s="66" t="b">
        <v>0</v>
      </c>
      <c r="AO609" s="72" t="s">
        <v>5736</v>
      </c>
      <c r="AP609" s="66" t="s">
        <v>178</v>
      </c>
      <c r="AQ609" s="66">
        <v>0</v>
      </c>
      <c r="AR609" s="66">
        <v>0</v>
      </c>
      <c r="AS609" s="66"/>
      <c r="AT609" s="66"/>
      <c r="AU609" s="66"/>
      <c r="AV609" s="66"/>
      <c r="AW609" s="66"/>
      <c r="AX609" s="66"/>
      <c r="AY609" s="66"/>
      <c r="AZ609" s="66"/>
      <c r="BA609" s="66" t="s">
        <v>1167</v>
      </c>
      <c r="BB609">
        <v>1</v>
      </c>
      <c r="BC609" s="66" t="str">
        <f>VLOOKUP(Edges[[#This Row],[States]],'Sentiment Classification'!E:G,3,FALSE)</f>
        <v>North</v>
      </c>
      <c r="BD609" s="66" t="str">
        <f>IF(Edges[[#This Row],[Vertex 1]]=Edges[[#This Row],[Vertex 2]],"HIDE","SHOW")</f>
        <v>SHOW</v>
      </c>
      <c r="BE609" s="66">
        <f>VLOOKUP(Edges[[#This Row],[Region]],'Sentiment Classification'!J:K,2,FALSE)</f>
        <v>154</v>
      </c>
      <c r="BF609" s="66">
        <f>VLOOKUP(Edges[[#This Row],[States]],'Sentiment Classification'!E:F,2,FALSE)</f>
        <v>161</v>
      </c>
      <c r="BG609" s="65" t="str">
        <f>REPLACE(INDEX(GroupVertices[Group], MATCH(Edges[[#This Row],[Vertex 1]],GroupVertices[Vertex],0)),1,1,"")</f>
        <v>orth</v>
      </c>
      <c r="BH609" s="65" t="str">
        <f>REPLACE(INDEX(GroupVertices[Group], MATCH(Edges[[#This Row],[Vertex 2]],GroupVertices[Vertex],0)),1,1,"")</f>
        <v>orth</v>
      </c>
      <c r="BI609">
        <v>1</v>
      </c>
    </row>
    <row r="610" spans="1:61" x14ac:dyDescent="0.25">
      <c r="A610" s="64" t="s">
        <v>4441</v>
      </c>
      <c r="B610" s="64" t="s">
        <v>4565</v>
      </c>
      <c r="C610" s="79" t="s">
        <v>9479</v>
      </c>
      <c r="D610" s="87">
        <v>1</v>
      </c>
      <c r="E610" s="88"/>
      <c r="F610" s="89">
        <v>90</v>
      </c>
      <c r="G610" s="66" t="str">
        <f>IF(Edges[[#This Row],[Vertex 1]]=Edges[[#This Row],[Vertex 2]],"HIDE","SHOW")</f>
        <v>SHOW</v>
      </c>
      <c r="H610" s="77"/>
      <c r="I610" s="90"/>
      <c r="J610" s="90"/>
      <c r="K610" s="34" t="s">
        <v>65</v>
      </c>
      <c r="L610" s="93">
        <v>610</v>
      </c>
      <c r="M610" s="93"/>
      <c r="N610" s="92"/>
      <c r="O610" s="66" t="s">
        <v>232</v>
      </c>
      <c r="P610" s="68">
        <v>42847.747164351851</v>
      </c>
      <c r="Q610" s="66" t="s">
        <v>4680</v>
      </c>
      <c r="R610" s="66"/>
      <c r="S610" s="66"/>
      <c r="T610" s="66" t="s">
        <v>4857</v>
      </c>
      <c r="U610" s="66"/>
      <c r="V610" s="70" t="s">
        <v>5045</v>
      </c>
      <c r="W610" s="68">
        <v>42847.747164351851</v>
      </c>
      <c r="X610" s="70" t="s">
        <v>5322</v>
      </c>
      <c r="Y610" s="66"/>
      <c r="Z610" s="66"/>
      <c r="AA610" s="72" t="s">
        <v>5673</v>
      </c>
      <c r="AB610" s="66"/>
      <c r="AC610" s="66" t="b">
        <v>0</v>
      </c>
      <c r="AD610" s="66">
        <v>0</v>
      </c>
      <c r="AE610" s="72" t="s">
        <v>294</v>
      </c>
      <c r="AF610" s="66" t="b">
        <v>0</v>
      </c>
      <c r="AG610" s="66" t="s">
        <v>297</v>
      </c>
      <c r="AH610" s="66"/>
      <c r="AI610" s="72" t="s">
        <v>294</v>
      </c>
      <c r="AJ610" s="66" t="b">
        <v>0</v>
      </c>
      <c r="AK610" s="66">
        <v>61</v>
      </c>
      <c r="AL610" s="72" t="s">
        <v>5814</v>
      </c>
      <c r="AM610" s="66" t="s">
        <v>300</v>
      </c>
      <c r="AN610" s="66" t="b">
        <v>0</v>
      </c>
      <c r="AO610" s="72" t="s">
        <v>5814</v>
      </c>
      <c r="AP610" s="66" t="s">
        <v>178</v>
      </c>
      <c r="AQ610" s="66">
        <v>0</v>
      </c>
      <c r="AR610" s="66">
        <v>0</v>
      </c>
      <c r="AS610" s="66"/>
      <c r="AT610" s="66"/>
      <c r="AU610" s="66"/>
      <c r="AV610" s="66"/>
      <c r="AW610" s="66"/>
      <c r="AX610" s="66"/>
      <c r="AY610" s="66"/>
      <c r="AZ610" s="66"/>
      <c r="BA610" s="66" t="s">
        <v>1167</v>
      </c>
      <c r="BB610">
        <v>1</v>
      </c>
      <c r="BC610" s="66" t="str">
        <f>VLOOKUP(Edges[[#This Row],[States]],'Sentiment Classification'!E:G,3,FALSE)</f>
        <v>North</v>
      </c>
      <c r="BD610" s="66" t="str">
        <f>IF(Edges[[#This Row],[Vertex 1]]=Edges[[#This Row],[Vertex 2]],"HIDE","SHOW")</f>
        <v>SHOW</v>
      </c>
      <c r="BE610" s="66">
        <f>VLOOKUP(Edges[[#This Row],[Region]],'Sentiment Classification'!J:K,2,FALSE)</f>
        <v>154</v>
      </c>
      <c r="BF610" s="66">
        <f>VLOOKUP(Edges[[#This Row],[States]],'Sentiment Classification'!E:F,2,FALSE)</f>
        <v>161</v>
      </c>
      <c r="BG610" s="65" t="str">
        <f>REPLACE(INDEX(GroupVertices[Group], MATCH(Edges[[#This Row],[Vertex 1]],GroupVertices[Vertex],0)),1,1,"")</f>
        <v>orth</v>
      </c>
      <c r="BH610" s="65" t="str">
        <f>REPLACE(INDEX(GroupVertices[Group], MATCH(Edges[[#This Row],[Vertex 2]],GroupVertices[Vertex],0)),1,1,"")</f>
        <v>orth</v>
      </c>
      <c r="BI610">
        <v>1</v>
      </c>
    </row>
    <row r="611" spans="1:61" x14ac:dyDescent="0.25">
      <c r="A611" s="64" t="s">
        <v>4442</v>
      </c>
      <c r="B611" s="64" t="s">
        <v>4565</v>
      </c>
      <c r="C611" s="79" t="s">
        <v>9479</v>
      </c>
      <c r="D611" s="87">
        <v>1</v>
      </c>
      <c r="E611" s="88"/>
      <c r="F611" s="89">
        <v>90</v>
      </c>
      <c r="G611" s="66" t="str">
        <f>IF(Edges[[#This Row],[Vertex 1]]=Edges[[#This Row],[Vertex 2]],"HIDE","SHOW")</f>
        <v>SHOW</v>
      </c>
      <c r="H611" s="77"/>
      <c r="I611" s="90"/>
      <c r="J611" s="90"/>
      <c r="K611" s="34" t="s">
        <v>65</v>
      </c>
      <c r="L611" s="93">
        <v>611</v>
      </c>
      <c r="M611" s="93"/>
      <c r="N611" s="92"/>
      <c r="O611" s="66" t="s">
        <v>232</v>
      </c>
      <c r="P611" s="68">
        <v>42847.747604166667</v>
      </c>
      <c r="Q611" s="66" t="s">
        <v>4680</v>
      </c>
      <c r="R611" s="66"/>
      <c r="S611" s="66"/>
      <c r="T611" s="66" t="s">
        <v>4857</v>
      </c>
      <c r="U611" s="66"/>
      <c r="V611" s="70" t="s">
        <v>5046</v>
      </c>
      <c r="W611" s="68">
        <v>42847.747604166667</v>
      </c>
      <c r="X611" s="70" t="s">
        <v>5323</v>
      </c>
      <c r="Y611" s="66"/>
      <c r="Z611" s="66"/>
      <c r="AA611" s="72" t="s">
        <v>5674</v>
      </c>
      <c r="AB611" s="66"/>
      <c r="AC611" s="66" t="b">
        <v>0</v>
      </c>
      <c r="AD611" s="66">
        <v>0</v>
      </c>
      <c r="AE611" s="72" t="s">
        <v>294</v>
      </c>
      <c r="AF611" s="66" t="b">
        <v>0</v>
      </c>
      <c r="AG611" s="66" t="s">
        <v>297</v>
      </c>
      <c r="AH611" s="66"/>
      <c r="AI611" s="72" t="s">
        <v>294</v>
      </c>
      <c r="AJ611" s="66" t="b">
        <v>0</v>
      </c>
      <c r="AK611" s="66">
        <v>61</v>
      </c>
      <c r="AL611" s="72" t="s">
        <v>5814</v>
      </c>
      <c r="AM611" s="66" t="s">
        <v>303</v>
      </c>
      <c r="AN611" s="66" t="b">
        <v>0</v>
      </c>
      <c r="AO611" s="72" t="s">
        <v>5814</v>
      </c>
      <c r="AP611" s="66" t="s">
        <v>178</v>
      </c>
      <c r="AQ611" s="66">
        <v>0</v>
      </c>
      <c r="AR611" s="66">
        <v>0</v>
      </c>
      <c r="AS611" s="66"/>
      <c r="AT611" s="66"/>
      <c r="AU611" s="66"/>
      <c r="AV611" s="66"/>
      <c r="AW611" s="66"/>
      <c r="AX611" s="66"/>
      <c r="AY611" s="66"/>
      <c r="AZ611" s="66"/>
      <c r="BA611" s="66" t="s">
        <v>1167</v>
      </c>
      <c r="BB611">
        <v>1</v>
      </c>
      <c r="BC611" s="66" t="str">
        <f>VLOOKUP(Edges[[#This Row],[States]],'Sentiment Classification'!E:G,3,FALSE)</f>
        <v>North</v>
      </c>
      <c r="BD611" s="66" t="str">
        <f>IF(Edges[[#This Row],[Vertex 1]]=Edges[[#This Row],[Vertex 2]],"HIDE","SHOW")</f>
        <v>SHOW</v>
      </c>
      <c r="BE611" s="66">
        <f>VLOOKUP(Edges[[#This Row],[Region]],'Sentiment Classification'!J:K,2,FALSE)</f>
        <v>154</v>
      </c>
      <c r="BF611" s="66">
        <f>VLOOKUP(Edges[[#This Row],[States]],'Sentiment Classification'!E:F,2,FALSE)</f>
        <v>161</v>
      </c>
      <c r="BG611" s="65" t="str">
        <f>REPLACE(INDEX(GroupVertices[Group], MATCH(Edges[[#This Row],[Vertex 1]],GroupVertices[Vertex],0)),1,1,"")</f>
        <v>orth</v>
      </c>
      <c r="BH611" s="65" t="str">
        <f>REPLACE(INDEX(GroupVertices[Group], MATCH(Edges[[#This Row],[Vertex 2]],GroupVertices[Vertex],0)),1,1,"")</f>
        <v>orth</v>
      </c>
      <c r="BI611">
        <v>1</v>
      </c>
    </row>
    <row r="612" spans="1:61" hidden="1" x14ac:dyDescent="0.25">
      <c r="A612" s="64" t="s">
        <v>4443</v>
      </c>
      <c r="B612" s="64" t="s">
        <v>4443</v>
      </c>
      <c r="C612" s="79"/>
      <c r="D612" s="87"/>
      <c r="E612" s="88"/>
      <c r="F612" s="89"/>
      <c r="G612" s="66" t="str">
        <f>IF(Edges[[#This Row],[Vertex 1]]=Edges[[#This Row],[Vertex 2]],"HIDE","SHOW")</f>
        <v>HIDE</v>
      </c>
      <c r="H612" s="77"/>
      <c r="I612" s="90"/>
      <c r="J612" s="90"/>
      <c r="K612" s="34" t="s">
        <v>65</v>
      </c>
      <c r="L612" s="93">
        <v>612</v>
      </c>
      <c r="M612" s="93"/>
      <c r="N612" s="92"/>
      <c r="O612" s="66" t="s">
        <v>178</v>
      </c>
      <c r="P612" s="68">
        <v>42844.236134259256</v>
      </c>
      <c r="Q612" s="66" t="s">
        <v>4685</v>
      </c>
      <c r="R612" s="66"/>
      <c r="S612" s="66"/>
      <c r="T612" s="66"/>
      <c r="U612" s="66"/>
      <c r="V612" s="70" t="s">
        <v>5047</v>
      </c>
      <c r="W612" s="68">
        <v>42844.236134259256</v>
      </c>
      <c r="X612" s="70" t="s">
        <v>5324</v>
      </c>
      <c r="Y612" s="66"/>
      <c r="Z612" s="66"/>
      <c r="AA612" s="72" t="s">
        <v>5675</v>
      </c>
      <c r="AB612" s="66"/>
      <c r="AC612" s="66" t="b">
        <v>0</v>
      </c>
      <c r="AD612" s="66">
        <v>441</v>
      </c>
      <c r="AE612" s="72" t="s">
        <v>294</v>
      </c>
      <c r="AF612" s="66" t="b">
        <v>0</v>
      </c>
      <c r="AG612" s="66" t="s">
        <v>297</v>
      </c>
      <c r="AH612" s="66"/>
      <c r="AI612" s="72" t="s">
        <v>294</v>
      </c>
      <c r="AJ612" s="66" t="b">
        <v>0</v>
      </c>
      <c r="AK612" s="66">
        <v>30</v>
      </c>
      <c r="AL612" s="72" t="s">
        <v>294</v>
      </c>
      <c r="AM612" s="66" t="s">
        <v>303</v>
      </c>
      <c r="AN612" s="66" t="b">
        <v>0</v>
      </c>
      <c r="AO612" s="72" t="s">
        <v>5675</v>
      </c>
      <c r="AP612" s="66" t="s">
        <v>1021</v>
      </c>
      <c r="AQ612" s="66">
        <v>0</v>
      </c>
      <c r="AR612" s="66">
        <v>0</v>
      </c>
      <c r="AS612" s="66"/>
      <c r="AT612" s="66"/>
      <c r="AU612" s="66"/>
      <c r="AV612" s="66"/>
      <c r="AW612" s="66"/>
      <c r="AX612" s="66"/>
      <c r="AY612" s="66"/>
      <c r="AZ612" s="66"/>
      <c r="BA612" s="66" t="s">
        <v>1167</v>
      </c>
      <c r="BB612">
        <v>-1</v>
      </c>
      <c r="BC612" s="66" t="str">
        <f>VLOOKUP(Edges[[#This Row],[States]],'Sentiment Classification'!E:G,3,FALSE)</f>
        <v>North</v>
      </c>
      <c r="BD612" s="66" t="str">
        <f>IF(Edges[[#This Row],[Vertex 1]]=Edges[[#This Row],[Vertex 2]],"HIDE","SHOW")</f>
        <v>HIDE</v>
      </c>
      <c r="BE612" s="66">
        <f>VLOOKUP(Edges[[#This Row],[Region]],'Sentiment Classification'!J:K,2,FALSE)</f>
        <v>154</v>
      </c>
      <c r="BF612" s="66">
        <f>VLOOKUP(Edges[[#This Row],[States]],'Sentiment Classification'!E:F,2,FALSE)</f>
        <v>161</v>
      </c>
      <c r="BG612" s="137" t="str">
        <f>REPLACE(INDEX(GroupVertices[Group], MATCH(Edges[[#This Row],[Vertex 1]],GroupVertices[Vertex],0)),1,1,"")</f>
        <v>orth</v>
      </c>
      <c r="BH612" s="137" t="str">
        <f>REPLACE(INDEX(GroupVertices[Group], MATCH(Edges[[#This Row],[Vertex 2]],GroupVertices[Vertex],0)),1,1,"")</f>
        <v>orth</v>
      </c>
      <c r="BI612">
        <v>2</v>
      </c>
    </row>
    <row r="613" spans="1:61" hidden="1" x14ac:dyDescent="0.25">
      <c r="A613" s="64" t="s">
        <v>4443</v>
      </c>
      <c r="B613" s="64" t="s">
        <v>4443</v>
      </c>
      <c r="C613" s="79"/>
      <c r="D613" s="87"/>
      <c r="E613" s="88"/>
      <c r="F613" s="89"/>
      <c r="G613" s="66" t="str">
        <f>IF(Edges[[#This Row],[Vertex 1]]=Edges[[#This Row],[Vertex 2]],"HIDE","SHOW")</f>
        <v>HIDE</v>
      </c>
      <c r="H613" s="77"/>
      <c r="I613" s="90"/>
      <c r="J613" s="90"/>
      <c r="K613" s="34" t="s">
        <v>65</v>
      </c>
      <c r="L613" s="93">
        <v>613</v>
      </c>
      <c r="M613" s="93"/>
      <c r="N613" s="92"/>
      <c r="O613" s="66" t="s">
        <v>178</v>
      </c>
      <c r="P613" s="68">
        <v>42844.745636574073</v>
      </c>
      <c r="Q613" s="66" t="s">
        <v>4686</v>
      </c>
      <c r="R613" s="66"/>
      <c r="S613" s="66"/>
      <c r="T613" s="66"/>
      <c r="U613" s="66"/>
      <c r="V613" s="70" t="s">
        <v>5047</v>
      </c>
      <c r="W613" s="68">
        <v>42844.745636574073</v>
      </c>
      <c r="X613" s="70" t="s">
        <v>5325</v>
      </c>
      <c r="Y613" s="66"/>
      <c r="Z613" s="66"/>
      <c r="AA613" s="72" t="s">
        <v>5676</v>
      </c>
      <c r="AB613" s="66"/>
      <c r="AC613" s="66" t="b">
        <v>0</v>
      </c>
      <c r="AD613" s="66">
        <v>327</v>
      </c>
      <c r="AE613" s="72" t="s">
        <v>294</v>
      </c>
      <c r="AF613" s="66" t="b">
        <v>0</v>
      </c>
      <c r="AG613" s="66" t="s">
        <v>297</v>
      </c>
      <c r="AH613" s="66"/>
      <c r="AI613" s="72" t="s">
        <v>294</v>
      </c>
      <c r="AJ613" s="66" t="b">
        <v>0</v>
      </c>
      <c r="AK613" s="66">
        <v>18</v>
      </c>
      <c r="AL613" s="72" t="s">
        <v>294</v>
      </c>
      <c r="AM613" s="66" t="s">
        <v>303</v>
      </c>
      <c r="AN613" s="66" t="b">
        <v>0</v>
      </c>
      <c r="AO613" s="72" t="s">
        <v>5676</v>
      </c>
      <c r="AP613" s="66" t="s">
        <v>1021</v>
      </c>
      <c r="AQ613" s="66">
        <v>0</v>
      </c>
      <c r="AR613" s="66">
        <v>0</v>
      </c>
      <c r="AS613" s="66"/>
      <c r="AT613" s="66"/>
      <c r="AU613" s="66"/>
      <c r="AV613" s="66"/>
      <c r="AW613" s="66"/>
      <c r="AX613" s="66"/>
      <c r="AY613" s="66"/>
      <c r="AZ613" s="66"/>
      <c r="BA613" s="66" t="s">
        <v>1167</v>
      </c>
      <c r="BB613">
        <v>1</v>
      </c>
      <c r="BC613" s="66" t="str">
        <f>VLOOKUP(Edges[[#This Row],[States]],'Sentiment Classification'!E:G,3,FALSE)</f>
        <v>North</v>
      </c>
      <c r="BD613" s="66" t="str">
        <f>IF(Edges[[#This Row],[Vertex 1]]=Edges[[#This Row],[Vertex 2]],"HIDE","SHOW")</f>
        <v>HIDE</v>
      </c>
      <c r="BE613" s="66">
        <f>VLOOKUP(Edges[[#This Row],[Region]],'Sentiment Classification'!J:K,2,FALSE)</f>
        <v>154</v>
      </c>
      <c r="BF613" s="66">
        <f>VLOOKUP(Edges[[#This Row],[States]],'Sentiment Classification'!E:F,2,FALSE)</f>
        <v>161</v>
      </c>
      <c r="BG613" s="137" t="str">
        <f>REPLACE(INDEX(GroupVertices[Group], MATCH(Edges[[#This Row],[Vertex 1]],GroupVertices[Vertex],0)),1,1,"")</f>
        <v>orth</v>
      </c>
      <c r="BH613" s="137" t="str">
        <f>REPLACE(INDEX(GroupVertices[Group], MATCH(Edges[[#This Row],[Vertex 2]],GroupVertices[Vertex],0)),1,1,"")</f>
        <v>orth</v>
      </c>
      <c r="BI613">
        <v>2</v>
      </c>
    </row>
    <row r="614" spans="1:61" x14ac:dyDescent="0.25">
      <c r="A614" s="64" t="s">
        <v>4444</v>
      </c>
      <c r="B614" s="64" t="s">
        <v>4443</v>
      </c>
      <c r="C614" s="79" t="s">
        <v>9480</v>
      </c>
      <c r="D614" s="87">
        <v>2.5</v>
      </c>
      <c r="E614" s="88"/>
      <c r="F614" s="89">
        <v>95</v>
      </c>
      <c r="G614" s="66" t="str">
        <f>IF(Edges[[#This Row],[Vertex 1]]=Edges[[#This Row],[Vertex 2]],"HIDE","SHOW")</f>
        <v>SHOW</v>
      </c>
      <c r="H614" s="77"/>
      <c r="I614" s="90"/>
      <c r="J614" s="90"/>
      <c r="K614" s="34" t="s">
        <v>65</v>
      </c>
      <c r="L614" s="93">
        <v>614</v>
      </c>
      <c r="M614" s="93"/>
      <c r="N614" s="92"/>
      <c r="O614" s="66" t="s">
        <v>232</v>
      </c>
      <c r="P614" s="68">
        <v>42847.747812499998</v>
      </c>
      <c r="Q614" s="66" t="s">
        <v>4687</v>
      </c>
      <c r="R614" s="66"/>
      <c r="S614" s="66"/>
      <c r="T614" s="66"/>
      <c r="U614" s="66"/>
      <c r="V614" s="70" t="s">
        <v>5048</v>
      </c>
      <c r="W614" s="68">
        <v>42847.747812499998</v>
      </c>
      <c r="X614" s="70" t="s">
        <v>5326</v>
      </c>
      <c r="Y614" s="66"/>
      <c r="Z614" s="66"/>
      <c r="AA614" s="72" t="s">
        <v>5677</v>
      </c>
      <c r="AB614" s="66"/>
      <c r="AC614" s="66" t="b">
        <v>0</v>
      </c>
      <c r="AD614" s="66">
        <v>0</v>
      </c>
      <c r="AE614" s="72" t="s">
        <v>294</v>
      </c>
      <c r="AF614" s="66" t="b">
        <v>0</v>
      </c>
      <c r="AG614" s="66" t="s">
        <v>297</v>
      </c>
      <c r="AH614" s="66"/>
      <c r="AI614" s="72" t="s">
        <v>294</v>
      </c>
      <c r="AJ614" s="66" t="b">
        <v>0</v>
      </c>
      <c r="AK614" s="66">
        <v>30</v>
      </c>
      <c r="AL614" s="72" t="s">
        <v>5675</v>
      </c>
      <c r="AM614" s="66" t="s">
        <v>303</v>
      </c>
      <c r="AN614" s="66" t="b">
        <v>0</v>
      </c>
      <c r="AO614" s="72" t="s">
        <v>5675</v>
      </c>
      <c r="AP614" s="66" t="s">
        <v>178</v>
      </c>
      <c r="AQ614" s="66">
        <v>0</v>
      </c>
      <c r="AR614" s="66">
        <v>0</v>
      </c>
      <c r="AS614" s="66"/>
      <c r="AT614" s="66"/>
      <c r="AU614" s="66"/>
      <c r="AV614" s="66"/>
      <c r="AW614" s="66"/>
      <c r="AX614" s="66"/>
      <c r="AY614" s="66"/>
      <c r="AZ614" s="66"/>
      <c r="BA614" s="66" t="s">
        <v>1167</v>
      </c>
      <c r="BB614">
        <v>-1</v>
      </c>
      <c r="BC614" s="66" t="str">
        <f>VLOOKUP(Edges[[#This Row],[States]],'Sentiment Classification'!E:G,3,FALSE)</f>
        <v>North</v>
      </c>
      <c r="BD614" s="66" t="str">
        <f>IF(Edges[[#This Row],[Vertex 1]]=Edges[[#This Row],[Vertex 2]],"HIDE","SHOW")</f>
        <v>SHOW</v>
      </c>
      <c r="BE614" s="66">
        <f>VLOOKUP(Edges[[#This Row],[Region]],'Sentiment Classification'!J:K,2,FALSE)</f>
        <v>154</v>
      </c>
      <c r="BF614" s="66">
        <f>VLOOKUP(Edges[[#This Row],[States]],'Sentiment Classification'!E:F,2,FALSE)</f>
        <v>161</v>
      </c>
      <c r="BG614" s="65" t="str">
        <f>REPLACE(INDEX(GroupVertices[Group], MATCH(Edges[[#This Row],[Vertex 1]],GroupVertices[Vertex],0)),1,1,"")</f>
        <v>orth</v>
      </c>
      <c r="BH614" s="65" t="str">
        <f>REPLACE(INDEX(GroupVertices[Group], MATCH(Edges[[#This Row],[Vertex 2]],GroupVertices[Vertex],0)),1,1,"")</f>
        <v>orth</v>
      </c>
      <c r="BI614">
        <v>2</v>
      </c>
    </row>
    <row r="615" spans="1:61" x14ac:dyDescent="0.25">
      <c r="A615" s="64" t="s">
        <v>4444</v>
      </c>
      <c r="B615" s="64" t="s">
        <v>4443</v>
      </c>
      <c r="C615" s="79" t="s">
        <v>9479</v>
      </c>
      <c r="D615" s="87">
        <v>2.5</v>
      </c>
      <c r="E615" s="88"/>
      <c r="F615" s="89">
        <v>95</v>
      </c>
      <c r="G615" s="66" t="str">
        <f>IF(Edges[[#This Row],[Vertex 1]]=Edges[[#This Row],[Vertex 2]],"HIDE","SHOW")</f>
        <v>SHOW</v>
      </c>
      <c r="H615" s="77"/>
      <c r="I615" s="90"/>
      <c r="J615" s="90"/>
      <c r="K615" s="34" t="s">
        <v>65</v>
      </c>
      <c r="L615" s="93">
        <v>615</v>
      </c>
      <c r="M615" s="93"/>
      <c r="N615" s="92"/>
      <c r="O615" s="66" t="s">
        <v>232</v>
      </c>
      <c r="P615" s="68">
        <v>42847.748020833336</v>
      </c>
      <c r="Q615" s="66" t="s">
        <v>4657</v>
      </c>
      <c r="R615" s="66"/>
      <c r="S615" s="66"/>
      <c r="T615" s="66"/>
      <c r="U615" s="66"/>
      <c r="V615" s="70" t="s">
        <v>5048</v>
      </c>
      <c r="W615" s="68">
        <v>42847.748020833336</v>
      </c>
      <c r="X615" s="70" t="s">
        <v>5327</v>
      </c>
      <c r="Y615" s="66"/>
      <c r="Z615" s="66"/>
      <c r="AA615" s="72" t="s">
        <v>5678</v>
      </c>
      <c r="AB615" s="66"/>
      <c r="AC615" s="66" t="b">
        <v>0</v>
      </c>
      <c r="AD615" s="66">
        <v>0</v>
      </c>
      <c r="AE615" s="72" t="s">
        <v>294</v>
      </c>
      <c r="AF615" s="66" t="b">
        <v>0</v>
      </c>
      <c r="AG615" s="66" t="s">
        <v>297</v>
      </c>
      <c r="AH615" s="66"/>
      <c r="AI615" s="72" t="s">
        <v>294</v>
      </c>
      <c r="AJ615" s="66" t="b">
        <v>0</v>
      </c>
      <c r="AK615" s="66">
        <v>18</v>
      </c>
      <c r="AL615" s="72" t="s">
        <v>5676</v>
      </c>
      <c r="AM615" s="66" t="s">
        <v>303</v>
      </c>
      <c r="AN615" s="66" t="b">
        <v>0</v>
      </c>
      <c r="AO615" s="72" t="s">
        <v>5676</v>
      </c>
      <c r="AP615" s="66" t="s">
        <v>178</v>
      </c>
      <c r="AQ615" s="66">
        <v>0</v>
      </c>
      <c r="AR615" s="66">
        <v>0</v>
      </c>
      <c r="AS615" s="66"/>
      <c r="AT615" s="66"/>
      <c r="AU615" s="66"/>
      <c r="AV615" s="66"/>
      <c r="AW615" s="66"/>
      <c r="AX615" s="66"/>
      <c r="AY615" s="66"/>
      <c r="AZ615" s="66"/>
      <c r="BA615" s="66" t="s">
        <v>1167</v>
      </c>
      <c r="BB615">
        <v>1</v>
      </c>
      <c r="BC615" s="66" t="str">
        <f>VLOOKUP(Edges[[#This Row],[States]],'Sentiment Classification'!E:G,3,FALSE)</f>
        <v>North</v>
      </c>
      <c r="BD615" s="66" t="str">
        <f>IF(Edges[[#This Row],[Vertex 1]]=Edges[[#This Row],[Vertex 2]],"HIDE","SHOW")</f>
        <v>SHOW</v>
      </c>
      <c r="BE615" s="66">
        <f>VLOOKUP(Edges[[#This Row],[Region]],'Sentiment Classification'!J:K,2,FALSE)</f>
        <v>154</v>
      </c>
      <c r="BF615" s="66">
        <f>VLOOKUP(Edges[[#This Row],[States]],'Sentiment Classification'!E:F,2,FALSE)</f>
        <v>161</v>
      </c>
      <c r="BG615" s="65" t="str">
        <f>REPLACE(INDEX(GroupVertices[Group], MATCH(Edges[[#This Row],[Vertex 1]],GroupVertices[Vertex],0)),1,1,"")</f>
        <v>orth</v>
      </c>
      <c r="BH615" s="65" t="str">
        <f>REPLACE(INDEX(GroupVertices[Group], MATCH(Edges[[#This Row],[Vertex 2]],GroupVertices[Vertex],0)),1,1,"")</f>
        <v>orth</v>
      </c>
      <c r="BI615">
        <v>2</v>
      </c>
    </row>
    <row r="616" spans="1:61" x14ac:dyDescent="0.25">
      <c r="A616" s="64" t="s">
        <v>4445</v>
      </c>
      <c r="B616" s="64" t="s">
        <v>4500</v>
      </c>
      <c r="C616" s="79" t="s">
        <v>9479</v>
      </c>
      <c r="D616" s="87">
        <v>1</v>
      </c>
      <c r="E616" s="88"/>
      <c r="F616" s="89">
        <v>90</v>
      </c>
      <c r="G616" s="66" t="str">
        <f>IF(Edges[[#This Row],[Vertex 1]]=Edges[[#This Row],[Vertex 2]],"HIDE","SHOW")</f>
        <v>SHOW</v>
      </c>
      <c r="H616" s="77"/>
      <c r="I616" s="90"/>
      <c r="J616" s="90"/>
      <c r="K616" s="34" t="s">
        <v>65</v>
      </c>
      <c r="L616" s="93">
        <v>616</v>
      </c>
      <c r="M616" s="93"/>
      <c r="N616" s="92"/>
      <c r="O616" s="66" t="s">
        <v>232</v>
      </c>
      <c r="P616" s="68">
        <v>42847.748726851853</v>
      </c>
      <c r="Q616" s="66" t="s">
        <v>4673</v>
      </c>
      <c r="R616" s="66"/>
      <c r="S616" s="66"/>
      <c r="T616" s="66" t="s">
        <v>4854</v>
      </c>
      <c r="U616" s="66"/>
      <c r="V616" s="70" t="s">
        <v>5049</v>
      </c>
      <c r="W616" s="68">
        <v>42847.748726851853</v>
      </c>
      <c r="X616" s="70" t="s">
        <v>5328</v>
      </c>
      <c r="Y616" s="66"/>
      <c r="Z616" s="66"/>
      <c r="AA616" s="72" t="s">
        <v>5679</v>
      </c>
      <c r="AB616" s="66"/>
      <c r="AC616" s="66" t="b">
        <v>0</v>
      </c>
      <c r="AD616" s="66">
        <v>0</v>
      </c>
      <c r="AE616" s="72" t="s">
        <v>294</v>
      </c>
      <c r="AF616" s="66" t="b">
        <v>0</v>
      </c>
      <c r="AG616" s="66" t="s">
        <v>297</v>
      </c>
      <c r="AH616" s="66"/>
      <c r="AI616" s="72" t="s">
        <v>294</v>
      </c>
      <c r="AJ616" s="66" t="b">
        <v>0</v>
      </c>
      <c r="AK616" s="66">
        <v>280</v>
      </c>
      <c r="AL616" s="72" t="s">
        <v>5736</v>
      </c>
      <c r="AM616" s="66" t="s">
        <v>303</v>
      </c>
      <c r="AN616" s="66" t="b">
        <v>0</v>
      </c>
      <c r="AO616" s="72" t="s">
        <v>5736</v>
      </c>
      <c r="AP616" s="66" t="s">
        <v>178</v>
      </c>
      <c r="AQ616" s="66">
        <v>0</v>
      </c>
      <c r="AR616" s="66">
        <v>0</v>
      </c>
      <c r="AS616" s="66"/>
      <c r="AT616" s="66"/>
      <c r="AU616" s="66"/>
      <c r="AV616" s="66"/>
      <c r="AW616" s="66"/>
      <c r="AX616" s="66"/>
      <c r="AY616" s="66"/>
      <c r="AZ616" s="66"/>
      <c r="BA616" s="66" t="s">
        <v>1167</v>
      </c>
      <c r="BB616">
        <v>1</v>
      </c>
      <c r="BC616" s="66" t="str">
        <f>VLOOKUP(Edges[[#This Row],[States]],'Sentiment Classification'!E:G,3,FALSE)</f>
        <v>North</v>
      </c>
      <c r="BD616" s="66" t="str">
        <f>IF(Edges[[#This Row],[Vertex 1]]=Edges[[#This Row],[Vertex 2]],"HIDE","SHOW")</f>
        <v>SHOW</v>
      </c>
      <c r="BE616" s="66">
        <f>VLOOKUP(Edges[[#This Row],[Region]],'Sentiment Classification'!J:K,2,FALSE)</f>
        <v>154</v>
      </c>
      <c r="BF616" s="66">
        <f>VLOOKUP(Edges[[#This Row],[States]],'Sentiment Classification'!E:F,2,FALSE)</f>
        <v>161</v>
      </c>
      <c r="BG616" s="65" t="str">
        <f>REPLACE(INDEX(GroupVertices[Group], MATCH(Edges[[#This Row],[Vertex 1]],GroupVertices[Vertex],0)),1,1,"")</f>
        <v>orth</v>
      </c>
      <c r="BH616" s="65" t="str">
        <f>REPLACE(INDEX(GroupVertices[Group], MATCH(Edges[[#This Row],[Vertex 2]],GroupVertices[Vertex],0)),1,1,"")</f>
        <v>orth</v>
      </c>
      <c r="BI616">
        <v>1</v>
      </c>
    </row>
    <row r="617" spans="1:61" hidden="1" x14ac:dyDescent="0.25">
      <c r="A617" s="64" t="s">
        <v>4446</v>
      </c>
      <c r="B617" s="64" t="s">
        <v>4446</v>
      </c>
      <c r="C617" s="79"/>
      <c r="D617" s="87"/>
      <c r="E617" s="88"/>
      <c r="F617" s="89"/>
      <c r="G617" s="66" t="str">
        <f>IF(Edges[[#This Row],[Vertex 1]]=Edges[[#This Row],[Vertex 2]],"HIDE","SHOW")</f>
        <v>HIDE</v>
      </c>
      <c r="H617" s="77"/>
      <c r="I617" s="90"/>
      <c r="J617" s="90"/>
      <c r="K617" s="34" t="s">
        <v>65</v>
      </c>
      <c r="L617" s="93">
        <v>617</v>
      </c>
      <c r="M617" s="93"/>
      <c r="N617" s="92"/>
      <c r="O617" s="66" t="s">
        <v>178</v>
      </c>
      <c r="P617" s="68">
        <v>42847.754293981481</v>
      </c>
      <c r="Q617" s="66" t="s">
        <v>4688</v>
      </c>
      <c r="R617" s="69" t="s">
        <v>4808</v>
      </c>
      <c r="S617" s="66" t="s">
        <v>251</v>
      </c>
      <c r="T617" s="66"/>
      <c r="U617" s="66"/>
      <c r="V617" s="70" t="s">
        <v>5050</v>
      </c>
      <c r="W617" s="68">
        <v>42847.754293981481</v>
      </c>
      <c r="X617" s="70" t="s">
        <v>5329</v>
      </c>
      <c r="Y617" s="66"/>
      <c r="Z617" s="66"/>
      <c r="AA617" s="72" t="s">
        <v>5680</v>
      </c>
      <c r="AB617" s="66"/>
      <c r="AC617" s="66" t="b">
        <v>0</v>
      </c>
      <c r="AD617" s="66">
        <v>0</v>
      </c>
      <c r="AE617" s="72" t="s">
        <v>294</v>
      </c>
      <c r="AF617" s="66" t="b">
        <v>0</v>
      </c>
      <c r="AG617" s="66" t="s">
        <v>297</v>
      </c>
      <c r="AH617" s="66"/>
      <c r="AI617" s="72" t="s">
        <v>294</v>
      </c>
      <c r="AJ617" s="66" t="b">
        <v>0</v>
      </c>
      <c r="AK617" s="66">
        <v>0</v>
      </c>
      <c r="AL617" s="72" t="s">
        <v>294</v>
      </c>
      <c r="AM617" s="66" t="s">
        <v>307</v>
      </c>
      <c r="AN617" s="66" t="b">
        <v>0</v>
      </c>
      <c r="AO617" s="72" t="s">
        <v>5680</v>
      </c>
      <c r="AP617" s="66" t="s">
        <v>178</v>
      </c>
      <c r="AQ617" s="66">
        <v>0</v>
      </c>
      <c r="AR617" s="66">
        <v>0</v>
      </c>
      <c r="AS617" s="66"/>
      <c r="AT617" s="66"/>
      <c r="AU617" s="66"/>
      <c r="AV617" s="66"/>
      <c r="AW617" s="66"/>
      <c r="AX617" s="66"/>
      <c r="AY617" s="66"/>
      <c r="AZ617" s="66"/>
      <c r="BA617" s="66" t="s">
        <v>1167</v>
      </c>
      <c r="BB617">
        <v>0</v>
      </c>
      <c r="BC617" s="66" t="str">
        <f>VLOOKUP(Edges[[#This Row],[States]],'Sentiment Classification'!E:G,3,FALSE)</f>
        <v>North</v>
      </c>
      <c r="BD617" s="66" t="str">
        <f>IF(Edges[[#This Row],[Vertex 1]]=Edges[[#This Row],[Vertex 2]],"HIDE","SHOW")</f>
        <v>HIDE</v>
      </c>
      <c r="BE617" s="66">
        <f>VLOOKUP(Edges[[#This Row],[Region]],'Sentiment Classification'!J:K,2,FALSE)</f>
        <v>154</v>
      </c>
      <c r="BF617" s="66">
        <f>VLOOKUP(Edges[[#This Row],[States]],'Sentiment Classification'!E:F,2,FALSE)</f>
        <v>161</v>
      </c>
      <c r="BG617" s="137" t="e">
        <f>REPLACE(INDEX(GroupVertices[Group], MATCH(Edges[[#This Row],[Vertex 1]],GroupVertices[Vertex],0)),1,1,"")</f>
        <v>#N/A</v>
      </c>
      <c r="BH617" s="137" t="e">
        <f>REPLACE(INDEX(GroupVertices[Group], MATCH(Edges[[#This Row],[Vertex 2]],GroupVertices[Vertex],0)),1,1,"")</f>
        <v>#N/A</v>
      </c>
      <c r="BI617">
        <v>1</v>
      </c>
    </row>
    <row r="618" spans="1:61" x14ac:dyDescent="0.25">
      <c r="A618" s="64" t="s">
        <v>4447</v>
      </c>
      <c r="B618" s="64" t="s">
        <v>4565</v>
      </c>
      <c r="C618" s="79" t="s">
        <v>9479</v>
      </c>
      <c r="D618" s="87">
        <v>1</v>
      </c>
      <c r="E618" s="88"/>
      <c r="F618" s="89">
        <v>90</v>
      </c>
      <c r="G618" s="66" t="str">
        <f>IF(Edges[[#This Row],[Vertex 1]]=Edges[[#This Row],[Vertex 2]],"HIDE","SHOW")</f>
        <v>SHOW</v>
      </c>
      <c r="H618" s="77"/>
      <c r="I618" s="90"/>
      <c r="J618" s="90"/>
      <c r="K618" s="34" t="s">
        <v>65</v>
      </c>
      <c r="L618" s="93">
        <v>618</v>
      </c>
      <c r="M618" s="93"/>
      <c r="N618" s="92"/>
      <c r="O618" s="66" t="s">
        <v>232</v>
      </c>
      <c r="P618" s="68">
        <v>42847.761273148149</v>
      </c>
      <c r="Q618" s="66" t="s">
        <v>4680</v>
      </c>
      <c r="R618" s="66"/>
      <c r="S618" s="66"/>
      <c r="T618" s="66" t="s">
        <v>4857</v>
      </c>
      <c r="U618" s="66"/>
      <c r="V618" s="70" t="s">
        <v>5051</v>
      </c>
      <c r="W618" s="68">
        <v>42847.761273148149</v>
      </c>
      <c r="X618" s="70" t="s">
        <v>5330</v>
      </c>
      <c r="Y618" s="66"/>
      <c r="Z618" s="66"/>
      <c r="AA618" s="72" t="s">
        <v>5681</v>
      </c>
      <c r="AB618" s="66"/>
      <c r="AC618" s="66" t="b">
        <v>0</v>
      </c>
      <c r="AD618" s="66">
        <v>0</v>
      </c>
      <c r="AE618" s="72" t="s">
        <v>294</v>
      </c>
      <c r="AF618" s="66" t="b">
        <v>0</v>
      </c>
      <c r="AG618" s="66" t="s">
        <v>297</v>
      </c>
      <c r="AH618" s="66"/>
      <c r="AI618" s="72" t="s">
        <v>294</v>
      </c>
      <c r="AJ618" s="66" t="b">
        <v>0</v>
      </c>
      <c r="AK618" s="66">
        <v>61</v>
      </c>
      <c r="AL618" s="72" t="s">
        <v>5814</v>
      </c>
      <c r="AM618" s="66" t="s">
        <v>303</v>
      </c>
      <c r="AN618" s="66" t="b">
        <v>0</v>
      </c>
      <c r="AO618" s="72" t="s">
        <v>5814</v>
      </c>
      <c r="AP618" s="66" t="s">
        <v>178</v>
      </c>
      <c r="AQ618" s="66">
        <v>0</v>
      </c>
      <c r="AR618" s="66">
        <v>0</v>
      </c>
      <c r="AS618" s="66"/>
      <c r="AT618" s="66"/>
      <c r="AU618" s="66"/>
      <c r="AV618" s="66"/>
      <c r="AW618" s="66"/>
      <c r="AX618" s="66"/>
      <c r="AY618" s="66"/>
      <c r="AZ618" s="66"/>
      <c r="BA618" s="66" t="s">
        <v>1167</v>
      </c>
      <c r="BB618">
        <v>1</v>
      </c>
      <c r="BC618" s="66" t="str">
        <f>VLOOKUP(Edges[[#This Row],[States]],'Sentiment Classification'!E:G,3,FALSE)</f>
        <v>North</v>
      </c>
      <c r="BD618" s="66" t="str">
        <f>IF(Edges[[#This Row],[Vertex 1]]=Edges[[#This Row],[Vertex 2]],"HIDE","SHOW")</f>
        <v>SHOW</v>
      </c>
      <c r="BE618" s="66">
        <f>VLOOKUP(Edges[[#This Row],[Region]],'Sentiment Classification'!J:K,2,FALSE)</f>
        <v>154</v>
      </c>
      <c r="BF618" s="66">
        <f>VLOOKUP(Edges[[#This Row],[States]],'Sentiment Classification'!E:F,2,FALSE)</f>
        <v>161</v>
      </c>
      <c r="BG618" s="65" t="str">
        <f>REPLACE(INDEX(GroupVertices[Group], MATCH(Edges[[#This Row],[Vertex 1]],GroupVertices[Vertex],0)),1,1,"")</f>
        <v>orth</v>
      </c>
      <c r="BH618" s="65" t="str">
        <f>REPLACE(INDEX(GroupVertices[Group], MATCH(Edges[[#This Row],[Vertex 2]],GroupVertices[Vertex],0)),1,1,"")</f>
        <v>orth</v>
      </c>
      <c r="BI618">
        <v>1</v>
      </c>
    </row>
    <row r="619" spans="1:61" x14ac:dyDescent="0.25">
      <c r="A619" s="64" t="s">
        <v>4448</v>
      </c>
      <c r="B619" s="64" t="s">
        <v>4611</v>
      </c>
      <c r="C619" s="79" t="s">
        <v>9479</v>
      </c>
      <c r="D619" s="87">
        <v>1</v>
      </c>
      <c r="E619" s="88"/>
      <c r="F619" s="89">
        <v>90</v>
      </c>
      <c r="G619" s="66" t="str">
        <f>IF(Edges[[#This Row],[Vertex 1]]=Edges[[#This Row],[Vertex 2]],"HIDE","SHOW")</f>
        <v>SHOW</v>
      </c>
      <c r="H619" s="77"/>
      <c r="I619" s="90"/>
      <c r="J619" s="90"/>
      <c r="K619" s="34" t="s">
        <v>65</v>
      </c>
      <c r="L619" s="93">
        <v>619</v>
      </c>
      <c r="M619" s="93"/>
      <c r="N619" s="92"/>
      <c r="O619" s="66" t="s">
        <v>232</v>
      </c>
      <c r="P619" s="68">
        <v>42847.769016203703</v>
      </c>
      <c r="Q619" s="66" t="s">
        <v>4689</v>
      </c>
      <c r="R619" s="66"/>
      <c r="S619" s="66"/>
      <c r="T619" s="66" t="s">
        <v>4860</v>
      </c>
      <c r="U619" s="66"/>
      <c r="V619" s="70" t="s">
        <v>5052</v>
      </c>
      <c r="W619" s="68">
        <v>42847.769016203703</v>
      </c>
      <c r="X619" s="70" t="s">
        <v>5331</v>
      </c>
      <c r="Y619" s="66"/>
      <c r="Z619" s="66"/>
      <c r="AA619" s="72" t="s">
        <v>5682</v>
      </c>
      <c r="AB619" s="66"/>
      <c r="AC619" s="66" t="b">
        <v>0</v>
      </c>
      <c r="AD619" s="66">
        <v>7</v>
      </c>
      <c r="AE619" s="72" t="s">
        <v>294</v>
      </c>
      <c r="AF619" s="66" t="b">
        <v>0</v>
      </c>
      <c r="AG619" s="66" t="s">
        <v>297</v>
      </c>
      <c r="AH619" s="66"/>
      <c r="AI619" s="72" t="s">
        <v>294</v>
      </c>
      <c r="AJ619" s="66" t="b">
        <v>0</v>
      </c>
      <c r="AK619" s="66">
        <v>0</v>
      </c>
      <c r="AL619" s="72" t="s">
        <v>294</v>
      </c>
      <c r="AM619" s="66" t="s">
        <v>585</v>
      </c>
      <c r="AN619" s="66" t="b">
        <v>0</v>
      </c>
      <c r="AO619" s="72" t="s">
        <v>5682</v>
      </c>
      <c r="AP619" s="66" t="s">
        <v>178</v>
      </c>
      <c r="AQ619" s="66">
        <v>0</v>
      </c>
      <c r="AR619" s="66">
        <v>0</v>
      </c>
      <c r="AS619" s="66"/>
      <c r="AT619" s="66"/>
      <c r="AU619" s="66"/>
      <c r="AV619" s="66"/>
      <c r="AW619" s="66"/>
      <c r="AX619" s="66"/>
      <c r="AY619" s="66"/>
      <c r="AZ619" s="66"/>
      <c r="BA619" s="66" t="s">
        <v>1167</v>
      </c>
      <c r="BB619">
        <v>1</v>
      </c>
      <c r="BC619" s="66" t="str">
        <f>VLOOKUP(Edges[[#This Row],[States]],'Sentiment Classification'!E:G,3,FALSE)</f>
        <v>North</v>
      </c>
      <c r="BD619" s="66" t="str">
        <f>IF(Edges[[#This Row],[Vertex 1]]=Edges[[#This Row],[Vertex 2]],"HIDE","SHOW")</f>
        <v>SHOW</v>
      </c>
      <c r="BE619" s="66">
        <f>VLOOKUP(Edges[[#This Row],[Region]],'Sentiment Classification'!J:K,2,FALSE)</f>
        <v>154</v>
      </c>
      <c r="BF619" s="66">
        <f>VLOOKUP(Edges[[#This Row],[States]],'Sentiment Classification'!E:F,2,FALSE)</f>
        <v>161</v>
      </c>
      <c r="BG619" s="65" t="str">
        <f>REPLACE(INDEX(GroupVertices[Group], MATCH(Edges[[#This Row],[Vertex 1]],GroupVertices[Vertex],0)),1,1,"")</f>
        <v>orth</v>
      </c>
      <c r="BH619" s="65" t="str">
        <f>REPLACE(INDEX(GroupVertices[Group], MATCH(Edges[[#This Row],[Vertex 2]],GroupVertices[Vertex],0)),1,1,"")</f>
        <v>A</v>
      </c>
      <c r="BI619">
        <v>1</v>
      </c>
    </row>
    <row r="620" spans="1:61" x14ac:dyDescent="0.25">
      <c r="A620" s="64" t="s">
        <v>4449</v>
      </c>
      <c r="B620" s="64" t="s">
        <v>4500</v>
      </c>
      <c r="C620" s="79" t="s">
        <v>9479</v>
      </c>
      <c r="D620" s="87">
        <v>1</v>
      </c>
      <c r="E620" s="88"/>
      <c r="F620" s="89">
        <v>90</v>
      </c>
      <c r="G620" s="66" t="str">
        <f>IF(Edges[[#This Row],[Vertex 1]]=Edges[[#This Row],[Vertex 2]],"HIDE","SHOW")</f>
        <v>SHOW</v>
      </c>
      <c r="H620" s="77"/>
      <c r="I620" s="90"/>
      <c r="J620" s="90"/>
      <c r="K620" s="34" t="s">
        <v>65</v>
      </c>
      <c r="L620" s="93">
        <v>620</v>
      </c>
      <c r="M620" s="93"/>
      <c r="N620" s="92"/>
      <c r="O620" s="66" t="s">
        <v>232</v>
      </c>
      <c r="P620" s="68">
        <v>42847.769525462965</v>
      </c>
      <c r="Q620" s="66" t="s">
        <v>4673</v>
      </c>
      <c r="R620" s="66"/>
      <c r="S620" s="66"/>
      <c r="T620" s="66" t="s">
        <v>4854</v>
      </c>
      <c r="U620" s="66"/>
      <c r="V620" s="70" t="s">
        <v>5053</v>
      </c>
      <c r="W620" s="68">
        <v>42847.769525462965</v>
      </c>
      <c r="X620" s="70" t="s">
        <v>5332</v>
      </c>
      <c r="Y620" s="66"/>
      <c r="Z620" s="66"/>
      <c r="AA620" s="72" t="s">
        <v>5683</v>
      </c>
      <c r="AB620" s="66"/>
      <c r="AC620" s="66" t="b">
        <v>0</v>
      </c>
      <c r="AD620" s="66">
        <v>0</v>
      </c>
      <c r="AE620" s="72" t="s">
        <v>294</v>
      </c>
      <c r="AF620" s="66" t="b">
        <v>0</v>
      </c>
      <c r="AG620" s="66" t="s">
        <v>297</v>
      </c>
      <c r="AH620" s="66"/>
      <c r="AI620" s="72" t="s">
        <v>294</v>
      </c>
      <c r="AJ620" s="66" t="b">
        <v>0</v>
      </c>
      <c r="AK620" s="66">
        <v>280</v>
      </c>
      <c r="AL620" s="72" t="s">
        <v>5736</v>
      </c>
      <c r="AM620" s="66" t="s">
        <v>303</v>
      </c>
      <c r="AN620" s="66" t="b">
        <v>0</v>
      </c>
      <c r="AO620" s="72" t="s">
        <v>5736</v>
      </c>
      <c r="AP620" s="66" t="s">
        <v>178</v>
      </c>
      <c r="AQ620" s="66">
        <v>0</v>
      </c>
      <c r="AR620" s="66">
        <v>0</v>
      </c>
      <c r="AS620" s="66"/>
      <c r="AT620" s="66"/>
      <c r="AU620" s="66"/>
      <c r="AV620" s="66"/>
      <c r="AW620" s="66"/>
      <c r="AX620" s="66"/>
      <c r="AY620" s="66"/>
      <c r="AZ620" s="66"/>
      <c r="BA620" s="66" t="s">
        <v>1167</v>
      </c>
      <c r="BB620">
        <v>1</v>
      </c>
      <c r="BC620" s="66" t="str">
        <f>VLOOKUP(Edges[[#This Row],[States]],'Sentiment Classification'!E:G,3,FALSE)</f>
        <v>North</v>
      </c>
      <c r="BD620" s="66" t="str">
        <f>IF(Edges[[#This Row],[Vertex 1]]=Edges[[#This Row],[Vertex 2]],"HIDE","SHOW")</f>
        <v>SHOW</v>
      </c>
      <c r="BE620" s="66">
        <f>VLOOKUP(Edges[[#This Row],[Region]],'Sentiment Classification'!J:K,2,FALSE)</f>
        <v>154</v>
      </c>
      <c r="BF620" s="66">
        <f>VLOOKUP(Edges[[#This Row],[States]],'Sentiment Classification'!E:F,2,FALSE)</f>
        <v>161</v>
      </c>
      <c r="BG620" s="65" t="str">
        <f>REPLACE(INDEX(GroupVertices[Group], MATCH(Edges[[#This Row],[Vertex 1]],GroupVertices[Vertex],0)),1,1,"")</f>
        <v>orth</v>
      </c>
      <c r="BH620" s="65" t="str">
        <f>REPLACE(INDEX(GroupVertices[Group], MATCH(Edges[[#This Row],[Vertex 2]],GroupVertices[Vertex],0)),1,1,"")</f>
        <v>orth</v>
      </c>
      <c r="BI620">
        <v>1</v>
      </c>
    </row>
    <row r="621" spans="1:61" x14ac:dyDescent="0.25">
      <c r="A621" s="64" t="s">
        <v>4450</v>
      </c>
      <c r="B621" s="64" t="s">
        <v>4500</v>
      </c>
      <c r="C621" s="79" t="s">
        <v>9479</v>
      </c>
      <c r="D621" s="87">
        <v>1</v>
      </c>
      <c r="E621" s="88"/>
      <c r="F621" s="89">
        <v>90</v>
      </c>
      <c r="G621" s="66" t="str">
        <f>IF(Edges[[#This Row],[Vertex 1]]=Edges[[#This Row],[Vertex 2]],"HIDE","SHOW")</f>
        <v>SHOW</v>
      </c>
      <c r="H621" s="77"/>
      <c r="I621" s="90"/>
      <c r="J621" s="90"/>
      <c r="K621" s="34" t="s">
        <v>65</v>
      </c>
      <c r="L621" s="93">
        <v>621</v>
      </c>
      <c r="M621" s="93"/>
      <c r="N621" s="92"/>
      <c r="O621" s="66" t="s">
        <v>232</v>
      </c>
      <c r="P621" s="68">
        <v>42847.770949074074</v>
      </c>
      <c r="Q621" s="66" t="s">
        <v>4673</v>
      </c>
      <c r="R621" s="66"/>
      <c r="S621" s="66"/>
      <c r="T621" s="66" t="s">
        <v>4854</v>
      </c>
      <c r="U621" s="66"/>
      <c r="V621" s="70" t="s">
        <v>5054</v>
      </c>
      <c r="W621" s="68">
        <v>42847.770949074074</v>
      </c>
      <c r="X621" s="70" t="s">
        <v>5333</v>
      </c>
      <c r="Y621" s="66"/>
      <c r="Z621" s="66"/>
      <c r="AA621" s="72" t="s">
        <v>5684</v>
      </c>
      <c r="AB621" s="66"/>
      <c r="AC621" s="66" t="b">
        <v>0</v>
      </c>
      <c r="AD621" s="66">
        <v>0</v>
      </c>
      <c r="AE621" s="72" t="s">
        <v>294</v>
      </c>
      <c r="AF621" s="66" t="b">
        <v>0</v>
      </c>
      <c r="AG621" s="66" t="s">
        <v>297</v>
      </c>
      <c r="AH621" s="66"/>
      <c r="AI621" s="72" t="s">
        <v>294</v>
      </c>
      <c r="AJ621" s="66" t="b">
        <v>0</v>
      </c>
      <c r="AK621" s="66">
        <v>280</v>
      </c>
      <c r="AL621" s="72" t="s">
        <v>5736</v>
      </c>
      <c r="AM621" s="66" t="s">
        <v>303</v>
      </c>
      <c r="AN621" s="66" t="b">
        <v>0</v>
      </c>
      <c r="AO621" s="72" t="s">
        <v>5736</v>
      </c>
      <c r="AP621" s="66" t="s">
        <v>178</v>
      </c>
      <c r="AQ621" s="66">
        <v>0</v>
      </c>
      <c r="AR621" s="66">
        <v>0</v>
      </c>
      <c r="AS621" s="66"/>
      <c r="AT621" s="66"/>
      <c r="AU621" s="66"/>
      <c r="AV621" s="66"/>
      <c r="AW621" s="66"/>
      <c r="AX621" s="66"/>
      <c r="AY621" s="66"/>
      <c r="AZ621" s="66"/>
      <c r="BA621" s="66" t="s">
        <v>1167</v>
      </c>
      <c r="BB621">
        <v>1</v>
      </c>
      <c r="BC621" s="66" t="str">
        <f>VLOOKUP(Edges[[#This Row],[States]],'Sentiment Classification'!E:G,3,FALSE)</f>
        <v>North</v>
      </c>
      <c r="BD621" s="66" t="str">
        <f>IF(Edges[[#This Row],[Vertex 1]]=Edges[[#This Row],[Vertex 2]],"HIDE","SHOW")</f>
        <v>SHOW</v>
      </c>
      <c r="BE621" s="66">
        <f>VLOOKUP(Edges[[#This Row],[Region]],'Sentiment Classification'!J:K,2,FALSE)</f>
        <v>154</v>
      </c>
      <c r="BF621" s="66">
        <f>VLOOKUP(Edges[[#This Row],[States]],'Sentiment Classification'!E:F,2,FALSE)</f>
        <v>161</v>
      </c>
      <c r="BG621" s="65" t="str">
        <f>REPLACE(INDEX(GroupVertices[Group], MATCH(Edges[[#This Row],[Vertex 1]],GroupVertices[Vertex],0)),1,1,"")</f>
        <v>orth</v>
      </c>
      <c r="BH621" s="65" t="str">
        <f>REPLACE(INDEX(GroupVertices[Group], MATCH(Edges[[#This Row],[Vertex 2]],GroupVertices[Vertex],0)),1,1,"")</f>
        <v>orth</v>
      </c>
      <c r="BI621">
        <v>1</v>
      </c>
    </row>
    <row r="622" spans="1:61" x14ac:dyDescent="0.25">
      <c r="A622" s="64" t="s">
        <v>4451</v>
      </c>
      <c r="B622" s="64" t="s">
        <v>4565</v>
      </c>
      <c r="C622" s="79" t="s">
        <v>9479</v>
      </c>
      <c r="D622" s="87">
        <v>1</v>
      </c>
      <c r="E622" s="88"/>
      <c r="F622" s="89">
        <v>90</v>
      </c>
      <c r="G622" s="66" t="str">
        <f>IF(Edges[[#This Row],[Vertex 1]]=Edges[[#This Row],[Vertex 2]],"HIDE","SHOW")</f>
        <v>SHOW</v>
      </c>
      <c r="H622" s="77"/>
      <c r="I622" s="90"/>
      <c r="J622" s="90"/>
      <c r="K622" s="34" t="s">
        <v>65</v>
      </c>
      <c r="L622" s="93">
        <v>622</v>
      </c>
      <c r="M622" s="93"/>
      <c r="N622" s="92"/>
      <c r="O622" s="66" t="s">
        <v>232</v>
      </c>
      <c r="P622" s="68">
        <v>42847.771643518521</v>
      </c>
      <c r="Q622" s="66" t="s">
        <v>4680</v>
      </c>
      <c r="R622" s="66"/>
      <c r="S622" s="66"/>
      <c r="T622" s="66" t="s">
        <v>4857</v>
      </c>
      <c r="U622" s="66"/>
      <c r="V622" s="70" t="s">
        <v>5055</v>
      </c>
      <c r="W622" s="68">
        <v>42847.771643518521</v>
      </c>
      <c r="X622" s="70" t="s">
        <v>5334</v>
      </c>
      <c r="Y622" s="66"/>
      <c r="Z622" s="66"/>
      <c r="AA622" s="72" t="s">
        <v>5685</v>
      </c>
      <c r="AB622" s="66"/>
      <c r="AC622" s="66" t="b">
        <v>0</v>
      </c>
      <c r="AD622" s="66">
        <v>0</v>
      </c>
      <c r="AE622" s="72" t="s">
        <v>294</v>
      </c>
      <c r="AF622" s="66" t="b">
        <v>0</v>
      </c>
      <c r="AG622" s="66" t="s">
        <v>297</v>
      </c>
      <c r="AH622" s="66"/>
      <c r="AI622" s="72" t="s">
        <v>294</v>
      </c>
      <c r="AJ622" s="66" t="b">
        <v>0</v>
      </c>
      <c r="AK622" s="66">
        <v>61</v>
      </c>
      <c r="AL622" s="72" t="s">
        <v>5814</v>
      </c>
      <c r="AM622" s="66" t="s">
        <v>303</v>
      </c>
      <c r="AN622" s="66" t="b">
        <v>0</v>
      </c>
      <c r="AO622" s="72" t="s">
        <v>5814</v>
      </c>
      <c r="AP622" s="66" t="s">
        <v>178</v>
      </c>
      <c r="AQ622" s="66">
        <v>0</v>
      </c>
      <c r="AR622" s="66">
        <v>0</v>
      </c>
      <c r="AS622" s="66"/>
      <c r="AT622" s="66"/>
      <c r="AU622" s="66"/>
      <c r="AV622" s="66"/>
      <c r="AW622" s="66"/>
      <c r="AX622" s="66"/>
      <c r="AY622" s="66"/>
      <c r="AZ622" s="66"/>
      <c r="BA622" s="66" t="s">
        <v>1167</v>
      </c>
      <c r="BB622">
        <v>1</v>
      </c>
      <c r="BC622" s="66" t="str">
        <f>VLOOKUP(Edges[[#This Row],[States]],'Sentiment Classification'!E:G,3,FALSE)</f>
        <v>North</v>
      </c>
      <c r="BD622" s="66" t="str">
        <f>IF(Edges[[#This Row],[Vertex 1]]=Edges[[#This Row],[Vertex 2]],"HIDE","SHOW")</f>
        <v>SHOW</v>
      </c>
      <c r="BE622" s="66">
        <f>VLOOKUP(Edges[[#This Row],[Region]],'Sentiment Classification'!J:K,2,FALSE)</f>
        <v>154</v>
      </c>
      <c r="BF622" s="66">
        <f>VLOOKUP(Edges[[#This Row],[States]],'Sentiment Classification'!E:F,2,FALSE)</f>
        <v>161</v>
      </c>
      <c r="BG622" s="65" t="str">
        <f>REPLACE(INDEX(GroupVertices[Group], MATCH(Edges[[#This Row],[Vertex 1]],GroupVertices[Vertex],0)),1,1,"")</f>
        <v>orth</v>
      </c>
      <c r="BH622" s="65" t="str">
        <f>REPLACE(INDEX(GroupVertices[Group], MATCH(Edges[[#This Row],[Vertex 2]],GroupVertices[Vertex],0)),1,1,"")</f>
        <v>orth</v>
      </c>
      <c r="BI622">
        <v>1</v>
      </c>
    </row>
    <row r="623" spans="1:61" hidden="1" x14ac:dyDescent="0.25">
      <c r="A623" s="64" t="s">
        <v>4452</v>
      </c>
      <c r="B623" s="64" t="s">
        <v>4452</v>
      </c>
      <c r="C623" s="79"/>
      <c r="D623" s="87"/>
      <c r="E623" s="88"/>
      <c r="F623" s="89"/>
      <c r="G623" s="66" t="str">
        <f>IF(Edges[[#This Row],[Vertex 1]]=Edges[[#This Row],[Vertex 2]],"HIDE","SHOW")</f>
        <v>HIDE</v>
      </c>
      <c r="H623" s="77"/>
      <c r="I623" s="90"/>
      <c r="J623" s="90"/>
      <c r="K623" s="34" t="s">
        <v>65</v>
      </c>
      <c r="L623" s="93">
        <v>623</v>
      </c>
      <c r="M623" s="93"/>
      <c r="N623" s="92"/>
      <c r="O623" s="66" t="s">
        <v>178</v>
      </c>
      <c r="P623" s="68">
        <v>42847.7737037037</v>
      </c>
      <c r="Q623" s="66" t="s">
        <v>4690</v>
      </c>
      <c r="R623" s="66"/>
      <c r="S623" s="66"/>
      <c r="T623" s="66" t="s">
        <v>4861</v>
      </c>
      <c r="U623" s="66"/>
      <c r="V623" s="70" t="s">
        <v>5056</v>
      </c>
      <c r="W623" s="68">
        <v>42847.7737037037</v>
      </c>
      <c r="X623" s="70" t="s">
        <v>5335</v>
      </c>
      <c r="Y623" s="66"/>
      <c r="Z623" s="66"/>
      <c r="AA623" s="72" t="s">
        <v>5686</v>
      </c>
      <c r="AB623" s="66"/>
      <c r="AC623" s="66" t="b">
        <v>0</v>
      </c>
      <c r="AD623" s="66">
        <v>0</v>
      </c>
      <c r="AE623" s="72" t="s">
        <v>294</v>
      </c>
      <c r="AF623" s="66" t="b">
        <v>0</v>
      </c>
      <c r="AG623" s="66" t="s">
        <v>297</v>
      </c>
      <c r="AH623" s="66"/>
      <c r="AI623" s="72" t="s">
        <v>294</v>
      </c>
      <c r="AJ623" s="66" t="b">
        <v>0</v>
      </c>
      <c r="AK623" s="66">
        <v>0</v>
      </c>
      <c r="AL623" s="72" t="s">
        <v>294</v>
      </c>
      <c r="AM623" s="66" t="s">
        <v>1020</v>
      </c>
      <c r="AN623" s="66" t="b">
        <v>0</v>
      </c>
      <c r="AO623" s="72" t="s">
        <v>5686</v>
      </c>
      <c r="AP623" s="66" t="s">
        <v>178</v>
      </c>
      <c r="AQ623" s="66">
        <v>0</v>
      </c>
      <c r="AR623" s="66">
        <v>0</v>
      </c>
      <c r="AS623" s="66"/>
      <c r="AT623" s="66"/>
      <c r="AU623" s="66"/>
      <c r="AV623" s="66"/>
      <c r="AW623" s="66"/>
      <c r="AX623" s="66"/>
      <c r="AY623" s="66"/>
      <c r="AZ623" s="66"/>
      <c r="BA623" s="66" t="s">
        <v>1167</v>
      </c>
      <c r="BB623">
        <v>1</v>
      </c>
      <c r="BC623" s="66" t="str">
        <f>VLOOKUP(Edges[[#This Row],[States]],'Sentiment Classification'!E:G,3,FALSE)</f>
        <v>North</v>
      </c>
      <c r="BD623" s="66" t="str">
        <f>IF(Edges[[#This Row],[Vertex 1]]=Edges[[#This Row],[Vertex 2]],"HIDE","SHOW")</f>
        <v>HIDE</v>
      </c>
      <c r="BE623" s="66">
        <f>VLOOKUP(Edges[[#This Row],[Region]],'Sentiment Classification'!J:K,2,FALSE)</f>
        <v>154</v>
      </c>
      <c r="BF623" s="66">
        <f>VLOOKUP(Edges[[#This Row],[States]],'Sentiment Classification'!E:F,2,FALSE)</f>
        <v>161</v>
      </c>
      <c r="BG623" s="137" t="e">
        <f>REPLACE(INDEX(GroupVertices[Group], MATCH(Edges[[#This Row],[Vertex 1]],GroupVertices[Vertex],0)),1,1,"")</f>
        <v>#N/A</v>
      </c>
      <c r="BH623" s="137" t="e">
        <f>REPLACE(INDEX(GroupVertices[Group], MATCH(Edges[[#This Row],[Vertex 2]],GroupVertices[Vertex],0)),1,1,"")</f>
        <v>#N/A</v>
      </c>
      <c r="BI623">
        <v>1</v>
      </c>
    </row>
    <row r="624" spans="1:61" x14ac:dyDescent="0.25">
      <c r="A624" s="64" t="s">
        <v>4453</v>
      </c>
      <c r="B624" s="64" t="s">
        <v>4565</v>
      </c>
      <c r="C624" s="79" t="s">
        <v>9479</v>
      </c>
      <c r="D624" s="87">
        <v>1</v>
      </c>
      <c r="E624" s="88"/>
      <c r="F624" s="89">
        <v>90</v>
      </c>
      <c r="G624" s="66" t="str">
        <f>IF(Edges[[#This Row],[Vertex 1]]=Edges[[#This Row],[Vertex 2]],"HIDE","SHOW")</f>
        <v>SHOW</v>
      </c>
      <c r="H624" s="77"/>
      <c r="I624" s="90"/>
      <c r="J624" s="90"/>
      <c r="K624" s="34" t="s">
        <v>65</v>
      </c>
      <c r="L624" s="93">
        <v>624</v>
      </c>
      <c r="M624" s="93"/>
      <c r="N624" s="92"/>
      <c r="O624" s="66" t="s">
        <v>232</v>
      </c>
      <c r="P624" s="68">
        <v>42847.77952546296</v>
      </c>
      <c r="Q624" s="66" t="s">
        <v>4680</v>
      </c>
      <c r="R624" s="66"/>
      <c r="S624" s="66"/>
      <c r="T624" s="66" t="s">
        <v>4857</v>
      </c>
      <c r="U624" s="66"/>
      <c r="V624" s="70" t="s">
        <v>5057</v>
      </c>
      <c r="W624" s="68">
        <v>42847.77952546296</v>
      </c>
      <c r="X624" s="70" t="s">
        <v>5336</v>
      </c>
      <c r="Y624" s="66"/>
      <c r="Z624" s="66"/>
      <c r="AA624" s="72" t="s">
        <v>5687</v>
      </c>
      <c r="AB624" s="66"/>
      <c r="AC624" s="66" t="b">
        <v>0</v>
      </c>
      <c r="AD624" s="66">
        <v>0</v>
      </c>
      <c r="AE624" s="72" t="s">
        <v>294</v>
      </c>
      <c r="AF624" s="66" t="b">
        <v>0</v>
      </c>
      <c r="AG624" s="66" t="s">
        <v>297</v>
      </c>
      <c r="AH624" s="66"/>
      <c r="AI624" s="72" t="s">
        <v>294</v>
      </c>
      <c r="AJ624" s="66" t="b">
        <v>0</v>
      </c>
      <c r="AK624" s="66">
        <v>61</v>
      </c>
      <c r="AL624" s="72" t="s">
        <v>5814</v>
      </c>
      <c r="AM624" s="66" t="s">
        <v>303</v>
      </c>
      <c r="AN624" s="66" t="b">
        <v>0</v>
      </c>
      <c r="AO624" s="72" t="s">
        <v>5814</v>
      </c>
      <c r="AP624" s="66" t="s">
        <v>178</v>
      </c>
      <c r="AQ624" s="66">
        <v>0</v>
      </c>
      <c r="AR624" s="66">
        <v>0</v>
      </c>
      <c r="AS624" s="66"/>
      <c r="AT624" s="66"/>
      <c r="AU624" s="66"/>
      <c r="AV624" s="66"/>
      <c r="AW624" s="66"/>
      <c r="AX624" s="66"/>
      <c r="AY624" s="66"/>
      <c r="AZ624" s="66"/>
      <c r="BA624" s="66" t="s">
        <v>1167</v>
      </c>
      <c r="BB624">
        <v>1</v>
      </c>
      <c r="BC624" s="66" t="str">
        <f>VLOOKUP(Edges[[#This Row],[States]],'Sentiment Classification'!E:G,3,FALSE)</f>
        <v>North</v>
      </c>
      <c r="BD624" s="66" t="str">
        <f>IF(Edges[[#This Row],[Vertex 1]]=Edges[[#This Row],[Vertex 2]],"HIDE","SHOW")</f>
        <v>SHOW</v>
      </c>
      <c r="BE624" s="66">
        <f>VLOOKUP(Edges[[#This Row],[Region]],'Sentiment Classification'!J:K,2,FALSE)</f>
        <v>154</v>
      </c>
      <c r="BF624" s="66">
        <f>VLOOKUP(Edges[[#This Row],[States]],'Sentiment Classification'!E:F,2,FALSE)</f>
        <v>161</v>
      </c>
      <c r="BG624" s="65" t="str">
        <f>REPLACE(INDEX(GroupVertices[Group], MATCH(Edges[[#This Row],[Vertex 1]],GroupVertices[Vertex],0)),1,1,"")</f>
        <v>orth</v>
      </c>
      <c r="BH624" s="65" t="str">
        <f>REPLACE(INDEX(GroupVertices[Group], MATCH(Edges[[#This Row],[Vertex 2]],GroupVertices[Vertex],0)),1,1,"")</f>
        <v>orth</v>
      </c>
      <c r="BI624">
        <v>1</v>
      </c>
    </row>
    <row r="625" spans="1:61" x14ac:dyDescent="0.25">
      <c r="A625" s="64" t="s">
        <v>4454</v>
      </c>
      <c r="B625" s="64" t="s">
        <v>4500</v>
      </c>
      <c r="C625" s="79" t="s">
        <v>9479</v>
      </c>
      <c r="D625" s="87">
        <v>1</v>
      </c>
      <c r="E625" s="88"/>
      <c r="F625" s="89">
        <v>90</v>
      </c>
      <c r="G625" s="66" t="str">
        <f>IF(Edges[[#This Row],[Vertex 1]]=Edges[[#This Row],[Vertex 2]],"HIDE","SHOW")</f>
        <v>SHOW</v>
      </c>
      <c r="H625" s="77"/>
      <c r="I625" s="90"/>
      <c r="J625" s="90"/>
      <c r="K625" s="34" t="s">
        <v>65</v>
      </c>
      <c r="L625" s="93">
        <v>625</v>
      </c>
      <c r="M625" s="93"/>
      <c r="N625" s="92"/>
      <c r="O625" s="66" t="s">
        <v>232</v>
      </c>
      <c r="P625" s="68">
        <v>42847.780729166669</v>
      </c>
      <c r="Q625" s="66" t="s">
        <v>4673</v>
      </c>
      <c r="R625" s="66"/>
      <c r="S625" s="66"/>
      <c r="T625" s="66" t="s">
        <v>4854</v>
      </c>
      <c r="U625" s="66"/>
      <c r="V625" s="70" t="s">
        <v>5058</v>
      </c>
      <c r="W625" s="68">
        <v>42847.780729166669</v>
      </c>
      <c r="X625" s="70" t="s">
        <v>5337</v>
      </c>
      <c r="Y625" s="66"/>
      <c r="Z625" s="66"/>
      <c r="AA625" s="72" t="s">
        <v>5688</v>
      </c>
      <c r="AB625" s="66"/>
      <c r="AC625" s="66" t="b">
        <v>0</v>
      </c>
      <c r="AD625" s="66">
        <v>0</v>
      </c>
      <c r="AE625" s="72" t="s">
        <v>294</v>
      </c>
      <c r="AF625" s="66" t="b">
        <v>0</v>
      </c>
      <c r="AG625" s="66" t="s">
        <v>297</v>
      </c>
      <c r="AH625" s="66"/>
      <c r="AI625" s="72" t="s">
        <v>294</v>
      </c>
      <c r="AJ625" s="66" t="b">
        <v>0</v>
      </c>
      <c r="AK625" s="66">
        <v>280</v>
      </c>
      <c r="AL625" s="72" t="s">
        <v>5736</v>
      </c>
      <c r="AM625" s="66" t="s">
        <v>303</v>
      </c>
      <c r="AN625" s="66" t="b">
        <v>0</v>
      </c>
      <c r="AO625" s="72" t="s">
        <v>5736</v>
      </c>
      <c r="AP625" s="66" t="s">
        <v>178</v>
      </c>
      <c r="AQ625" s="66">
        <v>0</v>
      </c>
      <c r="AR625" s="66">
        <v>0</v>
      </c>
      <c r="AS625" s="66"/>
      <c r="AT625" s="66"/>
      <c r="AU625" s="66"/>
      <c r="AV625" s="66"/>
      <c r="AW625" s="66"/>
      <c r="AX625" s="66"/>
      <c r="AY625" s="66"/>
      <c r="AZ625" s="66"/>
      <c r="BA625" s="66" t="s">
        <v>1167</v>
      </c>
      <c r="BB625">
        <v>1</v>
      </c>
      <c r="BC625" s="66" t="str">
        <f>VLOOKUP(Edges[[#This Row],[States]],'Sentiment Classification'!E:G,3,FALSE)</f>
        <v>North</v>
      </c>
      <c r="BD625" s="66" t="str">
        <f>IF(Edges[[#This Row],[Vertex 1]]=Edges[[#This Row],[Vertex 2]],"HIDE","SHOW")</f>
        <v>SHOW</v>
      </c>
      <c r="BE625" s="66">
        <f>VLOOKUP(Edges[[#This Row],[Region]],'Sentiment Classification'!J:K,2,FALSE)</f>
        <v>154</v>
      </c>
      <c r="BF625" s="66">
        <f>VLOOKUP(Edges[[#This Row],[States]],'Sentiment Classification'!E:F,2,FALSE)</f>
        <v>161</v>
      </c>
      <c r="BG625" s="65" t="str">
        <f>REPLACE(INDEX(GroupVertices[Group], MATCH(Edges[[#This Row],[Vertex 1]],GroupVertices[Vertex],0)),1,1,"")</f>
        <v>orth</v>
      </c>
      <c r="BH625" s="65" t="str">
        <f>REPLACE(INDEX(GroupVertices[Group], MATCH(Edges[[#This Row],[Vertex 2]],GroupVertices[Vertex],0)),1,1,"")</f>
        <v>orth</v>
      </c>
      <c r="BI625">
        <v>1</v>
      </c>
    </row>
    <row r="626" spans="1:61" x14ac:dyDescent="0.25">
      <c r="A626" s="64" t="s">
        <v>4455</v>
      </c>
      <c r="B626" s="64" t="s">
        <v>4565</v>
      </c>
      <c r="C626" s="79" t="s">
        <v>9479</v>
      </c>
      <c r="D626" s="87">
        <v>1</v>
      </c>
      <c r="E626" s="88"/>
      <c r="F626" s="89">
        <v>90</v>
      </c>
      <c r="G626" s="66" t="str">
        <f>IF(Edges[[#This Row],[Vertex 1]]=Edges[[#This Row],[Vertex 2]],"HIDE","SHOW")</f>
        <v>SHOW</v>
      </c>
      <c r="H626" s="77"/>
      <c r="I626" s="90"/>
      <c r="J626" s="90"/>
      <c r="K626" s="34" t="s">
        <v>65</v>
      </c>
      <c r="L626" s="93">
        <v>626</v>
      </c>
      <c r="M626" s="93"/>
      <c r="N626" s="92"/>
      <c r="O626" s="66" t="s">
        <v>232</v>
      </c>
      <c r="P626" s="68">
        <v>42847.787314814814</v>
      </c>
      <c r="Q626" s="66" t="s">
        <v>4680</v>
      </c>
      <c r="R626" s="66"/>
      <c r="S626" s="66"/>
      <c r="T626" s="66" t="s">
        <v>4857</v>
      </c>
      <c r="U626" s="66"/>
      <c r="V626" s="70" t="s">
        <v>5059</v>
      </c>
      <c r="W626" s="68">
        <v>42847.787314814814</v>
      </c>
      <c r="X626" s="70" t="s">
        <v>5338</v>
      </c>
      <c r="Y626" s="66"/>
      <c r="Z626" s="66"/>
      <c r="AA626" s="72" t="s">
        <v>5689</v>
      </c>
      <c r="AB626" s="66"/>
      <c r="AC626" s="66" t="b">
        <v>0</v>
      </c>
      <c r="AD626" s="66">
        <v>0</v>
      </c>
      <c r="AE626" s="72" t="s">
        <v>294</v>
      </c>
      <c r="AF626" s="66" t="b">
        <v>0</v>
      </c>
      <c r="AG626" s="66" t="s">
        <v>297</v>
      </c>
      <c r="AH626" s="66"/>
      <c r="AI626" s="72" t="s">
        <v>294</v>
      </c>
      <c r="AJ626" s="66" t="b">
        <v>0</v>
      </c>
      <c r="AK626" s="66">
        <v>61</v>
      </c>
      <c r="AL626" s="72" t="s">
        <v>5814</v>
      </c>
      <c r="AM626" s="66" t="s">
        <v>303</v>
      </c>
      <c r="AN626" s="66" t="b">
        <v>0</v>
      </c>
      <c r="AO626" s="72" t="s">
        <v>5814</v>
      </c>
      <c r="AP626" s="66" t="s">
        <v>178</v>
      </c>
      <c r="AQ626" s="66">
        <v>0</v>
      </c>
      <c r="AR626" s="66">
        <v>0</v>
      </c>
      <c r="AS626" s="66"/>
      <c r="AT626" s="66"/>
      <c r="AU626" s="66"/>
      <c r="AV626" s="66"/>
      <c r="AW626" s="66"/>
      <c r="AX626" s="66"/>
      <c r="AY626" s="66"/>
      <c r="AZ626" s="66"/>
      <c r="BA626" s="66" t="s">
        <v>1167</v>
      </c>
      <c r="BB626">
        <v>1</v>
      </c>
      <c r="BC626" s="66" t="str">
        <f>VLOOKUP(Edges[[#This Row],[States]],'Sentiment Classification'!E:G,3,FALSE)</f>
        <v>North</v>
      </c>
      <c r="BD626" s="66" t="str">
        <f>IF(Edges[[#This Row],[Vertex 1]]=Edges[[#This Row],[Vertex 2]],"HIDE","SHOW")</f>
        <v>SHOW</v>
      </c>
      <c r="BE626" s="66">
        <f>VLOOKUP(Edges[[#This Row],[Region]],'Sentiment Classification'!J:K,2,FALSE)</f>
        <v>154</v>
      </c>
      <c r="BF626" s="66">
        <f>VLOOKUP(Edges[[#This Row],[States]],'Sentiment Classification'!E:F,2,FALSE)</f>
        <v>161</v>
      </c>
      <c r="BG626" s="65" t="str">
        <f>REPLACE(INDEX(GroupVertices[Group], MATCH(Edges[[#This Row],[Vertex 1]],GroupVertices[Vertex],0)),1,1,"")</f>
        <v>orth</v>
      </c>
      <c r="BH626" s="65" t="str">
        <f>REPLACE(INDEX(GroupVertices[Group], MATCH(Edges[[#This Row],[Vertex 2]],GroupVertices[Vertex],0)),1,1,"")</f>
        <v>orth</v>
      </c>
      <c r="BI626">
        <v>1</v>
      </c>
    </row>
    <row r="627" spans="1:61" x14ac:dyDescent="0.25">
      <c r="A627" s="64" t="s">
        <v>4456</v>
      </c>
      <c r="B627" s="64" t="s">
        <v>4500</v>
      </c>
      <c r="C627" s="79" t="s">
        <v>9479</v>
      </c>
      <c r="D627" s="87">
        <v>1</v>
      </c>
      <c r="E627" s="88"/>
      <c r="F627" s="89">
        <v>90</v>
      </c>
      <c r="G627" s="66" t="str">
        <f>IF(Edges[[#This Row],[Vertex 1]]=Edges[[#This Row],[Vertex 2]],"HIDE","SHOW")</f>
        <v>SHOW</v>
      </c>
      <c r="H627" s="77"/>
      <c r="I627" s="90"/>
      <c r="J627" s="90"/>
      <c r="K627" s="34" t="s">
        <v>65</v>
      </c>
      <c r="L627" s="93">
        <v>627</v>
      </c>
      <c r="M627" s="93"/>
      <c r="N627" s="92"/>
      <c r="O627" s="66" t="s">
        <v>232</v>
      </c>
      <c r="P627" s="68">
        <v>42847.793287037035</v>
      </c>
      <c r="Q627" s="66" t="s">
        <v>4673</v>
      </c>
      <c r="R627" s="66"/>
      <c r="S627" s="66"/>
      <c r="T627" s="66" t="s">
        <v>4854</v>
      </c>
      <c r="U627" s="66"/>
      <c r="V627" s="70" t="s">
        <v>5060</v>
      </c>
      <c r="W627" s="68">
        <v>42847.793287037035</v>
      </c>
      <c r="X627" s="70" t="s">
        <v>5339</v>
      </c>
      <c r="Y627" s="66"/>
      <c r="Z627" s="66"/>
      <c r="AA627" s="72" t="s">
        <v>5690</v>
      </c>
      <c r="AB627" s="66"/>
      <c r="AC627" s="66" t="b">
        <v>0</v>
      </c>
      <c r="AD627" s="66">
        <v>0</v>
      </c>
      <c r="AE627" s="72" t="s">
        <v>294</v>
      </c>
      <c r="AF627" s="66" t="b">
        <v>0</v>
      </c>
      <c r="AG627" s="66" t="s">
        <v>297</v>
      </c>
      <c r="AH627" s="66"/>
      <c r="AI627" s="72" t="s">
        <v>294</v>
      </c>
      <c r="AJ627" s="66" t="b">
        <v>0</v>
      </c>
      <c r="AK627" s="66">
        <v>280</v>
      </c>
      <c r="AL627" s="72" t="s">
        <v>5736</v>
      </c>
      <c r="AM627" s="66" t="s">
        <v>303</v>
      </c>
      <c r="AN627" s="66" t="b">
        <v>0</v>
      </c>
      <c r="AO627" s="72" t="s">
        <v>5736</v>
      </c>
      <c r="AP627" s="66" t="s">
        <v>178</v>
      </c>
      <c r="AQ627" s="66">
        <v>0</v>
      </c>
      <c r="AR627" s="66">
        <v>0</v>
      </c>
      <c r="AS627" s="66"/>
      <c r="AT627" s="66"/>
      <c r="AU627" s="66"/>
      <c r="AV627" s="66"/>
      <c r="AW627" s="66"/>
      <c r="AX627" s="66"/>
      <c r="AY627" s="66"/>
      <c r="AZ627" s="66"/>
      <c r="BA627" s="66" t="s">
        <v>1167</v>
      </c>
      <c r="BB627">
        <v>1</v>
      </c>
      <c r="BC627" s="66" t="str">
        <f>VLOOKUP(Edges[[#This Row],[States]],'Sentiment Classification'!E:G,3,FALSE)</f>
        <v>North</v>
      </c>
      <c r="BD627" s="66" t="str">
        <f>IF(Edges[[#This Row],[Vertex 1]]=Edges[[#This Row],[Vertex 2]],"HIDE","SHOW")</f>
        <v>SHOW</v>
      </c>
      <c r="BE627" s="66">
        <f>VLOOKUP(Edges[[#This Row],[Region]],'Sentiment Classification'!J:K,2,FALSE)</f>
        <v>154</v>
      </c>
      <c r="BF627" s="66">
        <f>VLOOKUP(Edges[[#This Row],[States]],'Sentiment Classification'!E:F,2,FALSE)</f>
        <v>161</v>
      </c>
      <c r="BG627" s="65" t="str">
        <f>REPLACE(INDEX(GroupVertices[Group], MATCH(Edges[[#This Row],[Vertex 1]],GroupVertices[Vertex],0)),1,1,"")</f>
        <v>orth</v>
      </c>
      <c r="BH627" s="65" t="str">
        <f>REPLACE(INDEX(GroupVertices[Group], MATCH(Edges[[#This Row],[Vertex 2]],GroupVertices[Vertex],0)),1,1,"")</f>
        <v>orth</v>
      </c>
      <c r="BI627">
        <v>1</v>
      </c>
    </row>
    <row r="628" spans="1:61" x14ac:dyDescent="0.25">
      <c r="A628" s="64" t="s">
        <v>4457</v>
      </c>
      <c r="B628" s="64" t="s">
        <v>4500</v>
      </c>
      <c r="C628" s="79" t="s">
        <v>9479</v>
      </c>
      <c r="D628" s="87">
        <v>1</v>
      </c>
      <c r="E628" s="88"/>
      <c r="F628" s="89">
        <v>90</v>
      </c>
      <c r="G628" s="66" t="str">
        <f>IF(Edges[[#This Row],[Vertex 1]]=Edges[[#This Row],[Vertex 2]],"HIDE","SHOW")</f>
        <v>SHOW</v>
      </c>
      <c r="H628" s="77"/>
      <c r="I628" s="90"/>
      <c r="J628" s="90"/>
      <c r="K628" s="34" t="s">
        <v>65</v>
      </c>
      <c r="L628" s="93">
        <v>628</v>
      </c>
      <c r="M628" s="93"/>
      <c r="N628" s="92"/>
      <c r="O628" s="66" t="s">
        <v>232</v>
      </c>
      <c r="P628" s="68">
        <v>42847.793356481481</v>
      </c>
      <c r="Q628" s="66" t="s">
        <v>4673</v>
      </c>
      <c r="R628" s="66"/>
      <c r="S628" s="66"/>
      <c r="T628" s="66" t="s">
        <v>4854</v>
      </c>
      <c r="U628" s="66"/>
      <c r="V628" s="70" t="s">
        <v>5061</v>
      </c>
      <c r="W628" s="68">
        <v>42847.793356481481</v>
      </c>
      <c r="X628" s="70" t="s">
        <v>5340</v>
      </c>
      <c r="Y628" s="66"/>
      <c r="Z628" s="66"/>
      <c r="AA628" s="72" t="s">
        <v>5691</v>
      </c>
      <c r="AB628" s="66"/>
      <c r="AC628" s="66" t="b">
        <v>0</v>
      </c>
      <c r="AD628" s="66">
        <v>0</v>
      </c>
      <c r="AE628" s="72" t="s">
        <v>294</v>
      </c>
      <c r="AF628" s="66" t="b">
        <v>0</v>
      </c>
      <c r="AG628" s="66" t="s">
        <v>297</v>
      </c>
      <c r="AH628" s="66"/>
      <c r="AI628" s="72" t="s">
        <v>294</v>
      </c>
      <c r="AJ628" s="66" t="b">
        <v>0</v>
      </c>
      <c r="AK628" s="66">
        <v>280</v>
      </c>
      <c r="AL628" s="72" t="s">
        <v>5736</v>
      </c>
      <c r="AM628" s="66" t="s">
        <v>306</v>
      </c>
      <c r="AN628" s="66" t="b">
        <v>0</v>
      </c>
      <c r="AO628" s="72" t="s">
        <v>5736</v>
      </c>
      <c r="AP628" s="66" t="s">
        <v>178</v>
      </c>
      <c r="AQ628" s="66">
        <v>0</v>
      </c>
      <c r="AR628" s="66">
        <v>0</v>
      </c>
      <c r="AS628" s="66"/>
      <c r="AT628" s="66"/>
      <c r="AU628" s="66"/>
      <c r="AV628" s="66"/>
      <c r="AW628" s="66"/>
      <c r="AX628" s="66"/>
      <c r="AY628" s="66"/>
      <c r="AZ628" s="66"/>
      <c r="BA628" s="66" t="s">
        <v>1167</v>
      </c>
      <c r="BB628">
        <v>1</v>
      </c>
      <c r="BC628" s="66" t="str">
        <f>VLOOKUP(Edges[[#This Row],[States]],'Sentiment Classification'!E:G,3,FALSE)</f>
        <v>North</v>
      </c>
      <c r="BD628" s="66" t="str">
        <f>IF(Edges[[#This Row],[Vertex 1]]=Edges[[#This Row],[Vertex 2]],"HIDE","SHOW")</f>
        <v>SHOW</v>
      </c>
      <c r="BE628" s="66">
        <f>VLOOKUP(Edges[[#This Row],[Region]],'Sentiment Classification'!J:K,2,FALSE)</f>
        <v>154</v>
      </c>
      <c r="BF628" s="66">
        <f>VLOOKUP(Edges[[#This Row],[States]],'Sentiment Classification'!E:F,2,FALSE)</f>
        <v>161</v>
      </c>
      <c r="BG628" s="65" t="str">
        <f>REPLACE(INDEX(GroupVertices[Group], MATCH(Edges[[#This Row],[Vertex 1]],GroupVertices[Vertex],0)),1,1,"")</f>
        <v>orth</v>
      </c>
      <c r="BH628" s="65" t="str">
        <f>REPLACE(INDEX(GroupVertices[Group], MATCH(Edges[[#This Row],[Vertex 2]],GroupVertices[Vertex],0)),1,1,"")</f>
        <v>orth</v>
      </c>
      <c r="BI628">
        <v>1</v>
      </c>
    </row>
    <row r="629" spans="1:61" x14ac:dyDescent="0.25">
      <c r="A629" s="64" t="s">
        <v>4458</v>
      </c>
      <c r="B629" s="64" t="s">
        <v>4565</v>
      </c>
      <c r="C629" s="79" t="s">
        <v>9479</v>
      </c>
      <c r="D629" s="87">
        <v>1</v>
      </c>
      <c r="E629" s="88"/>
      <c r="F629" s="89">
        <v>90</v>
      </c>
      <c r="G629" s="66" t="str">
        <f>IF(Edges[[#This Row],[Vertex 1]]=Edges[[#This Row],[Vertex 2]],"HIDE","SHOW")</f>
        <v>SHOW</v>
      </c>
      <c r="H629" s="77"/>
      <c r="I629" s="90"/>
      <c r="J629" s="90"/>
      <c r="K629" s="34" t="s">
        <v>65</v>
      </c>
      <c r="L629" s="93">
        <v>629</v>
      </c>
      <c r="M629" s="93"/>
      <c r="N629" s="92"/>
      <c r="O629" s="66" t="s">
        <v>232</v>
      </c>
      <c r="P629" s="68">
        <v>42847.793553240743</v>
      </c>
      <c r="Q629" s="66" t="s">
        <v>4680</v>
      </c>
      <c r="R629" s="66"/>
      <c r="S629" s="66"/>
      <c r="T629" s="66" t="s">
        <v>4857</v>
      </c>
      <c r="U629" s="66"/>
      <c r="V629" s="70" t="s">
        <v>5062</v>
      </c>
      <c r="W629" s="68">
        <v>42847.793553240743</v>
      </c>
      <c r="X629" s="70" t="s">
        <v>5341</v>
      </c>
      <c r="Y629" s="66"/>
      <c r="Z629" s="66"/>
      <c r="AA629" s="72" t="s">
        <v>5692</v>
      </c>
      <c r="AB629" s="66"/>
      <c r="AC629" s="66" t="b">
        <v>0</v>
      </c>
      <c r="AD629" s="66">
        <v>0</v>
      </c>
      <c r="AE629" s="72" t="s">
        <v>294</v>
      </c>
      <c r="AF629" s="66" t="b">
        <v>0</v>
      </c>
      <c r="AG629" s="66" t="s">
        <v>297</v>
      </c>
      <c r="AH629" s="66"/>
      <c r="AI629" s="72" t="s">
        <v>294</v>
      </c>
      <c r="AJ629" s="66" t="b">
        <v>0</v>
      </c>
      <c r="AK629" s="66">
        <v>61</v>
      </c>
      <c r="AL629" s="72" t="s">
        <v>5814</v>
      </c>
      <c r="AM629" s="66" t="s">
        <v>303</v>
      </c>
      <c r="AN629" s="66" t="b">
        <v>0</v>
      </c>
      <c r="AO629" s="72" t="s">
        <v>5814</v>
      </c>
      <c r="AP629" s="66" t="s">
        <v>178</v>
      </c>
      <c r="AQ629" s="66">
        <v>0</v>
      </c>
      <c r="AR629" s="66">
        <v>0</v>
      </c>
      <c r="AS629" s="66"/>
      <c r="AT629" s="66"/>
      <c r="AU629" s="66"/>
      <c r="AV629" s="66"/>
      <c r="AW629" s="66"/>
      <c r="AX629" s="66"/>
      <c r="AY629" s="66"/>
      <c r="AZ629" s="66"/>
      <c r="BA629" s="66" t="s">
        <v>1167</v>
      </c>
      <c r="BB629">
        <v>1</v>
      </c>
      <c r="BC629" s="66" t="str">
        <f>VLOOKUP(Edges[[#This Row],[States]],'Sentiment Classification'!E:G,3,FALSE)</f>
        <v>North</v>
      </c>
      <c r="BD629" s="66" t="str">
        <f>IF(Edges[[#This Row],[Vertex 1]]=Edges[[#This Row],[Vertex 2]],"HIDE","SHOW")</f>
        <v>SHOW</v>
      </c>
      <c r="BE629" s="66">
        <f>VLOOKUP(Edges[[#This Row],[Region]],'Sentiment Classification'!J:K,2,FALSE)</f>
        <v>154</v>
      </c>
      <c r="BF629" s="66">
        <f>VLOOKUP(Edges[[#This Row],[States]],'Sentiment Classification'!E:F,2,FALSE)</f>
        <v>161</v>
      </c>
      <c r="BG629" s="65" t="str">
        <f>REPLACE(INDEX(GroupVertices[Group], MATCH(Edges[[#This Row],[Vertex 1]],GroupVertices[Vertex],0)),1,1,"")</f>
        <v>orth</v>
      </c>
      <c r="BH629" s="65" t="str">
        <f>REPLACE(INDEX(GroupVertices[Group], MATCH(Edges[[#This Row],[Vertex 2]],GroupVertices[Vertex],0)),1,1,"")</f>
        <v>orth</v>
      </c>
      <c r="BI629">
        <v>1</v>
      </c>
    </row>
    <row r="630" spans="1:61" x14ac:dyDescent="0.25">
      <c r="A630" s="64" t="s">
        <v>4459</v>
      </c>
      <c r="B630" s="64" t="s">
        <v>4500</v>
      </c>
      <c r="C630" s="79" t="s">
        <v>9479</v>
      </c>
      <c r="D630" s="87">
        <v>1</v>
      </c>
      <c r="E630" s="88"/>
      <c r="F630" s="89">
        <v>90</v>
      </c>
      <c r="G630" s="66" t="str">
        <f>IF(Edges[[#This Row],[Vertex 1]]=Edges[[#This Row],[Vertex 2]],"HIDE","SHOW")</f>
        <v>SHOW</v>
      </c>
      <c r="H630" s="77"/>
      <c r="I630" s="90"/>
      <c r="J630" s="90"/>
      <c r="K630" s="34" t="s">
        <v>65</v>
      </c>
      <c r="L630" s="93">
        <v>630</v>
      </c>
      <c r="M630" s="93"/>
      <c r="N630" s="92"/>
      <c r="O630" s="66" t="s">
        <v>232</v>
      </c>
      <c r="P630" s="68">
        <v>42847.794849537036</v>
      </c>
      <c r="Q630" s="66" t="s">
        <v>4673</v>
      </c>
      <c r="R630" s="66"/>
      <c r="S630" s="66"/>
      <c r="T630" s="66" t="s">
        <v>4854</v>
      </c>
      <c r="U630" s="66"/>
      <c r="V630" s="70" t="s">
        <v>5063</v>
      </c>
      <c r="W630" s="68">
        <v>42847.794849537036</v>
      </c>
      <c r="X630" s="70" t="s">
        <v>5342</v>
      </c>
      <c r="Y630" s="66"/>
      <c r="Z630" s="66"/>
      <c r="AA630" s="72" t="s">
        <v>5693</v>
      </c>
      <c r="AB630" s="66"/>
      <c r="AC630" s="66" t="b">
        <v>0</v>
      </c>
      <c r="AD630" s="66">
        <v>0</v>
      </c>
      <c r="AE630" s="72" t="s">
        <v>294</v>
      </c>
      <c r="AF630" s="66" t="b">
        <v>0</v>
      </c>
      <c r="AG630" s="66" t="s">
        <v>297</v>
      </c>
      <c r="AH630" s="66"/>
      <c r="AI630" s="72" t="s">
        <v>294</v>
      </c>
      <c r="AJ630" s="66" t="b">
        <v>0</v>
      </c>
      <c r="AK630" s="66">
        <v>280</v>
      </c>
      <c r="AL630" s="72" t="s">
        <v>5736</v>
      </c>
      <c r="AM630" s="66" t="s">
        <v>303</v>
      </c>
      <c r="AN630" s="66" t="b">
        <v>0</v>
      </c>
      <c r="AO630" s="72" t="s">
        <v>5736</v>
      </c>
      <c r="AP630" s="66" t="s">
        <v>178</v>
      </c>
      <c r="AQ630" s="66">
        <v>0</v>
      </c>
      <c r="AR630" s="66">
        <v>0</v>
      </c>
      <c r="AS630" s="66"/>
      <c r="AT630" s="66"/>
      <c r="AU630" s="66"/>
      <c r="AV630" s="66"/>
      <c r="AW630" s="66"/>
      <c r="AX630" s="66"/>
      <c r="AY630" s="66"/>
      <c r="AZ630" s="66"/>
      <c r="BA630" s="66" t="s">
        <v>1167</v>
      </c>
      <c r="BB630">
        <v>1</v>
      </c>
      <c r="BC630" s="66" t="str">
        <f>VLOOKUP(Edges[[#This Row],[States]],'Sentiment Classification'!E:G,3,FALSE)</f>
        <v>North</v>
      </c>
      <c r="BD630" s="66" t="str">
        <f>IF(Edges[[#This Row],[Vertex 1]]=Edges[[#This Row],[Vertex 2]],"HIDE","SHOW")</f>
        <v>SHOW</v>
      </c>
      <c r="BE630" s="66">
        <f>VLOOKUP(Edges[[#This Row],[Region]],'Sentiment Classification'!J:K,2,FALSE)</f>
        <v>154</v>
      </c>
      <c r="BF630" s="66">
        <f>VLOOKUP(Edges[[#This Row],[States]],'Sentiment Classification'!E:F,2,FALSE)</f>
        <v>161</v>
      </c>
      <c r="BG630" s="65" t="str">
        <f>REPLACE(INDEX(GroupVertices[Group], MATCH(Edges[[#This Row],[Vertex 1]],GroupVertices[Vertex],0)),1,1,"")</f>
        <v>orth</v>
      </c>
      <c r="BH630" s="65" t="str">
        <f>REPLACE(INDEX(GroupVertices[Group], MATCH(Edges[[#This Row],[Vertex 2]],GroupVertices[Vertex],0)),1,1,"")</f>
        <v>orth</v>
      </c>
      <c r="BI630">
        <v>1</v>
      </c>
    </row>
    <row r="631" spans="1:61" x14ac:dyDescent="0.25">
      <c r="A631" s="64" t="s">
        <v>4460</v>
      </c>
      <c r="B631" s="64" t="s">
        <v>4565</v>
      </c>
      <c r="C631" s="79" t="s">
        <v>9479</v>
      </c>
      <c r="D631" s="87">
        <v>1</v>
      </c>
      <c r="E631" s="88"/>
      <c r="F631" s="89">
        <v>90</v>
      </c>
      <c r="G631" s="66" t="str">
        <f>IF(Edges[[#This Row],[Vertex 1]]=Edges[[#This Row],[Vertex 2]],"HIDE","SHOW")</f>
        <v>SHOW</v>
      </c>
      <c r="H631" s="77"/>
      <c r="I631" s="90"/>
      <c r="J631" s="90"/>
      <c r="K631" s="34" t="s">
        <v>65</v>
      </c>
      <c r="L631" s="93">
        <v>631</v>
      </c>
      <c r="M631" s="93"/>
      <c r="N631" s="92"/>
      <c r="O631" s="66" t="s">
        <v>232</v>
      </c>
      <c r="P631" s="68">
        <v>42847.812037037038</v>
      </c>
      <c r="Q631" s="66" t="s">
        <v>4680</v>
      </c>
      <c r="R631" s="66"/>
      <c r="S631" s="66"/>
      <c r="T631" s="66" t="s">
        <v>4857</v>
      </c>
      <c r="U631" s="66"/>
      <c r="V631" s="70" t="s">
        <v>5064</v>
      </c>
      <c r="W631" s="68">
        <v>42847.812037037038</v>
      </c>
      <c r="X631" s="70" t="s">
        <v>5343</v>
      </c>
      <c r="Y631" s="66"/>
      <c r="Z631" s="66"/>
      <c r="AA631" s="72" t="s">
        <v>5694</v>
      </c>
      <c r="AB631" s="66"/>
      <c r="AC631" s="66" t="b">
        <v>0</v>
      </c>
      <c r="AD631" s="66">
        <v>0</v>
      </c>
      <c r="AE631" s="72" t="s">
        <v>294</v>
      </c>
      <c r="AF631" s="66" t="b">
        <v>0</v>
      </c>
      <c r="AG631" s="66" t="s">
        <v>297</v>
      </c>
      <c r="AH631" s="66"/>
      <c r="AI631" s="72" t="s">
        <v>294</v>
      </c>
      <c r="AJ631" s="66" t="b">
        <v>0</v>
      </c>
      <c r="AK631" s="66">
        <v>61</v>
      </c>
      <c r="AL631" s="72" t="s">
        <v>5814</v>
      </c>
      <c r="AM631" s="66" t="s">
        <v>471</v>
      </c>
      <c r="AN631" s="66" t="b">
        <v>0</v>
      </c>
      <c r="AO631" s="72" t="s">
        <v>5814</v>
      </c>
      <c r="AP631" s="66" t="s">
        <v>178</v>
      </c>
      <c r="AQ631" s="66">
        <v>0</v>
      </c>
      <c r="AR631" s="66">
        <v>0</v>
      </c>
      <c r="AS631" s="66"/>
      <c r="AT631" s="66"/>
      <c r="AU631" s="66"/>
      <c r="AV631" s="66"/>
      <c r="AW631" s="66"/>
      <c r="AX631" s="66"/>
      <c r="AY631" s="66"/>
      <c r="AZ631" s="66"/>
      <c r="BA631" s="66" t="s">
        <v>1167</v>
      </c>
      <c r="BB631">
        <v>1</v>
      </c>
      <c r="BC631" s="66" t="str">
        <f>VLOOKUP(Edges[[#This Row],[States]],'Sentiment Classification'!E:G,3,FALSE)</f>
        <v>North</v>
      </c>
      <c r="BD631" s="66" t="str">
        <f>IF(Edges[[#This Row],[Vertex 1]]=Edges[[#This Row],[Vertex 2]],"HIDE","SHOW")</f>
        <v>SHOW</v>
      </c>
      <c r="BE631" s="66">
        <f>VLOOKUP(Edges[[#This Row],[Region]],'Sentiment Classification'!J:K,2,FALSE)</f>
        <v>154</v>
      </c>
      <c r="BF631" s="66">
        <f>VLOOKUP(Edges[[#This Row],[States]],'Sentiment Classification'!E:F,2,FALSE)</f>
        <v>161</v>
      </c>
      <c r="BG631" s="65" t="str">
        <f>REPLACE(INDEX(GroupVertices[Group], MATCH(Edges[[#This Row],[Vertex 1]],GroupVertices[Vertex],0)),1,1,"")</f>
        <v>orth</v>
      </c>
      <c r="BH631" s="65" t="str">
        <f>REPLACE(INDEX(GroupVertices[Group], MATCH(Edges[[#This Row],[Vertex 2]],GroupVertices[Vertex],0)),1,1,"")</f>
        <v>orth</v>
      </c>
      <c r="BI631">
        <v>1</v>
      </c>
    </row>
    <row r="632" spans="1:61" x14ac:dyDescent="0.25">
      <c r="A632" s="64" t="s">
        <v>4461</v>
      </c>
      <c r="B632" s="64" t="s">
        <v>4500</v>
      </c>
      <c r="C632" s="79" t="s">
        <v>9479</v>
      </c>
      <c r="D632" s="87">
        <v>1</v>
      </c>
      <c r="E632" s="88"/>
      <c r="F632" s="89">
        <v>90</v>
      </c>
      <c r="G632" s="66" t="str">
        <f>IF(Edges[[#This Row],[Vertex 1]]=Edges[[#This Row],[Vertex 2]],"HIDE","SHOW")</f>
        <v>SHOW</v>
      </c>
      <c r="H632" s="77"/>
      <c r="I632" s="90"/>
      <c r="J632" s="90"/>
      <c r="K632" s="34" t="s">
        <v>65</v>
      </c>
      <c r="L632" s="93">
        <v>632</v>
      </c>
      <c r="M632" s="93"/>
      <c r="N632" s="92"/>
      <c r="O632" s="66" t="s">
        <v>232</v>
      </c>
      <c r="P632" s="68">
        <v>42847.818055555559</v>
      </c>
      <c r="Q632" s="66" t="s">
        <v>4673</v>
      </c>
      <c r="R632" s="66"/>
      <c r="S632" s="66"/>
      <c r="T632" s="66" t="s">
        <v>4854</v>
      </c>
      <c r="U632" s="66"/>
      <c r="V632" s="70" t="s">
        <v>5065</v>
      </c>
      <c r="W632" s="68">
        <v>42847.818055555559</v>
      </c>
      <c r="X632" s="70" t="s">
        <v>5344</v>
      </c>
      <c r="Y632" s="66"/>
      <c r="Z632" s="66"/>
      <c r="AA632" s="72" t="s">
        <v>5695</v>
      </c>
      <c r="AB632" s="66"/>
      <c r="AC632" s="66" t="b">
        <v>0</v>
      </c>
      <c r="AD632" s="66">
        <v>0</v>
      </c>
      <c r="AE632" s="72" t="s">
        <v>294</v>
      </c>
      <c r="AF632" s="66" t="b">
        <v>0</v>
      </c>
      <c r="AG632" s="66" t="s">
        <v>297</v>
      </c>
      <c r="AH632" s="66"/>
      <c r="AI632" s="72" t="s">
        <v>294</v>
      </c>
      <c r="AJ632" s="66" t="b">
        <v>0</v>
      </c>
      <c r="AK632" s="66">
        <v>280</v>
      </c>
      <c r="AL632" s="72" t="s">
        <v>5736</v>
      </c>
      <c r="AM632" s="66" t="s">
        <v>303</v>
      </c>
      <c r="AN632" s="66" t="b">
        <v>0</v>
      </c>
      <c r="AO632" s="72" t="s">
        <v>5736</v>
      </c>
      <c r="AP632" s="66" t="s">
        <v>178</v>
      </c>
      <c r="AQ632" s="66">
        <v>0</v>
      </c>
      <c r="AR632" s="66">
        <v>0</v>
      </c>
      <c r="AS632" s="66"/>
      <c r="AT632" s="66"/>
      <c r="AU632" s="66"/>
      <c r="AV632" s="66"/>
      <c r="AW632" s="66"/>
      <c r="AX632" s="66"/>
      <c r="AY632" s="66"/>
      <c r="AZ632" s="66"/>
      <c r="BA632" s="66" t="s">
        <v>1167</v>
      </c>
      <c r="BB632">
        <v>1</v>
      </c>
      <c r="BC632" s="66" t="str">
        <f>VLOOKUP(Edges[[#This Row],[States]],'Sentiment Classification'!E:G,3,FALSE)</f>
        <v>North</v>
      </c>
      <c r="BD632" s="66" t="str">
        <f>IF(Edges[[#This Row],[Vertex 1]]=Edges[[#This Row],[Vertex 2]],"HIDE","SHOW")</f>
        <v>SHOW</v>
      </c>
      <c r="BE632" s="66">
        <f>VLOOKUP(Edges[[#This Row],[Region]],'Sentiment Classification'!J:K,2,FALSE)</f>
        <v>154</v>
      </c>
      <c r="BF632" s="66">
        <f>VLOOKUP(Edges[[#This Row],[States]],'Sentiment Classification'!E:F,2,FALSE)</f>
        <v>161</v>
      </c>
      <c r="BG632" s="65" t="str">
        <f>REPLACE(INDEX(GroupVertices[Group], MATCH(Edges[[#This Row],[Vertex 1]],GroupVertices[Vertex],0)),1,1,"")</f>
        <v>orth</v>
      </c>
      <c r="BH632" s="65" t="str">
        <f>REPLACE(INDEX(GroupVertices[Group], MATCH(Edges[[#This Row],[Vertex 2]],GroupVertices[Vertex],0)),1,1,"")</f>
        <v>orth</v>
      </c>
      <c r="BI632">
        <v>1</v>
      </c>
    </row>
    <row r="633" spans="1:61" x14ac:dyDescent="0.25">
      <c r="A633" s="64" t="s">
        <v>4462</v>
      </c>
      <c r="B633" s="64" t="s">
        <v>4612</v>
      </c>
      <c r="C633" s="79" t="s">
        <v>9479</v>
      </c>
      <c r="D633" s="87">
        <v>1</v>
      </c>
      <c r="E633" s="88"/>
      <c r="F633" s="89">
        <v>90</v>
      </c>
      <c r="G633" s="66" t="str">
        <f>IF(Edges[[#This Row],[Vertex 1]]=Edges[[#This Row],[Vertex 2]],"HIDE","SHOW")</f>
        <v>SHOW</v>
      </c>
      <c r="H633" s="77"/>
      <c r="I633" s="90"/>
      <c r="J633" s="90"/>
      <c r="K633" s="34" t="s">
        <v>65</v>
      </c>
      <c r="L633" s="93">
        <v>633</v>
      </c>
      <c r="M633" s="93"/>
      <c r="N633" s="92"/>
      <c r="O633" s="66" t="s">
        <v>232</v>
      </c>
      <c r="P633" s="68">
        <v>42847.839537037034</v>
      </c>
      <c r="Q633" s="66" t="s">
        <v>4691</v>
      </c>
      <c r="R633" s="66"/>
      <c r="S633" s="66"/>
      <c r="T633" s="66"/>
      <c r="U633" s="66"/>
      <c r="V633" s="70" t="s">
        <v>5066</v>
      </c>
      <c r="W633" s="68">
        <v>42847.839537037034</v>
      </c>
      <c r="X633" s="70" t="s">
        <v>5345</v>
      </c>
      <c r="Y633" s="66"/>
      <c r="Z633" s="66"/>
      <c r="AA633" s="72" t="s">
        <v>5696</v>
      </c>
      <c r="AB633" s="66"/>
      <c r="AC633" s="66" t="b">
        <v>0</v>
      </c>
      <c r="AD633" s="66">
        <v>2</v>
      </c>
      <c r="AE633" s="72" t="s">
        <v>294</v>
      </c>
      <c r="AF633" s="66" t="b">
        <v>0</v>
      </c>
      <c r="AG633" s="66" t="s">
        <v>297</v>
      </c>
      <c r="AH633" s="66"/>
      <c r="AI633" s="72" t="s">
        <v>294</v>
      </c>
      <c r="AJ633" s="66" t="b">
        <v>0</v>
      </c>
      <c r="AK633" s="66">
        <v>0</v>
      </c>
      <c r="AL633" s="72" t="s">
        <v>294</v>
      </c>
      <c r="AM633" s="66" t="s">
        <v>300</v>
      </c>
      <c r="AN633" s="66" t="b">
        <v>0</v>
      </c>
      <c r="AO633" s="72" t="s">
        <v>5696</v>
      </c>
      <c r="AP633" s="66" t="s">
        <v>178</v>
      </c>
      <c r="AQ633" s="66">
        <v>0</v>
      </c>
      <c r="AR633" s="66">
        <v>0</v>
      </c>
      <c r="AS633" s="66"/>
      <c r="AT633" s="66"/>
      <c r="AU633" s="66"/>
      <c r="AV633" s="66"/>
      <c r="AW633" s="66"/>
      <c r="AX633" s="66"/>
      <c r="AY633" s="66"/>
      <c r="AZ633" s="66"/>
      <c r="BA633" s="66" t="s">
        <v>1167</v>
      </c>
      <c r="BB633">
        <v>1</v>
      </c>
      <c r="BC633" s="66" t="str">
        <f>VLOOKUP(Edges[[#This Row],[States]],'Sentiment Classification'!E:G,3,FALSE)</f>
        <v>North</v>
      </c>
      <c r="BD633" s="66" t="str">
        <f>IF(Edges[[#This Row],[Vertex 1]]=Edges[[#This Row],[Vertex 2]],"HIDE","SHOW")</f>
        <v>SHOW</v>
      </c>
      <c r="BE633" s="66">
        <f>VLOOKUP(Edges[[#This Row],[Region]],'Sentiment Classification'!J:K,2,FALSE)</f>
        <v>154</v>
      </c>
      <c r="BF633" s="66">
        <f>VLOOKUP(Edges[[#This Row],[States]],'Sentiment Classification'!E:F,2,FALSE)</f>
        <v>161</v>
      </c>
      <c r="BG633" s="65" t="str">
        <f>REPLACE(INDEX(GroupVertices[Group], MATCH(Edges[[#This Row],[Vertex 1]],GroupVertices[Vertex],0)),1,1,"")</f>
        <v>orth</v>
      </c>
      <c r="BH633" s="65" t="str">
        <f>REPLACE(INDEX(GroupVertices[Group], MATCH(Edges[[#This Row],[Vertex 2]],GroupVertices[Vertex],0)),1,1,"")</f>
        <v>orth</v>
      </c>
      <c r="BI633">
        <v>1</v>
      </c>
    </row>
    <row r="634" spans="1:61" x14ac:dyDescent="0.25">
      <c r="A634" s="64" t="s">
        <v>4462</v>
      </c>
      <c r="B634" s="64" t="s">
        <v>4613</v>
      </c>
      <c r="C634" s="79" t="s">
        <v>9479</v>
      </c>
      <c r="D634" s="87">
        <v>1</v>
      </c>
      <c r="E634" s="88"/>
      <c r="F634" s="89">
        <v>90</v>
      </c>
      <c r="G634" s="66" t="str">
        <f>IF(Edges[[#This Row],[Vertex 1]]=Edges[[#This Row],[Vertex 2]],"HIDE","SHOW")</f>
        <v>SHOW</v>
      </c>
      <c r="H634" s="77"/>
      <c r="I634" s="90"/>
      <c r="J634" s="90"/>
      <c r="K634" s="34" t="s">
        <v>65</v>
      </c>
      <c r="L634" s="93">
        <v>634</v>
      </c>
      <c r="M634" s="93"/>
      <c r="N634" s="92"/>
      <c r="O634" s="66" t="s">
        <v>232</v>
      </c>
      <c r="P634" s="68">
        <v>42847.839537037034</v>
      </c>
      <c r="Q634" s="66" t="s">
        <v>4691</v>
      </c>
      <c r="R634" s="66"/>
      <c r="S634" s="66"/>
      <c r="T634" s="66"/>
      <c r="U634" s="66"/>
      <c r="V634" s="70" t="s">
        <v>5066</v>
      </c>
      <c r="W634" s="68">
        <v>42847.839537037034</v>
      </c>
      <c r="X634" s="70" t="s">
        <v>5345</v>
      </c>
      <c r="Y634" s="66"/>
      <c r="Z634" s="66"/>
      <c r="AA634" s="72" t="s">
        <v>5696</v>
      </c>
      <c r="AB634" s="66"/>
      <c r="AC634" s="66" t="b">
        <v>0</v>
      </c>
      <c r="AD634" s="66">
        <v>2</v>
      </c>
      <c r="AE634" s="72" t="s">
        <v>294</v>
      </c>
      <c r="AF634" s="66" t="b">
        <v>0</v>
      </c>
      <c r="AG634" s="66" t="s">
        <v>297</v>
      </c>
      <c r="AH634" s="66"/>
      <c r="AI634" s="72" t="s">
        <v>294</v>
      </c>
      <c r="AJ634" s="66" t="b">
        <v>0</v>
      </c>
      <c r="AK634" s="66">
        <v>0</v>
      </c>
      <c r="AL634" s="72" t="s">
        <v>294</v>
      </c>
      <c r="AM634" s="66" t="s">
        <v>300</v>
      </c>
      <c r="AN634" s="66" t="b">
        <v>0</v>
      </c>
      <c r="AO634" s="72" t="s">
        <v>5696</v>
      </c>
      <c r="AP634" s="66" t="s">
        <v>178</v>
      </c>
      <c r="AQ634" s="66">
        <v>0</v>
      </c>
      <c r="AR634" s="66">
        <v>0</v>
      </c>
      <c r="AS634" s="66"/>
      <c r="AT634" s="66"/>
      <c r="AU634" s="66"/>
      <c r="AV634" s="66"/>
      <c r="AW634" s="66"/>
      <c r="AX634" s="66"/>
      <c r="AY634" s="66"/>
      <c r="AZ634" s="66"/>
      <c r="BA634" s="66" t="s">
        <v>1167</v>
      </c>
      <c r="BB634">
        <v>1</v>
      </c>
      <c r="BC634" s="66" t="str">
        <f>VLOOKUP(Edges[[#This Row],[States]],'Sentiment Classification'!E:G,3,FALSE)</f>
        <v>North</v>
      </c>
      <c r="BD634" s="66" t="str">
        <f>IF(Edges[[#This Row],[Vertex 1]]=Edges[[#This Row],[Vertex 2]],"HIDE","SHOW")</f>
        <v>SHOW</v>
      </c>
      <c r="BE634" s="66">
        <f>VLOOKUP(Edges[[#This Row],[Region]],'Sentiment Classification'!J:K,2,FALSE)</f>
        <v>154</v>
      </c>
      <c r="BF634" s="66">
        <f>VLOOKUP(Edges[[#This Row],[States]],'Sentiment Classification'!E:F,2,FALSE)</f>
        <v>161</v>
      </c>
      <c r="BG634" s="65" t="str">
        <f>REPLACE(INDEX(GroupVertices[Group], MATCH(Edges[[#This Row],[Vertex 1]],GroupVertices[Vertex],0)),1,1,"")</f>
        <v>orth</v>
      </c>
      <c r="BH634" s="65" t="str">
        <f>REPLACE(INDEX(GroupVertices[Group], MATCH(Edges[[#This Row],[Vertex 2]],GroupVertices[Vertex],0)),1,1,"")</f>
        <v>orth</v>
      </c>
      <c r="BI634">
        <v>1</v>
      </c>
    </row>
    <row r="635" spans="1:61" x14ac:dyDescent="0.25">
      <c r="A635" s="64" t="s">
        <v>4463</v>
      </c>
      <c r="B635" s="64" t="s">
        <v>4500</v>
      </c>
      <c r="C635" s="79" t="s">
        <v>9479</v>
      </c>
      <c r="D635" s="87">
        <v>1</v>
      </c>
      <c r="E635" s="88"/>
      <c r="F635" s="89">
        <v>90</v>
      </c>
      <c r="G635" s="66" t="str">
        <f>IF(Edges[[#This Row],[Vertex 1]]=Edges[[#This Row],[Vertex 2]],"HIDE","SHOW")</f>
        <v>SHOW</v>
      </c>
      <c r="H635" s="77"/>
      <c r="I635" s="90"/>
      <c r="J635" s="90"/>
      <c r="K635" s="34" t="s">
        <v>65</v>
      </c>
      <c r="L635" s="93">
        <v>635</v>
      </c>
      <c r="M635" s="93"/>
      <c r="N635" s="92"/>
      <c r="O635" s="66" t="s">
        <v>232</v>
      </c>
      <c r="P635" s="68">
        <v>42847.843043981484</v>
      </c>
      <c r="Q635" s="66" t="s">
        <v>4673</v>
      </c>
      <c r="R635" s="66"/>
      <c r="S635" s="66"/>
      <c r="T635" s="66" t="s">
        <v>4854</v>
      </c>
      <c r="U635" s="66"/>
      <c r="V635" s="70" t="s">
        <v>5067</v>
      </c>
      <c r="W635" s="68">
        <v>42847.843043981484</v>
      </c>
      <c r="X635" s="70" t="s">
        <v>5346</v>
      </c>
      <c r="Y635" s="66"/>
      <c r="Z635" s="66"/>
      <c r="AA635" s="72" t="s">
        <v>5697</v>
      </c>
      <c r="AB635" s="66"/>
      <c r="AC635" s="66" t="b">
        <v>0</v>
      </c>
      <c r="AD635" s="66">
        <v>0</v>
      </c>
      <c r="AE635" s="72" t="s">
        <v>294</v>
      </c>
      <c r="AF635" s="66" t="b">
        <v>0</v>
      </c>
      <c r="AG635" s="66" t="s">
        <v>297</v>
      </c>
      <c r="AH635" s="66"/>
      <c r="AI635" s="72" t="s">
        <v>294</v>
      </c>
      <c r="AJ635" s="66" t="b">
        <v>0</v>
      </c>
      <c r="AK635" s="66">
        <v>280</v>
      </c>
      <c r="AL635" s="72" t="s">
        <v>5736</v>
      </c>
      <c r="AM635" s="66" t="s">
        <v>303</v>
      </c>
      <c r="AN635" s="66" t="b">
        <v>0</v>
      </c>
      <c r="AO635" s="72" t="s">
        <v>5736</v>
      </c>
      <c r="AP635" s="66" t="s">
        <v>178</v>
      </c>
      <c r="AQ635" s="66">
        <v>0</v>
      </c>
      <c r="AR635" s="66">
        <v>0</v>
      </c>
      <c r="AS635" s="66"/>
      <c r="AT635" s="66"/>
      <c r="AU635" s="66"/>
      <c r="AV635" s="66"/>
      <c r="AW635" s="66"/>
      <c r="AX635" s="66"/>
      <c r="AY635" s="66"/>
      <c r="AZ635" s="66"/>
      <c r="BA635" s="66" t="s">
        <v>1167</v>
      </c>
      <c r="BB635">
        <v>1</v>
      </c>
      <c r="BC635" s="66" t="str">
        <f>VLOOKUP(Edges[[#This Row],[States]],'Sentiment Classification'!E:G,3,FALSE)</f>
        <v>North</v>
      </c>
      <c r="BD635" s="66" t="str">
        <f>IF(Edges[[#This Row],[Vertex 1]]=Edges[[#This Row],[Vertex 2]],"HIDE","SHOW")</f>
        <v>SHOW</v>
      </c>
      <c r="BE635" s="66">
        <f>VLOOKUP(Edges[[#This Row],[Region]],'Sentiment Classification'!J:K,2,FALSE)</f>
        <v>154</v>
      </c>
      <c r="BF635" s="66">
        <f>VLOOKUP(Edges[[#This Row],[States]],'Sentiment Classification'!E:F,2,FALSE)</f>
        <v>161</v>
      </c>
      <c r="BG635" s="65" t="str">
        <f>REPLACE(INDEX(GroupVertices[Group], MATCH(Edges[[#This Row],[Vertex 1]],GroupVertices[Vertex],0)),1,1,"")</f>
        <v>orth</v>
      </c>
      <c r="BH635" s="65" t="str">
        <f>REPLACE(INDEX(GroupVertices[Group], MATCH(Edges[[#This Row],[Vertex 2]],GroupVertices[Vertex],0)),1,1,"")</f>
        <v>orth</v>
      </c>
      <c r="BI635">
        <v>1</v>
      </c>
    </row>
    <row r="636" spans="1:61" x14ac:dyDescent="0.25">
      <c r="A636" s="64" t="s">
        <v>4464</v>
      </c>
      <c r="B636" s="64" t="s">
        <v>4500</v>
      </c>
      <c r="C636" s="79" t="s">
        <v>9479</v>
      </c>
      <c r="D636" s="87">
        <v>1</v>
      </c>
      <c r="E636" s="88"/>
      <c r="F636" s="89">
        <v>90</v>
      </c>
      <c r="G636" s="66" t="str">
        <f>IF(Edges[[#This Row],[Vertex 1]]=Edges[[#This Row],[Vertex 2]],"HIDE","SHOW")</f>
        <v>SHOW</v>
      </c>
      <c r="H636" s="77"/>
      <c r="I636" s="90"/>
      <c r="J636" s="90"/>
      <c r="K636" s="34" t="s">
        <v>65</v>
      </c>
      <c r="L636" s="93">
        <v>636</v>
      </c>
      <c r="M636" s="93"/>
      <c r="N636" s="92"/>
      <c r="O636" s="66" t="s">
        <v>232</v>
      </c>
      <c r="P636" s="68">
        <v>42847.992893518516</v>
      </c>
      <c r="Q636" s="66" t="s">
        <v>4673</v>
      </c>
      <c r="R636" s="66"/>
      <c r="S636" s="66"/>
      <c r="T636" s="66" t="s">
        <v>4854</v>
      </c>
      <c r="U636" s="66"/>
      <c r="V636" s="70" t="s">
        <v>5068</v>
      </c>
      <c r="W636" s="68">
        <v>42847.992893518516</v>
      </c>
      <c r="X636" s="70" t="s">
        <v>5347</v>
      </c>
      <c r="Y636" s="66"/>
      <c r="Z636" s="66"/>
      <c r="AA636" s="72" t="s">
        <v>5698</v>
      </c>
      <c r="AB636" s="66"/>
      <c r="AC636" s="66" t="b">
        <v>0</v>
      </c>
      <c r="AD636" s="66">
        <v>0</v>
      </c>
      <c r="AE636" s="72" t="s">
        <v>294</v>
      </c>
      <c r="AF636" s="66" t="b">
        <v>0</v>
      </c>
      <c r="AG636" s="66" t="s">
        <v>297</v>
      </c>
      <c r="AH636" s="66"/>
      <c r="AI636" s="72" t="s">
        <v>294</v>
      </c>
      <c r="AJ636" s="66" t="b">
        <v>0</v>
      </c>
      <c r="AK636" s="66">
        <v>280</v>
      </c>
      <c r="AL636" s="72" t="s">
        <v>5736</v>
      </c>
      <c r="AM636" s="66" t="s">
        <v>1020</v>
      </c>
      <c r="AN636" s="66" t="b">
        <v>0</v>
      </c>
      <c r="AO636" s="72" t="s">
        <v>5736</v>
      </c>
      <c r="AP636" s="66" t="s">
        <v>178</v>
      </c>
      <c r="AQ636" s="66">
        <v>0</v>
      </c>
      <c r="AR636" s="66">
        <v>0</v>
      </c>
      <c r="AS636" s="66"/>
      <c r="AT636" s="66"/>
      <c r="AU636" s="66"/>
      <c r="AV636" s="66"/>
      <c r="AW636" s="66"/>
      <c r="AX636" s="66"/>
      <c r="AY636" s="66"/>
      <c r="AZ636" s="66"/>
      <c r="BA636" s="66" t="s">
        <v>1167</v>
      </c>
      <c r="BB636">
        <v>1</v>
      </c>
      <c r="BC636" s="66" t="str">
        <f>VLOOKUP(Edges[[#This Row],[States]],'Sentiment Classification'!E:G,3,FALSE)</f>
        <v>North</v>
      </c>
      <c r="BD636" s="66" t="str">
        <f>IF(Edges[[#This Row],[Vertex 1]]=Edges[[#This Row],[Vertex 2]],"HIDE","SHOW")</f>
        <v>SHOW</v>
      </c>
      <c r="BE636" s="66">
        <f>VLOOKUP(Edges[[#This Row],[Region]],'Sentiment Classification'!J:K,2,FALSE)</f>
        <v>154</v>
      </c>
      <c r="BF636" s="66">
        <f>VLOOKUP(Edges[[#This Row],[States]],'Sentiment Classification'!E:F,2,FALSE)</f>
        <v>161</v>
      </c>
      <c r="BG636" s="65" t="str">
        <f>REPLACE(INDEX(GroupVertices[Group], MATCH(Edges[[#This Row],[Vertex 1]],GroupVertices[Vertex],0)),1,1,"")</f>
        <v>orth</v>
      </c>
      <c r="BH636" s="65" t="str">
        <f>REPLACE(INDEX(GroupVertices[Group], MATCH(Edges[[#This Row],[Vertex 2]],GroupVertices[Vertex],0)),1,1,"")</f>
        <v>orth</v>
      </c>
      <c r="BI636">
        <v>1</v>
      </c>
    </row>
    <row r="637" spans="1:61" x14ac:dyDescent="0.25">
      <c r="A637" s="64" t="s">
        <v>4465</v>
      </c>
      <c r="B637" s="64" t="s">
        <v>4500</v>
      </c>
      <c r="C637" s="79" t="s">
        <v>9479</v>
      </c>
      <c r="D637" s="87">
        <v>1</v>
      </c>
      <c r="E637" s="88"/>
      <c r="F637" s="89">
        <v>90</v>
      </c>
      <c r="G637" s="66" t="str">
        <f>IF(Edges[[#This Row],[Vertex 1]]=Edges[[#This Row],[Vertex 2]],"HIDE","SHOW")</f>
        <v>SHOW</v>
      </c>
      <c r="H637" s="77"/>
      <c r="I637" s="90"/>
      <c r="J637" s="90"/>
      <c r="K637" s="34" t="s">
        <v>65</v>
      </c>
      <c r="L637" s="93">
        <v>637</v>
      </c>
      <c r="M637" s="93"/>
      <c r="N637" s="92"/>
      <c r="O637" s="66" t="s">
        <v>232</v>
      </c>
      <c r="P637" s="68">
        <v>42848.008553240739</v>
      </c>
      <c r="Q637" s="66" t="s">
        <v>4673</v>
      </c>
      <c r="R637" s="66"/>
      <c r="S637" s="66"/>
      <c r="T637" s="66" t="s">
        <v>4854</v>
      </c>
      <c r="U637" s="66"/>
      <c r="V637" s="70" t="s">
        <v>5069</v>
      </c>
      <c r="W637" s="68">
        <v>42848.008553240739</v>
      </c>
      <c r="X637" s="70" t="s">
        <v>5348</v>
      </c>
      <c r="Y637" s="66"/>
      <c r="Z637" s="66"/>
      <c r="AA637" s="72" t="s">
        <v>5699</v>
      </c>
      <c r="AB637" s="66"/>
      <c r="AC637" s="66" t="b">
        <v>0</v>
      </c>
      <c r="AD637" s="66">
        <v>0</v>
      </c>
      <c r="AE637" s="72" t="s">
        <v>294</v>
      </c>
      <c r="AF637" s="66" t="b">
        <v>0</v>
      </c>
      <c r="AG637" s="66" t="s">
        <v>297</v>
      </c>
      <c r="AH637" s="66"/>
      <c r="AI637" s="72" t="s">
        <v>294</v>
      </c>
      <c r="AJ637" s="66" t="b">
        <v>0</v>
      </c>
      <c r="AK637" s="66">
        <v>280</v>
      </c>
      <c r="AL637" s="72" t="s">
        <v>5736</v>
      </c>
      <c r="AM637" s="66" t="s">
        <v>303</v>
      </c>
      <c r="AN637" s="66" t="b">
        <v>0</v>
      </c>
      <c r="AO637" s="72" t="s">
        <v>5736</v>
      </c>
      <c r="AP637" s="66" t="s">
        <v>178</v>
      </c>
      <c r="AQ637" s="66">
        <v>0</v>
      </c>
      <c r="AR637" s="66">
        <v>0</v>
      </c>
      <c r="AS637" s="66"/>
      <c r="AT637" s="66"/>
      <c r="AU637" s="66"/>
      <c r="AV637" s="66"/>
      <c r="AW637" s="66"/>
      <c r="AX637" s="66"/>
      <c r="AY637" s="66"/>
      <c r="AZ637" s="66"/>
      <c r="BA637" s="66" t="s">
        <v>1167</v>
      </c>
      <c r="BB637">
        <v>1</v>
      </c>
      <c r="BC637" s="66" t="str">
        <f>VLOOKUP(Edges[[#This Row],[States]],'Sentiment Classification'!E:G,3,FALSE)</f>
        <v>North</v>
      </c>
      <c r="BD637" s="66" t="str">
        <f>IF(Edges[[#This Row],[Vertex 1]]=Edges[[#This Row],[Vertex 2]],"HIDE","SHOW")</f>
        <v>SHOW</v>
      </c>
      <c r="BE637" s="66">
        <f>VLOOKUP(Edges[[#This Row],[Region]],'Sentiment Classification'!J:K,2,FALSE)</f>
        <v>154</v>
      </c>
      <c r="BF637" s="66">
        <f>VLOOKUP(Edges[[#This Row],[States]],'Sentiment Classification'!E:F,2,FALSE)</f>
        <v>161</v>
      </c>
      <c r="BG637" s="65" t="str">
        <f>REPLACE(INDEX(GroupVertices[Group], MATCH(Edges[[#This Row],[Vertex 1]],GroupVertices[Vertex],0)),1,1,"")</f>
        <v>orth</v>
      </c>
      <c r="BH637" s="65" t="str">
        <f>REPLACE(INDEX(GroupVertices[Group], MATCH(Edges[[#This Row],[Vertex 2]],GroupVertices[Vertex],0)),1,1,"")</f>
        <v>orth</v>
      </c>
      <c r="BI637">
        <v>1</v>
      </c>
    </row>
    <row r="638" spans="1:61" x14ac:dyDescent="0.25">
      <c r="A638" s="64" t="s">
        <v>4466</v>
      </c>
      <c r="B638" s="64" t="s">
        <v>4565</v>
      </c>
      <c r="C638" s="79" t="s">
        <v>9479</v>
      </c>
      <c r="D638" s="87">
        <v>1</v>
      </c>
      <c r="E638" s="88"/>
      <c r="F638" s="89">
        <v>90</v>
      </c>
      <c r="G638" s="66" t="str">
        <f>IF(Edges[[#This Row],[Vertex 1]]=Edges[[#This Row],[Vertex 2]],"HIDE","SHOW")</f>
        <v>SHOW</v>
      </c>
      <c r="H638" s="77"/>
      <c r="I638" s="90"/>
      <c r="J638" s="90"/>
      <c r="K638" s="34" t="s">
        <v>65</v>
      </c>
      <c r="L638" s="93">
        <v>638</v>
      </c>
      <c r="M638" s="93"/>
      <c r="N638" s="92"/>
      <c r="O638" s="66" t="s">
        <v>232</v>
      </c>
      <c r="P638" s="68">
        <v>42848.032430555555</v>
      </c>
      <c r="Q638" s="66" t="s">
        <v>4680</v>
      </c>
      <c r="R638" s="66"/>
      <c r="S638" s="66"/>
      <c r="T638" s="66" t="s">
        <v>4857</v>
      </c>
      <c r="U638" s="66"/>
      <c r="V638" s="70" t="s">
        <v>5070</v>
      </c>
      <c r="W638" s="68">
        <v>42848.032430555555</v>
      </c>
      <c r="X638" s="70" t="s">
        <v>5349</v>
      </c>
      <c r="Y638" s="66"/>
      <c r="Z638" s="66"/>
      <c r="AA638" s="72" t="s">
        <v>5700</v>
      </c>
      <c r="AB638" s="66"/>
      <c r="AC638" s="66" t="b">
        <v>0</v>
      </c>
      <c r="AD638" s="66">
        <v>0</v>
      </c>
      <c r="AE638" s="72" t="s">
        <v>294</v>
      </c>
      <c r="AF638" s="66" t="b">
        <v>0</v>
      </c>
      <c r="AG638" s="66" t="s">
        <v>297</v>
      </c>
      <c r="AH638" s="66"/>
      <c r="AI638" s="72" t="s">
        <v>294</v>
      </c>
      <c r="AJ638" s="66" t="b">
        <v>0</v>
      </c>
      <c r="AK638" s="66">
        <v>61</v>
      </c>
      <c r="AL638" s="72" t="s">
        <v>5814</v>
      </c>
      <c r="AM638" s="66" t="s">
        <v>300</v>
      </c>
      <c r="AN638" s="66" t="b">
        <v>0</v>
      </c>
      <c r="AO638" s="72" t="s">
        <v>5814</v>
      </c>
      <c r="AP638" s="66" t="s">
        <v>178</v>
      </c>
      <c r="AQ638" s="66">
        <v>0</v>
      </c>
      <c r="AR638" s="66">
        <v>0</v>
      </c>
      <c r="AS638" s="66"/>
      <c r="AT638" s="66"/>
      <c r="AU638" s="66"/>
      <c r="AV638" s="66"/>
      <c r="AW638" s="66"/>
      <c r="AX638" s="66"/>
      <c r="AY638" s="66"/>
      <c r="AZ638" s="66"/>
      <c r="BA638" s="66" t="s">
        <v>1167</v>
      </c>
      <c r="BB638">
        <v>1</v>
      </c>
      <c r="BC638" s="66" t="str">
        <f>VLOOKUP(Edges[[#This Row],[States]],'Sentiment Classification'!E:G,3,FALSE)</f>
        <v>North</v>
      </c>
      <c r="BD638" s="66" t="str">
        <f>IF(Edges[[#This Row],[Vertex 1]]=Edges[[#This Row],[Vertex 2]],"HIDE","SHOW")</f>
        <v>SHOW</v>
      </c>
      <c r="BE638" s="66">
        <f>VLOOKUP(Edges[[#This Row],[Region]],'Sentiment Classification'!J:K,2,FALSE)</f>
        <v>154</v>
      </c>
      <c r="BF638" s="66">
        <f>VLOOKUP(Edges[[#This Row],[States]],'Sentiment Classification'!E:F,2,FALSE)</f>
        <v>161</v>
      </c>
      <c r="BG638" s="65" t="str">
        <f>REPLACE(INDEX(GroupVertices[Group], MATCH(Edges[[#This Row],[Vertex 1]],GroupVertices[Vertex],0)),1,1,"")</f>
        <v>orth</v>
      </c>
      <c r="BH638" s="65" t="str">
        <f>REPLACE(INDEX(GroupVertices[Group], MATCH(Edges[[#This Row],[Vertex 2]],GroupVertices[Vertex],0)),1,1,"")</f>
        <v>orth</v>
      </c>
      <c r="BI638">
        <v>1</v>
      </c>
    </row>
    <row r="639" spans="1:61" x14ac:dyDescent="0.25">
      <c r="A639" s="64" t="s">
        <v>4467</v>
      </c>
      <c r="B639" s="64" t="s">
        <v>4565</v>
      </c>
      <c r="C639" s="79" t="s">
        <v>9479</v>
      </c>
      <c r="D639" s="87">
        <v>1</v>
      </c>
      <c r="E639" s="88"/>
      <c r="F639" s="89">
        <v>90</v>
      </c>
      <c r="G639" s="66" t="str">
        <f>IF(Edges[[#This Row],[Vertex 1]]=Edges[[#This Row],[Vertex 2]],"HIDE","SHOW")</f>
        <v>SHOW</v>
      </c>
      <c r="H639" s="77"/>
      <c r="I639" s="90"/>
      <c r="J639" s="90"/>
      <c r="K639" s="34" t="s">
        <v>65</v>
      </c>
      <c r="L639" s="93">
        <v>639</v>
      </c>
      <c r="M639" s="93"/>
      <c r="N639" s="92"/>
      <c r="O639" s="66" t="s">
        <v>232</v>
      </c>
      <c r="P639" s="68">
        <v>42848.04451388889</v>
      </c>
      <c r="Q639" s="66" t="s">
        <v>4680</v>
      </c>
      <c r="R639" s="66"/>
      <c r="S639" s="66"/>
      <c r="T639" s="66" t="s">
        <v>4857</v>
      </c>
      <c r="U639" s="66"/>
      <c r="V639" s="70" t="s">
        <v>5071</v>
      </c>
      <c r="W639" s="68">
        <v>42848.04451388889</v>
      </c>
      <c r="X639" s="70" t="s">
        <v>5350</v>
      </c>
      <c r="Y639" s="66"/>
      <c r="Z639" s="66"/>
      <c r="AA639" s="72" t="s">
        <v>5701</v>
      </c>
      <c r="AB639" s="66"/>
      <c r="AC639" s="66" t="b">
        <v>0</v>
      </c>
      <c r="AD639" s="66">
        <v>0</v>
      </c>
      <c r="AE639" s="72" t="s">
        <v>294</v>
      </c>
      <c r="AF639" s="66" t="b">
        <v>0</v>
      </c>
      <c r="AG639" s="66" t="s">
        <v>297</v>
      </c>
      <c r="AH639" s="66"/>
      <c r="AI639" s="72" t="s">
        <v>294</v>
      </c>
      <c r="AJ639" s="66" t="b">
        <v>0</v>
      </c>
      <c r="AK639" s="66">
        <v>61</v>
      </c>
      <c r="AL639" s="72" t="s">
        <v>5814</v>
      </c>
      <c r="AM639" s="66" t="s">
        <v>303</v>
      </c>
      <c r="AN639" s="66" t="b">
        <v>0</v>
      </c>
      <c r="AO639" s="72" t="s">
        <v>5814</v>
      </c>
      <c r="AP639" s="66" t="s">
        <v>178</v>
      </c>
      <c r="AQ639" s="66">
        <v>0</v>
      </c>
      <c r="AR639" s="66">
        <v>0</v>
      </c>
      <c r="AS639" s="66"/>
      <c r="AT639" s="66"/>
      <c r="AU639" s="66"/>
      <c r="AV639" s="66"/>
      <c r="AW639" s="66"/>
      <c r="AX639" s="66"/>
      <c r="AY639" s="66"/>
      <c r="AZ639" s="66"/>
      <c r="BA639" s="66" t="s">
        <v>1167</v>
      </c>
      <c r="BB639">
        <v>1</v>
      </c>
      <c r="BC639" s="66" t="str">
        <f>VLOOKUP(Edges[[#This Row],[States]],'Sentiment Classification'!E:G,3,FALSE)</f>
        <v>North</v>
      </c>
      <c r="BD639" s="66" t="str">
        <f>IF(Edges[[#This Row],[Vertex 1]]=Edges[[#This Row],[Vertex 2]],"HIDE","SHOW")</f>
        <v>SHOW</v>
      </c>
      <c r="BE639" s="66">
        <f>VLOOKUP(Edges[[#This Row],[Region]],'Sentiment Classification'!J:K,2,FALSE)</f>
        <v>154</v>
      </c>
      <c r="BF639" s="66">
        <f>VLOOKUP(Edges[[#This Row],[States]],'Sentiment Classification'!E:F,2,FALSE)</f>
        <v>161</v>
      </c>
      <c r="BG639" s="65" t="str">
        <f>REPLACE(INDEX(GroupVertices[Group], MATCH(Edges[[#This Row],[Vertex 1]],GroupVertices[Vertex],0)),1,1,"")</f>
        <v>orth</v>
      </c>
      <c r="BH639" s="65" t="str">
        <f>REPLACE(INDEX(GroupVertices[Group], MATCH(Edges[[#This Row],[Vertex 2]],GroupVertices[Vertex],0)),1,1,"")</f>
        <v>orth</v>
      </c>
      <c r="BI639">
        <v>1</v>
      </c>
    </row>
    <row r="640" spans="1:61" x14ac:dyDescent="0.25">
      <c r="A640" s="64" t="s">
        <v>4468</v>
      </c>
      <c r="B640" s="64" t="s">
        <v>4565</v>
      </c>
      <c r="C640" s="79" t="s">
        <v>9479</v>
      </c>
      <c r="D640" s="87">
        <v>1</v>
      </c>
      <c r="E640" s="88"/>
      <c r="F640" s="89">
        <v>90</v>
      </c>
      <c r="G640" s="66" t="str">
        <f>IF(Edges[[#This Row],[Vertex 1]]=Edges[[#This Row],[Vertex 2]],"HIDE","SHOW")</f>
        <v>SHOW</v>
      </c>
      <c r="H640" s="77"/>
      <c r="I640" s="90"/>
      <c r="J640" s="90"/>
      <c r="K640" s="34" t="s">
        <v>65</v>
      </c>
      <c r="L640" s="93">
        <v>640</v>
      </c>
      <c r="M640" s="93"/>
      <c r="N640" s="92"/>
      <c r="O640" s="66" t="s">
        <v>232</v>
      </c>
      <c r="P640" s="68">
        <v>42848.065659722219</v>
      </c>
      <c r="Q640" s="66" t="s">
        <v>4680</v>
      </c>
      <c r="R640" s="66"/>
      <c r="S640" s="66"/>
      <c r="T640" s="66" t="s">
        <v>4857</v>
      </c>
      <c r="U640" s="66"/>
      <c r="V640" s="70" t="s">
        <v>5072</v>
      </c>
      <c r="W640" s="68">
        <v>42848.065659722219</v>
      </c>
      <c r="X640" s="70" t="s">
        <v>5351</v>
      </c>
      <c r="Y640" s="66"/>
      <c r="Z640" s="66"/>
      <c r="AA640" s="72" t="s">
        <v>5702</v>
      </c>
      <c r="AB640" s="66"/>
      <c r="AC640" s="66" t="b">
        <v>0</v>
      </c>
      <c r="AD640" s="66">
        <v>0</v>
      </c>
      <c r="AE640" s="72" t="s">
        <v>294</v>
      </c>
      <c r="AF640" s="66" t="b">
        <v>0</v>
      </c>
      <c r="AG640" s="66" t="s">
        <v>297</v>
      </c>
      <c r="AH640" s="66"/>
      <c r="AI640" s="72" t="s">
        <v>294</v>
      </c>
      <c r="AJ640" s="66" t="b">
        <v>0</v>
      </c>
      <c r="AK640" s="66">
        <v>61</v>
      </c>
      <c r="AL640" s="72" t="s">
        <v>5814</v>
      </c>
      <c r="AM640" s="66" t="s">
        <v>306</v>
      </c>
      <c r="AN640" s="66" t="b">
        <v>0</v>
      </c>
      <c r="AO640" s="72" t="s">
        <v>5814</v>
      </c>
      <c r="AP640" s="66" t="s">
        <v>178</v>
      </c>
      <c r="AQ640" s="66">
        <v>0</v>
      </c>
      <c r="AR640" s="66">
        <v>0</v>
      </c>
      <c r="AS640" s="66"/>
      <c r="AT640" s="66"/>
      <c r="AU640" s="66"/>
      <c r="AV640" s="66"/>
      <c r="AW640" s="66"/>
      <c r="AX640" s="66"/>
      <c r="AY640" s="66"/>
      <c r="AZ640" s="66"/>
      <c r="BA640" s="66" t="s">
        <v>1167</v>
      </c>
      <c r="BB640">
        <v>1</v>
      </c>
      <c r="BC640" s="66" t="str">
        <f>VLOOKUP(Edges[[#This Row],[States]],'Sentiment Classification'!E:G,3,FALSE)</f>
        <v>North</v>
      </c>
      <c r="BD640" s="66" t="str">
        <f>IF(Edges[[#This Row],[Vertex 1]]=Edges[[#This Row],[Vertex 2]],"HIDE","SHOW")</f>
        <v>SHOW</v>
      </c>
      <c r="BE640" s="66">
        <f>VLOOKUP(Edges[[#This Row],[Region]],'Sentiment Classification'!J:K,2,FALSE)</f>
        <v>154</v>
      </c>
      <c r="BF640" s="66">
        <f>VLOOKUP(Edges[[#This Row],[States]],'Sentiment Classification'!E:F,2,FALSE)</f>
        <v>161</v>
      </c>
      <c r="BG640" s="65" t="str">
        <f>REPLACE(INDEX(GroupVertices[Group], MATCH(Edges[[#This Row],[Vertex 1]],GroupVertices[Vertex],0)),1,1,"")</f>
        <v>orth</v>
      </c>
      <c r="BH640" s="65" t="str">
        <f>REPLACE(INDEX(GroupVertices[Group], MATCH(Edges[[#This Row],[Vertex 2]],GroupVertices[Vertex],0)),1,1,"")</f>
        <v>orth</v>
      </c>
      <c r="BI640">
        <v>1</v>
      </c>
    </row>
    <row r="641" spans="1:61" x14ac:dyDescent="0.25">
      <c r="A641" s="64" t="s">
        <v>4469</v>
      </c>
      <c r="B641" s="64" t="s">
        <v>4500</v>
      </c>
      <c r="C641" s="79" t="s">
        <v>9479</v>
      </c>
      <c r="D641" s="87">
        <v>1</v>
      </c>
      <c r="E641" s="88"/>
      <c r="F641" s="89">
        <v>90</v>
      </c>
      <c r="G641" s="66" t="str">
        <f>IF(Edges[[#This Row],[Vertex 1]]=Edges[[#This Row],[Vertex 2]],"HIDE","SHOW")</f>
        <v>SHOW</v>
      </c>
      <c r="H641" s="77"/>
      <c r="I641" s="90"/>
      <c r="J641" s="90"/>
      <c r="K641" s="34" t="s">
        <v>65</v>
      </c>
      <c r="L641" s="93">
        <v>641</v>
      </c>
      <c r="M641" s="93"/>
      <c r="N641" s="92"/>
      <c r="O641" s="66" t="s">
        <v>232</v>
      </c>
      <c r="P641" s="68">
        <v>42848.072812500002</v>
      </c>
      <c r="Q641" s="66" t="s">
        <v>4673</v>
      </c>
      <c r="R641" s="66"/>
      <c r="S641" s="66"/>
      <c r="T641" s="66" t="s">
        <v>4854</v>
      </c>
      <c r="U641" s="66"/>
      <c r="V641" s="70" t="s">
        <v>418</v>
      </c>
      <c r="W641" s="68">
        <v>42848.072812500002</v>
      </c>
      <c r="X641" s="70" t="s">
        <v>5352</v>
      </c>
      <c r="Y641" s="66"/>
      <c r="Z641" s="66"/>
      <c r="AA641" s="72" t="s">
        <v>5703</v>
      </c>
      <c r="AB641" s="66"/>
      <c r="AC641" s="66" t="b">
        <v>0</v>
      </c>
      <c r="AD641" s="66">
        <v>0</v>
      </c>
      <c r="AE641" s="72" t="s">
        <v>294</v>
      </c>
      <c r="AF641" s="66" t="b">
        <v>0</v>
      </c>
      <c r="AG641" s="66" t="s">
        <v>297</v>
      </c>
      <c r="AH641" s="66"/>
      <c r="AI641" s="72" t="s">
        <v>294</v>
      </c>
      <c r="AJ641" s="66" t="b">
        <v>0</v>
      </c>
      <c r="AK641" s="66">
        <v>280</v>
      </c>
      <c r="AL641" s="72" t="s">
        <v>5736</v>
      </c>
      <c r="AM641" s="66" t="s">
        <v>1020</v>
      </c>
      <c r="AN641" s="66" t="b">
        <v>0</v>
      </c>
      <c r="AO641" s="72" t="s">
        <v>5736</v>
      </c>
      <c r="AP641" s="66" t="s">
        <v>178</v>
      </c>
      <c r="AQ641" s="66">
        <v>0</v>
      </c>
      <c r="AR641" s="66">
        <v>0</v>
      </c>
      <c r="AS641" s="66"/>
      <c r="AT641" s="66"/>
      <c r="AU641" s="66"/>
      <c r="AV641" s="66"/>
      <c r="AW641" s="66"/>
      <c r="AX641" s="66"/>
      <c r="AY641" s="66"/>
      <c r="AZ641" s="66"/>
      <c r="BA641" s="66" t="s">
        <v>1167</v>
      </c>
      <c r="BB641">
        <v>1</v>
      </c>
      <c r="BC641" s="66" t="str">
        <f>VLOOKUP(Edges[[#This Row],[States]],'Sentiment Classification'!E:G,3,FALSE)</f>
        <v>North</v>
      </c>
      <c r="BD641" s="66" t="str">
        <f>IF(Edges[[#This Row],[Vertex 1]]=Edges[[#This Row],[Vertex 2]],"HIDE","SHOW")</f>
        <v>SHOW</v>
      </c>
      <c r="BE641" s="66">
        <f>VLOOKUP(Edges[[#This Row],[Region]],'Sentiment Classification'!J:K,2,FALSE)</f>
        <v>154</v>
      </c>
      <c r="BF641" s="66">
        <f>VLOOKUP(Edges[[#This Row],[States]],'Sentiment Classification'!E:F,2,FALSE)</f>
        <v>161</v>
      </c>
      <c r="BG641" s="65" t="str">
        <f>REPLACE(INDEX(GroupVertices[Group], MATCH(Edges[[#This Row],[Vertex 1]],GroupVertices[Vertex],0)),1,1,"")</f>
        <v>orth</v>
      </c>
      <c r="BH641" s="65" t="str">
        <f>REPLACE(INDEX(GroupVertices[Group], MATCH(Edges[[#This Row],[Vertex 2]],GroupVertices[Vertex],0)),1,1,"")</f>
        <v>orth</v>
      </c>
      <c r="BI641">
        <v>1</v>
      </c>
    </row>
    <row r="642" spans="1:61" x14ac:dyDescent="0.25">
      <c r="A642" s="64" t="s">
        <v>4470</v>
      </c>
      <c r="B642" s="64" t="s">
        <v>4500</v>
      </c>
      <c r="C642" s="79" t="s">
        <v>9479</v>
      </c>
      <c r="D642" s="87">
        <v>1</v>
      </c>
      <c r="E642" s="88"/>
      <c r="F642" s="89">
        <v>90</v>
      </c>
      <c r="G642" s="66" t="str">
        <f>IF(Edges[[#This Row],[Vertex 1]]=Edges[[#This Row],[Vertex 2]],"HIDE","SHOW")</f>
        <v>SHOW</v>
      </c>
      <c r="H642" s="77"/>
      <c r="I642" s="90"/>
      <c r="J642" s="90"/>
      <c r="K642" s="34" t="s">
        <v>65</v>
      </c>
      <c r="L642" s="93">
        <v>642</v>
      </c>
      <c r="M642" s="93"/>
      <c r="N642" s="92"/>
      <c r="O642" s="66" t="s">
        <v>232</v>
      </c>
      <c r="P642" s="68">
        <v>42848.101979166669</v>
      </c>
      <c r="Q642" s="66" t="s">
        <v>4673</v>
      </c>
      <c r="R642" s="66"/>
      <c r="S642" s="66"/>
      <c r="T642" s="66" t="s">
        <v>4854</v>
      </c>
      <c r="U642" s="66"/>
      <c r="V642" s="70" t="s">
        <v>5073</v>
      </c>
      <c r="W642" s="68">
        <v>42848.101979166669</v>
      </c>
      <c r="X642" s="70" t="s">
        <v>5353</v>
      </c>
      <c r="Y642" s="66"/>
      <c r="Z642" s="66"/>
      <c r="AA642" s="72" t="s">
        <v>5704</v>
      </c>
      <c r="AB642" s="66"/>
      <c r="AC642" s="66" t="b">
        <v>0</v>
      </c>
      <c r="AD642" s="66">
        <v>0</v>
      </c>
      <c r="AE642" s="72" t="s">
        <v>294</v>
      </c>
      <c r="AF642" s="66" t="b">
        <v>0</v>
      </c>
      <c r="AG642" s="66" t="s">
        <v>297</v>
      </c>
      <c r="AH642" s="66"/>
      <c r="AI642" s="72" t="s">
        <v>294</v>
      </c>
      <c r="AJ642" s="66" t="b">
        <v>0</v>
      </c>
      <c r="AK642" s="66">
        <v>280</v>
      </c>
      <c r="AL642" s="72" t="s">
        <v>5736</v>
      </c>
      <c r="AM642" s="66" t="s">
        <v>303</v>
      </c>
      <c r="AN642" s="66" t="b">
        <v>0</v>
      </c>
      <c r="AO642" s="72" t="s">
        <v>5736</v>
      </c>
      <c r="AP642" s="66" t="s">
        <v>178</v>
      </c>
      <c r="AQ642" s="66">
        <v>0</v>
      </c>
      <c r="AR642" s="66">
        <v>0</v>
      </c>
      <c r="AS642" s="66"/>
      <c r="AT642" s="66"/>
      <c r="AU642" s="66"/>
      <c r="AV642" s="66"/>
      <c r="AW642" s="66"/>
      <c r="AX642" s="66"/>
      <c r="AY642" s="66"/>
      <c r="AZ642" s="66"/>
      <c r="BA642" s="66" t="s">
        <v>1167</v>
      </c>
      <c r="BB642">
        <v>1</v>
      </c>
      <c r="BC642" s="66" t="str">
        <f>VLOOKUP(Edges[[#This Row],[States]],'Sentiment Classification'!E:G,3,FALSE)</f>
        <v>North</v>
      </c>
      <c r="BD642" s="66" t="str">
        <f>IF(Edges[[#This Row],[Vertex 1]]=Edges[[#This Row],[Vertex 2]],"HIDE","SHOW")</f>
        <v>SHOW</v>
      </c>
      <c r="BE642" s="66">
        <f>VLOOKUP(Edges[[#This Row],[Region]],'Sentiment Classification'!J:K,2,FALSE)</f>
        <v>154</v>
      </c>
      <c r="BF642" s="66">
        <f>VLOOKUP(Edges[[#This Row],[States]],'Sentiment Classification'!E:F,2,FALSE)</f>
        <v>161</v>
      </c>
      <c r="BG642" s="65" t="str">
        <f>REPLACE(INDEX(GroupVertices[Group], MATCH(Edges[[#This Row],[Vertex 1]],GroupVertices[Vertex],0)),1,1,"")</f>
        <v>orth</v>
      </c>
      <c r="BH642" s="65" t="str">
        <f>REPLACE(INDEX(GroupVertices[Group], MATCH(Edges[[#This Row],[Vertex 2]],GroupVertices[Vertex],0)),1,1,"")</f>
        <v>orth</v>
      </c>
      <c r="BI642">
        <v>1</v>
      </c>
    </row>
    <row r="643" spans="1:61" x14ac:dyDescent="0.25">
      <c r="A643" s="64" t="s">
        <v>4471</v>
      </c>
      <c r="B643" s="64" t="s">
        <v>4565</v>
      </c>
      <c r="C643" s="79" t="s">
        <v>9479</v>
      </c>
      <c r="D643" s="87">
        <v>1</v>
      </c>
      <c r="E643" s="88"/>
      <c r="F643" s="89">
        <v>90</v>
      </c>
      <c r="G643" s="66" t="str">
        <f>IF(Edges[[#This Row],[Vertex 1]]=Edges[[#This Row],[Vertex 2]],"HIDE","SHOW")</f>
        <v>SHOW</v>
      </c>
      <c r="H643" s="77"/>
      <c r="I643" s="90"/>
      <c r="J643" s="90"/>
      <c r="K643" s="34" t="s">
        <v>65</v>
      </c>
      <c r="L643" s="93">
        <v>643</v>
      </c>
      <c r="M643" s="93"/>
      <c r="N643" s="92"/>
      <c r="O643" s="66" t="s">
        <v>232</v>
      </c>
      <c r="P643" s="68">
        <v>42848.122581018521</v>
      </c>
      <c r="Q643" s="66" t="s">
        <v>4680</v>
      </c>
      <c r="R643" s="66"/>
      <c r="S643" s="66"/>
      <c r="T643" s="66" t="s">
        <v>4857</v>
      </c>
      <c r="U643" s="66"/>
      <c r="V643" s="70" t="s">
        <v>5074</v>
      </c>
      <c r="W643" s="68">
        <v>42848.122581018521</v>
      </c>
      <c r="X643" s="70" t="s">
        <v>5354</v>
      </c>
      <c r="Y643" s="66"/>
      <c r="Z643" s="66"/>
      <c r="AA643" s="72" t="s">
        <v>5705</v>
      </c>
      <c r="AB643" s="66"/>
      <c r="AC643" s="66" t="b">
        <v>0</v>
      </c>
      <c r="AD643" s="66">
        <v>0</v>
      </c>
      <c r="AE643" s="72" t="s">
        <v>294</v>
      </c>
      <c r="AF643" s="66" t="b">
        <v>0</v>
      </c>
      <c r="AG643" s="66" t="s">
        <v>297</v>
      </c>
      <c r="AH643" s="66"/>
      <c r="AI643" s="72" t="s">
        <v>294</v>
      </c>
      <c r="AJ643" s="66" t="b">
        <v>0</v>
      </c>
      <c r="AK643" s="66">
        <v>61</v>
      </c>
      <c r="AL643" s="72" t="s">
        <v>5814</v>
      </c>
      <c r="AM643" s="66" t="s">
        <v>306</v>
      </c>
      <c r="AN643" s="66" t="b">
        <v>0</v>
      </c>
      <c r="AO643" s="72" t="s">
        <v>5814</v>
      </c>
      <c r="AP643" s="66" t="s">
        <v>178</v>
      </c>
      <c r="AQ643" s="66">
        <v>0</v>
      </c>
      <c r="AR643" s="66">
        <v>0</v>
      </c>
      <c r="AS643" s="66"/>
      <c r="AT643" s="66"/>
      <c r="AU643" s="66"/>
      <c r="AV643" s="66"/>
      <c r="AW643" s="66"/>
      <c r="AX643" s="66"/>
      <c r="AY643" s="66"/>
      <c r="AZ643" s="66"/>
      <c r="BA643" s="66" t="s">
        <v>1167</v>
      </c>
      <c r="BB643">
        <v>1</v>
      </c>
      <c r="BC643" s="66" t="str">
        <f>VLOOKUP(Edges[[#This Row],[States]],'Sentiment Classification'!E:G,3,FALSE)</f>
        <v>North</v>
      </c>
      <c r="BD643" s="66" t="str">
        <f>IF(Edges[[#This Row],[Vertex 1]]=Edges[[#This Row],[Vertex 2]],"HIDE","SHOW")</f>
        <v>SHOW</v>
      </c>
      <c r="BE643" s="66">
        <f>VLOOKUP(Edges[[#This Row],[Region]],'Sentiment Classification'!J:K,2,FALSE)</f>
        <v>154</v>
      </c>
      <c r="BF643" s="66">
        <f>VLOOKUP(Edges[[#This Row],[States]],'Sentiment Classification'!E:F,2,FALSE)</f>
        <v>161</v>
      </c>
      <c r="BG643" s="65" t="str">
        <f>REPLACE(INDEX(GroupVertices[Group], MATCH(Edges[[#This Row],[Vertex 1]],GroupVertices[Vertex],0)),1,1,"")</f>
        <v>orth</v>
      </c>
      <c r="BH643" s="65" t="str">
        <f>REPLACE(INDEX(GroupVertices[Group], MATCH(Edges[[#This Row],[Vertex 2]],GroupVertices[Vertex],0)),1,1,"")</f>
        <v>orth</v>
      </c>
      <c r="BI643">
        <v>1</v>
      </c>
    </row>
    <row r="644" spans="1:61" x14ac:dyDescent="0.25">
      <c r="A644" s="64" t="s">
        <v>4472</v>
      </c>
      <c r="B644" s="64" t="s">
        <v>4565</v>
      </c>
      <c r="C644" s="79" t="s">
        <v>9479</v>
      </c>
      <c r="D644" s="87">
        <v>1</v>
      </c>
      <c r="E644" s="88"/>
      <c r="F644" s="89">
        <v>90</v>
      </c>
      <c r="G644" s="66" t="str">
        <f>IF(Edges[[#This Row],[Vertex 1]]=Edges[[#This Row],[Vertex 2]],"HIDE","SHOW")</f>
        <v>SHOW</v>
      </c>
      <c r="H644" s="77"/>
      <c r="I644" s="90"/>
      <c r="J644" s="90"/>
      <c r="K644" s="34" t="s">
        <v>65</v>
      </c>
      <c r="L644" s="93">
        <v>644</v>
      </c>
      <c r="M644" s="93"/>
      <c r="N644" s="92"/>
      <c r="O644" s="66" t="s">
        <v>232</v>
      </c>
      <c r="P644" s="68">
        <v>42848.151238425926</v>
      </c>
      <c r="Q644" s="66" t="s">
        <v>4680</v>
      </c>
      <c r="R644" s="66"/>
      <c r="S644" s="66"/>
      <c r="T644" s="66" t="s">
        <v>4857</v>
      </c>
      <c r="U644" s="66"/>
      <c r="V644" s="70" t="s">
        <v>5075</v>
      </c>
      <c r="W644" s="68">
        <v>42848.151238425926</v>
      </c>
      <c r="X644" s="70" t="s">
        <v>5355</v>
      </c>
      <c r="Y644" s="66"/>
      <c r="Z644" s="66"/>
      <c r="AA644" s="72" t="s">
        <v>5706</v>
      </c>
      <c r="AB644" s="66"/>
      <c r="AC644" s="66" t="b">
        <v>0</v>
      </c>
      <c r="AD644" s="66">
        <v>0</v>
      </c>
      <c r="AE644" s="72" t="s">
        <v>294</v>
      </c>
      <c r="AF644" s="66" t="b">
        <v>0</v>
      </c>
      <c r="AG644" s="66" t="s">
        <v>297</v>
      </c>
      <c r="AH644" s="66"/>
      <c r="AI644" s="72" t="s">
        <v>294</v>
      </c>
      <c r="AJ644" s="66" t="b">
        <v>0</v>
      </c>
      <c r="AK644" s="66">
        <v>61</v>
      </c>
      <c r="AL644" s="72" t="s">
        <v>5814</v>
      </c>
      <c r="AM644" s="66" t="s">
        <v>303</v>
      </c>
      <c r="AN644" s="66" t="b">
        <v>0</v>
      </c>
      <c r="AO644" s="72" t="s">
        <v>5814</v>
      </c>
      <c r="AP644" s="66" t="s">
        <v>178</v>
      </c>
      <c r="AQ644" s="66">
        <v>0</v>
      </c>
      <c r="AR644" s="66">
        <v>0</v>
      </c>
      <c r="AS644" s="66"/>
      <c r="AT644" s="66"/>
      <c r="AU644" s="66"/>
      <c r="AV644" s="66"/>
      <c r="AW644" s="66"/>
      <c r="AX644" s="66"/>
      <c r="AY644" s="66"/>
      <c r="AZ644" s="66"/>
      <c r="BA644" s="66" t="s">
        <v>1167</v>
      </c>
      <c r="BB644">
        <v>1</v>
      </c>
      <c r="BC644" s="66" t="str">
        <f>VLOOKUP(Edges[[#This Row],[States]],'Sentiment Classification'!E:G,3,FALSE)</f>
        <v>North</v>
      </c>
      <c r="BD644" s="66" t="str">
        <f>IF(Edges[[#This Row],[Vertex 1]]=Edges[[#This Row],[Vertex 2]],"HIDE","SHOW")</f>
        <v>SHOW</v>
      </c>
      <c r="BE644" s="66">
        <f>VLOOKUP(Edges[[#This Row],[Region]],'Sentiment Classification'!J:K,2,FALSE)</f>
        <v>154</v>
      </c>
      <c r="BF644" s="66">
        <f>VLOOKUP(Edges[[#This Row],[States]],'Sentiment Classification'!E:F,2,FALSE)</f>
        <v>161</v>
      </c>
      <c r="BG644" s="65" t="str">
        <f>REPLACE(INDEX(GroupVertices[Group], MATCH(Edges[[#This Row],[Vertex 1]],GroupVertices[Vertex],0)),1,1,"")</f>
        <v>orth</v>
      </c>
      <c r="BH644" s="65" t="str">
        <f>REPLACE(INDEX(GroupVertices[Group], MATCH(Edges[[#This Row],[Vertex 2]],GroupVertices[Vertex],0)),1,1,"")</f>
        <v>orth</v>
      </c>
      <c r="BI644">
        <v>1</v>
      </c>
    </row>
    <row r="645" spans="1:61" x14ac:dyDescent="0.25">
      <c r="A645" s="64" t="s">
        <v>4473</v>
      </c>
      <c r="B645" s="64" t="s">
        <v>4565</v>
      </c>
      <c r="C645" s="79" t="s">
        <v>9479</v>
      </c>
      <c r="D645" s="87">
        <v>1</v>
      </c>
      <c r="E645" s="88"/>
      <c r="F645" s="89">
        <v>90</v>
      </c>
      <c r="G645" s="66" t="str">
        <f>IF(Edges[[#This Row],[Vertex 1]]=Edges[[#This Row],[Vertex 2]],"HIDE","SHOW")</f>
        <v>SHOW</v>
      </c>
      <c r="H645" s="77"/>
      <c r="I645" s="90"/>
      <c r="J645" s="90"/>
      <c r="K645" s="34" t="s">
        <v>65</v>
      </c>
      <c r="L645" s="93">
        <v>645</v>
      </c>
      <c r="M645" s="93"/>
      <c r="N645" s="92"/>
      <c r="O645" s="66" t="s">
        <v>232</v>
      </c>
      <c r="P645" s="68">
        <v>42848.172777777778</v>
      </c>
      <c r="Q645" s="66" t="s">
        <v>4680</v>
      </c>
      <c r="R645" s="66"/>
      <c r="S645" s="66"/>
      <c r="T645" s="66" t="s">
        <v>4857</v>
      </c>
      <c r="U645" s="66"/>
      <c r="V645" s="70" t="s">
        <v>5076</v>
      </c>
      <c r="W645" s="68">
        <v>42848.172777777778</v>
      </c>
      <c r="X645" s="70" t="s">
        <v>5356</v>
      </c>
      <c r="Y645" s="66"/>
      <c r="Z645" s="66"/>
      <c r="AA645" s="72" t="s">
        <v>5707</v>
      </c>
      <c r="AB645" s="66"/>
      <c r="AC645" s="66" t="b">
        <v>0</v>
      </c>
      <c r="AD645" s="66">
        <v>0</v>
      </c>
      <c r="AE645" s="72" t="s">
        <v>294</v>
      </c>
      <c r="AF645" s="66" t="b">
        <v>0</v>
      </c>
      <c r="AG645" s="66" t="s">
        <v>297</v>
      </c>
      <c r="AH645" s="66"/>
      <c r="AI645" s="72" t="s">
        <v>294</v>
      </c>
      <c r="AJ645" s="66" t="b">
        <v>0</v>
      </c>
      <c r="AK645" s="66">
        <v>61</v>
      </c>
      <c r="AL645" s="72" t="s">
        <v>5814</v>
      </c>
      <c r="AM645" s="66" t="s">
        <v>303</v>
      </c>
      <c r="AN645" s="66" t="b">
        <v>0</v>
      </c>
      <c r="AO645" s="72" t="s">
        <v>5814</v>
      </c>
      <c r="AP645" s="66" t="s">
        <v>178</v>
      </c>
      <c r="AQ645" s="66">
        <v>0</v>
      </c>
      <c r="AR645" s="66">
        <v>0</v>
      </c>
      <c r="AS645" s="66"/>
      <c r="AT645" s="66"/>
      <c r="AU645" s="66"/>
      <c r="AV645" s="66"/>
      <c r="AW645" s="66"/>
      <c r="AX645" s="66"/>
      <c r="AY645" s="66"/>
      <c r="AZ645" s="66"/>
      <c r="BA645" s="66" t="s">
        <v>1167</v>
      </c>
      <c r="BB645">
        <v>1</v>
      </c>
      <c r="BC645" s="66" t="str">
        <f>VLOOKUP(Edges[[#This Row],[States]],'Sentiment Classification'!E:G,3,FALSE)</f>
        <v>North</v>
      </c>
      <c r="BD645" s="66" t="str">
        <f>IF(Edges[[#This Row],[Vertex 1]]=Edges[[#This Row],[Vertex 2]],"HIDE","SHOW")</f>
        <v>SHOW</v>
      </c>
      <c r="BE645" s="66">
        <f>VLOOKUP(Edges[[#This Row],[Region]],'Sentiment Classification'!J:K,2,FALSE)</f>
        <v>154</v>
      </c>
      <c r="BF645" s="66">
        <f>VLOOKUP(Edges[[#This Row],[States]],'Sentiment Classification'!E:F,2,FALSE)</f>
        <v>161</v>
      </c>
      <c r="BG645" s="65" t="str">
        <f>REPLACE(INDEX(GroupVertices[Group], MATCH(Edges[[#This Row],[Vertex 1]],GroupVertices[Vertex],0)),1,1,"")</f>
        <v>orth</v>
      </c>
      <c r="BH645" s="65" t="str">
        <f>REPLACE(INDEX(GroupVertices[Group], MATCH(Edges[[#This Row],[Vertex 2]],GroupVertices[Vertex],0)),1,1,"")</f>
        <v>orth</v>
      </c>
      <c r="BI645">
        <v>1</v>
      </c>
    </row>
    <row r="646" spans="1:61" x14ac:dyDescent="0.25">
      <c r="A646" s="64" t="s">
        <v>4474</v>
      </c>
      <c r="B646" s="64" t="s">
        <v>4565</v>
      </c>
      <c r="C646" s="79" t="s">
        <v>9479</v>
      </c>
      <c r="D646" s="87">
        <v>1</v>
      </c>
      <c r="E646" s="88"/>
      <c r="F646" s="89">
        <v>90</v>
      </c>
      <c r="G646" s="66" t="str">
        <f>IF(Edges[[#This Row],[Vertex 1]]=Edges[[#This Row],[Vertex 2]],"HIDE","SHOW")</f>
        <v>SHOW</v>
      </c>
      <c r="H646" s="77"/>
      <c r="I646" s="90"/>
      <c r="J646" s="90"/>
      <c r="K646" s="34" t="s">
        <v>65</v>
      </c>
      <c r="L646" s="93">
        <v>646</v>
      </c>
      <c r="M646" s="93"/>
      <c r="N646" s="92"/>
      <c r="O646" s="66" t="s">
        <v>232</v>
      </c>
      <c r="P646" s="68">
        <v>42848.177453703705</v>
      </c>
      <c r="Q646" s="66" t="s">
        <v>4680</v>
      </c>
      <c r="R646" s="66"/>
      <c r="S646" s="66"/>
      <c r="T646" s="66" t="s">
        <v>4857</v>
      </c>
      <c r="U646" s="66"/>
      <c r="V646" s="70" t="s">
        <v>5077</v>
      </c>
      <c r="W646" s="68">
        <v>42848.177453703705</v>
      </c>
      <c r="X646" s="70" t="s">
        <v>5357</v>
      </c>
      <c r="Y646" s="66"/>
      <c r="Z646" s="66"/>
      <c r="AA646" s="72" t="s">
        <v>5708</v>
      </c>
      <c r="AB646" s="66"/>
      <c r="AC646" s="66" t="b">
        <v>0</v>
      </c>
      <c r="AD646" s="66">
        <v>0</v>
      </c>
      <c r="AE646" s="72" t="s">
        <v>294</v>
      </c>
      <c r="AF646" s="66" t="b">
        <v>0</v>
      </c>
      <c r="AG646" s="66" t="s">
        <v>297</v>
      </c>
      <c r="AH646" s="66"/>
      <c r="AI646" s="72" t="s">
        <v>294</v>
      </c>
      <c r="AJ646" s="66" t="b">
        <v>0</v>
      </c>
      <c r="AK646" s="66">
        <v>61</v>
      </c>
      <c r="AL646" s="72" t="s">
        <v>5814</v>
      </c>
      <c r="AM646" s="66" t="s">
        <v>471</v>
      </c>
      <c r="AN646" s="66" t="b">
        <v>0</v>
      </c>
      <c r="AO646" s="72" t="s">
        <v>5814</v>
      </c>
      <c r="AP646" s="66" t="s">
        <v>178</v>
      </c>
      <c r="AQ646" s="66">
        <v>0</v>
      </c>
      <c r="AR646" s="66">
        <v>0</v>
      </c>
      <c r="AS646" s="66"/>
      <c r="AT646" s="66"/>
      <c r="AU646" s="66"/>
      <c r="AV646" s="66"/>
      <c r="AW646" s="66"/>
      <c r="AX646" s="66"/>
      <c r="AY646" s="66"/>
      <c r="AZ646" s="66"/>
      <c r="BA646" s="66" t="s">
        <v>1167</v>
      </c>
      <c r="BB646">
        <v>1</v>
      </c>
      <c r="BC646" s="66" t="str">
        <f>VLOOKUP(Edges[[#This Row],[States]],'Sentiment Classification'!E:G,3,FALSE)</f>
        <v>North</v>
      </c>
      <c r="BD646" s="66" t="str">
        <f>IF(Edges[[#This Row],[Vertex 1]]=Edges[[#This Row],[Vertex 2]],"HIDE","SHOW")</f>
        <v>SHOW</v>
      </c>
      <c r="BE646" s="66">
        <f>VLOOKUP(Edges[[#This Row],[Region]],'Sentiment Classification'!J:K,2,FALSE)</f>
        <v>154</v>
      </c>
      <c r="BF646" s="66">
        <f>VLOOKUP(Edges[[#This Row],[States]],'Sentiment Classification'!E:F,2,FALSE)</f>
        <v>161</v>
      </c>
      <c r="BG646" s="65" t="str">
        <f>REPLACE(INDEX(GroupVertices[Group], MATCH(Edges[[#This Row],[Vertex 1]],GroupVertices[Vertex],0)),1,1,"")</f>
        <v>orth</v>
      </c>
      <c r="BH646" s="65" t="str">
        <f>REPLACE(INDEX(GroupVertices[Group], MATCH(Edges[[#This Row],[Vertex 2]],GroupVertices[Vertex],0)),1,1,"")</f>
        <v>orth</v>
      </c>
      <c r="BI646">
        <v>1</v>
      </c>
    </row>
    <row r="647" spans="1:61" x14ac:dyDescent="0.25">
      <c r="A647" s="64" t="s">
        <v>4475</v>
      </c>
      <c r="B647" s="64" t="s">
        <v>4565</v>
      </c>
      <c r="C647" s="79" t="s">
        <v>9479</v>
      </c>
      <c r="D647" s="87">
        <v>1</v>
      </c>
      <c r="E647" s="88"/>
      <c r="F647" s="89">
        <v>90</v>
      </c>
      <c r="G647" s="66" t="str">
        <f>IF(Edges[[#This Row],[Vertex 1]]=Edges[[#This Row],[Vertex 2]],"HIDE","SHOW")</f>
        <v>SHOW</v>
      </c>
      <c r="H647" s="77"/>
      <c r="I647" s="90"/>
      <c r="J647" s="90"/>
      <c r="K647" s="34" t="s">
        <v>65</v>
      </c>
      <c r="L647" s="93">
        <v>647</v>
      </c>
      <c r="M647" s="93"/>
      <c r="N647" s="92"/>
      <c r="O647" s="66" t="s">
        <v>232</v>
      </c>
      <c r="P647" s="68">
        <v>42848.181909722225</v>
      </c>
      <c r="Q647" s="66" t="s">
        <v>4680</v>
      </c>
      <c r="R647" s="66"/>
      <c r="S647" s="66"/>
      <c r="T647" s="66" t="s">
        <v>4857</v>
      </c>
      <c r="U647" s="66"/>
      <c r="V647" s="70" t="s">
        <v>5078</v>
      </c>
      <c r="W647" s="68">
        <v>42848.181909722225</v>
      </c>
      <c r="X647" s="70" t="s">
        <v>5358</v>
      </c>
      <c r="Y647" s="66"/>
      <c r="Z647" s="66"/>
      <c r="AA647" s="72" t="s">
        <v>5709</v>
      </c>
      <c r="AB647" s="66"/>
      <c r="AC647" s="66" t="b">
        <v>0</v>
      </c>
      <c r="AD647" s="66">
        <v>0</v>
      </c>
      <c r="AE647" s="72" t="s">
        <v>294</v>
      </c>
      <c r="AF647" s="66" t="b">
        <v>0</v>
      </c>
      <c r="AG647" s="66" t="s">
        <v>297</v>
      </c>
      <c r="AH647" s="66"/>
      <c r="AI647" s="72" t="s">
        <v>294</v>
      </c>
      <c r="AJ647" s="66" t="b">
        <v>0</v>
      </c>
      <c r="AK647" s="66">
        <v>61</v>
      </c>
      <c r="AL647" s="72" t="s">
        <v>5814</v>
      </c>
      <c r="AM647" s="66" t="s">
        <v>303</v>
      </c>
      <c r="AN647" s="66" t="b">
        <v>0</v>
      </c>
      <c r="AO647" s="72" t="s">
        <v>5814</v>
      </c>
      <c r="AP647" s="66" t="s">
        <v>178</v>
      </c>
      <c r="AQ647" s="66">
        <v>0</v>
      </c>
      <c r="AR647" s="66">
        <v>0</v>
      </c>
      <c r="AS647" s="66"/>
      <c r="AT647" s="66"/>
      <c r="AU647" s="66"/>
      <c r="AV647" s="66"/>
      <c r="AW647" s="66"/>
      <c r="AX647" s="66"/>
      <c r="AY647" s="66"/>
      <c r="AZ647" s="66"/>
      <c r="BA647" s="66" t="s">
        <v>1167</v>
      </c>
      <c r="BB647">
        <v>1</v>
      </c>
      <c r="BC647" s="66" t="str">
        <f>VLOOKUP(Edges[[#This Row],[States]],'Sentiment Classification'!E:G,3,FALSE)</f>
        <v>North</v>
      </c>
      <c r="BD647" s="66" t="str">
        <f>IF(Edges[[#This Row],[Vertex 1]]=Edges[[#This Row],[Vertex 2]],"HIDE","SHOW")</f>
        <v>SHOW</v>
      </c>
      <c r="BE647" s="66">
        <f>VLOOKUP(Edges[[#This Row],[Region]],'Sentiment Classification'!J:K,2,FALSE)</f>
        <v>154</v>
      </c>
      <c r="BF647" s="66">
        <f>VLOOKUP(Edges[[#This Row],[States]],'Sentiment Classification'!E:F,2,FALSE)</f>
        <v>161</v>
      </c>
      <c r="BG647" s="65" t="str">
        <f>REPLACE(INDEX(GroupVertices[Group], MATCH(Edges[[#This Row],[Vertex 1]],GroupVertices[Vertex],0)),1,1,"")</f>
        <v>orth</v>
      </c>
      <c r="BH647" s="65" t="str">
        <f>REPLACE(INDEX(GroupVertices[Group], MATCH(Edges[[#This Row],[Vertex 2]],GroupVertices[Vertex],0)),1,1,"")</f>
        <v>orth</v>
      </c>
      <c r="BI647">
        <v>1</v>
      </c>
    </row>
    <row r="648" spans="1:61" x14ac:dyDescent="0.25">
      <c r="A648" s="64" t="s">
        <v>4476</v>
      </c>
      <c r="B648" s="64" t="s">
        <v>4565</v>
      </c>
      <c r="C648" s="79" t="s">
        <v>9479</v>
      </c>
      <c r="D648" s="87">
        <v>1</v>
      </c>
      <c r="E648" s="88"/>
      <c r="F648" s="89">
        <v>90</v>
      </c>
      <c r="G648" s="66" t="str">
        <f>IF(Edges[[#This Row],[Vertex 1]]=Edges[[#This Row],[Vertex 2]],"HIDE","SHOW")</f>
        <v>SHOW</v>
      </c>
      <c r="H648" s="77"/>
      <c r="I648" s="90"/>
      <c r="J648" s="90"/>
      <c r="K648" s="34" t="s">
        <v>65</v>
      </c>
      <c r="L648" s="93">
        <v>648</v>
      </c>
      <c r="M648" s="93"/>
      <c r="N648" s="92"/>
      <c r="O648" s="66" t="s">
        <v>232</v>
      </c>
      <c r="P648" s="68">
        <v>42848.183344907404</v>
      </c>
      <c r="Q648" s="66" t="s">
        <v>4680</v>
      </c>
      <c r="R648" s="66"/>
      <c r="S648" s="66"/>
      <c r="T648" s="66" t="s">
        <v>4857</v>
      </c>
      <c r="U648" s="66"/>
      <c r="V648" s="70" t="s">
        <v>5079</v>
      </c>
      <c r="W648" s="68">
        <v>42848.183344907404</v>
      </c>
      <c r="X648" s="70" t="s">
        <v>5359</v>
      </c>
      <c r="Y648" s="66"/>
      <c r="Z648" s="66"/>
      <c r="AA648" s="72" t="s">
        <v>5710</v>
      </c>
      <c r="AB648" s="66"/>
      <c r="AC648" s="66" t="b">
        <v>0</v>
      </c>
      <c r="AD648" s="66">
        <v>0</v>
      </c>
      <c r="AE648" s="72" t="s">
        <v>294</v>
      </c>
      <c r="AF648" s="66" t="b">
        <v>0</v>
      </c>
      <c r="AG648" s="66" t="s">
        <v>297</v>
      </c>
      <c r="AH648" s="66"/>
      <c r="AI648" s="72" t="s">
        <v>294</v>
      </c>
      <c r="AJ648" s="66" t="b">
        <v>0</v>
      </c>
      <c r="AK648" s="66">
        <v>61</v>
      </c>
      <c r="AL648" s="72" t="s">
        <v>5814</v>
      </c>
      <c r="AM648" s="66" t="s">
        <v>300</v>
      </c>
      <c r="AN648" s="66" t="b">
        <v>0</v>
      </c>
      <c r="AO648" s="72" t="s">
        <v>5814</v>
      </c>
      <c r="AP648" s="66" t="s">
        <v>178</v>
      </c>
      <c r="AQ648" s="66">
        <v>0</v>
      </c>
      <c r="AR648" s="66">
        <v>0</v>
      </c>
      <c r="AS648" s="66"/>
      <c r="AT648" s="66"/>
      <c r="AU648" s="66"/>
      <c r="AV648" s="66"/>
      <c r="AW648" s="66"/>
      <c r="AX648" s="66"/>
      <c r="AY648" s="66"/>
      <c r="AZ648" s="66"/>
      <c r="BA648" s="66" t="s">
        <v>1167</v>
      </c>
      <c r="BB648">
        <v>1</v>
      </c>
      <c r="BC648" s="66" t="str">
        <f>VLOOKUP(Edges[[#This Row],[States]],'Sentiment Classification'!E:G,3,FALSE)</f>
        <v>North</v>
      </c>
      <c r="BD648" s="66" t="str">
        <f>IF(Edges[[#This Row],[Vertex 1]]=Edges[[#This Row],[Vertex 2]],"HIDE","SHOW")</f>
        <v>SHOW</v>
      </c>
      <c r="BE648" s="66">
        <f>VLOOKUP(Edges[[#This Row],[Region]],'Sentiment Classification'!J:K,2,FALSE)</f>
        <v>154</v>
      </c>
      <c r="BF648" s="66">
        <f>VLOOKUP(Edges[[#This Row],[States]],'Sentiment Classification'!E:F,2,FALSE)</f>
        <v>161</v>
      </c>
      <c r="BG648" s="65" t="str">
        <f>REPLACE(INDEX(GroupVertices[Group], MATCH(Edges[[#This Row],[Vertex 1]],GroupVertices[Vertex],0)),1,1,"")</f>
        <v>orth</v>
      </c>
      <c r="BH648" s="65" t="str">
        <f>REPLACE(INDEX(GroupVertices[Group], MATCH(Edges[[#This Row],[Vertex 2]],GroupVertices[Vertex],0)),1,1,"")</f>
        <v>orth</v>
      </c>
      <c r="BI648">
        <v>1</v>
      </c>
    </row>
    <row r="649" spans="1:61" x14ac:dyDescent="0.25">
      <c r="A649" s="64" t="s">
        <v>4477</v>
      </c>
      <c r="B649" s="64" t="s">
        <v>226</v>
      </c>
      <c r="C649" s="79" t="s">
        <v>9481</v>
      </c>
      <c r="D649" s="87">
        <v>1</v>
      </c>
      <c r="E649" s="88"/>
      <c r="F649" s="89">
        <v>90</v>
      </c>
      <c r="G649" s="66" t="str">
        <f>IF(Edges[[#This Row],[Vertex 1]]=Edges[[#This Row],[Vertex 2]],"HIDE","SHOW")</f>
        <v>SHOW</v>
      </c>
      <c r="H649" s="77"/>
      <c r="I649" s="90"/>
      <c r="J649" s="90"/>
      <c r="K649" s="34" t="s">
        <v>65</v>
      </c>
      <c r="L649" s="93">
        <v>649</v>
      </c>
      <c r="M649" s="93"/>
      <c r="N649" s="92"/>
      <c r="O649" s="66" t="s">
        <v>233</v>
      </c>
      <c r="P649" s="68">
        <v>42848.203344907408</v>
      </c>
      <c r="Q649" s="66" t="s">
        <v>4692</v>
      </c>
      <c r="R649" s="66"/>
      <c r="S649" s="66"/>
      <c r="T649" s="66"/>
      <c r="U649" s="66"/>
      <c r="V649" s="70" t="s">
        <v>418</v>
      </c>
      <c r="W649" s="68">
        <v>42848.203344907408</v>
      </c>
      <c r="X649" s="70" t="s">
        <v>5360</v>
      </c>
      <c r="Y649" s="66"/>
      <c r="Z649" s="66"/>
      <c r="AA649" s="72" t="s">
        <v>5711</v>
      </c>
      <c r="AB649" s="66"/>
      <c r="AC649" s="66" t="b">
        <v>0</v>
      </c>
      <c r="AD649" s="66">
        <v>0</v>
      </c>
      <c r="AE649" s="72" t="s">
        <v>581</v>
      </c>
      <c r="AF649" s="66" t="b">
        <v>0</v>
      </c>
      <c r="AG649" s="66" t="s">
        <v>297</v>
      </c>
      <c r="AH649" s="66"/>
      <c r="AI649" s="72" t="s">
        <v>294</v>
      </c>
      <c r="AJ649" s="66" t="b">
        <v>0</v>
      </c>
      <c r="AK649" s="66">
        <v>0</v>
      </c>
      <c r="AL649" s="72" t="s">
        <v>294</v>
      </c>
      <c r="AM649" s="66" t="s">
        <v>585</v>
      </c>
      <c r="AN649" s="66" t="b">
        <v>0</v>
      </c>
      <c r="AO649" s="72" t="s">
        <v>5711</v>
      </c>
      <c r="AP649" s="66" t="s">
        <v>178</v>
      </c>
      <c r="AQ649" s="66">
        <v>0</v>
      </c>
      <c r="AR649" s="66">
        <v>0</v>
      </c>
      <c r="AS649" s="66"/>
      <c r="AT649" s="66"/>
      <c r="AU649" s="66"/>
      <c r="AV649" s="66"/>
      <c r="AW649" s="66"/>
      <c r="AX649" s="66"/>
      <c r="AY649" s="66"/>
      <c r="AZ649" s="66"/>
      <c r="BA649" s="66" t="s">
        <v>1167</v>
      </c>
      <c r="BB649">
        <v>0</v>
      </c>
      <c r="BC649" s="66" t="str">
        <f>VLOOKUP(Edges[[#This Row],[States]],'Sentiment Classification'!E:G,3,FALSE)</f>
        <v>North</v>
      </c>
      <c r="BD649" s="66" t="str">
        <f>IF(Edges[[#This Row],[Vertex 1]]=Edges[[#This Row],[Vertex 2]],"HIDE","SHOW")</f>
        <v>SHOW</v>
      </c>
      <c r="BE649" s="66">
        <f>VLOOKUP(Edges[[#This Row],[Region]],'Sentiment Classification'!J:K,2,FALSE)</f>
        <v>154</v>
      </c>
      <c r="BF649" s="66">
        <f>VLOOKUP(Edges[[#This Row],[States]],'Sentiment Classification'!E:F,2,FALSE)</f>
        <v>161</v>
      </c>
      <c r="BG649" s="65" t="str">
        <f>REPLACE(INDEX(GroupVertices[Group], MATCH(Edges[[#This Row],[Vertex 1]],GroupVertices[Vertex],0)),1,1,"")</f>
        <v>orth</v>
      </c>
      <c r="BH649" s="65" t="str">
        <f>REPLACE(INDEX(GroupVertices[Group], MATCH(Edges[[#This Row],[Vertex 2]],GroupVertices[Vertex],0)),1,1,"")</f>
        <v>A</v>
      </c>
      <c r="BI649">
        <v>1</v>
      </c>
    </row>
    <row r="650" spans="1:61" x14ac:dyDescent="0.25">
      <c r="A650" s="64" t="s">
        <v>4478</v>
      </c>
      <c r="B650" s="64" t="s">
        <v>4565</v>
      </c>
      <c r="C650" s="79" t="s">
        <v>9479</v>
      </c>
      <c r="D650" s="87">
        <v>1</v>
      </c>
      <c r="E650" s="88"/>
      <c r="F650" s="89">
        <v>90</v>
      </c>
      <c r="G650" s="66" t="str">
        <f>IF(Edges[[#This Row],[Vertex 1]]=Edges[[#This Row],[Vertex 2]],"HIDE","SHOW")</f>
        <v>SHOW</v>
      </c>
      <c r="H650" s="77"/>
      <c r="I650" s="90"/>
      <c r="J650" s="90"/>
      <c r="K650" s="34" t="s">
        <v>65</v>
      </c>
      <c r="L650" s="93">
        <v>650</v>
      </c>
      <c r="M650" s="93"/>
      <c r="N650" s="92"/>
      <c r="O650" s="66" t="s">
        <v>232</v>
      </c>
      <c r="P650" s="68">
        <v>42848.208865740744</v>
      </c>
      <c r="Q650" s="66" t="s">
        <v>4680</v>
      </c>
      <c r="R650" s="66"/>
      <c r="S650" s="66"/>
      <c r="T650" s="66" t="s">
        <v>4857</v>
      </c>
      <c r="U650" s="66"/>
      <c r="V650" s="70" t="s">
        <v>5080</v>
      </c>
      <c r="W650" s="68">
        <v>42848.208865740744</v>
      </c>
      <c r="X650" s="70" t="s">
        <v>5361</v>
      </c>
      <c r="Y650" s="66"/>
      <c r="Z650" s="66"/>
      <c r="AA650" s="72" t="s">
        <v>5712</v>
      </c>
      <c r="AB650" s="66"/>
      <c r="AC650" s="66" t="b">
        <v>0</v>
      </c>
      <c r="AD650" s="66">
        <v>0</v>
      </c>
      <c r="AE650" s="72" t="s">
        <v>294</v>
      </c>
      <c r="AF650" s="66" t="b">
        <v>0</v>
      </c>
      <c r="AG650" s="66" t="s">
        <v>297</v>
      </c>
      <c r="AH650" s="66"/>
      <c r="AI650" s="72" t="s">
        <v>294</v>
      </c>
      <c r="AJ650" s="66" t="b">
        <v>0</v>
      </c>
      <c r="AK650" s="66">
        <v>61</v>
      </c>
      <c r="AL650" s="72" t="s">
        <v>5814</v>
      </c>
      <c r="AM650" s="66" t="s">
        <v>303</v>
      </c>
      <c r="AN650" s="66" t="b">
        <v>0</v>
      </c>
      <c r="AO650" s="72" t="s">
        <v>5814</v>
      </c>
      <c r="AP650" s="66" t="s">
        <v>178</v>
      </c>
      <c r="AQ650" s="66">
        <v>0</v>
      </c>
      <c r="AR650" s="66">
        <v>0</v>
      </c>
      <c r="AS650" s="66"/>
      <c r="AT650" s="66"/>
      <c r="AU650" s="66"/>
      <c r="AV650" s="66"/>
      <c r="AW650" s="66"/>
      <c r="AX650" s="66"/>
      <c r="AY650" s="66"/>
      <c r="AZ650" s="66"/>
      <c r="BA650" s="66" t="s">
        <v>1167</v>
      </c>
      <c r="BB650">
        <v>1</v>
      </c>
      <c r="BC650" s="66" t="str">
        <f>VLOOKUP(Edges[[#This Row],[States]],'Sentiment Classification'!E:G,3,FALSE)</f>
        <v>North</v>
      </c>
      <c r="BD650" s="66" t="str">
        <f>IF(Edges[[#This Row],[Vertex 1]]=Edges[[#This Row],[Vertex 2]],"HIDE","SHOW")</f>
        <v>SHOW</v>
      </c>
      <c r="BE650" s="66">
        <f>VLOOKUP(Edges[[#This Row],[Region]],'Sentiment Classification'!J:K,2,FALSE)</f>
        <v>154</v>
      </c>
      <c r="BF650" s="66">
        <f>VLOOKUP(Edges[[#This Row],[States]],'Sentiment Classification'!E:F,2,FALSE)</f>
        <v>161</v>
      </c>
      <c r="BG650" s="65" t="str">
        <f>REPLACE(INDEX(GroupVertices[Group], MATCH(Edges[[#This Row],[Vertex 1]],GroupVertices[Vertex],0)),1,1,"")</f>
        <v>orth</v>
      </c>
      <c r="BH650" s="65" t="str">
        <f>REPLACE(INDEX(GroupVertices[Group], MATCH(Edges[[#This Row],[Vertex 2]],GroupVertices[Vertex],0)),1,1,"")</f>
        <v>orth</v>
      </c>
      <c r="BI650">
        <v>1</v>
      </c>
    </row>
    <row r="651" spans="1:61" x14ac:dyDescent="0.25">
      <c r="A651" s="64" t="s">
        <v>4479</v>
      </c>
      <c r="B651" s="64" t="s">
        <v>4565</v>
      </c>
      <c r="C651" s="79" t="s">
        <v>9479</v>
      </c>
      <c r="D651" s="87">
        <v>1</v>
      </c>
      <c r="E651" s="88"/>
      <c r="F651" s="89">
        <v>90</v>
      </c>
      <c r="G651" s="66" t="str">
        <f>IF(Edges[[#This Row],[Vertex 1]]=Edges[[#This Row],[Vertex 2]],"HIDE","SHOW")</f>
        <v>SHOW</v>
      </c>
      <c r="H651" s="77"/>
      <c r="I651" s="90"/>
      <c r="J651" s="90"/>
      <c r="K651" s="34" t="s">
        <v>65</v>
      </c>
      <c r="L651" s="93">
        <v>651</v>
      </c>
      <c r="M651" s="93"/>
      <c r="N651" s="92"/>
      <c r="O651" s="66" t="s">
        <v>232</v>
      </c>
      <c r="P651" s="68">
        <v>42848.210381944446</v>
      </c>
      <c r="Q651" s="66" t="s">
        <v>4680</v>
      </c>
      <c r="R651" s="66"/>
      <c r="S651" s="66"/>
      <c r="T651" s="66" t="s">
        <v>4857</v>
      </c>
      <c r="U651" s="66"/>
      <c r="V651" s="70" t="s">
        <v>5081</v>
      </c>
      <c r="W651" s="68">
        <v>42848.210381944446</v>
      </c>
      <c r="X651" s="70" t="s">
        <v>5362</v>
      </c>
      <c r="Y651" s="66"/>
      <c r="Z651" s="66"/>
      <c r="AA651" s="72" t="s">
        <v>5713</v>
      </c>
      <c r="AB651" s="66"/>
      <c r="AC651" s="66" t="b">
        <v>0</v>
      </c>
      <c r="AD651" s="66">
        <v>0</v>
      </c>
      <c r="AE651" s="72" t="s">
        <v>294</v>
      </c>
      <c r="AF651" s="66" t="b">
        <v>0</v>
      </c>
      <c r="AG651" s="66" t="s">
        <v>297</v>
      </c>
      <c r="AH651" s="66"/>
      <c r="AI651" s="72" t="s">
        <v>294</v>
      </c>
      <c r="AJ651" s="66" t="b">
        <v>0</v>
      </c>
      <c r="AK651" s="66">
        <v>61</v>
      </c>
      <c r="AL651" s="72" t="s">
        <v>5814</v>
      </c>
      <c r="AM651" s="66" t="s">
        <v>303</v>
      </c>
      <c r="AN651" s="66" t="b">
        <v>0</v>
      </c>
      <c r="AO651" s="72" t="s">
        <v>5814</v>
      </c>
      <c r="AP651" s="66" t="s">
        <v>178</v>
      </c>
      <c r="AQ651" s="66">
        <v>0</v>
      </c>
      <c r="AR651" s="66">
        <v>0</v>
      </c>
      <c r="AS651" s="66"/>
      <c r="AT651" s="66"/>
      <c r="AU651" s="66"/>
      <c r="AV651" s="66"/>
      <c r="AW651" s="66"/>
      <c r="AX651" s="66"/>
      <c r="AY651" s="66"/>
      <c r="AZ651" s="66"/>
      <c r="BA651" s="66" t="s">
        <v>1167</v>
      </c>
      <c r="BB651">
        <v>1</v>
      </c>
      <c r="BC651" s="66" t="str">
        <f>VLOOKUP(Edges[[#This Row],[States]],'Sentiment Classification'!E:G,3,FALSE)</f>
        <v>North</v>
      </c>
      <c r="BD651" s="66" t="str">
        <f>IF(Edges[[#This Row],[Vertex 1]]=Edges[[#This Row],[Vertex 2]],"HIDE","SHOW")</f>
        <v>SHOW</v>
      </c>
      <c r="BE651" s="66">
        <f>VLOOKUP(Edges[[#This Row],[Region]],'Sentiment Classification'!J:K,2,FALSE)</f>
        <v>154</v>
      </c>
      <c r="BF651" s="66">
        <f>VLOOKUP(Edges[[#This Row],[States]],'Sentiment Classification'!E:F,2,FALSE)</f>
        <v>161</v>
      </c>
      <c r="BG651" s="65" t="str">
        <f>REPLACE(INDEX(GroupVertices[Group], MATCH(Edges[[#This Row],[Vertex 1]],GroupVertices[Vertex],0)),1,1,"")</f>
        <v>orth</v>
      </c>
      <c r="BH651" s="65" t="str">
        <f>REPLACE(INDEX(GroupVertices[Group], MATCH(Edges[[#This Row],[Vertex 2]],GroupVertices[Vertex],0)),1,1,"")</f>
        <v>orth</v>
      </c>
      <c r="BI651">
        <v>1</v>
      </c>
    </row>
    <row r="652" spans="1:61" x14ac:dyDescent="0.25">
      <c r="A652" s="64" t="s">
        <v>4480</v>
      </c>
      <c r="B652" s="64" t="s">
        <v>226</v>
      </c>
      <c r="C652" s="79" t="s">
        <v>9480</v>
      </c>
      <c r="D652" s="87">
        <v>2.5</v>
      </c>
      <c r="E652" s="88"/>
      <c r="F652" s="89">
        <v>95</v>
      </c>
      <c r="G652" s="66" t="str">
        <f>IF(Edges[[#This Row],[Vertex 1]]=Edges[[#This Row],[Vertex 2]],"HIDE","SHOW")</f>
        <v>SHOW</v>
      </c>
      <c r="H652" s="77"/>
      <c r="I652" s="90"/>
      <c r="J652" s="90"/>
      <c r="K652" s="34" t="s">
        <v>65</v>
      </c>
      <c r="L652" s="93">
        <v>652</v>
      </c>
      <c r="M652" s="93"/>
      <c r="N652" s="92"/>
      <c r="O652" s="66" t="s">
        <v>233</v>
      </c>
      <c r="P652" s="68">
        <v>42848.228125000001</v>
      </c>
      <c r="Q652" s="66" t="s">
        <v>4693</v>
      </c>
      <c r="R652" s="66"/>
      <c r="S652" s="66"/>
      <c r="T652" s="66"/>
      <c r="U652" s="66"/>
      <c r="V652" s="70" t="s">
        <v>5082</v>
      </c>
      <c r="W652" s="68">
        <v>42848.228125000001</v>
      </c>
      <c r="X652" s="70" t="s">
        <v>5363</v>
      </c>
      <c r="Y652" s="66"/>
      <c r="Z652" s="66"/>
      <c r="AA652" s="72" t="s">
        <v>5714</v>
      </c>
      <c r="AB652" s="66"/>
      <c r="AC652" s="66" t="b">
        <v>0</v>
      </c>
      <c r="AD652" s="66">
        <v>0</v>
      </c>
      <c r="AE652" s="72" t="s">
        <v>581</v>
      </c>
      <c r="AF652" s="66" t="b">
        <v>0</v>
      </c>
      <c r="AG652" s="66" t="s">
        <v>297</v>
      </c>
      <c r="AH652" s="66"/>
      <c r="AI652" s="72" t="s">
        <v>294</v>
      </c>
      <c r="AJ652" s="66" t="b">
        <v>0</v>
      </c>
      <c r="AK652" s="66">
        <v>0</v>
      </c>
      <c r="AL652" s="72" t="s">
        <v>294</v>
      </c>
      <c r="AM652" s="66" t="s">
        <v>303</v>
      </c>
      <c r="AN652" s="66" t="b">
        <v>0</v>
      </c>
      <c r="AO652" s="72" t="s">
        <v>5714</v>
      </c>
      <c r="AP652" s="66" t="s">
        <v>178</v>
      </c>
      <c r="AQ652" s="66">
        <v>0</v>
      </c>
      <c r="AR652" s="66">
        <v>0</v>
      </c>
      <c r="AS652" s="66"/>
      <c r="AT652" s="66"/>
      <c r="AU652" s="66"/>
      <c r="AV652" s="66"/>
      <c r="AW652" s="66"/>
      <c r="AX652" s="66"/>
      <c r="AY652" s="66"/>
      <c r="AZ652" s="66"/>
      <c r="BA652" s="66" t="s">
        <v>1167</v>
      </c>
      <c r="BB652">
        <v>-1</v>
      </c>
      <c r="BC652" s="66" t="str">
        <f>VLOOKUP(Edges[[#This Row],[States]],'Sentiment Classification'!E:G,3,FALSE)</f>
        <v>North</v>
      </c>
      <c r="BD652" s="66" t="str">
        <f>IF(Edges[[#This Row],[Vertex 1]]=Edges[[#This Row],[Vertex 2]],"HIDE","SHOW")</f>
        <v>SHOW</v>
      </c>
      <c r="BE652" s="66">
        <f>VLOOKUP(Edges[[#This Row],[Region]],'Sentiment Classification'!J:K,2,FALSE)</f>
        <v>154</v>
      </c>
      <c r="BF652" s="66">
        <f>VLOOKUP(Edges[[#This Row],[States]],'Sentiment Classification'!E:F,2,FALSE)</f>
        <v>161</v>
      </c>
      <c r="BG652" s="65" t="str">
        <f>REPLACE(INDEX(GroupVertices[Group], MATCH(Edges[[#This Row],[Vertex 1]],GroupVertices[Vertex],0)),1,1,"")</f>
        <v>orth</v>
      </c>
      <c r="BH652" s="65" t="str">
        <f>REPLACE(INDEX(GroupVertices[Group], MATCH(Edges[[#This Row],[Vertex 2]],GroupVertices[Vertex],0)),1,1,"")</f>
        <v>A</v>
      </c>
      <c r="BI652">
        <v>2</v>
      </c>
    </row>
    <row r="653" spans="1:61" x14ac:dyDescent="0.25">
      <c r="A653" s="64" t="s">
        <v>4480</v>
      </c>
      <c r="B653" s="64" t="s">
        <v>226</v>
      </c>
      <c r="C653" s="79" t="s">
        <v>9480</v>
      </c>
      <c r="D653" s="87">
        <v>2.5</v>
      </c>
      <c r="E653" s="88"/>
      <c r="F653" s="89">
        <v>95</v>
      </c>
      <c r="G653" s="66" t="str">
        <f>IF(Edges[[#This Row],[Vertex 1]]=Edges[[#This Row],[Vertex 2]],"HIDE","SHOW")</f>
        <v>SHOW</v>
      </c>
      <c r="H653" s="77"/>
      <c r="I653" s="90"/>
      <c r="J653" s="90"/>
      <c r="K653" s="34" t="s">
        <v>65</v>
      </c>
      <c r="L653" s="93">
        <v>653</v>
      </c>
      <c r="M653" s="93"/>
      <c r="N653" s="92"/>
      <c r="O653" s="66" t="s">
        <v>233</v>
      </c>
      <c r="P653" s="68">
        <v>42848.230266203704</v>
      </c>
      <c r="Q653" s="66" t="s">
        <v>4694</v>
      </c>
      <c r="R653" s="66"/>
      <c r="S653" s="66"/>
      <c r="T653" s="66"/>
      <c r="U653" s="66"/>
      <c r="V653" s="70" t="s">
        <v>5082</v>
      </c>
      <c r="W653" s="68">
        <v>42848.230266203704</v>
      </c>
      <c r="X653" s="70" t="s">
        <v>5364</v>
      </c>
      <c r="Y653" s="66"/>
      <c r="Z653" s="66"/>
      <c r="AA653" s="72" t="s">
        <v>5715</v>
      </c>
      <c r="AB653" s="66"/>
      <c r="AC653" s="66" t="b">
        <v>0</v>
      </c>
      <c r="AD653" s="66">
        <v>0</v>
      </c>
      <c r="AE653" s="72" t="s">
        <v>581</v>
      </c>
      <c r="AF653" s="66" t="b">
        <v>0</v>
      </c>
      <c r="AG653" s="66" t="s">
        <v>297</v>
      </c>
      <c r="AH653" s="66"/>
      <c r="AI653" s="72" t="s">
        <v>294</v>
      </c>
      <c r="AJ653" s="66" t="b">
        <v>0</v>
      </c>
      <c r="AK653" s="66">
        <v>0</v>
      </c>
      <c r="AL653" s="72" t="s">
        <v>294</v>
      </c>
      <c r="AM653" s="66" t="s">
        <v>303</v>
      </c>
      <c r="AN653" s="66" t="b">
        <v>0</v>
      </c>
      <c r="AO653" s="72" t="s">
        <v>5715</v>
      </c>
      <c r="AP653" s="66" t="s">
        <v>178</v>
      </c>
      <c r="AQ653" s="66">
        <v>0</v>
      </c>
      <c r="AR653" s="66">
        <v>0</v>
      </c>
      <c r="AS653" s="66"/>
      <c r="AT653" s="66"/>
      <c r="AU653" s="66"/>
      <c r="AV653" s="66"/>
      <c r="AW653" s="66"/>
      <c r="AX653" s="66"/>
      <c r="AY653" s="66"/>
      <c r="AZ653" s="66"/>
      <c r="BA653" s="66" t="s">
        <v>1167</v>
      </c>
      <c r="BB653">
        <v>-1</v>
      </c>
      <c r="BC653" s="66" t="str">
        <f>VLOOKUP(Edges[[#This Row],[States]],'Sentiment Classification'!E:G,3,FALSE)</f>
        <v>North</v>
      </c>
      <c r="BD653" s="66" t="str">
        <f>IF(Edges[[#This Row],[Vertex 1]]=Edges[[#This Row],[Vertex 2]],"HIDE","SHOW")</f>
        <v>SHOW</v>
      </c>
      <c r="BE653" s="66">
        <f>VLOOKUP(Edges[[#This Row],[Region]],'Sentiment Classification'!J:K,2,FALSE)</f>
        <v>154</v>
      </c>
      <c r="BF653" s="66">
        <f>VLOOKUP(Edges[[#This Row],[States]],'Sentiment Classification'!E:F,2,FALSE)</f>
        <v>161</v>
      </c>
      <c r="BG653" s="65" t="str">
        <f>REPLACE(INDEX(GroupVertices[Group], MATCH(Edges[[#This Row],[Vertex 1]],GroupVertices[Vertex],0)),1,1,"")</f>
        <v>orth</v>
      </c>
      <c r="BH653" s="65" t="str">
        <f>REPLACE(INDEX(GroupVertices[Group], MATCH(Edges[[#This Row],[Vertex 2]],GroupVertices[Vertex],0)),1,1,"")</f>
        <v>A</v>
      </c>
      <c r="BI653">
        <v>2</v>
      </c>
    </row>
    <row r="654" spans="1:61" x14ac:dyDescent="0.25">
      <c r="A654" s="64" t="s">
        <v>4481</v>
      </c>
      <c r="B654" s="64" t="s">
        <v>4565</v>
      </c>
      <c r="C654" s="79" t="s">
        <v>9479</v>
      </c>
      <c r="D654" s="87">
        <v>1</v>
      </c>
      <c r="E654" s="88"/>
      <c r="F654" s="89">
        <v>90</v>
      </c>
      <c r="G654" s="66" t="str">
        <f>IF(Edges[[#This Row],[Vertex 1]]=Edges[[#This Row],[Vertex 2]],"HIDE","SHOW")</f>
        <v>SHOW</v>
      </c>
      <c r="H654" s="77"/>
      <c r="I654" s="90"/>
      <c r="J654" s="90"/>
      <c r="K654" s="34" t="s">
        <v>65</v>
      </c>
      <c r="L654" s="93">
        <v>654</v>
      </c>
      <c r="M654" s="93"/>
      <c r="N654" s="92"/>
      <c r="O654" s="66" t="s">
        <v>232</v>
      </c>
      <c r="P654" s="68">
        <v>42848.232592592591</v>
      </c>
      <c r="Q654" s="66" t="s">
        <v>4680</v>
      </c>
      <c r="R654" s="66"/>
      <c r="S654" s="66"/>
      <c r="T654" s="66" t="s">
        <v>4857</v>
      </c>
      <c r="U654" s="66"/>
      <c r="V654" s="70" t="s">
        <v>5083</v>
      </c>
      <c r="W654" s="68">
        <v>42848.232592592591</v>
      </c>
      <c r="X654" s="70" t="s">
        <v>5365</v>
      </c>
      <c r="Y654" s="66"/>
      <c r="Z654" s="66"/>
      <c r="AA654" s="72" t="s">
        <v>5716</v>
      </c>
      <c r="AB654" s="66"/>
      <c r="AC654" s="66" t="b">
        <v>0</v>
      </c>
      <c r="AD654" s="66">
        <v>0</v>
      </c>
      <c r="AE654" s="72" t="s">
        <v>294</v>
      </c>
      <c r="AF654" s="66" t="b">
        <v>0</v>
      </c>
      <c r="AG654" s="66" t="s">
        <v>297</v>
      </c>
      <c r="AH654" s="66"/>
      <c r="AI654" s="72" t="s">
        <v>294</v>
      </c>
      <c r="AJ654" s="66" t="b">
        <v>0</v>
      </c>
      <c r="AK654" s="66">
        <v>61</v>
      </c>
      <c r="AL654" s="72" t="s">
        <v>5814</v>
      </c>
      <c r="AM654" s="66" t="s">
        <v>585</v>
      </c>
      <c r="AN654" s="66" t="b">
        <v>0</v>
      </c>
      <c r="AO654" s="72" t="s">
        <v>5814</v>
      </c>
      <c r="AP654" s="66" t="s">
        <v>178</v>
      </c>
      <c r="AQ654" s="66">
        <v>0</v>
      </c>
      <c r="AR654" s="66">
        <v>0</v>
      </c>
      <c r="AS654" s="66"/>
      <c r="AT654" s="66"/>
      <c r="AU654" s="66"/>
      <c r="AV654" s="66"/>
      <c r="AW654" s="66"/>
      <c r="AX654" s="66"/>
      <c r="AY654" s="66"/>
      <c r="AZ654" s="66"/>
      <c r="BA654" s="66" t="s">
        <v>1167</v>
      </c>
      <c r="BB654">
        <v>1</v>
      </c>
      <c r="BC654" s="66" t="str">
        <f>VLOOKUP(Edges[[#This Row],[States]],'Sentiment Classification'!E:G,3,FALSE)</f>
        <v>North</v>
      </c>
      <c r="BD654" s="66" t="str">
        <f>IF(Edges[[#This Row],[Vertex 1]]=Edges[[#This Row],[Vertex 2]],"HIDE","SHOW")</f>
        <v>SHOW</v>
      </c>
      <c r="BE654" s="66">
        <f>VLOOKUP(Edges[[#This Row],[Region]],'Sentiment Classification'!J:K,2,FALSE)</f>
        <v>154</v>
      </c>
      <c r="BF654" s="66">
        <f>VLOOKUP(Edges[[#This Row],[States]],'Sentiment Classification'!E:F,2,FALSE)</f>
        <v>161</v>
      </c>
      <c r="BG654" s="65" t="str">
        <f>REPLACE(INDEX(GroupVertices[Group], MATCH(Edges[[#This Row],[Vertex 1]],GroupVertices[Vertex],0)),1,1,"")</f>
        <v>orth</v>
      </c>
      <c r="BH654" s="65" t="str">
        <f>REPLACE(INDEX(GroupVertices[Group], MATCH(Edges[[#This Row],[Vertex 2]],GroupVertices[Vertex],0)),1,1,"")</f>
        <v>orth</v>
      </c>
      <c r="BI654">
        <v>1</v>
      </c>
    </row>
    <row r="655" spans="1:61" x14ac:dyDescent="0.25">
      <c r="A655" s="64" t="s">
        <v>4482</v>
      </c>
      <c r="B655" s="64" t="s">
        <v>4565</v>
      </c>
      <c r="C655" s="79" t="s">
        <v>9479</v>
      </c>
      <c r="D655" s="87">
        <v>1</v>
      </c>
      <c r="E655" s="88"/>
      <c r="F655" s="89">
        <v>90</v>
      </c>
      <c r="G655" s="66" t="str">
        <f>IF(Edges[[#This Row],[Vertex 1]]=Edges[[#This Row],[Vertex 2]],"HIDE","SHOW")</f>
        <v>SHOW</v>
      </c>
      <c r="H655" s="77"/>
      <c r="I655" s="90"/>
      <c r="J655" s="90"/>
      <c r="K655" s="34" t="s">
        <v>65</v>
      </c>
      <c r="L655" s="93">
        <v>655</v>
      </c>
      <c r="M655" s="93"/>
      <c r="N655" s="92"/>
      <c r="O655" s="66" t="s">
        <v>232</v>
      </c>
      <c r="P655" s="68">
        <v>42848.234652777777</v>
      </c>
      <c r="Q655" s="66" t="s">
        <v>4680</v>
      </c>
      <c r="R655" s="66"/>
      <c r="S655" s="66"/>
      <c r="T655" s="66" t="s">
        <v>4857</v>
      </c>
      <c r="U655" s="66"/>
      <c r="V655" s="70" t="s">
        <v>5084</v>
      </c>
      <c r="W655" s="68">
        <v>42848.234652777777</v>
      </c>
      <c r="X655" s="70" t="s">
        <v>5366</v>
      </c>
      <c r="Y655" s="66"/>
      <c r="Z655" s="66"/>
      <c r="AA655" s="72" t="s">
        <v>5717</v>
      </c>
      <c r="AB655" s="66"/>
      <c r="AC655" s="66" t="b">
        <v>0</v>
      </c>
      <c r="AD655" s="66">
        <v>0</v>
      </c>
      <c r="AE655" s="72" t="s">
        <v>294</v>
      </c>
      <c r="AF655" s="66" t="b">
        <v>0</v>
      </c>
      <c r="AG655" s="66" t="s">
        <v>297</v>
      </c>
      <c r="AH655" s="66"/>
      <c r="AI655" s="72" t="s">
        <v>294</v>
      </c>
      <c r="AJ655" s="66" t="b">
        <v>0</v>
      </c>
      <c r="AK655" s="66">
        <v>61</v>
      </c>
      <c r="AL655" s="72" t="s">
        <v>5814</v>
      </c>
      <c r="AM655" s="66" t="s">
        <v>303</v>
      </c>
      <c r="AN655" s="66" t="b">
        <v>0</v>
      </c>
      <c r="AO655" s="72" t="s">
        <v>5814</v>
      </c>
      <c r="AP655" s="66" t="s">
        <v>178</v>
      </c>
      <c r="AQ655" s="66">
        <v>0</v>
      </c>
      <c r="AR655" s="66">
        <v>0</v>
      </c>
      <c r="AS655" s="66"/>
      <c r="AT655" s="66"/>
      <c r="AU655" s="66"/>
      <c r="AV655" s="66"/>
      <c r="AW655" s="66"/>
      <c r="AX655" s="66"/>
      <c r="AY655" s="66"/>
      <c r="AZ655" s="66"/>
      <c r="BA655" s="66" t="s">
        <v>1167</v>
      </c>
      <c r="BB655">
        <v>1</v>
      </c>
      <c r="BC655" s="66" t="str">
        <f>VLOOKUP(Edges[[#This Row],[States]],'Sentiment Classification'!E:G,3,FALSE)</f>
        <v>North</v>
      </c>
      <c r="BD655" s="66" t="str">
        <f>IF(Edges[[#This Row],[Vertex 1]]=Edges[[#This Row],[Vertex 2]],"HIDE","SHOW")</f>
        <v>SHOW</v>
      </c>
      <c r="BE655" s="66">
        <f>VLOOKUP(Edges[[#This Row],[Region]],'Sentiment Classification'!J:K,2,FALSE)</f>
        <v>154</v>
      </c>
      <c r="BF655" s="66">
        <f>VLOOKUP(Edges[[#This Row],[States]],'Sentiment Classification'!E:F,2,FALSE)</f>
        <v>161</v>
      </c>
      <c r="BG655" s="65" t="str">
        <f>REPLACE(INDEX(GroupVertices[Group], MATCH(Edges[[#This Row],[Vertex 1]],GroupVertices[Vertex],0)),1,1,"")</f>
        <v>orth</v>
      </c>
      <c r="BH655" s="65" t="str">
        <f>REPLACE(INDEX(GroupVertices[Group], MATCH(Edges[[#This Row],[Vertex 2]],GroupVertices[Vertex],0)),1,1,"")</f>
        <v>orth</v>
      </c>
      <c r="BI655">
        <v>1</v>
      </c>
    </row>
    <row r="656" spans="1:61" x14ac:dyDescent="0.25">
      <c r="A656" s="64" t="s">
        <v>4483</v>
      </c>
      <c r="B656" s="64" t="s">
        <v>4565</v>
      </c>
      <c r="C656" s="79" t="s">
        <v>9479</v>
      </c>
      <c r="D656" s="87">
        <v>1</v>
      </c>
      <c r="E656" s="88"/>
      <c r="F656" s="89">
        <v>90</v>
      </c>
      <c r="G656" s="66" t="str">
        <f>IF(Edges[[#This Row],[Vertex 1]]=Edges[[#This Row],[Vertex 2]],"HIDE","SHOW")</f>
        <v>SHOW</v>
      </c>
      <c r="H656" s="77"/>
      <c r="I656" s="90"/>
      <c r="J656" s="90"/>
      <c r="K656" s="34" t="s">
        <v>65</v>
      </c>
      <c r="L656" s="93">
        <v>656</v>
      </c>
      <c r="M656" s="93"/>
      <c r="N656" s="92"/>
      <c r="O656" s="66" t="s">
        <v>232</v>
      </c>
      <c r="P656" s="68">
        <v>42848.243703703702</v>
      </c>
      <c r="Q656" s="66" t="s">
        <v>4680</v>
      </c>
      <c r="R656" s="66"/>
      <c r="S656" s="66"/>
      <c r="T656" s="66" t="s">
        <v>4857</v>
      </c>
      <c r="U656" s="66"/>
      <c r="V656" s="70" t="s">
        <v>5085</v>
      </c>
      <c r="W656" s="68">
        <v>42848.243703703702</v>
      </c>
      <c r="X656" s="70" t="s">
        <v>5367</v>
      </c>
      <c r="Y656" s="66"/>
      <c r="Z656" s="66"/>
      <c r="AA656" s="72" t="s">
        <v>5718</v>
      </c>
      <c r="AB656" s="66"/>
      <c r="AC656" s="66" t="b">
        <v>0</v>
      </c>
      <c r="AD656" s="66">
        <v>0</v>
      </c>
      <c r="AE656" s="72" t="s">
        <v>294</v>
      </c>
      <c r="AF656" s="66" t="b">
        <v>0</v>
      </c>
      <c r="AG656" s="66" t="s">
        <v>297</v>
      </c>
      <c r="AH656" s="66"/>
      <c r="AI656" s="72" t="s">
        <v>294</v>
      </c>
      <c r="AJ656" s="66" t="b">
        <v>0</v>
      </c>
      <c r="AK656" s="66">
        <v>61</v>
      </c>
      <c r="AL656" s="72" t="s">
        <v>5814</v>
      </c>
      <c r="AM656" s="66" t="s">
        <v>303</v>
      </c>
      <c r="AN656" s="66" t="b">
        <v>0</v>
      </c>
      <c r="AO656" s="72" t="s">
        <v>5814</v>
      </c>
      <c r="AP656" s="66" t="s">
        <v>178</v>
      </c>
      <c r="AQ656" s="66">
        <v>0</v>
      </c>
      <c r="AR656" s="66">
        <v>0</v>
      </c>
      <c r="AS656" s="66"/>
      <c r="AT656" s="66"/>
      <c r="AU656" s="66"/>
      <c r="AV656" s="66"/>
      <c r="AW656" s="66"/>
      <c r="AX656" s="66"/>
      <c r="AY656" s="66"/>
      <c r="AZ656" s="66"/>
      <c r="BA656" s="66" t="s">
        <v>1167</v>
      </c>
      <c r="BB656">
        <v>1</v>
      </c>
      <c r="BC656" s="66" t="str">
        <f>VLOOKUP(Edges[[#This Row],[States]],'Sentiment Classification'!E:G,3,FALSE)</f>
        <v>North</v>
      </c>
      <c r="BD656" s="66" t="str">
        <f>IF(Edges[[#This Row],[Vertex 1]]=Edges[[#This Row],[Vertex 2]],"HIDE","SHOW")</f>
        <v>SHOW</v>
      </c>
      <c r="BE656" s="66">
        <f>VLOOKUP(Edges[[#This Row],[Region]],'Sentiment Classification'!J:K,2,FALSE)</f>
        <v>154</v>
      </c>
      <c r="BF656" s="66">
        <f>VLOOKUP(Edges[[#This Row],[States]],'Sentiment Classification'!E:F,2,FALSE)</f>
        <v>161</v>
      </c>
      <c r="BG656" s="65" t="str">
        <f>REPLACE(INDEX(GroupVertices[Group], MATCH(Edges[[#This Row],[Vertex 1]],GroupVertices[Vertex],0)),1,1,"")</f>
        <v>orth</v>
      </c>
      <c r="BH656" s="65" t="str">
        <f>REPLACE(INDEX(GroupVertices[Group], MATCH(Edges[[#This Row],[Vertex 2]],GroupVertices[Vertex],0)),1,1,"")</f>
        <v>orth</v>
      </c>
      <c r="BI656">
        <v>1</v>
      </c>
    </row>
    <row r="657" spans="1:61" x14ac:dyDescent="0.25">
      <c r="A657" s="64" t="s">
        <v>4484</v>
      </c>
      <c r="B657" s="64" t="s">
        <v>4565</v>
      </c>
      <c r="C657" s="79" t="s">
        <v>9479</v>
      </c>
      <c r="D657" s="87">
        <v>1</v>
      </c>
      <c r="E657" s="88"/>
      <c r="F657" s="89">
        <v>90</v>
      </c>
      <c r="G657" s="66" t="str">
        <f>IF(Edges[[#This Row],[Vertex 1]]=Edges[[#This Row],[Vertex 2]],"HIDE","SHOW")</f>
        <v>SHOW</v>
      </c>
      <c r="H657" s="77"/>
      <c r="I657" s="90"/>
      <c r="J657" s="90"/>
      <c r="K657" s="34" t="s">
        <v>65</v>
      </c>
      <c r="L657" s="93">
        <v>657</v>
      </c>
      <c r="M657" s="93"/>
      <c r="N657" s="92"/>
      <c r="O657" s="66" t="s">
        <v>232</v>
      </c>
      <c r="P657" s="68">
        <v>42848.249386574076</v>
      </c>
      <c r="Q657" s="66" t="s">
        <v>4680</v>
      </c>
      <c r="R657" s="66"/>
      <c r="S657" s="66"/>
      <c r="T657" s="66" t="s">
        <v>4857</v>
      </c>
      <c r="U657" s="66"/>
      <c r="V657" s="70" t="s">
        <v>5086</v>
      </c>
      <c r="W657" s="68">
        <v>42848.249386574076</v>
      </c>
      <c r="X657" s="70" t="s">
        <v>5368</v>
      </c>
      <c r="Y657" s="66"/>
      <c r="Z657" s="66"/>
      <c r="AA657" s="72" t="s">
        <v>5719</v>
      </c>
      <c r="AB657" s="66"/>
      <c r="AC657" s="66" t="b">
        <v>0</v>
      </c>
      <c r="AD657" s="66">
        <v>0</v>
      </c>
      <c r="AE657" s="72" t="s">
        <v>294</v>
      </c>
      <c r="AF657" s="66" t="b">
        <v>0</v>
      </c>
      <c r="AG657" s="66" t="s">
        <v>297</v>
      </c>
      <c r="AH657" s="66"/>
      <c r="AI657" s="72" t="s">
        <v>294</v>
      </c>
      <c r="AJ657" s="66" t="b">
        <v>0</v>
      </c>
      <c r="AK657" s="66">
        <v>61</v>
      </c>
      <c r="AL657" s="72" t="s">
        <v>5814</v>
      </c>
      <c r="AM657" s="66" t="s">
        <v>5909</v>
      </c>
      <c r="AN657" s="66" t="b">
        <v>0</v>
      </c>
      <c r="AO657" s="72" t="s">
        <v>5814</v>
      </c>
      <c r="AP657" s="66" t="s">
        <v>178</v>
      </c>
      <c r="AQ657" s="66">
        <v>0</v>
      </c>
      <c r="AR657" s="66">
        <v>0</v>
      </c>
      <c r="AS657" s="66"/>
      <c r="AT657" s="66"/>
      <c r="AU657" s="66"/>
      <c r="AV657" s="66"/>
      <c r="AW657" s="66"/>
      <c r="AX657" s="66"/>
      <c r="AY657" s="66"/>
      <c r="AZ657" s="66"/>
      <c r="BA657" s="66" t="s">
        <v>1167</v>
      </c>
      <c r="BB657">
        <v>1</v>
      </c>
      <c r="BC657" s="66" t="str">
        <f>VLOOKUP(Edges[[#This Row],[States]],'Sentiment Classification'!E:G,3,FALSE)</f>
        <v>North</v>
      </c>
      <c r="BD657" s="66" t="str">
        <f>IF(Edges[[#This Row],[Vertex 1]]=Edges[[#This Row],[Vertex 2]],"HIDE","SHOW")</f>
        <v>SHOW</v>
      </c>
      <c r="BE657" s="66">
        <f>VLOOKUP(Edges[[#This Row],[Region]],'Sentiment Classification'!J:K,2,FALSE)</f>
        <v>154</v>
      </c>
      <c r="BF657" s="66">
        <f>VLOOKUP(Edges[[#This Row],[States]],'Sentiment Classification'!E:F,2,FALSE)</f>
        <v>161</v>
      </c>
      <c r="BG657" s="65" t="str">
        <f>REPLACE(INDEX(GroupVertices[Group], MATCH(Edges[[#This Row],[Vertex 1]],GroupVertices[Vertex],0)),1,1,"")</f>
        <v>orth</v>
      </c>
      <c r="BH657" s="65" t="str">
        <f>REPLACE(INDEX(GroupVertices[Group], MATCH(Edges[[#This Row],[Vertex 2]],GroupVertices[Vertex],0)),1,1,"")</f>
        <v>orth</v>
      </c>
      <c r="BI657">
        <v>1</v>
      </c>
    </row>
    <row r="658" spans="1:61" x14ac:dyDescent="0.25">
      <c r="A658" s="64" t="s">
        <v>4485</v>
      </c>
      <c r="B658" s="64" t="s">
        <v>4500</v>
      </c>
      <c r="C658" s="79" t="s">
        <v>9479</v>
      </c>
      <c r="D658" s="87">
        <v>1</v>
      </c>
      <c r="E658" s="88"/>
      <c r="F658" s="89">
        <v>90</v>
      </c>
      <c r="G658" s="66" t="str">
        <f>IF(Edges[[#This Row],[Vertex 1]]=Edges[[#This Row],[Vertex 2]],"HIDE","SHOW")</f>
        <v>SHOW</v>
      </c>
      <c r="H658" s="77"/>
      <c r="I658" s="90"/>
      <c r="J658" s="90"/>
      <c r="K658" s="34" t="s">
        <v>65</v>
      </c>
      <c r="L658" s="93">
        <v>658</v>
      </c>
      <c r="M658" s="93"/>
      <c r="N658" s="92"/>
      <c r="O658" s="66" t="s">
        <v>232</v>
      </c>
      <c r="P658" s="68">
        <v>42848.269409722219</v>
      </c>
      <c r="Q658" s="66" t="s">
        <v>4673</v>
      </c>
      <c r="R658" s="66"/>
      <c r="S658" s="66"/>
      <c r="T658" s="66" t="s">
        <v>4854</v>
      </c>
      <c r="U658" s="66"/>
      <c r="V658" s="70" t="s">
        <v>5087</v>
      </c>
      <c r="W658" s="68">
        <v>42848.269409722219</v>
      </c>
      <c r="X658" s="70" t="s">
        <v>5369</v>
      </c>
      <c r="Y658" s="66"/>
      <c r="Z658" s="66"/>
      <c r="AA658" s="72" t="s">
        <v>5720</v>
      </c>
      <c r="AB658" s="66"/>
      <c r="AC658" s="66" t="b">
        <v>0</v>
      </c>
      <c r="AD658" s="66">
        <v>0</v>
      </c>
      <c r="AE658" s="72" t="s">
        <v>294</v>
      </c>
      <c r="AF658" s="66" t="b">
        <v>0</v>
      </c>
      <c r="AG658" s="66" t="s">
        <v>297</v>
      </c>
      <c r="AH658" s="66"/>
      <c r="AI658" s="72" t="s">
        <v>294</v>
      </c>
      <c r="AJ658" s="66" t="b">
        <v>0</v>
      </c>
      <c r="AK658" s="66">
        <v>280</v>
      </c>
      <c r="AL658" s="72" t="s">
        <v>5736</v>
      </c>
      <c r="AM658" s="66" t="s">
        <v>303</v>
      </c>
      <c r="AN658" s="66" t="b">
        <v>0</v>
      </c>
      <c r="AO658" s="72" t="s">
        <v>5736</v>
      </c>
      <c r="AP658" s="66" t="s">
        <v>178</v>
      </c>
      <c r="AQ658" s="66">
        <v>0</v>
      </c>
      <c r="AR658" s="66">
        <v>0</v>
      </c>
      <c r="AS658" s="66"/>
      <c r="AT658" s="66"/>
      <c r="AU658" s="66"/>
      <c r="AV658" s="66"/>
      <c r="AW658" s="66"/>
      <c r="AX658" s="66"/>
      <c r="AY658" s="66"/>
      <c r="AZ658" s="66"/>
      <c r="BA658" s="66" t="s">
        <v>1167</v>
      </c>
      <c r="BB658">
        <v>1</v>
      </c>
      <c r="BC658" s="66" t="str">
        <f>VLOOKUP(Edges[[#This Row],[States]],'Sentiment Classification'!E:G,3,FALSE)</f>
        <v>North</v>
      </c>
      <c r="BD658" s="66" t="str">
        <f>IF(Edges[[#This Row],[Vertex 1]]=Edges[[#This Row],[Vertex 2]],"HIDE","SHOW")</f>
        <v>SHOW</v>
      </c>
      <c r="BE658" s="66">
        <f>VLOOKUP(Edges[[#This Row],[Region]],'Sentiment Classification'!J:K,2,FALSE)</f>
        <v>154</v>
      </c>
      <c r="BF658" s="66">
        <f>VLOOKUP(Edges[[#This Row],[States]],'Sentiment Classification'!E:F,2,FALSE)</f>
        <v>161</v>
      </c>
      <c r="BG658" s="65" t="str">
        <f>REPLACE(INDEX(GroupVertices[Group], MATCH(Edges[[#This Row],[Vertex 1]],GroupVertices[Vertex],0)),1,1,"")</f>
        <v>orth</v>
      </c>
      <c r="BH658" s="65" t="str">
        <f>REPLACE(INDEX(GroupVertices[Group], MATCH(Edges[[#This Row],[Vertex 2]],GroupVertices[Vertex],0)),1,1,"")</f>
        <v>orth</v>
      </c>
      <c r="BI658">
        <v>1</v>
      </c>
    </row>
    <row r="659" spans="1:61" x14ac:dyDescent="0.25">
      <c r="A659" s="64" t="s">
        <v>4486</v>
      </c>
      <c r="B659" s="64" t="s">
        <v>4565</v>
      </c>
      <c r="C659" s="79" t="s">
        <v>9479</v>
      </c>
      <c r="D659" s="87">
        <v>1</v>
      </c>
      <c r="E659" s="88"/>
      <c r="F659" s="89">
        <v>90</v>
      </c>
      <c r="G659" s="66" t="str">
        <f>IF(Edges[[#This Row],[Vertex 1]]=Edges[[#This Row],[Vertex 2]],"HIDE","SHOW")</f>
        <v>SHOW</v>
      </c>
      <c r="H659" s="77"/>
      <c r="I659" s="90"/>
      <c r="J659" s="90"/>
      <c r="K659" s="34" t="s">
        <v>65</v>
      </c>
      <c r="L659" s="93">
        <v>659</v>
      </c>
      <c r="M659" s="93"/>
      <c r="N659" s="92"/>
      <c r="O659" s="66" t="s">
        <v>232</v>
      </c>
      <c r="P659" s="68">
        <v>42848.294270833336</v>
      </c>
      <c r="Q659" s="66" t="s">
        <v>4680</v>
      </c>
      <c r="R659" s="66"/>
      <c r="S659" s="66"/>
      <c r="T659" s="66" t="s">
        <v>4857</v>
      </c>
      <c r="U659" s="66"/>
      <c r="V659" s="70" t="s">
        <v>5088</v>
      </c>
      <c r="W659" s="68">
        <v>42848.294270833336</v>
      </c>
      <c r="X659" s="70" t="s">
        <v>5370</v>
      </c>
      <c r="Y659" s="66"/>
      <c r="Z659" s="66"/>
      <c r="AA659" s="72" t="s">
        <v>5721</v>
      </c>
      <c r="AB659" s="66"/>
      <c r="AC659" s="66" t="b">
        <v>0</v>
      </c>
      <c r="AD659" s="66">
        <v>0</v>
      </c>
      <c r="AE659" s="72" t="s">
        <v>294</v>
      </c>
      <c r="AF659" s="66" t="b">
        <v>0</v>
      </c>
      <c r="AG659" s="66" t="s">
        <v>297</v>
      </c>
      <c r="AH659" s="66"/>
      <c r="AI659" s="72" t="s">
        <v>294</v>
      </c>
      <c r="AJ659" s="66" t="b">
        <v>0</v>
      </c>
      <c r="AK659" s="66">
        <v>61</v>
      </c>
      <c r="AL659" s="72" t="s">
        <v>5814</v>
      </c>
      <c r="AM659" s="66" t="s">
        <v>303</v>
      </c>
      <c r="AN659" s="66" t="b">
        <v>0</v>
      </c>
      <c r="AO659" s="72" t="s">
        <v>5814</v>
      </c>
      <c r="AP659" s="66" t="s">
        <v>178</v>
      </c>
      <c r="AQ659" s="66">
        <v>0</v>
      </c>
      <c r="AR659" s="66">
        <v>0</v>
      </c>
      <c r="AS659" s="66"/>
      <c r="AT659" s="66"/>
      <c r="AU659" s="66"/>
      <c r="AV659" s="66"/>
      <c r="AW659" s="66"/>
      <c r="AX659" s="66"/>
      <c r="AY659" s="66"/>
      <c r="AZ659" s="66"/>
      <c r="BA659" s="66" t="s">
        <v>1167</v>
      </c>
      <c r="BB659">
        <v>1</v>
      </c>
      <c r="BC659" s="66" t="str">
        <f>VLOOKUP(Edges[[#This Row],[States]],'Sentiment Classification'!E:G,3,FALSE)</f>
        <v>North</v>
      </c>
      <c r="BD659" s="66" t="str">
        <f>IF(Edges[[#This Row],[Vertex 1]]=Edges[[#This Row],[Vertex 2]],"HIDE","SHOW")</f>
        <v>SHOW</v>
      </c>
      <c r="BE659" s="66">
        <f>VLOOKUP(Edges[[#This Row],[Region]],'Sentiment Classification'!J:K,2,FALSE)</f>
        <v>154</v>
      </c>
      <c r="BF659" s="66">
        <f>VLOOKUP(Edges[[#This Row],[States]],'Sentiment Classification'!E:F,2,FALSE)</f>
        <v>161</v>
      </c>
      <c r="BG659" s="65" t="str">
        <f>REPLACE(INDEX(GroupVertices[Group], MATCH(Edges[[#This Row],[Vertex 1]],GroupVertices[Vertex],0)),1,1,"")</f>
        <v>orth</v>
      </c>
      <c r="BH659" s="65" t="str">
        <f>REPLACE(INDEX(GroupVertices[Group], MATCH(Edges[[#This Row],[Vertex 2]],GroupVertices[Vertex],0)),1,1,"")</f>
        <v>orth</v>
      </c>
      <c r="BI659">
        <v>1</v>
      </c>
    </row>
    <row r="660" spans="1:61" x14ac:dyDescent="0.25">
      <c r="A660" s="64" t="s">
        <v>4487</v>
      </c>
      <c r="B660" s="64" t="s">
        <v>4565</v>
      </c>
      <c r="C660" s="79" t="s">
        <v>9479</v>
      </c>
      <c r="D660" s="87">
        <v>1</v>
      </c>
      <c r="E660" s="88"/>
      <c r="F660" s="89">
        <v>90</v>
      </c>
      <c r="G660" s="66" t="str">
        <f>IF(Edges[[#This Row],[Vertex 1]]=Edges[[#This Row],[Vertex 2]],"HIDE","SHOW")</f>
        <v>SHOW</v>
      </c>
      <c r="H660" s="77"/>
      <c r="I660" s="90"/>
      <c r="J660" s="90"/>
      <c r="K660" s="34" t="s">
        <v>65</v>
      </c>
      <c r="L660" s="93">
        <v>660</v>
      </c>
      <c r="M660" s="93"/>
      <c r="N660" s="92"/>
      <c r="O660" s="66" t="s">
        <v>232</v>
      </c>
      <c r="P660" s="68">
        <v>42848.305393518516</v>
      </c>
      <c r="Q660" s="66" t="s">
        <v>4680</v>
      </c>
      <c r="R660" s="66"/>
      <c r="S660" s="66"/>
      <c r="T660" s="66" t="s">
        <v>4857</v>
      </c>
      <c r="U660" s="66"/>
      <c r="V660" s="70" t="s">
        <v>5089</v>
      </c>
      <c r="W660" s="68">
        <v>42848.305393518516</v>
      </c>
      <c r="X660" s="70" t="s">
        <v>5371</v>
      </c>
      <c r="Y660" s="66"/>
      <c r="Z660" s="66"/>
      <c r="AA660" s="72" t="s">
        <v>5722</v>
      </c>
      <c r="AB660" s="66"/>
      <c r="AC660" s="66" t="b">
        <v>0</v>
      </c>
      <c r="AD660" s="66">
        <v>0</v>
      </c>
      <c r="AE660" s="72" t="s">
        <v>294</v>
      </c>
      <c r="AF660" s="66" t="b">
        <v>0</v>
      </c>
      <c r="AG660" s="66" t="s">
        <v>297</v>
      </c>
      <c r="AH660" s="66"/>
      <c r="AI660" s="72" t="s">
        <v>294</v>
      </c>
      <c r="AJ660" s="66" t="b">
        <v>0</v>
      </c>
      <c r="AK660" s="66">
        <v>61</v>
      </c>
      <c r="AL660" s="72" t="s">
        <v>5814</v>
      </c>
      <c r="AM660" s="66" t="s">
        <v>303</v>
      </c>
      <c r="AN660" s="66" t="b">
        <v>0</v>
      </c>
      <c r="AO660" s="72" t="s">
        <v>5814</v>
      </c>
      <c r="AP660" s="66" t="s">
        <v>178</v>
      </c>
      <c r="AQ660" s="66">
        <v>0</v>
      </c>
      <c r="AR660" s="66">
        <v>0</v>
      </c>
      <c r="AS660" s="66"/>
      <c r="AT660" s="66"/>
      <c r="AU660" s="66"/>
      <c r="AV660" s="66"/>
      <c r="AW660" s="66"/>
      <c r="AX660" s="66"/>
      <c r="AY660" s="66"/>
      <c r="AZ660" s="66"/>
      <c r="BA660" s="66" t="s">
        <v>1167</v>
      </c>
      <c r="BB660">
        <v>1</v>
      </c>
      <c r="BC660" s="66" t="str">
        <f>VLOOKUP(Edges[[#This Row],[States]],'Sentiment Classification'!E:G,3,FALSE)</f>
        <v>North</v>
      </c>
      <c r="BD660" s="66" t="str">
        <f>IF(Edges[[#This Row],[Vertex 1]]=Edges[[#This Row],[Vertex 2]],"HIDE","SHOW")</f>
        <v>SHOW</v>
      </c>
      <c r="BE660" s="66">
        <f>VLOOKUP(Edges[[#This Row],[Region]],'Sentiment Classification'!J:K,2,FALSE)</f>
        <v>154</v>
      </c>
      <c r="BF660" s="66">
        <f>VLOOKUP(Edges[[#This Row],[States]],'Sentiment Classification'!E:F,2,FALSE)</f>
        <v>161</v>
      </c>
      <c r="BG660" s="65" t="str">
        <f>REPLACE(INDEX(GroupVertices[Group], MATCH(Edges[[#This Row],[Vertex 1]],GroupVertices[Vertex],0)),1,1,"")</f>
        <v>orth</v>
      </c>
      <c r="BH660" s="65" t="str">
        <f>REPLACE(INDEX(GroupVertices[Group], MATCH(Edges[[#This Row],[Vertex 2]],GroupVertices[Vertex],0)),1,1,"")</f>
        <v>orth</v>
      </c>
      <c r="BI660">
        <v>1</v>
      </c>
    </row>
    <row r="661" spans="1:61" x14ac:dyDescent="0.25">
      <c r="A661" s="64" t="s">
        <v>4488</v>
      </c>
      <c r="B661" s="64" t="s">
        <v>4565</v>
      </c>
      <c r="C661" s="79" t="s">
        <v>9479</v>
      </c>
      <c r="D661" s="87">
        <v>1</v>
      </c>
      <c r="E661" s="88"/>
      <c r="F661" s="89">
        <v>90</v>
      </c>
      <c r="G661" s="66" t="str">
        <f>IF(Edges[[#This Row],[Vertex 1]]=Edges[[#This Row],[Vertex 2]],"HIDE","SHOW")</f>
        <v>SHOW</v>
      </c>
      <c r="H661" s="77"/>
      <c r="I661" s="90"/>
      <c r="J661" s="90"/>
      <c r="K661" s="34" t="s">
        <v>65</v>
      </c>
      <c r="L661" s="93">
        <v>661</v>
      </c>
      <c r="M661" s="93"/>
      <c r="N661" s="92"/>
      <c r="O661" s="66" t="s">
        <v>232</v>
      </c>
      <c r="P661" s="68">
        <v>42848.30641203704</v>
      </c>
      <c r="Q661" s="66" t="s">
        <v>4680</v>
      </c>
      <c r="R661" s="66"/>
      <c r="S661" s="66"/>
      <c r="T661" s="66" t="s">
        <v>4857</v>
      </c>
      <c r="U661" s="66"/>
      <c r="V661" s="70" t="s">
        <v>418</v>
      </c>
      <c r="W661" s="68">
        <v>42848.30641203704</v>
      </c>
      <c r="X661" s="70" t="s">
        <v>5372</v>
      </c>
      <c r="Y661" s="66"/>
      <c r="Z661" s="66"/>
      <c r="AA661" s="72" t="s">
        <v>5723</v>
      </c>
      <c r="AB661" s="66"/>
      <c r="AC661" s="66" t="b">
        <v>0</v>
      </c>
      <c r="AD661" s="66">
        <v>0</v>
      </c>
      <c r="AE661" s="72" t="s">
        <v>294</v>
      </c>
      <c r="AF661" s="66" t="b">
        <v>0</v>
      </c>
      <c r="AG661" s="66" t="s">
        <v>297</v>
      </c>
      <c r="AH661" s="66"/>
      <c r="AI661" s="72" t="s">
        <v>294</v>
      </c>
      <c r="AJ661" s="66" t="b">
        <v>0</v>
      </c>
      <c r="AK661" s="66">
        <v>61</v>
      </c>
      <c r="AL661" s="72" t="s">
        <v>5814</v>
      </c>
      <c r="AM661" s="66" t="s">
        <v>303</v>
      </c>
      <c r="AN661" s="66" t="b">
        <v>0</v>
      </c>
      <c r="AO661" s="72" t="s">
        <v>5814</v>
      </c>
      <c r="AP661" s="66" t="s">
        <v>178</v>
      </c>
      <c r="AQ661" s="66">
        <v>0</v>
      </c>
      <c r="AR661" s="66">
        <v>0</v>
      </c>
      <c r="AS661" s="66"/>
      <c r="AT661" s="66"/>
      <c r="AU661" s="66"/>
      <c r="AV661" s="66"/>
      <c r="AW661" s="66"/>
      <c r="AX661" s="66"/>
      <c r="AY661" s="66"/>
      <c r="AZ661" s="66"/>
      <c r="BA661" s="66" t="s">
        <v>1167</v>
      </c>
      <c r="BB661">
        <v>1</v>
      </c>
      <c r="BC661" s="66" t="str">
        <f>VLOOKUP(Edges[[#This Row],[States]],'Sentiment Classification'!E:G,3,FALSE)</f>
        <v>North</v>
      </c>
      <c r="BD661" s="66" t="str">
        <f>IF(Edges[[#This Row],[Vertex 1]]=Edges[[#This Row],[Vertex 2]],"HIDE","SHOW")</f>
        <v>SHOW</v>
      </c>
      <c r="BE661" s="66">
        <f>VLOOKUP(Edges[[#This Row],[Region]],'Sentiment Classification'!J:K,2,FALSE)</f>
        <v>154</v>
      </c>
      <c r="BF661" s="66">
        <f>VLOOKUP(Edges[[#This Row],[States]],'Sentiment Classification'!E:F,2,FALSE)</f>
        <v>161</v>
      </c>
      <c r="BG661" s="65" t="str">
        <f>REPLACE(INDEX(GroupVertices[Group], MATCH(Edges[[#This Row],[Vertex 1]],GroupVertices[Vertex],0)),1,1,"")</f>
        <v>orth</v>
      </c>
      <c r="BH661" s="65" t="str">
        <f>REPLACE(INDEX(GroupVertices[Group], MATCH(Edges[[#This Row],[Vertex 2]],GroupVertices[Vertex],0)),1,1,"")</f>
        <v>orth</v>
      </c>
      <c r="BI661">
        <v>1</v>
      </c>
    </row>
    <row r="662" spans="1:61" x14ac:dyDescent="0.25">
      <c r="A662" s="64" t="s">
        <v>4489</v>
      </c>
      <c r="B662" s="64" t="s">
        <v>4565</v>
      </c>
      <c r="C662" s="79" t="s">
        <v>9479</v>
      </c>
      <c r="D662" s="87">
        <v>1</v>
      </c>
      <c r="E662" s="88"/>
      <c r="F662" s="89">
        <v>90</v>
      </c>
      <c r="G662" s="66" t="str">
        <f>IF(Edges[[#This Row],[Vertex 1]]=Edges[[#This Row],[Vertex 2]],"HIDE","SHOW")</f>
        <v>SHOW</v>
      </c>
      <c r="H662" s="77"/>
      <c r="I662" s="90"/>
      <c r="J662" s="90"/>
      <c r="K662" s="34" t="s">
        <v>65</v>
      </c>
      <c r="L662" s="93">
        <v>662</v>
      </c>
      <c r="M662" s="93"/>
      <c r="N662" s="92"/>
      <c r="O662" s="66" t="s">
        <v>232</v>
      </c>
      <c r="P662" s="68">
        <v>42848.309988425928</v>
      </c>
      <c r="Q662" s="66" t="s">
        <v>4680</v>
      </c>
      <c r="R662" s="66"/>
      <c r="S662" s="66"/>
      <c r="T662" s="66" t="s">
        <v>4857</v>
      </c>
      <c r="U662" s="66"/>
      <c r="V662" s="70" t="s">
        <v>5090</v>
      </c>
      <c r="W662" s="68">
        <v>42848.309988425928</v>
      </c>
      <c r="X662" s="70" t="s">
        <v>5373</v>
      </c>
      <c r="Y662" s="66"/>
      <c r="Z662" s="66"/>
      <c r="AA662" s="72" t="s">
        <v>5724</v>
      </c>
      <c r="AB662" s="66"/>
      <c r="AC662" s="66" t="b">
        <v>0</v>
      </c>
      <c r="AD662" s="66">
        <v>0</v>
      </c>
      <c r="AE662" s="72" t="s">
        <v>294</v>
      </c>
      <c r="AF662" s="66" t="b">
        <v>0</v>
      </c>
      <c r="AG662" s="66" t="s">
        <v>297</v>
      </c>
      <c r="AH662" s="66"/>
      <c r="AI662" s="72" t="s">
        <v>294</v>
      </c>
      <c r="AJ662" s="66" t="b">
        <v>0</v>
      </c>
      <c r="AK662" s="66">
        <v>61</v>
      </c>
      <c r="AL662" s="72" t="s">
        <v>5814</v>
      </c>
      <c r="AM662" s="66" t="s">
        <v>303</v>
      </c>
      <c r="AN662" s="66" t="b">
        <v>0</v>
      </c>
      <c r="AO662" s="72" t="s">
        <v>5814</v>
      </c>
      <c r="AP662" s="66" t="s">
        <v>178</v>
      </c>
      <c r="AQ662" s="66">
        <v>0</v>
      </c>
      <c r="AR662" s="66">
        <v>0</v>
      </c>
      <c r="AS662" s="66"/>
      <c r="AT662" s="66"/>
      <c r="AU662" s="66"/>
      <c r="AV662" s="66"/>
      <c r="AW662" s="66"/>
      <c r="AX662" s="66"/>
      <c r="AY662" s="66"/>
      <c r="AZ662" s="66"/>
      <c r="BA662" s="66" t="s">
        <v>1167</v>
      </c>
      <c r="BB662">
        <v>1</v>
      </c>
      <c r="BC662" s="66" t="str">
        <f>VLOOKUP(Edges[[#This Row],[States]],'Sentiment Classification'!E:G,3,FALSE)</f>
        <v>North</v>
      </c>
      <c r="BD662" s="66" t="str">
        <f>IF(Edges[[#This Row],[Vertex 1]]=Edges[[#This Row],[Vertex 2]],"HIDE","SHOW")</f>
        <v>SHOW</v>
      </c>
      <c r="BE662" s="66">
        <f>VLOOKUP(Edges[[#This Row],[Region]],'Sentiment Classification'!J:K,2,FALSE)</f>
        <v>154</v>
      </c>
      <c r="BF662" s="66">
        <f>VLOOKUP(Edges[[#This Row],[States]],'Sentiment Classification'!E:F,2,FALSE)</f>
        <v>161</v>
      </c>
      <c r="BG662" s="65" t="str">
        <f>REPLACE(INDEX(GroupVertices[Group], MATCH(Edges[[#This Row],[Vertex 1]],GroupVertices[Vertex],0)),1,1,"")</f>
        <v>orth</v>
      </c>
      <c r="BH662" s="65" t="str">
        <f>REPLACE(INDEX(GroupVertices[Group], MATCH(Edges[[#This Row],[Vertex 2]],GroupVertices[Vertex],0)),1,1,"")</f>
        <v>orth</v>
      </c>
      <c r="BI662">
        <v>1</v>
      </c>
    </row>
    <row r="663" spans="1:61" x14ac:dyDescent="0.25">
      <c r="A663" s="64" t="s">
        <v>4490</v>
      </c>
      <c r="B663" s="64" t="s">
        <v>4565</v>
      </c>
      <c r="C663" s="79" t="s">
        <v>9479</v>
      </c>
      <c r="D663" s="87">
        <v>1</v>
      </c>
      <c r="E663" s="88"/>
      <c r="F663" s="89">
        <v>90</v>
      </c>
      <c r="G663" s="66" t="str">
        <f>IF(Edges[[#This Row],[Vertex 1]]=Edges[[#This Row],[Vertex 2]],"HIDE","SHOW")</f>
        <v>SHOW</v>
      </c>
      <c r="H663" s="77"/>
      <c r="I663" s="90"/>
      <c r="J663" s="90"/>
      <c r="K663" s="34" t="s">
        <v>65</v>
      </c>
      <c r="L663" s="93">
        <v>663</v>
      </c>
      <c r="M663" s="93"/>
      <c r="N663" s="92"/>
      <c r="O663" s="66" t="s">
        <v>232</v>
      </c>
      <c r="P663" s="68">
        <v>42848.39644675926</v>
      </c>
      <c r="Q663" s="66" t="s">
        <v>4680</v>
      </c>
      <c r="R663" s="66"/>
      <c r="S663" s="66"/>
      <c r="T663" s="66" t="s">
        <v>4857</v>
      </c>
      <c r="U663" s="66"/>
      <c r="V663" s="70" t="s">
        <v>5091</v>
      </c>
      <c r="W663" s="68">
        <v>42848.39644675926</v>
      </c>
      <c r="X663" s="70" t="s">
        <v>5374</v>
      </c>
      <c r="Y663" s="66"/>
      <c r="Z663" s="66"/>
      <c r="AA663" s="72" t="s">
        <v>5725</v>
      </c>
      <c r="AB663" s="66"/>
      <c r="AC663" s="66" t="b">
        <v>0</v>
      </c>
      <c r="AD663" s="66">
        <v>0</v>
      </c>
      <c r="AE663" s="72" t="s">
        <v>294</v>
      </c>
      <c r="AF663" s="66" t="b">
        <v>0</v>
      </c>
      <c r="AG663" s="66" t="s">
        <v>297</v>
      </c>
      <c r="AH663" s="66"/>
      <c r="AI663" s="72" t="s">
        <v>294</v>
      </c>
      <c r="AJ663" s="66" t="b">
        <v>0</v>
      </c>
      <c r="AK663" s="66">
        <v>61</v>
      </c>
      <c r="AL663" s="72" t="s">
        <v>5814</v>
      </c>
      <c r="AM663" s="66" t="s">
        <v>303</v>
      </c>
      <c r="AN663" s="66" t="b">
        <v>0</v>
      </c>
      <c r="AO663" s="72" t="s">
        <v>5814</v>
      </c>
      <c r="AP663" s="66" t="s">
        <v>178</v>
      </c>
      <c r="AQ663" s="66">
        <v>0</v>
      </c>
      <c r="AR663" s="66">
        <v>0</v>
      </c>
      <c r="AS663" s="66"/>
      <c r="AT663" s="66"/>
      <c r="AU663" s="66"/>
      <c r="AV663" s="66"/>
      <c r="AW663" s="66"/>
      <c r="AX663" s="66"/>
      <c r="AY663" s="66"/>
      <c r="AZ663" s="66"/>
      <c r="BA663" s="66" t="s">
        <v>1167</v>
      </c>
      <c r="BB663">
        <v>1</v>
      </c>
      <c r="BC663" s="66" t="str">
        <f>VLOOKUP(Edges[[#This Row],[States]],'Sentiment Classification'!E:G,3,FALSE)</f>
        <v>North</v>
      </c>
      <c r="BD663" s="66" t="str">
        <f>IF(Edges[[#This Row],[Vertex 1]]=Edges[[#This Row],[Vertex 2]],"HIDE","SHOW")</f>
        <v>SHOW</v>
      </c>
      <c r="BE663" s="66">
        <f>VLOOKUP(Edges[[#This Row],[Region]],'Sentiment Classification'!J:K,2,FALSE)</f>
        <v>154</v>
      </c>
      <c r="BF663" s="66">
        <f>VLOOKUP(Edges[[#This Row],[States]],'Sentiment Classification'!E:F,2,FALSE)</f>
        <v>161</v>
      </c>
      <c r="BG663" s="65" t="str">
        <f>REPLACE(INDEX(GroupVertices[Group], MATCH(Edges[[#This Row],[Vertex 1]],GroupVertices[Vertex],0)),1,1,"")</f>
        <v>orth</v>
      </c>
      <c r="BH663" s="65" t="str">
        <f>REPLACE(INDEX(GroupVertices[Group], MATCH(Edges[[#This Row],[Vertex 2]],GroupVertices[Vertex],0)),1,1,"")</f>
        <v>orth</v>
      </c>
      <c r="BI663">
        <v>1</v>
      </c>
    </row>
    <row r="664" spans="1:61" x14ac:dyDescent="0.25">
      <c r="A664" s="64" t="s">
        <v>4491</v>
      </c>
      <c r="B664" s="64" t="s">
        <v>4565</v>
      </c>
      <c r="C664" s="79" t="s">
        <v>9479</v>
      </c>
      <c r="D664" s="87">
        <v>1</v>
      </c>
      <c r="E664" s="88"/>
      <c r="F664" s="89">
        <v>90</v>
      </c>
      <c r="G664" s="66" t="str">
        <f>IF(Edges[[#This Row],[Vertex 1]]=Edges[[#This Row],[Vertex 2]],"HIDE","SHOW")</f>
        <v>SHOW</v>
      </c>
      <c r="H664" s="77"/>
      <c r="I664" s="90"/>
      <c r="J664" s="90"/>
      <c r="K664" s="34" t="s">
        <v>65</v>
      </c>
      <c r="L664" s="93">
        <v>664</v>
      </c>
      <c r="M664" s="93"/>
      <c r="N664" s="92"/>
      <c r="O664" s="66" t="s">
        <v>232</v>
      </c>
      <c r="P664" s="68">
        <v>42848.417569444442</v>
      </c>
      <c r="Q664" s="66" t="s">
        <v>4680</v>
      </c>
      <c r="R664" s="66"/>
      <c r="S664" s="66"/>
      <c r="T664" s="66" t="s">
        <v>4857</v>
      </c>
      <c r="U664" s="66"/>
      <c r="V664" s="70" t="s">
        <v>5092</v>
      </c>
      <c r="W664" s="68">
        <v>42848.417569444442</v>
      </c>
      <c r="X664" s="70" t="s">
        <v>5375</v>
      </c>
      <c r="Y664" s="66"/>
      <c r="Z664" s="66"/>
      <c r="AA664" s="72" t="s">
        <v>5726</v>
      </c>
      <c r="AB664" s="66"/>
      <c r="AC664" s="66" t="b">
        <v>0</v>
      </c>
      <c r="AD664" s="66">
        <v>0</v>
      </c>
      <c r="AE664" s="72" t="s">
        <v>294</v>
      </c>
      <c r="AF664" s="66" t="b">
        <v>0</v>
      </c>
      <c r="AG664" s="66" t="s">
        <v>297</v>
      </c>
      <c r="AH664" s="66"/>
      <c r="AI664" s="72" t="s">
        <v>294</v>
      </c>
      <c r="AJ664" s="66" t="b">
        <v>0</v>
      </c>
      <c r="AK664" s="66">
        <v>61</v>
      </c>
      <c r="AL664" s="72" t="s">
        <v>5814</v>
      </c>
      <c r="AM664" s="66" t="s">
        <v>303</v>
      </c>
      <c r="AN664" s="66" t="b">
        <v>0</v>
      </c>
      <c r="AO664" s="72" t="s">
        <v>5814</v>
      </c>
      <c r="AP664" s="66" t="s">
        <v>178</v>
      </c>
      <c r="AQ664" s="66">
        <v>0</v>
      </c>
      <c r="AR664" s="66">
        <v>0</v>
      </c>
      <c r="AS664" s="66"/>
      <c r="AT664" s="66"/>
      <c r="AU664" s="66"/>
      <c r="AV664" s="66"/>
      <c r="AW664" s="66"/>
      <c r="AX664" s="66"/>
      <c r="AY664" s="66"/>
      <c r="AZ664" s="66"/>
      <c r="BA664" s="66" t="s">
        <v>1167</v>
      </c>
      <c r="BB664">
        <v>1</v>
      </c>
      <c r="BC664" s="66" t="str">
        <f>VLOOKUP(Edges[[#This Row],[States]],'Sentiment Classification'!E:G,3,FALSE)</f>
        <v>North</v>
      </c>
      <c r="BD664" s="66" t="str">
        <f>IF(Edges[[#This Row],[Vertex 1]]=Edges[[#This Row],[Vertex 2]],"HIDE","SHOW")</f>
        <v>SHOW</v>
      </c>
      <c r="BE664" s="66">
        <f>VLOOKUP(Edges[[#This Row],[Region]],'Sentiment Classification'!J:K,2,FALSE)</f>
        <v>154</v>
      </c>
      <c r="BF664" s="66">
        <f>VLOOKUP(Edges[[#This Row],[States]],'Sentiment Classification'!E:F,2,FALSE)</f>
        <v>161</v>
      </c>
      <c r="BG664" s="65" t="str">
        <f>REPLACE(INDEX(GroupVertices[Group], MATCH(Edges[[#This Row],[Vertex 1]],GroupVertices[Vertex],0)),1,1,"")</f>
        <v>orth</v>
      </c>
      <c r="BH664" s="65" t="str">
        <f>REPLACE(INDEX(GroupVertices[Group], MATCH(Edges[[#This Row],[Vertex 2]],GroupVertices[Vertex],0)),1,1,"")</f>
        <v>orth</v>
      </c>
      <c r="BI664">
        <v>1</v>
      </c>
    </row>
    <row r="665" spans="1:61" x14ac:dyDescent="0.25">
      <c r="A665" s="64" t="s">
        <v>4492</v>
      </c>
      <c r="B665" s="64" t="s">
        <v>4565</v>
      </c>
      <c r="C665" s="79" t="s">
        <v>9479</v>
      </c>
      <c r="D665" s="87">
        <v>1</v>
      </c>
      <c r="E665" s="88"/>
      <c r="F665" s="89">
        <v>90</v>
      </c>
      <c r="G665" s="66" t="str">
        <f>IF(Edges[[#This Row],[Vertex 1]]=Edges[[#This Row],[Vertex 2]],"HIDE","SHOW")</f>
        <v>SHOW</v>
      </c>
      <c r="H665" s="77"/>
      <c r="I665" s="90"/>
      <c r="J665" s="90"/>
      <c r="K665" s="34" t="s">
        <v>65</v>
      </c>
      <c r="L665" s="93">
        <v>665</v>
      </c>
      <c r="M665" s="93"/>
      <c r="N665" s="92"/>
      <c r="O665" s="66" t="s">
        <v>232</v>
      </c>
      <c r="P665" s="68">
        <v>42848.507534722223</v>
      </c>
      <c r="Q665" s="66" t="s">
        <v>4680</v>
      </c>
      <c r="R665" s="66"/>
      <c r="S665" s="66"/>
      <c r="T665" s="66" t="s">
        <v>4857</v>
      </c>
      <c r="U665" s="66"/>
      <c r="V665" s="70" t="s">
        <v>5093</v>
      </c>
      <c r="W665" s="68">
        <v>42848.507534722223</v>
      </c>
      <c r="X665" s="70" t="s">
        <v>5376</v>
      </c>
      <c r="Y665" s="66"/>
      <c r="Z665" s="66"/>
      <c r="AA665" s="72" t="s">
        <v>5727</v>
      </c>
      <c r="AB665" s="66"/>
      <c r="AC665" s="66" t="b">
        <v>0</v>
      </c>
      <c r="AD665" s="66">
        <v>0</v>
      </c>
      <c r="AE665" s="72" t="s">
        <v>294</v>
      </c>
      <c r="AF665" s="66" t="b">
        <v>0</v>
      </c>
      <c r="AG665" s="66" t="s">
        <v>297</v>
      </c>
      <c r="AH665" s="66"/>
      <c r="AI665" s="72" t="s">
        <v>294</v>
      </c>
      <c r="AJ665" s="66" t="b">
        <v>0</v>
      </c>
      <c r="AK665" s="66">
        <v>61</v>
      </c>
      <c r="AL665" s="72" t="s">
        <v>5814</v>
      </c>
      <c r="AM665" s="66" t="s">
        <v>303</v>
      </c>
      <c r="AN665" s="66" t="b">
        <v>0</v>
      </c>
      <c r="AO665" s="72" t="s">
        <v>5814</v>
      </c>
      <c r="AP665" s="66" t="s">
        <v>178</v>
      </c>
      <c r="AQ665" s="66">
        <v>0</v>
      </c>
      <c r="AR665" s="66">
        <v>0</v>
      </c>
      <c r="AS665" s="66"/>
      <c r="AT665" s="66"/>
      <c r="AU665" s="66"/>
      <c r="AV665" s="66"/>
      <c r="AW665" s="66"/>
      <c r="AX665" s="66"/>
      <c r="AY665" s="66"/>
      <c r="AZ665" s="66"/>
      <c r="BA665" s="66" t="s">
        <v>1167</v>
      </c>
      <c r="BB665">
        <v>1</v>
      </c>
      <c r="BC665" s="66" t="str">
        <f>VLOOKUP(Edges[[#This Row],[States]],'Sentiment Classification'!E:G,3,FALSE)</f>
        <v>North</v>
      </c>
      <c r="BD665" s="66" t="str">
        <f>IF(Edges[[#This Row],[Vertex 1]]=Edges[[#This Row],[Vertex 2]],"HIDE","SHOW")</f>
        <v>SHOW</v>
      </c>
      <c r="BE665" s="66">
        <f>VLOOKUP(Edges[[#This Row],[Region]],'Sentiment Classification'!J:K,2,FALSE)</f>
        <v>154</v>
      </c>
      <c r="BF665" s="66">
        <f>VLOOKUP(Edges[[#This Row],[States]],'Sentiment Classification'!E:F,2,FALSE)</f>
        <v>161</v>
      </c>
      <c r="BG665" s="65" t="str">
        <f>REPLACE(INDEX(GroupVertices[Group], MATCH(Edges[[#This Row],[Vertex 1]],GroupVertices[Vertex],0)),1,1,"")</f>
        <v>orth</v>
      </c>
      <c r="BH665" s="65" t="str">
        <f>REPLACE(INDEX(GroupVertices[Group], MATCH(Edges[[#This Row],[Vertex 2]],GroupVertices[Vertex],0)),1,1,"")</f>
        <v>orth</v>
      </c>
      <c r="BI665">
        <v>1</v>
      </c>
    </row>
    <row r="666" spans="1:61" x14ac:dyDescent="0.25">
      <c r="A666" s="64" t="s">
        <v>4493</v>
      </c>
      <c r="B666" s="64" t="s">
        <v>4614</v>
      </c>
      <c r="C666" s="79" t="s">
        <v>9481</v>
      </c>
      <c r="D666" s="87">
        <v>1</v>
      </c>
      <c r="E666" s="88"/>
      <c r="F666" s="89">
        <v>90</v>
      </c>
      <c r="G666" s="66" t="str">
        <f>IF(Edges[[#This Row],[Vertex 1]]=Edges[[#This Row],[Vertex 2]],"HIDE","SHOW")</f>
        <v>SHOW</v>
      </c>
      <c r="H666" s="77"/>
      <c r="I666" s="90"/>
      <c r="J666" s="90"/>
      <c r="K666" s="34" t="s">
        <v>65</v>
      </c>
      <c r="L666" s="93">
        <v>666</v>
      </c>
      <c r="M666" s="93"/>
      <c r="N666" s="92"/>
      <c r="O666" s="66" t="s">
        <v>232</v>
      </c>
      <c r="P666" s="68">
        <v>42848.51939814815</v>
      </c>
      <c r="Q666" s="66" t="s">
        <v>4695</v>
      </c>
      <c r="R666" s="66"/>
      <c r="S666" s="66"/>
      <c r="T666" s="66"/>
      <c r="U666" s="66"/>
      <c r="V666" s="70" t="s">
        <v>5094</v>
      </c>
      <c r="W666" s="68">
        <v>42848.51939814815</v>
      </c>
      <c r="X666" s="70" t="s">
        <v>5377</v>
      </c>
      <c r="Y666" s="66"/>
      <c r="Z666" s="66"/>
      <c r="AA666" s="72" t="s">
        <v>5728</v>
      </c>
      <c r="AB666" s="66"/>
      <c r="AC666" s="66" t="b">
        <v>0</v>
      </c>
      <c r="AD666" s="66">
        <v>0</v>
      </c>
      <c r="AE666" s="72" t="s">
        <v>294</v>
      </c>
      <c r="AF666" s="66" t="b">
        <v>0</v>
      </c>
      <c r="AG666" s="66" t="s">
        <v>297</v>
      </c>
      <c r="AH666" s="66"/>
      <c r="AI666" s="72" t="s">
        <v>294</v>
      </c>
      <c r="AJ666" s="66" t="b">
        <v>0</v>
      </c>
      <c r="AK666" s="66">
        <v>0</v>
      </c>
      <c r="AL666" s="72" t="s">
        <v>294</v>
      </c>
      <c r="AM666" s="66" t="s">
        <v>303</v>
      </c>
      <c r="AN666" s="66" t="b">
        <v>0</v>
      </c>
      <c r="AO666" s="72" t="s">
        <v>5728</v>
      </c>
      <c r="AP666" s="66" t="s">
        <v>178</v>
      </c>
      <c r="AQ666" s="66">
        <v>0</v>
      </c>
      <c r="AR666" s="66">
        <v>0</v>
      </c>
      <c r="AS666" s="66"/>
      <c r="AT666" s="66"/>
      <c r="AU666" s="66"/>
      <c r="AV666" s="66"/>
      <c r="AW666" s="66"/>
      <c r="AX666" s="66"/>
      <c r="AY666" s="66"/>
      <c r="AZ666" s="66"/>
      <c r="BA666" s="66" t="s">
        <v>1167</v>
      </c>
      <c r="BB666">
        <v>0</v>
      </c>
      <c r="BC666" s="66" t="str">
        <f>VLOOKUP(Edges[[#This Row],[States]],'Sentiment Classification'!E:G,3,FALSE)</f>
        <v>North</v>
      </c>
      <c r="BD666" s="66" t="str">
        <f>IF(Edges[[#This Row],[Vertex 1]]=Edges[[#This Row],[Vertex 2]],"HIDE","SHOW")</f>
        <v>SHOW</v>
      </c>
      <c r="BE666" s="66">
        <f>VLOOKUP(Edges[[#This Row],[Region]],'Sentiment Classification'!J:K,2,FALSE)</f>
        <v>154</v>
      </c>
      <c r="BF666" s="66">
        <f>VLOOKUP(Edges[[#This Row],[States]],'Sentiment Classification'!E:F,2,FALSE)</f>
        <v>161</v>
      </c>
      <c r="BG666" s="65" t="str">
        <f>REPLACE(INDEX(GroupVertices[Group], MATCH(Edges[[#This Row],[Vertex 1]],GroupVertices[Vertex],0)),1,1,"")</f>
        <v>orth</v>
      </c>
      <c r="BH666" s="65" t="str">
        <f>REPLACE(INDEX(GroupVertices[Group], MATCH(Edges[[#This Row],[Vertex 2]],GroupVertices[Vertex],0)),1,1,"")</f>
        <v>orth</v>
      </c>
      <c r="BI666">
        <v>1</v>
      </c>
    </row>
    <row r="667" spans="1:61" hidden="1" x14ac:dyDescent="0.25">
      <c r="A667" s="64" t="s">
        <v>4494</v>
      </c>
      <c r="B667" s="64" t="s">
        <v>4494</v>
      </c>
      <c r="C667" s="79"/>
      <c r="D667" s="87"/>
      <c r="E667" s="88"/>
      <c r="F667" s="89"/>
      <c r="G667" s="66" t="str">
        <f>IF(Edges[[#This Row],[Vertex 1]]=Edges[[#This Row],[Vertex 2]],"HIDE","SHOW")</f>
        <v>HIDE</v>
      </c>
      <c r="H667" s="77"/>
      <c r="I667" s="90"/>
      <c r="J667" s="90"/>
      <c r="K667" s="34" t="s">
        <v>65</v>
      </c>
      <c r="L667" s="93">
        <v>667</v>
      </c>
      <c r="M667" s="93"/>
      <c r="N667" s="92"/>
      <c r="O667" s="66" t="s">
        <v>178</v>
      </c>
      <c r="P667" s="68">
        <v>42848.468680555554</v>
      </c>
      <c r="Q667" s="66" t="s">
        <v>4696</v>
      </c>
      <c r="R667" s="69" t="s">
        <v>4809</v>
      </c>
      <c r="S667" s="66" t="s">
        <v>4840</v>
      </c>
      <c r="T667" s="66"/>
      <c r="U667" s="66"/>
      <c r="V667" s="70" t="s">
        <v>5095</v>
      </c>
      <c r="W667" s="68">
        <v>42848.468680555554</v>
      </c>
      <c r="X667" s="70" t="s">
        <v>5378</v>
      </c>
      <c r="Y667" s="66"/>
      <c r="Z667" s="66"/>
      <c r="AA667" s="72" t="s">
        <v>5729</v>
      </c>
      <c r="AB667" s="66"/>
      <c r="AC667" s="66" t="b">
        <v>0</v>
      </c>
      <c r="AD667" s="66">
        <v>0</v>
      </c>
      <c r="AE667" s="72" t="s">
        <v>294</v>
      </c>
      <c r="AF667" s="66" t="b">
        <v>0</v>
      </c>
      <c r="AG667" s="66" t="s">
        <v>297</v>
      </c>
      <c r="AH667" s="66"/>
      <c r="AI667" s="72" t="s">
        <v>294</v>
      </c>
      <c r="AJ667" s="66" t="b">
        <v>0</v>
      </c>
      <c r="AK667" s="66">
        <v>0</v>
      </c>
      <c r="AL667" s="72" t="s">
        <v>294</v>
      </c>
      <c r="AM667" s="66" t="s">
        <v>5910</v>
      </c>
      <c r="AN667" s="66" t="b">
        <v>0</v>
      </c>
      <c r="AO667" s="72" t="s">
        <v>5729</v>
      </c>
      <c r="AP667" s="66" t="s">
        <v>178</v>
      </c>
      <c r="AQ667" s="66">
        <v>0</v>
      </c>
      <c r="AR667" s="66">
        <v>0</v>
      </c>
      <c r="AS667" s="66"/>
      <c r="AT667" s="66"/>
      <c r="AU667" s="66"/>
      <c r="AV667" s="66"/>
      <c r="AW667" s="66"/>
      <c r="AX667" s="66"/>
      <c r="AY667" s="66"/>
      <c r="AZ667" s="66"/>
      <c r="BA667" s="66" t="s">
        <v>1167</v>
      </c>
      <c r="BB667">
        <v>0</v>
      </c>
      <c r="BC667" s="66" t="str">
        <f>VLOOKUP(Edges[[#This Row],[States]],'Sentiment Classification'!E:G,3,FALSE)</f>
        <v>North</v>
      </c>
      <c r="BD667" s="66" t="str">
        <f>IF(Edges[[#This Row],[Vertex 1]]=Edges[[#This Row],[Vertex 2]],"HIDE","SHOW")</f>
        <v>HIDE</v>
      </c>
      <c r="BE667" s="66">
        <f>VLOOKUP(Edges[[#This Row],[Region]],'Sentiment Classification'!J:K,2,FALSE)</f>
        <v>154</v>
      </c>
      <c r="BF667" s="66">
        <f>VLOOKUP(Edges[[#This Row],[States]],'Sentiment Classification'!E:F,2,FALSE)</f>
        <v>161</v>
      </c>
      <c r="BG667" s="137" t="e">
        <f>REPLACE(INDEX(GroupVertices[Group], MATCH(Edges[[#This Row],[Vertex 1]],GroupVertices[Vertex],0)),1,1,"")</f>
        <v>#N/A</v>
      </c>
      <c r="BH667" s="137" t="e">
        <f>REPLACE(INDEX(GroupVertices[Group], MATCH(Edges[[#This Row],[Vertex 2]],GroupVertices[Vertex],0)),1,1,"")</f>
        <v>#N/A</v>
      </c>
      <c r="BI667">
        <v>2</v>
      </c>
    </row>
    <row r="668" spans="1:61" hidden="1" x14ac:dyDescent="0.25">
      <c r="A668" s="64" t="s">
        <v>4494</v>
      </c>
      <c r="B668" s="64" t="s">
        <v>4494</v>
      </c>
      <c r="C668" s="79"/>
      <c r="D668" s="87"/>
      <c r="E668" s="88"/>
      <c r="F668" s="89"/>
      <c r="G668" s="66" t="str">
        <f>IF(Edges[[#This Row],[Vertex 1]]=Edges[[#This Row],[Vertex 2]],"HIDE","SHOW")</f>
        <v>HIDE</v>
      </c>
      <c r="H668" s="77"/>
      <c r="I668" s="90"/>
      <c r="J668" s="90"/>
      <c r="K668" s="34" t="s">
        <v>65</v>
      </c>
      <c r="L668" s="93">
        <v>668</v>
      </c>
      <c r="M668" s="93"/>
      <c r="N668" s="92"/>
      <c r="O668" s="66" t="s">
        <v>178</v>
      </c>
      <c r="P668" s="68">
        <v>42848.524305555555</v>
      </c>
      <c r="Q668" s="66" t="s">
        <v>4697</v>
      </c>
      <c r="R668" s="69" t="s">
        <v>4810</v>
      </c>
      <c r="S668" s="66" t="s">
        <v>4840</v>
      </c>
      <c r="T668" s="66"/>
      <c r="U668" s="66"/>
      <c r="V668" s="70" t="s">
        <v>5095</v>
      </c>
      <c r="W668" s="68">
        <v>42848.524305555555</v>
      </c>
      <c r="X668" s="70" t="s">
        <v>5379</v>
      </c>
      <c r="Y668" s="66"/>
      <c r="Z668" s="66"/>
      <c r="AA668" s="72" t="s">
        <v>5730</v>
      </c>
      <c r="AB668" s="66"/>
      <c r="AC668" s="66" t="b">
        <v>0</v>
      </c>
      <c r="AD668" s="66">
        <v>0</v>
      </c>
      <c r="AE668" s="72" t="s">
        <v>294</v>
      </c>
      <c r="AF668" s="66" t="b">
        <v>0</v>
      </c>
      <c r="AG668" s="66" t="s">
        <v>297</v>
      </c>
      <c r="AH668" s="66"/>
      <c r="AI668" s="72" t="s">
        <v>294</v>
      </c>
      <c r="AJ668" s="66" t="b">
        <v>0</v>
      </c>
      <c r="AK668" s="66">
        <v>0</v>
      </c>
      <c r="AL668" s="72" t="s">
        <v>294</v>
      </c>
      <c r="AM668" s="66" t="s">
        <v>5910</v>
      </c>
      <c r="AN668" s="66" t="b">
        <v>0</v>
      </c>
      <c r="AO668" s="72" t="s">
        <v>5730</v>
      </c>
      <c r="AP668" s="66" t="s">
        <v>178</v>
      </c>
      <c r="AQ668" s="66">
        <v>0</v>
      </c>
      <c r="AR668" s="66">
        <v>0</v>
      </c>
      <c r="AS668" s="66"/>
      <c r="AT668" s="66"/>
      <c r="AU668" s="66"/>
      <c r="AV668" s="66"/>
      <c r="AW668" s="66"/>
      <c r="AX668" s="66"/>
      <c r="AY668" s="66"/>
      <c r="AZ668" s="66"/>
      <c r="BA668" s="66" t="s">
        <v>1167</v>
      </c>
      <c r="BB668">
        <v>0</v>
      </c>
      <c r="BC668" s="66" t="str">
        <f>VLOOKUP(Edges[[#This Row],[States]],'Sentiment Classification'!E:G,3,FALSE)</f>
        <v>North</v>
      </c>
      <c r="BD668" s="66" t="str">
        <f>IF(Edges[[#This Row],[Vertex 1]]=Edges[[#This Row],[Vertex 2]],"HIDE","SHOW")</f>
        <v>HIDE</v>
      </c>
      <c r="BE668" s="66">
        <f>VLOOKUP(Edges[[#This Row],[Region]],'Sentiment Classification'!J:K,2,FALSE)</f>
        <v>154</v>
      </c>
      <c r="BF668" s="66">
        <f>VLOOKUP(Edges[[#This Row],[States]],'Sentiment Classification'!E:F,2,FALSE)</f>
        <v>161</v>
      </c>
      <c r="BG668" s="137" t="e">
        <f>REPLACE(INDEX(GroupVertices[Group], MATCH(Edges[[#This Row],[Vertex 1]],GroupVertices[Vertex],0)),1,1,"")</f>
        <v>#N/A</v>
      </c>
      <c r="BH668" s="137" t="e">
        <f>REPLACE(INDEX(GroupVertices[Group], MATCH(Edges[[#This Row],[Vertex 2]],GroupVertices[Vertex],0)),1,1,"")</f>
        <v>#N/A</v>
      </c>
      <c r="BI668">
        <v>2</v>
      </c>
    </row>
    <row r="669" spans="1:61" x14ac:dyDescent="0.25">
      <c r="A669" s="64" t="s">
        <v>4495</v>
      </c>
      <c r="B669" s="64" t="s">
        <v>4615</v>
      </c>
      <c r="C669" s="79" t="s">
        <v>9480</v>
      </c>
      <c r="D669" s="87">
        <v>1</v>
      </c>
      <c r="E669" s="88"/>
      <c r="F669" s="89">
        <v>90</v>
      </c>
      <c r="G669" s="66" t="str">
        <f>IF(Edges[[#This Row],[Vertex 1]]=Edges[[#This Row],[Vertex 2]],"HIDE","SHOW")</f>
        <v>SHOW</v>
      </c>
      <c r="H669" s="77"/>
      <c r="I669" s="90"/>
      <c r="J669" s="90"/>
      <c r="K669" s="34" t="s">
        <v>65</v>
      </c>
      <c r="L669" s="93">
        <v>669</v>
      </c>
      <c r="M669" s="93"/>
      <c r="N669" s="92"/>
      <c r="O669" s="66" t="s">
        <v>233</v>
      </c>
      <c r="P669" s="68">
        <v>42848.640648148146</v>
      </c>
      <c r="Q669" s="66" t="s">
        <v>4698</v>
      </c>
      <c r="R669" s="66"/>
      <c r="S669" s="66"/>
      <c r="T669" s="66"/>
      <c r="U669" s="66"/>
      <c r="V669" s="70" t="s">
        <v>5096</v>
      </c>
      <c r="W669" s="68">
        <v>42848.640648148146</v>
      </c>
      <c r="X669" s="70" t="s">
        <v>5380</v>
      </c>
      <c r="Y669" s="66"/>
      <c r="Z669" s="66"/>
      <c r="AA669" s="72" t="s">
        <v>5731</v>
      </c>
      <c r="AB669" s="66"/>
      <c r="AC669" s="66" t="b">
        <v>0</v>
      </c>
      <c r="AD669" s="66">
        <v>0</v>
      </c>
      <c r="AE669" s="72" t="s">
        <v>5890</v>
      </c>
      <c r="AF669" s="66" t="b">
        <v>0</v>
      </c>
      <c r="AG669" s="66" t="s">
        <v>462</v>
      </c>
      <c r="AH669" s="66"/>
      <c r="AI669" s="72" t="s">
        <v>294</v>
      </c>
      <c r="AJ669" s="66" t="b">
        <v>0</v>
      </c>
      <c r="AK669" s="66">
        <v>0</v>
      </c>
      <c r="AL669" s="72" t="s">
        <v>294</v>
      </c>
      <c r="AM669" s="66" t="s">
        <v>303</v>
      </c>
      <c r="AN669" s="66" t="b">
        <v>0</v>
      </c>
      <c r="AO669" s="72" t="s">
        <v>5731</v>
      </c>
      <c r="AP669" s="66" t="s">
        <v>178</v>
      </c>
      <c r="AQ669" s="66">
        <v>0</v>
      </c>
      <c r="AR669" s="66">
        <v>0</v>
      </c>
      <c r="AS669" s="66"/>
      <c r="AT669" s="66"/>
      <c r="AU669" s="66"/>
      <c r="AV669" s="66"/>
      <c r="AW669" s="66"/>
      <c r="AX669" s="66"/>
      <c r="AY669" s="66"/>
      <c r="AZ669" s="66"/>
      <c r="BA669" s="66" t="s">
        <v>1167</v>
      </c>
      <c r="BB669">
        <v>-1</v>
      </c>
      <c r="BC669" s="66" t="str">
        <f>VLOOKUP(Edges[[#This Row],[States]],'Sentiment Classification'!E:G,3,FALSE)</f>
        <v>North</v>
      </c>
      <c r="BD669" s="66" t="str">
        <f>IF(Edges[[#This Row],[Vertex 1]]=Edges[[#This Row],[Vertex 2]],"HIDE","SHOW")</f>
        <v>SHOW</v>
      </c>
      <c r="BE669" s="66">
        <f>VLOOKUP(Edges[[#This Row],[Region]],'Sentiment Classification'!J:K,2,FALSE)</f>
        <v>154</v>
      </c>
      <c r="BF669" s="66">
        <f>VLOOKUP(Edges[[#This Row],[States]],'Sentiment Classification'!E:F,2,FALSE)</f>
        <v>161</v>
      </c>
      <c r="BG669" s="65" t="str">
        <f>REPLACE(INDEX(GroupVertices[Group], MATCH(Edges[[#This Row],[Vertex 1]],GroupVertices[Vertex],0)),1,1,"")</f>
        <v>orth</v>
      </c>
      <c r="BH669" s="65" t="str">
        <f>REPLACE(INDEX(GroupVertices[Group], MATCH(Edges[[#This Row],[Vertex 2]],GroupVertices[Vertex],0)),1,1,"")</f>
        <v>orth</v>
      </c>
      <c r="BI669">
        <v>1</v>
      </c>
    </row>
    <row r="670" spans="1:61" x14ac:dyDescent="0.25">
      <c r="A670" s="64" t="s">
        <v>4496</v>
      </c>
      <c r="B670" s="64" t="s">
        <v>226</v>
      </c>
      <c r="C670" s="79" t="s">
        <v>9480</v>
      </c>
      <c r="D670" s="87">
        <v>1</v>
      </c>
      <c r="E670" s="88"/>
      <c r="F670" s="89">
        <v>90</v>
      </c>
      <c r="G670" s="66" t="str">
        <f>IF(Edges[[#This Row],[Vertex 1]]=Edges[[#This Row],[Vertex 2]],"HIDE","SHOW")</f>
        <v>SHOW</v>
      </c>
      <c r="H670" s="77"/>
      <c r="I670" s="90"/>
      <c r="J670" s="90"/>
      <c r="K670" s="34" t="s">
        <v>65</v>
      </c>
      <c r="L670" s="93">
        <v>670</v>
      </c>
      <c r="M670" s="93"/>
      <c r="N670" s="92"/>
      <c r="O670" s="66" t="s">
        <v>233</v>
      </c>
      <c r="P670" s="68">
        <v>42848.693553240744</v>
      </c>
      <c r="Q670" s="66" t="s">
        <v>4699</v>
      </c>
      <c r="R670" s="66"/>
      <c r="S670" s="66"/>
      <c r="T670" s="66"/>
      <c r="U670" s="66"/>
      <c r="V670" s="70" t="s">
        <v>418</v>
      </c>
      <c r="W670" s="68">
        <v>42848.693553240744</v>
      </c>
      <c r="X670" s="70" t="s">
        <v>5381</v>
      </c>
      <c r="Y670" s="66"/>
      <c r="Z670" s="66"/>
      <c r="AA670" s="72" t="s">
        <v>5732</v>
      </c>
      <c r="AB670" s="66"/>
      <c r="AC670" s="66" t="b">
        <v>0</v>
      </c>
      <c r="AD670" s="66">
        <v>0</v>
      </c>
      <c r="AE670" s="72" t="s">
        <v>581</v>
      </c>
      <c r="AF670" s="66" t="b">
        <v>0</v>
      </c>
      <c r="AG670" s="66" t="s">
        <v>297</v>
      </c>
      <c r="AH670" s="66"/>
      <c r="AI670" s="72" t="s">
        <v>294</v>
      </c>
      <c r="AJ670" s="66" t="b">
        <v>0</v>
      </c>
      <c r="AK670" s="66">
        <v>0</v>
      </c>
      <c r="AL670" s="72" t="s">
        <v>294</v>
      </c>
      <c r="AM670" s="66" t="s">
        <v>303</v>
      </c>
      <c r="AN670" s="66" t="b">
        <v>0</v>
      </c>
      <c r="AO670" s="72" t="s">
        <v>5732</v>
      </c>
      <c r="AP670" s="66" t="s">
        <v>178</v>
      </c>
      <c r="AQ670" s="66">
        <v>0</v>
      </c>
      <c r="AR670" s="66">
        <v>0</v>
      </c>
      <c r="AS670" s="66"/>
      <c r="AT670" s="66"/>
      <c r="AU670" s="66"/>
      <c r="AV670" s="66"/>
      <c r="AW670" s="66"/>
      <c r="AX670" s="66"/>
      <c r="AY670" s="66"/>
      <c r="AZ670" s="66"/>
      <c r="BA670" s="66" t="s">
        <v>1167</v>
      </c>
      <c r="BB670">
        <v>-1</v>
      </c>
      <c r="BC670" s="66" t="str">
        <f>VLOOKUP(Edges[[#This Row],[States]],'Sentiment Classification'!E:G,3,FALSE)</f>
        <v>North</v>
      </c>
      <c r="BD670" s="66" t="str">
        <f>IF(Edges[[#This Row],[Vertex 1]]=Edges[[#This Row],[Vertex 2]],"HIDE","SHOW")</f>
        <v>SHOW</v>
      </c>
      <c r="BE670" s="66">
        <f>VLOOKUP(Edges[[#This Row],[Region]],'Sentiment Classification'!J:K,2,FALSE)</f>
        <v>154</v>
      </c>
      <c r="BF670" s="66">
        <f>VLOOKUP(Edges[[#This Row],[States]],'Sentiment Classification'!E:F,2,FALSE)</f>
        <v>161</v>
      </c>
      <c r="BG670" s="65" t="str">
        <f>REPLACE(INDEX(GroupVertices[Group], MATCH(Edges[[#This Row],[Vertex 1]],GroupVertices[Vertex],0)),1,1,"")</f>
        <v>orth</v>
      </c>
      <c r="BH670" s="65" t="str">
        <f>REPLACE(INDEX(GroupVertices[Group], MATCH(Edges[[#This Row],[Vertex 2]],GroupVertices[Vertex],0)),1,1,"")</f>
        <v>A</v>
      </c>
      <c r="BI670">
        <v>1</v>
      </c>
    </row>
    <row r="671" spans="1:61" x14ac:dyDescent="0.25">
      <c r="A671" s="64" t="s">
        <v>4497</v>
      </c>
      <c r="B671" s="64" t="s">
        <v>4565</v>
      </c>
      <c r="C671" s="79" t="s">
        <v>9479</v>
      </c>
      <c r="D671" s="87">
        <v>1</v>
      </c>
      <c r="E671" s="88"/>
      <c r="F671" s="89">
        <v>90</v>
      </c>
      <c r="G671" s="66" t="str">
        <f>IF(Edges[[#This Row],[Vertex 1]]=Edges[[#This Row],[Vertex 2]],"HIDE","SHOW")</f>
        <v>SHOW</v>
      </c>
      <c r="H671" s="77"/>
      <c r="I671" s="90"/>
      <c r="J671" s="90"/>
      <c r="K671" s="34" t="s">
        <v>65</v>
      </c>
      <c r="L671" s="93">
        <v>671</v>
      </c>
      <c r="M671" s="93"/>
      <c r="N671" s="92"/>
      <c r="O671" s="66" t="s">
        <v>232</v>
      </c>
      <c r="P671" s="68">
        <v>42848.856296296297</v>
      </c>
      <c r="Q671" s="66" t="s">
        <v>4680</v>
      </c>
      <c r="R671" s="66"/>
      <c r="S671" s="66"/>
      <c r="T671" s="66" t="s">
        <v>4857</v>
      </c>
      <c r="U671" s="66"/>
      <c r="V671" s="70" t="s">
        <v>5097</v>
      </c>
      <c r="W671" s="68">
        <v>42848.856296296297</v>
      </c>
      <c r="X671" s="70" t="s">
        <v>5382</v>
      </c>
      <c r="Y671" s="66"/>
      <c r="Z671" s="66"/>
      <c r="AA671" s="72" t="s">
        <v>5733</v>
      </c>
      <c r="AB671" s="66"/>
      <c r="AC671" s="66" t="b">
        <v>0</v>
      </c>
      <c r="AD671" s="66">
        <v>0</v>
      </c>
      <c r="AE671" s="72" t="s">
        <v>294</v>
      </c>
      <c r="AF671" s="66" t="b">
        <v>0</v>
      </c>
      <c r="AG671" s="66" t="s">
        <v>297</v>
      </c>
      <c r="AH671" s="66"/>
      <c r="AI671" s="72" t="s">
        <v>294</v>
      </c>
      <c r="AJ671" s="66" t="b">
        <v>0</v>
      </c>
      <c r="AK671" s="66">
        <v>61</v>
      </c>
      <c r="AL671" s="72" t="s">
        <v>5814</v>
      </c>
      <c r="AM671" s="66" t="s">
        <v>303</v>
      </c>
      <c r="AN671" s="66" t="b">
        <v>0</v>
      </c>
      <c r="AO671" s="72" t="s">
        <v>5814</v>
      </c>
      <c r="AP671" s="66" t="s">
        <v>178</v>
      </c>
      <c r="AQ671" s="66">
        <v>0</v>
      </c>
      <c r="AR671" s="66">
        <v>0</v>
      </c>
      <c r="AS671" s="66"/>
      <c r="AT671" s="66"/>
      <c r="AU671" s="66"/>
      <c r="AV671" s="66"/>
      <c r="AW671" s="66"/>
      <c r="AX671" s="66"/>
      <c r="AY671" s="66"/>
      <c r="AZ671" s="66"/>
      <c r="BA671" s="66" t="s">
        <v>1167</v>
      </c>
      <c r="BB671">
        <v>1</v>
      </c>
      <c r="BC671" s="66" t="str">
        <f>VLOOKUP(Edges[[#This Row],[States]],'Sentiment Classification'!E:G,3,FALSE)</f>
        <v>North</v>
      </c>
      <c r="BD671" s="66" t="str">
        <f>IF(Edges[[#This Row],[Vertex 1]]=Edges[[#This Row],[Vertex 2]],"HIDE","SHOW")</f>
        <v>SHOW</v>
      </c>
      <c r="BE671" s="66">
        <f>VLOOKUP(Edges[[#This Row],[Region]],'Sentiment Classification'!J:K,2,FALSE)</f>
        <v>154</v>
      </c>
      <c r="BF671" s="66">
        <f>VLOOKUP(Edges[[#This Row],[States]],'Sentiment Classification'!E:F,2,FALSE)</f>
        <v>161</v>
      </c>
      <c r="BG671" s="65" t="str">
        <f>REPLACE(INDEX(GroupVertices[Group], MATCH(Edges[[#This Row],[Vertex 1]],GroupVertices[Vertex],0)),1,1,"")</f>
        <v>orth</v>
      </c>
      <c r="BH671" s="65" t="str">
        <f>REPLACE(INDEX(GroupVertices[Group], MATCH(Edges[[#This Row],[Vertex 2]],GroupVertices[Vertex],0)),1,1,"")</f>
        <v>orth</v>
      </c>
      <c r="BI671">
        <v>1</v>
      </c>
    </row>
    <row r="672" spans="1:61" x14ac:dyDescent="0.25">
      <c r="A672" s="64" t="s">
        <v>4498</v>
      </c>
      <c r="B672" s="64" t="s">
        <v>4565</v>
      </c>
      <c r="C672" s="79" t="s">
        <v>9479</v>
      </c>
      <c r="D672" s="87">
        <v>1</v>
      </c>
      <c r="E672" s="88"/>
      <c r="F672" s="89">
        <v>90</v>
      </c>
      <c r="G672" s="66" t="str">
        <f>IF(Edges[[#This Row],[Vertex 1]]=Edges[[#This Row],[Vertex 2]],"HIDE","SHOW")</f>
        <v>SHOW</v>
      </c>
      <c r="H672" s="77"/>
      <c r="I672" s="90"/>
      <c r="J672" s="90"/>
      <c r="K672" s="34" t="s">
        <v>65</v>
      </c>
      <c r="L672" s="93">
        <v>672</v>
      </c>
      <c r="M672" s="93"/>
      <c r="N672" s="92"/>
      <c r="O672" s="66" t="s">
        <v>232</v>
      </c>
      <c r="P672" s="68">
        <v>42848.959930555553</v>
      </c>
      <c r="Q672" s="66" t="s">
        <v>4680</v>
      </c>
      <c r="R672" s="66"/>
      <c r="S672" s="66"/>
      <c r="T672" s="66" t="s">
        <v>4857</v>
      </c>
      <c r="U672" s="66"/>
      <c r="V672" s="70" t="s">
        <v>5098</v>
      </c>
      <c r="W672" s="68">
        <v>42848.959930555553</v>
      </c>
      <c r="X672" s="70" t="s">
        <v>5383</v>
      </c>
      <c r="Y672" s="66"/>
      <c r="Z672" s="66"/>
      <c r="AA672" s="72" t="s">
        <v>5734</v>
      </c>
      <c r="AB672" s="66"/>
      <c r="AC672" s="66" t="b">
        <v>0</v>
      </c>
      <c r="AD672" s="66">
        <v>0</v>
      </c>
      <c r="AE672" s="72" t="s">
        <v>294</v>
      </c>
      <c r="AF672" s="66" t="b">
        <v>0</v>
      </c>
      <c r="AG672" s="66" t="s">
        <v>297</v>
      </c>
      <c r="AH672" s="66"/>
      <c r="AI672" s="72" t="s">
        <v>294</v>
      </c>
      <c r="AJ672" s="66" t="b">
        <v>0</v>
      </c>
      <c r="AK672" s="66">
        <v>61</v>
      </c>
      <c r="AL672" s="72" t="s">
        <v>5814</v>
      </c>
      <c r="AM672" s="66" t="s">
        <v>303</v>
      </c>
      <c r="AN672" s="66" t="b">
        <v>0</v>
      </c>
      <c r="AO672" s="72" t="s">
        <v>5814</v>
      </c>
      <c r="AP672" s="66" t="s">
        <v>178</v>
      </c>
      <c r="AQ672" s="66">
        <v>0</v>
      </c>
      <c r="AR672" s="66">
        <v>0</v>
      </c>
      <c r="AS672" s="66"/>
      <c r="AT672" s="66"/>
      <c r="AU672" s="66"/>
      <c r="AV672" s="66"/>
      <c r="AW672" s="66"/>
      <c r="AX672" s="66"/>
      <c r="AY672" s="66"/>
      <c r="AZ672" s="66"/>
      <c r="BA672" s="66" t="s">
        <v>1167</v>
      </c>
      <c r="BB672">
        <v>1</v>
      </c>
      <c r="BC672" s="66" t="str">
        <f>VLOOKUP(Edges[[#This Row],[States]],'Sentiment Classification'!E:G,3,FALSE)</f>
        <v>North</v>
      </c>
      <c r="BD672" s="66" t="str">
        <f>IF(Edges[[#This Row],[Vertex 1]]=Edges[[#This Row],[Vertex 2]],"HIDE","SHOW")</f>
        <v>SHOW</v>
      </c>
      <c r="BE672" s="66">
        <f>VLOOKUP(Edges[[#This Row],[Region]],'Sentiment Classification'!J:K,2,FALSE)</f>
        <v>154</v>
      </c>
      <c r="BF672" s="66">
        <f>VLOOKUP(Edges[[#This Row],[States]],'Sentiment Classification'!E:F,2,FALSE)</f>
        <v>161</v>
      </c>
      <c r="BG672" s="65" t="str">
        <f>REPLACE(INDEX(GroupVertices[Group], MATCH(Edges[[#This Row],[Vertex 1]],GroupVertices[Vertex],0)),1,1,"")</f>
        <v>orth</v>
      </c>
      <c r="BH672" s="65" t="str">
        <f>REPLACE(INDEX(GroupVertices[Group], MATCH(Edges[[#This Row],[Vertex 2]],GroupVertices[Vertex],0)),1,1,"")</f>
        <v>orth</v>
      </c>
      <c r="BI672">
        <v>1</v>
      </c>
    </row>
    <row r="673" spans="1:61" x14ac:dyDescent="0.25">
      <c r="A673" s="64" t="s">
        <v>4499</v>
      </c>
      <c r="B673" s="64" t="s">
        <v>4500</v>
      </c>
      <c r="C673" s="79" t="s">
        <v>9479</v>
      </c>
      <c r="D673" s="87">
        <v>1</v>
      </c>
      <c r="E673" s="88"/>
      <c r="F673" s="89">
        <v>90</v>
      </c>
      <c r="G673" s="66" t="str">
        <f>IF(Edges[[#This Row],[Vertex 1]]=Edges[[#This Row],[Vertex 2]],"HIDE","SHOW")</f>
        <v>SHOW</v>
      </c>
      <c r="H673" s="77"/>
      <c r="I673" s="90"/>
      <c r="J673" s="90"/>
      <c r="K673" s="34" t="s">
        <v>65</v>
      </c>
      <c r="L673" s="93">
        <v>673</v>
      </c>
      <c r="M673" s="93"/>
      <c r="N673" s="92"/>
      <c r="O673" s="66" t="s">
        <v>232</v>
      </c>
      <c r="P673" s="68">
        <v>42849.087233796294</v>
      </c>
      <c r="Q673" s="66" t="s">
        <v>4673</v>
      </c>
      <c r="R673" s="66"/>
      <c r="S673" s="66"/>
      <c r="T673" s="66" t="s">
        <v>4854</v>
      </c>
      <c r="U673" s="66"/>
      <c r="V673" s="70" t="s">
        <v>5099</v>
      </c>
      <c r="W673" s="68">
        <v>42849.087233796294</v>
      </c>
      <c r="X673" s="70" t="s">
        <v>5384</v>
      </c>
      <c r="Y673" s="66"/>
      <c r="Z673" s="66"/>
      <c r="AA673" s="72" t="s">
        <v>5735</v>
      </c>
      <c r="AB673" s="66"/>
      <c r="AC673" s="66" t="b">
        <v>0</v>
      </c>
      <c r="AD673" s="66">
        <v>0</v>
      </c>
      <c r="AE673" s="72" t="s">
        <v>294</v>
      </c>
      <c r="AF673" s="66" t="b">
        <v>0</v>
      </c>
      <c r="AG673" s="66" t="s">
        <v>297</v>
      </c>
      <c r="AH673" s="66"/>
      <c r="AI673" s="72" t="s">
        <v>294</v>
      </c>
      <c r="AJ673" s="66" t="b">
        <v>0</v>
      </c>
      <c r="AK673" s="66">
        <v>280</v>
      </c>
      <c r="AL673" s="72" t="s">
        <v>5736</v>
      </c>
      <c r="AM673" s="66" t="s">
        <v>303</v>
      </c>
      <c r="AN673" s="66" t="b">
        <v>0</v>
      </c>
      <c r="AO673" s="72" t="s">
        <v>5736</v>
      </c>
      <c r="AP673" s="66" t="s">
        <v>178</v>
      </c>
      <c r="AQ673" s="66">
        <v>0</v>
      </c>
      <c r="AR673" s="66">
        <v>0</v>
      </c>
      <c r="AS673" s="66"/>
      <c r="AT673" s="66"/>
      <c r="AU673" s="66"/>
      <c r="AV673" s="66"/>
      <c r="AW673" s="66"/>
      <c r="AX673" s="66"/>
      <c r="AY673" s="66"/>
      <c r="AZ673" s="66"/>
      <c r="BA673" s="66" t="s">
        <v>1167</v>
      </c>
      <c r="BB673">
        <v>1</v>
      </c>
      <c r="BC673" s="66" t="str">
        <f>VLOOKUP(Edges[[#This Row],[States]],'Sentiment Classification'!E:G,3,FALSE)</f>
        <v>North</v>
      </c>
      <c r="BD673" s="66" t="str">
        <f>IF(Edges[[#This Row],[Vertex 1]]=Edges[[#This Row],[Vertex 2]],"HIDE","SHOW")</f>
        <v>SHOW</v>
      </c>
      <c r="BE673" s="66">
        <f>VLOOKUP(Edges[[#This Row],[Region]],'Sentiment Classification'!J:K,2,FALSE)</f>
        <v>154</v>
      </c>
      <c r="BF673" s="66">
        <f>VLOOKUP(Edges[[#This Row],[States]],'Sentiment Classification'!E:F,2,FALSE)</f>
        <v>161</v>
      </c>
      <c r="BG673" s="65" t="str">
        <f>REPLACE(INDEX(GroupVertices[Group], MATCH(Edges[[#This Row],[Vertex 1]],GroupVertices[Vertex],0)),1,1,"")</f>
        <v>orth</v>
      </c>
      <c r="BH673" s="65" t="str">
        <f>REPLACE(INDEX(GroupVertices[Group], MATCH(Edges[[#This Row],[Vertex 2]],GroupVertices[Vertex],0)),1,1,"")</f>
        <v>orth</v>
      </c>
      <c r="BI673">
        <v>1</v>
      </c>
    </row>
    <row r="674" spans="1:61" hidden="1" x14ac:dyDescent="0.25">
      <c r="A674" s="64" t="s">
        <v>4500</v>
      </c>
      <c r="B674" s="64" t="s">
        <v>4500</v>
      </c>
      <c r="C674" s="79"/>
      <c r="D674" s="87"/>
      <c r="E674" s="88"/>
      <c r="F674" s="89"/>
      <c r="G674" s="66" t="str">
        <f>IF(Edges[[#This Row],[Vertex 1]]=Edges[[#This Row],[Vertex 2]],"HIDE","SHOW")</f>
        <v>HIDE</v>
      </c>
      <c r="H674" s="77"/>
      <c r="I674" s="90"/>
      <c r="J674" s="90"/>
      <c r="K674" s="34" t="s">
        <v>65</v>
      </c>
      <c r="L674" s="93">
        <v>674</v>
      </c>
      <c r="M674" s="93"/>
      <c r="N674" s="92"/>
      <c r="O674" s="66" t="s">
        <v>178</v>
      </c>
      <c r="P674" s="68">
        <v>42847.713043981479</v>
      </c>
      <c r="Q674" s="66" t="s">
        <v>4700</v>
      </c>
      <c r="R674" s="66"/>
      <c r="S674" s="66"/>
      <c r="T674" s="66" t="s">
        <v>4854</v>
      </c>
      <c r="U674" s="66"/>
      <c r="V674" s="70" t="s">
        <v>5100</v>
      </c>
      <c r="W674" s="68">
        <v>42847.713043981479</v>
      </c>
      <c r="X674" s="70" t="s">
        <v>5385</v>
      </c>
      <c r="Y674" s="66"/>
      <c r="Z674" s="66"/>
      <c r="AA674" s="72" t="s">
        <v>5736</v>
      </c>
      <c r="AB674" s="66"/>
      <c r="AC674" s="66" t="b">
        <v>0</v>
      </c>
      <c r="AD674" s="66">
        <v>214</v>
      </c>
      <c r="AE674" s="72" t="s">
        <v>294</v>
      </c>
      <c r="AF674" s="66" t="b">
        <v>0</v>
      </c>
      <c r="AG674" s="66" t="s">
        <v>297</v>
      </c>
      <c r="AH674" s="66"/>
      <c r="AI674" s="72" t="s">
        <v>294</v>
      </c>
      <c r="AJ674" s="66" t="b">
        <v>0</v>
      </c>
      <c r="AK674" s="66">
        <v>280</v>
      </c>
      <c r="AL674" s="72" t="s">
        <v>294</v>
      </c>
      <c r="AM674" s="66" t="s">
        <v>300</v>
      </c>
      <c r="AN674" s="66" t="b">
        <v>0</v>
      </c>
      <c r="AO674" s="72" t="s">
        <v>5736</v>
      </c>
      <c r="AP674" s="66" t="s">
        <v>178</v>
      </c>
      <c r="AQ674" s="66">
        <v>0</v>
      </c>
      <c r="AR674" s="66">
        <v>0</v>
      </c>
      <c r="AS674" s="66"/>
      <c r="AT674" s="66"/>
      <c r="AU674" s="66"/>
      <c r="AV674" s="66"/>
      <c r="AW674" s="66"/>
      <c r="AX674" s="66"/>
      <c r="AY674" s="66"/>
      <c r="AZ674" s="66"/>
      <c r="BA674" s="66" t="s">
        <v>1167</v>
      </c>
      <c r="BB674">
        <v>1</v>
      </c>
      <c r="BC674" s="66" t="str">
        <f>VLOOKUP(Edges[[#This Row],[States]],'Sentiment Classification'!E:G,3,FALSE)</f>
        <v>North</v>
      </c>
      <c r="BD674" s="66" t="str">
        <f>IF(Edges[[#This Row],[Vertex 1]]=Edges[[#This Row],[Vertex 2]],"HIDE","SHOW")</f>
        <v>HIDE</v>
      </c>
      <c r="BE674" s="66">
        <f>VLOOKUP(Edges[[#This Row],[Region]],'Sentiment Classification'!J:K,2,FALSE)</f>
        <v>154</v>
      </c>
      <c r="BF674" s="66">
        <f>VLOOKUP(Edges[[#This Row],[States]],'Sentiment Classification'!E:F,2,FALSE)</f>
        <v>161</v>
      </c>
      <c r="BG674" s="137" t="str">
        <f>REPLACE(INDEX(GroupVertices[Group], MATCH(Edges[[#This Row],[Vertex 1]],GroupVertices[Vertex],0)),1,1,"")</f>
        <v>orth</v>
      </c>
      <c r="BH674" s="137" t="str">
        <f>REPLACE(INDEX(GroupVertices[Group], MATCH(Edges[[#This Row],[Vertex 2]],GroupVertices[Vertex],0)),1,1,"")</f>
        <v>orth</v>
      </c>
      <c r="BI674">
        <v>1</v>
      </c>
    </row>
    <row r="675" spans="1:61" x14ac:dyDescent="0.25">
      <c r="A675" s="64" t="s">
        <v>4501</v>
      </c>
      <c r="B675" s="64" t="s">
        <v>4500</v>
      </c>
      <c r="C675" s="79" t="s">
        <v>9479</v>
      </c>
      <c r="D675" s="87">
        <v>1</v>
      </c>
      <c r="E675" s="88"/>
      <c r="F675" s="89">
        <v>90</v>
      </c>
      <c r="G675" s="66" t="str">
        <f>IF(Edges[[#This Row],[Vertex 1]]=Edges[[#This Row],[Vertex 2]],"HIDE","SHOW")</f>
        <v>SHOW</v>
      </c>
      <c r="H675" s="77"/>
      <c r="I675" s="90"/>
      <c r="J675" s="90"/>
      <c r="K675" s="34" t="s">
        <v>65</v>
      </c>
      <c r="L675" s="93">
        <v>675</v>
      </c>
      <c r="M675" s="93"/>
      <c r="N675" s="92"/>
      <c r="O675" s="66" t="s">
        <v>232</v>
      </c>
      <c r="P675" s="68">
        <v>42849.13385416667</v>
      </c>
      <c r="Q675" s="66" t="s">
        <v>4673</v>
      </c>
      <c r="R675" s="66"/>
      <c r="S675" s="66"/>
      <c r="T675" s="66" t="s">
        <v>4854</v>
      </c>
      <c r="U675" s="66"/>
      <c r="V675" s="70" t="s">
        <v>5101</v>
      </c>
      <c r="W675" s="68">
        <v>42849.13385416667</v>
      </c>
      <c r="X675" s="70" t="s">
        <v>5386</v>
      </c>
      <c r="Y675" s="66"/>
      <c r="Z675" s="66"/>
      <c r="AA675" s="72" t="s">
        <v>5737</v>
      </c>
      <c r="AB675" s="66"/>
      <c r="AC675" s="66" t="b">
        <v>0</v>
      </c>
      <c r="AD675" s="66">
        <v>0</v>
      </c>
      <c r="AE675" s="72" t="s">
        <v>294</v>
      </c>
      <c r="AF675" s="66" t="b">
        <v>0</v>
      </c>
      <c r="AG675" s="66" t="s">
        <v>297</v>
      </c>
      <c r="AH675" s="66"/>
      <c r="AI675" s="72" t="s">
        <v>294</v>
      </c>
      <c r="AJ675" s="66" t="b">
        <v>0</v>
      </c>
      <c r="AK675" s="66">
        <v>280</v>
      </c>
      <c r="AL675" s="72" t="s">
        <v>5736</v>
      </c>
      <c r="AM675" s="66" t="s">
        <v>303</v>
      </c>
      <c r="AN675" s="66" t="b">
        <v>0</v>
      </c>
      <c r="AO675" s="72" t="s">
        <v>5736</v>
      </c>
      <c r="AP675" s="66" t="s">
        <v>178</v>
      </c>
      <c r="AQ675" s="66">
        <v>0</v>
      </c>
      <c r="AR675" s="66">
        <v>0</v>
      </c>
      <c r="AS675" s="66"/>
      <c r="AT675" s="66"/>
      <c r="AU675" s="66"/>
      <c r="AV675" s="66"/>
      <c r="AW675" s="66"/>
      <c r="AX675" s="66"/>
      <c r="AY675" s="66"/>
      <c r="AZ675" s="66"/>
      <c r="BA675" s="66" t="s">
        <v>1167</v>
      </c>
      <c r="BB675">
        <v>1</v>
      </c>
      <c r="BC675" s="66" t="str">
        <f>VLOOKUP(Edges[[#This Row],[States]],'Sentiment Classification'!E:G,3,FALSE)</f>
        <v>North</v>
      </c>
      <c r="BD675" s="66" t="str">
        <f>IF(Edges[[#This Row],[Vertex 1]]=Edges[[#This Row],[Vertex 2]],"HIDE","SHOW")</f>
        <v>SHOW</v>
      </c>
      <c r="BE675" s="66">
        <f>VLOOKUP(Edges[[#This Row],[Region]],'Sentiment Classification'!J:K,2,FALSE)</f>
        <v>154</v>
      </c>
      <c r="BF675" s="66">
        <f>VLOOKUP(Edges[[#This Row],[States]],'Sentiment Classification'!E:F,2,FALSE)</f>
        <v>161</v>
      </c>
      <c r="BG675" s="65" t="str">
        <f>REPLACE(INDEX(GroupVertices[Group], MATCH(Edges[[#This Row],[Vertex 1]],GroupVertices[Vertex],0)),1,1,"")</f>
        <v>orth</v>
      </c>
      <c r="BH675" s="65" t="str">
        <f>REPLACE(INDEX(GroupVertices[Group], MATCH(Edges[[#This Row],[Vertex 2]],GroupVertices[Vertex],0)),1,1,"")</f>
        <v>orth</v>
      </c>
      <c r="BI675">
        <v>1</v>
      </c>
    </row>
    <row r="676" spans="1:61" x14ac:dyDescent="0.25">
      <c r="A676" s="64" t="s">
        <v>4502</v>
      </c>
      <c r="B676" s="64" t="s">
        <v>4591</v>
      </c>
      <c r="C676" s="79" t="s">
        <v>9479</v>
      </c>
      <c r="D676" s="87">
        <v>1</v>
      </c>
      <c r="E676" s="88"/>
      <c r="F676" s="89">
        <v>90</v>
      </c>
      <c r="G676" s="66" t="str">
        <f>IF(Edges[[#This Row],[Vertex 1]]=Edges[[#This Row],[Vertex 2]],"HIDE","SHOW")</f>
        <v>SHOW</v>
      </c>
      <c r="H676" s="77"/>
      <c r="I676" s="90"/>
      <c r="J676" s="90"/>
      <c r="K676" s="34" t="s">
        <v>65</v>
      </c>
      <c r="L676" s="93">
        <v>676</v>
      </c>
      <c r="M676" s="93"/>
      <c r="N676" s="92"/>
      <c r="O676" s="66" t="s">
        <v>233</v>
      </c>
      <c r="P676" s="68">
        <v>42849.256736111114</v>
      </c>
      <c r="Q676" s="66" t="s">
        <v>4701</v>
      </c>
      <c r="R676" s="66"/>
      <c r="S676" s="66"/>
      <c r="T676" s="66"/>
      <c r="U676" s="66"/>
      <c r="V676" s="70" t="s">
        <v>5102</v>
      </c>
      <c r="W676" s="68">
        <v>42849.256736111114</v>
      </c>
      <c r="X676" s="70" t="s">
        <v>5387</v>
      </c>
      <c r="Y676" s="66"/>
      <c r="Z676" s="66"/>
      <c r="AA676" s="72" t="s">
        <v>5738</v>
      </c>
      <c r="AB676" s="72" t="s">
        <v>5864</v>
      </c>
      <c r="AC676" s="66" t="b">
        <v>0</v>
      </c>
      <c r="AD676" s="66">
        <v>0</v>
      </c>
      <c r="AE676" s="72" t="s">
        <v>5891</v>
      </c>
      <c r="AF676" s="66" t="b">
        <v>0</v>
      </c>
      <c r="AG676" s="66" t="s">
        <v>3196</v>
      </c>
      <c r="AH676" s="66"/>
      <c r="AI676" s="72" t="s">
        <v>294</v>
      </c>
      <c r="AJ676" s="66" t="b">
        <v>0</v>
      </c>
      <c r="AK676" s="66">
        <v>0</v>
      </c>
      <c r="AL676" s="72" t="s">
        <v>294</v>
      </c>
      <c r="AM676" s="66" t="s">
        <v>303</v>
      </c>
      <c r="AN676" s="66" t="b">
        <v>0</v>
      </c>
      <c r="AO676" s="72" t="s">
        <v>5864</v>
      </c>
      <c r="AP676" s="66" t="s">
        <v>178</v>
      </c>
      <c r="AQ676" s="66">
        <v>0</v>
      </c>
      <c r="AR676" s="66">
        <v>0</v>
      </c>
      <c r="AS676" s="66"/>
      <c r="AT676" s="66"/>
      <c r="AU676" s="66"/>
      <c r="AV676" s="66"/>
      <c r="AW676" s="66"/>
      <c r="AX676" s="66"/>
      <c r="AY676" s="66"/>
      <c r="AZ676" s="66"/>
      <c r="BA676" s="66" t="s">
        <v>1167</v>
      </c>
      <c r="BB676">
        <v>1</v>
      </c>
      <c r="BC676" s="66" t="str">
        <f>VLOOKUP(Edges[[#This Row],[States]],'Sentiment Classification'!E:G,3,FALSE)</f>
        <v>North</v>
      </c>
      <c r="BD676" s="66" t="str">
        <f>IF(Edges[[#This Row],[Vertex 1]]=Edges[[#This Row],[Vertex 2]],"HIDE","SHOW")</f>
        <v>SHOW</v>
      </c>
      <c r="BE676" s="66">
        <f>VLOOKUP(Edges[[#This Row],[Region]],'Sentiment Classification'!J:K,2,FALSE)</f>
        <v>154</v>
      </c>
      <c r="BF676" s="66">
        <f>VLOOKUP(Edges[[#This Row],[States]],'Sentiment Classification'!E:F,2,FALSE)</f>
        <v>161</v>
      </c>
      <c r="BG676" s="65" t="str">
        <f>REPLACE(INDEX(GroupVertices[Group], MATCH(Edges[[#This Row],[Vertex 1]],GroupVertices[Vertex],0)),1,1,"")</f>
        <v>orth</v>
      </c>
      <c r="BH676" s="65" t="str">
        <f>REPLACE(INDEX(GroupVertices[Group], MATCH(Edges[[#This Row],[Vertex 2]],GroupVertices[Vertex],0)),1,1,"")</f>
        <v>orth</v>
      </c>
      <c r="BI676">
        <v>1</v>
      </c>
    </row>
    <row r="677" spans="1:61" hidden="1" x14ac:dyDescent="0.25">
      <c r="A677" s="64" t="s">
        <v>4503</v>
      </c>
      <c r="B677" s="64" t="s">
        <v>4503</v>
      </c>
      <c r="C677" s="79"/>
      <c r="D677" s="87"/>
      <c r="E677" s="88"/>
      <c r="F677" s="89"/>
      <c r="G677" s="66" t="str">
        <f>IF(Edges[[#This Row],[Vertex 1]]=Edges[[#This Row],[Vertex 2]],"HIDE","SHOW")</f>
        <v>HIDE</v>
      </c>
      <c r="H677" s="77"/>
      <c r="I677" s="90"/>
      <c r="J677" s="90"/>
      <c r="K677" s="34" t="s">
        <v>65</v>
      </c>
      <c r="L677" s="93">
        <v>677</v>
      </c>
      <c r="M677" s="93"/>
      <c r="N677" s="92"/>
      <c r="O677" s="66" t="s">
        <v>178</v>
      </c>
      <c r="P677" s="68">
        <v>42846.339618055557</v>
      </c>
      <c r="Q677" s="66" t="s">
        <v>4702</v>
      </c>
      <c r="R677" s="66"/>
      <c r="S677" s="66"/>
      <c r="T677" s="66" t="s">
        <v>252</v>
      </c>
      <c r="U677" s="69" t="s">
        <v>4878</v>
      </c>
      <c r="V677" s="70" t="s">
        <v>4878</v>
      </c>
      <c r="W677" s="68">
        <v>42846.339618055557</v>
      </c>
      <c r="X677" s="70" t="s">
        <v>5388</v>
      </c>
      <c r="Y677" s="66"/>
      <c r="Z677" s="66"/>
      <c r="AA677" s="72" t="s">
        <v>5739</v>
      </c>
      <c r="AB677" s="72" t="s">
        <v>5865</v>
      </c>
      <c r="AC677" s="66" t="b">
        <v>0</v>
      </c>
      <c r="AD677" s="66">
        <v>30</v>
      </c>
      <c r="AE677" s="72" t="s">
        <v>5892</v>
      </c>
      <c r="AF677" s="66" t="b">
        <v>0</v>
      </c>
      <c r="AG677" s="66" t="s">
        <v>298</v>
      </c>
      <c r="AH677" s="66"/>
      <c r="AI677" s="72" t="s">
        <v>294</v>
      </c>
      <c r="AJ677" s="66" t="b">
        <v>0</v>
      </c>
      <c r="AK677" s="66">
        <v>94</v>
      </c>
      <c r="AL677" s="72" t="s">
        <v>294</v>
      </c>
      <c r="AM677" s="66" t="s">
        <v>303</v>
      </c>
      <c r="AN677" s="66" t="b">
        <v>0</v>
      </c>
      <c r="AO677" s="72" t="s">
        <v>5865</v>
      </c>
      <c r="AP677" s="66" t="s">
        <v>1021</v>
      </c>
      <c r="AQ677" s="66">
        <v>0</v>
      </c>
      <c r="AR677" s="66">
        <v>0</v>
      </c>
      <c r="AS677" s="66"/>
      <c r="AT677" s="66"/>
      <c r="AU677" s="66"/>
      <c r="AV677" s="66"/>
      <c r="AW677" s="66"/>
      <c r="AX677" s="66"/>
      <c r="AY677" s="66"/>
      <c r="AZ677" s="66"/>
      <c r="BA677" s="66" t="s">
        <v>1167</v>
      </c>
      <c r="BB677">
        <v>1</v>
      </c>
      <c r="BC677" s="66" t="str">
        <f>VLOOKUP(Edges[[#This Row],[States]],'Sentiment Classification'!E:G,3,FALSE)</f>
        <v>North</v>
      </c>
      <c r="BD677" s="66" t="str">
        <f>IF(Edges[[#This Row],[Vertex 1]]=Edges[[#This Row],[Vertex 2]],"HIDE","SHOW")</f>
        <v>HIDE</v>
      </c>
      <c r="BE677" s="66">
        <f>VLOOKUP(Edges[[#This Row],[Region]],'Sentiment Classification'!J:K,2,FALSE)</f>
        <v>154</v>
      </c>
      <c r="BF677" s="66">
        <f>VLOOKUP(Edges[[#This Row],[States]],'Sentiment Classification'!E:F,2,FALSE)</f>
        <v>161</v>
      </c>
      <c r="BG677" s="137" t="str">
        <f>REPLACE(INDEX(GroupVertices[Group], MATCH(Edges[[#This Row],[Vertex 1]],GroupVertices[Vertex],0)),1,1,"")</f>
        <v>orth</v>
      </c>
      <c r="BH677" s="137" t="str">
        <f>REPLACE(INDEX(GroupVertices[Group], MATCH(Edges[[#This Row],[Vertex 2]],GroupVertices[Vertex],0)),1,1,"")</f>
        <v>orth</v>
      </c>
      <c r="BI677">
        <v>1</v>
      </c>
    </row>
    <row r="678" spans="1:61" x14ac:dyDescent="0.25">
      <c r="A678" s="64" t="s">
        <v>4504</v>
      </c>
      <c r="B678" s="64" t="s">
        <v>4503</v>
      </c>
      <c r="C678" s="79" t="s">
        <v>9479</v>
      </c>
      <c r="D678" s="87">
        <v>1</v>
      </c>
      <c r="E678" s="88"/>
      <c r="F678" s="89">
        <v>90</v>
      </c>
      <c r="G678" s="66" t="str">
        <f>IF(Edges[[#This Row],[Vertex 1]]=Edges[[#This Row],[Vertex 2]],"HIDE","SHOW")</f>
        <v>SHOW</v>
      </c>
      <c r="H678" s="77"/>
      <c r="I678" s="90"/>
      <c r="J678" s="90"/>
      <c r="K678" s="34" t="s">
        <v>65</v>
      </c>
      <c r="L678" s="93">
        <v>678</v>
      </c>
      <c r="M678" s="93"/>
      <c r="N678" s="92"/>
      <c r="O678" s="66" t="s">
        <v>232</v>
      </c>
      <c r="P678" s="68">
        <v>42847.072546296295</v>
      </c>
      <c r="Q678" s="66" t="s">
        <v>4703</v>
      </c>
      <c r="R678" s="66"/>
      <c r="S678" s="66"/>
      <c r="T678" s="66" t="s">
        <v>252</v>
      </c>
      <c r="U678" s="69" t="s">
        <v>4878</v>
      </c>
      <c r="V678" s="70" t="s">
        <v>4878</v>
      </c>
      <c r="W678" s="68">
        <v>42847.072546296295</v>
      </c>
      <c r="X678" s="70" t="s">
        <v>5389</v>
      </c>
      <c r="Y678" s="66"/>
      <c r="Z678" s="66"/>
      <c r="AA678" s="72" t="s">
        <v>5740</v>
      </c>
      <c r="AB678" s="66"/>
      <c r="AC678" s="66" t="b">
        <v>0</v>
      </c>
      <c r="AD678" s="66">
        <v>0</v>
      </c>
      <c r="AE678" s="72" t="s">
        <v>294</v>
      </c>
      <c r="AF678" s="66" t="b">
        <v>0</v>
      </c>
      <c r="AG678" s="66" t="s">
        <v>298</v>
      </c>
      <c r="AH678" s="66"/>
      <c r="AI678" s="72" t="s">
        <v>294</v>
      </c>
      <c r="AJ678" s="66" t="b">
        <v>0</v>
      </c>
      <c r="AK678" s="66">
        <v>94</v>
      </c>
      <c r="AL678" s="72" t="s">
        <v>5739</v>
      </c>
      <c r="AM678" s="66" t="s">
        <v>303</v>
      </c>
      <c r="AN678" s="66" t="b">
        <v>0</v>
      </c>
      <c r="AO678" s="72" t="s">
        <v>5739</v>
      </c>
      <c r="AP678" s="66" t="s">
        <v>178</v>
      </c>
      <c r="AQ678" s="66">
        <v>0</v>
      </c>
      <c r="AR678" s="66">
        <v>0</v>
      </c>
      <c r="AS678" s="66"/>
      <c r="AT678" s="66"/>
      <c r="AU678" s="66"/>
      <c r="AV678" s="66"/>
      <c r="AW678" s="66"/>
      <c r="AX678" s="66"/>
      <c r="AY678" s="66"/>
      <c r="AZ678" s="66"/>
      <c r="BA678" s="66" t="s">
        <v>1167</v>
      </c>
      <c r="BB678">
        <v>1</v>
      </c>
      <c r="BC678" s="66" t="str">
        <f>VLOOKUP(Edges[[#This Row],[States]],'Sentiment Classification'!E:G,3,FALSE)</f>
        <v>North</v>
      </c>
      <c r="BD678" s="66" t="str">
        <f>IF(Edges[[#This Row],[Vertex 1]]=Edges[[#This Row],[Vertex 2]],"HIDE","SHOW")</f>
        <v>SHOW</v>
      </c>
      <c r="BE678" s="66">
        <f>VLOOKUP(Edges[[#This Row],[Region]],'Sentiment Classification'!J:K,2,FALSE)</f>
        <v>154</v>
      </c>
      <c r="BF678" s="66">
        <f>VLOOKUP(Edges[[#This Row],[States]],'Sentiment Classification'!E:F,2,FALSE)</f>
        <v>161</v>
      </c>
      <c r="BG678" s="65" t="str">
        <f>REPLACE(INDEX(GroupVertices[Group], MATCH(Edges[[#This Row],[Vertex 1]],GroupVertices[Vertex],0)),1,1,"")</f>
        <v>orth</v>
      </c>
      <c r="BH678" s="65" t="str">
        <f>REPLACE(INDEX(GroupVertices[Group], MATCH(Edges[[#This Row],[Vertex 2]],GroupVertices[Vertex],0)),1,1,"")</f>
        <v>orth</v>
      </c>
      <c r="BI678">
        <v>1</v>
      </c>
    </row>
    <row r="679" spans="1:61" hidden="1" x14ac:dyDescent="0.25">
      <c r="A679" s="64" t="s">
        <v>4505</v>
      </c>
      <c r="B679" s="64" t="s">
        <v>4505</v>
      </c>
      <c r="C679" s="79"/>
      <c r="D679" s="87"/>
      <c r="E679" s="88"/>
      <c r="F679" s="89"/>
      <c r="G679" s="66" t="str">
        <f>IF(Edges[[#This Row],[Vertex 1]]=Edges[[#This Row],[Vertex 2]],"HIDE","SHOW")</f>
        <v>HIDE</v>
      </c>
      <c r="H679" s="77"/>
      <c r="I679" s="90"/>
      <c r="J679" s="90"/>
      <c r="K679" s="34" t="s">
        <v>65</v>
      </c>
      <c r="L679" s="93">
        <v>679</v>
      </c>
      <c r="M679" s="93"/>
      <c r="N679" s="92"/>
      <c r="O679" s="66" t="s">
        <v>178</v>
      </c>
      <c r="P679" s="68">
        <v>42825.744942129626</v>
      </c>
      <c r="Q679" s="66" t="s">
        <v>4704</v>
      </c>
      <c r="R679" s="66" t="s">
        <v>4811</v>
      </c>
      <c r="S679" s="66" t="s">
        <v>4841</v>
      </c>
      <c r="T679" s="66" t="s">
        <v>4862</v>
      </c>
      <c r="U679" s="66"/>
      <c r="V679" s="70" t="s">
        <v>5103</v>
      </c>
      <c r="W679" s="68">
        <v>42825.744942129626</v>
      </c>
      <c r="X679" s="70" t="s">
        <v>5390</v>
      </c>
      <c r="Y679" s="66"/>
      <c r="Z679" s="66"/>
      <c r="AA679" s="72" t="s">
        <v>5741</v>
      </c>
      <c r="AB679" s="66"/>
      <c r="AC679" s="66" t="b">
        <v>0</v>
      </c>
      <c r="AD679" s="66">
        <v>86</v>
      </c>
      <c r="AE679" s="72" t="s">
        <v>294</v>
      </c>
      <c r="AF679" s="66" t="b">
        <v>0</v>
      </c>
      <c r="AG679" s="66" t="s">
        <v>298</v>
      </c>
      <c r="AH679" s="66"/>
      <c r="AI679" s="72" t="s">
        <v>294</v>
      </c>
      <c r="AJ679" s="66" t="b">
        <v>0</v>
      </c>
      <c r="AK679" s="66">
        <v>563</v>
      </c>
      <c r="AL679" s="72" t="s">
        <v>294</v>
      </c>
      <c r="AM679" s="66" t="s">
        <v>585</v>
      </c>
      <c r="AN679" s="66" t="b">
        <v>1</v>
      </c>
      <c r="AO679" s="72" t="s">
        <v>5741</v>
      </c>
      <c r="AP679" s="66" t="s">
        <v>1021</v>
      </c>
      <c r="AQ679" s="66">
        <v>0</v>
      </c>
      <c r="AR679" s="66">
        <v>0</v>
      </c>
      <c r="AS679" s="66"/>
      <c r="AT679" s="66"/>
      <c r="AU679" s="66"/>
      <c r="AV679" s="66"/>
      <c r="AW679" s="66"/>
      <c r="AX679" s="66"/>
      <c r="AY679" s="66"/>
      <c r="AZ679" s="66"/>
      <c r="BA679" s="66" t="s">
        <v>1167</v>
      </c>
      <c r="BB679">
        <v>1</v>
      </c>
      <c r="BC679" s="66" t="str">
        <f>VLOOKUP(Edges[[#This Row],[States]],'Sentiment Classification'!E:G,3,FALSE)</f>
        <v>North</v>
      </c>
      <c r="BD679" s="66" t="str">
        <f>IF(Edges[[#This Row],[Vertex 1]]=Edges[[#This Row],[Vertex 2]],"HIDE","SHOW")</f>
        <v>HIDE</v>
      </c>
      <c r="BE679" s="66">
        <f>VLOOKUP(Edges[[#This Row],[Region]],'Sentiment Classification'!J:K,2,FALSE)</f>
        <v>154</v>
      </c>
      <c r="BF679" s="66">
        <f>VLOOKUP(Edges[[#This Row],[States]],'Sentiment Classification'!E:F,2,FALSE)</f>
        <v>161</v>
      </c>
      <c r="BG679" s="137" t="str">
        <f>REPLACE(INDEX(GroupVertices[Group], MATCH(Edges[[#This Row],[Vertex 1]],GroupVertices[Vertex],0)),1,1,"")</f>
        <v>orth</v>
      </c>
      <c r="BH679" s="137" t="str">
        <f>REPLACE(INDEX(GroupVertices[Group], MATCH(Edges[[#This Row],[Vertex 2]],GroupVertices[Vertex],0)),1,1,"")</f>
        <v>orth</v>
      </c>
      <c r="BI679">
        <v>1</v>
      </c>
    </row>
    <row r="680" spans="1:61" x14ac:dyDescent="0.25">
      <c r="A680" s="64" t="s">
        <v>4504</v>
      </c>
      <c r="B680" s="64" t="s">
        <v>4505</v>
      </c>
      <c r="C680" s="79" t="s">
        <v>9479</v>
      </c>
      <c r="D680" s="87">
        <v>1</v>
      </c>
      <c r="E680" s="88"/>
      <c r="F680" s="89">
        <v>90</v>
      </c>
      <c r="G680" s="66" t="str">
        <f>IF(Edges[[#This Row],[Vertex 1]]=Edges[[#This Row],[Vertex 2]],"HIDE","SHOW")</f>
        <v>SHOW</v>
      </c>
      <c r="H680" s="77"/>
      <c r="I680" s="90"/>
      <c r="J680" s="90"/>
      <c r="K680" s="34" t="s">
        <v>65</v>
      </c>
      <c r="L680" s="93">
        <v>680</v>
      </c>
      <c r="M680" s="93"/>
      <c r="N680" s="92"/>
      <c r="O680" s="66" t="s">
        <v>232</v>
      </c>
      <c r="P680" s="68">
        <v>42849.277025462965</v>
      </c>
      <c r="Q680" s="66" t="s">
        <v>4705</v>
      </c>
      <c r="R680" s="69" t="s">
        <v>4812</v>
      </c>
      <c r="S680" s="66" t="s">
        <v>4842</v>
      </c>
      <c r="T680" s="66" t="s">
        <v>4863</v>
      </c>
      <c r="U680" s="66"/>
      <c r="V680" s="70" t="s">
        <v>5104</v>
      </c>
      <c r="W680" s="68">
        <v>42849.277025462965</v>
      </c>
      <c r="X680" s="70" t="s">
        <v>5391</v>
      </c>
      <c r="Y680" s="66"/>
      <c r="Z680" s="66"/>
      <c r="AA680" s="72" t="s">
        <v>5742</v>
      </c>
      <c r="AB680" s="66"/>
      <c r="AC680" s="66" t="b">
        <v>0</v>
      </c>
      <c r="AD680" s="66">
        <v>0</v>
      </c>
      <c r="AE680" s="72" t="s">
        <v>294</v>
      </c>
      <c r="AF680" s="66" t="b">
        <v>0</v>
      </c>
      <c r="AG680" s="66" t="s">
        <v>298</v>
      </c>
      <c r="AH680" s="66"/>
      <c r="AI680" s="72" t="s">
        <v>294</v>
      </c>
      <c r="AJ680" s="66" t="b">
        <v>0</v>
      </c>
      <c r="AK680" s="66">
        <v>563</v>
      </c>
      <c r="AL680" s="72" t="s">
        <v>5741</v>
      </c>
      <c r="AM680" s="66" t="s">
        <v>303</v>
      </c>
      <c r="AN680" s="66" t="b">
        <v>0</v>
      </c>
      <c r="AO680" s="72" t="s">
        <v>5741</v>
      </c>
      <c r="AP680" s="66" t="s">
        <v>178</v>
      </c>
      <c r="AQ680" s="66">
        <v>0</v>
      </c>
      <c r="AR680" s="66">
        <v>0</v>
      </c>
      <c r="AS680" s="66"/>
      <c r="AT680" s="66"/>
      <c r="AU680" s="66"/>
      <c r="AV680" s="66"/>
      <c r="AW680" s="66"/>
      <c r="AX680" s="66"/>
      <c r="AY680" s="66"/>
      <c r="AZ680" s="66"/>
      <c r="BA680" s="66" t="s">
        <v>1167</v>
      </c>
      <c r="BB680">
        <v>1</v>
      </c>
      <c r="BC680" s="66" t="str">
        <f>VLOOKUP(Edges[[#This Row],[States]],'Sentiment Classification'!E:G,3,FALSE)</f>
        <v>North</v>
      </c>
      <c r="BD680" s="66" t="str">
        <f>IF(Edges[[#This Row],[Vertex 1]]=Edges[[#This Row],[Vertex 2]],"HIDE","SHOW")</f>
        <v>SHOW</v>
      </c>
      <c r="BE680" s="66">
        <f>VLOOKUP(Edges[[#This Row],[Region]],'Sentiment Classification'!J:K,2,FALSE)</f>
        <v>154</v>
      </c>
      <c r="BF680" s="66">
        <f>VLOOKUP(Edges[[#This Row],[States]],'Sentiment Classification'!E:F,2,FALSE)</f>
        <v>161</v>
      </c>
      <c r="BG680" s="65" t="str">
        <f>REPLACE(INDEX(GroupVertices[Group], MATCH(Edges[[#This Row],[Vertex 1]],GroupVertices[Vertex],0)),1,1,"")</f>
        <v>orth</v>
      </c>
      <c r="BH680" s="65" t="str">
        <f>REPLACE(INDEX(GroupVertices[Group], MATCH(Edges[[#This Row],[Vertex 2]],GroupVertices[Vertex],0)),1,1,"")</f>
        <v>orth</v>
      </c>
      <c r="BI680">
        <v>1</v>
      </c>
    </row>
    <row r="681" spans="1:61" x14ac:dyDescent="0.25">
      <c r="A681" s="64" t="s">
        <v>4506</v>
      </c>
      <c r="B681" s="64" t="s">
        <v>4616</v>
      </c>
      <c r="C681" s="79" t="s">
        <v>9481</v>
      </c>
      <c r="D681" s="87">
        <v>1</v>
      </c>
      <c r="E681" s="88"/>
      <c r="F681" s="89">
        <v>90</v>
      </c>
      <c r="G681" s="66" t="str">
        <f>IF(Edges[[#This Row],[Vertex 1]]=Edges[[#This Row],[Vertex 2]],"HIDE","SHOW")</f>
        <v>SHOW</v>
      </c>
      <c r="H681" s="77"/>
      <c r="I681" s="90"/>
      <c r="J681" s="90"/>
      <c r="K681" s="34" t="s">
        <v>65</v>
      </c>
      <c r="L681" s="93">
        <v>681</v>
      </c>
      <c r="M681" s="93"/>
      <c r="N681" s="92"/>
      <c r="O681" s="66" t="s">
        <v>232</v>
      </c>
      <c r="P681" s="68">
        <v>42849.443148148152</v>
      </c>
      <c r="Q681" s="66" t="s">
        <v>4706</v>
      </c>
      <c r="R681" s="69" t="s">
        <v>4813</v>
      </c>
      <c r="S681" s="66" t="s">
        <v>525</v>
      </c>
      <c r="T681" s="66"/>
      <c r="U681" s="66"/>
      <c r="V681" s="70" t="s">
        <v>5105</v>
      </c>
      <c r="W681" s="68">
        <v>42849.443148148152</v>
      </c>
      <c r="X681" s="70" t="s">
        <v>5392</v>
      </c>
      <c r="Y681" s="66"/>
      <c r="Z681" s="66"/>
      <c r="AA681" s="72" t="s">
        <v>5743</v>
      </c>
      <c r="AB681" s="72" t="s">
        <v>5866</v>
      </c>
      <c r="AC681" s="66" t="b">
        <v>0</v>
      </c>
      <c r="AD681" s="66">
        <v>0</v>
      </c>
      <c r="AE681" s="72" t="s">
        <v>5893</v>
      </c>
      <c r="AF681" s="66" t="b">
        <v>0</v>
      </c>
      <c r="AG681" s="66" t="s">
        <v>1016</v>
      </c>
      <c r="AH681" s="66"/>
      <c r="AI681" s="72" t="s">
        <v>294</v>
      </c>
      <c r="AJ681" s="66" t="b">
        <v>0</v>
      </c>
      <c r="AK681" s="66">
        <v>0</v>
      </c>
      <c r="AL681" s="72" t="s">
        <v>294</v>
      </c>
      <c r="AM681" s="66" t="s">
        <v>585</v>
      </c>
      <c r="AN681" s="66" t="b">
        <v>1</v>
      </c>
      <c r="AO681" s="72" t="s">
        <v>5866</v>
      </c>
      <c r="AP681" s="66" t="s">
        <v>178</v>
      </c>
      <c r="AQ681" s="66">
        <v>0</v>
      </c>
      <c r="AR681" s="66">
        <v>0</v>
      </c>
      <c r="AS681" s="66"/>
      <c r="AT681" s="66"/>
      <c r="AU681" s="66"/>
      <c r="AV681" s="66"/>
      <c r="AW681" s="66"/>
      <c r="AX681" s="66"/>
      <c r="AY681" s="66"/>
      <c r="AZ681" s="66"/>
      <c r="BA681" s="66" t="s">
        <v>1167</v>
      </c>
      <c r="BB681">
        <v>0</v>
      </c>
      <c r="BC681" s="66" t="str">
        <f>VLOOKUP(Edges[[#This Row],[States]],'Sentiment Classification'!E:G,3,FALSE)</f>
        <v>North</v>
      </c>
      <c r="BD681" s="66" t="str">
        <f>IF(Edges[[#This Row],[Vertex 1]]=Edges[[#This Row],[Vertex 2]],"HIDE","SHOW")</f>
        <v>SHOW</v>
      </c>
      <c r="BE681" s="66">
        <f>VLOOKUP(Edges[[#This Row],[Region]],'Sentiment Classification'!J:K,2,FALSE)</f>
        <v>154</v>
      </c>
      <c r="BF681" s="66">
        <f>VLOOKUP(Edges[[#This Row],[States]],'Sentiment Classification'!E:F,2,FALSE)</f>
        <v>161</v>
      </c>
      <c r="BG681" s="65" t="str">
        <f>REPLACE(INDEX(GroupVertices[Group], MATCH(Edges[[#This Row],[Vertex 1]],GroupVertices[Vertex],0)),1,1,"")</f>
        <v>orth</v>
      </c>
      <c r="BH681" s="65" t="str">
        <f>REPLACE(INDEX(GroupVertices[Group], MATCH(Edges[[#This Row],[Vertex 2]],GroupVertices[Vertex],0)),1,1,"")</f>
        <v>orth</v>
      </c>
      <c r="BI681">
        <v>1</v>
      </c>
    </row>
    <row r="682" spans="1:61" x14ac:dyDescent="0.25">
      <c r="A682" s="64" t="s">
        <v>4506</v>
      </c>
      <c r="B682" s="64" t="s">
        <v>4617</v>
      </c>
      <c r="C682" s="79" t="s">
        <v>9481</v>
      </c>
      <c r="D682" s="87">
        <v>1</v>
      </c>
      <c r="E682" s="88"/>
      <c r="F682" s="89">
        <v>90</v>
      </c>
      <c r="G682" s="66" t="str">
        <f>IF(Edges[[#This Row],[Vertex 1]]=Edges[[#This Row],[Vertex 2]],"HIDE","SHOW")</f>
        <v>SHOW</v>
      </c>
      <c r="H682" s="77"/>
      <c r="I682" s="90"/>
      <c r="J682" s="90"/>
      <c r="K682" s="34" t="s">
        <v>65</v>
      </c>
      <c r="L682" s="93">
        <v>682</v>
      </c>
      <c r="M682" s="93"/>
      <c r="N682" s="92"/>
      <c r="O682" s="66" t="s">
        <v>232</v>
      </c>
      <c r="P682" s="68">
        <v>42849.443148148152</v>
      </c>
      <c r="Q682" s="66" t="s">
        <v>4706</v>
      </c>
      <c r="R682" s="69" t="s">
        <v>4813</v>
      </c>
      <c r="S682" s="66" t="s">
        <v>525</v>
      </c>
      <c r="T682" s="66"/>
      <c r="U682" s="66"/>
      <c r="V682" s="70" t="s">
        <v>5105</v>
      </c>
      <c r="W682" s="68">
        <v>42849.443148148152</v>
      </c>
      <c r="X682" s="70" t="s">
        <v>5392</v>
      </c>
      <c r="Y682" s="66"/>
      <c r="Z682" s="66"/>
      <c r="AA682" s="72" t="s">
        <v>5743</v>
      </c>
      <c r="AB682" s="72" t="s">
        <v>5866</v>
      </c>
      <c r="AC682" s="66" t="b">
        <v>0</v>
      </c>
      <c r="AD682" s="66">
        <v>0</v>
      </c>
      <c r="AE682" s="72" t="s">
        <v>5893</v>
      </c>
      <c r="AF682" s="66" t="b">
        <v>0</v>
      </c>
      <c r="AG682" s="66" t="s">
        <v>1016</v>
      </c>
      <c r="AH682" s="66"/>
      <c r="AI682" s="72" t="s">
        <v>294</v>
      </c>
      <c r="AJ682" s="66" t="b">
        <v>0</v>
      </c>
      <c r="AK682" s="66">
        <v>0</v>
      </c>
      <c r="AL682" s="72" t="s">
        <v>294</v>
      </c>
      <c r="AM682" s="66" t="s">
        <v>585</v>
      </c>
      <c r="AN682" s="66" t="b">
        <v>1</v>
      </c>
      <c r="AO682" s="72" t="s">
        <v>5866</v>
      </c>
      <c r="AP682" s="66" t="s">
        <v>178</v>
      </c>
      <c r="AQ682" s="66">
        <v>0</v>
      </c>
      <c r="AR682" s="66">
        <v>0</v>
      </c>
      <c r="AS682" s="66"/>
      <c r="AT682" s="66"/>
      <c r="AU682" s="66"/>
      <c r="AV682" s="66"/>
      <c r="AW682" s="66"/>
      <c r="AX682" s="66"/>
      <c r="AY682" s="66"/>
      <c r="AZ682" s="66"/>
      <c r="BA682" s="66" t="s">
        <v>1167</v>
      </c>
      <c r="BB682">
        <v>0</v>
      </c>
      <c r="BC682" s="66" t="str">
        <f>VLOOKUP(Edges[[#This Row],[States]],'Sentiment Classification'!E:G,3,FALSE)</f>
        <v>North</v>
      </c>
      <c r="BD682" s="66" t="str">
        <f>IF(Edges[[#This Row],[Vertex 1]]=Edges[[#This Row],[Vertex 2]],"HIDE","SHOW")</f>
        <v>SHOW</v>
      </c>
      <c r="BE682" s="66">
        <f>VLOOKUP(Edges[[#This Row],[Region]],'Sentiment Classification'!J:K,2,FALSE)</f>
        <v>154</v>
      </c>
      <c r="BF682" s="66">
        <f>VLOOKUP(Edges[[#This Row],[States]],'Sentiment Classification'!E:F,2,FALSE)</f>
        <v>161</v>
      </c>
      <c r="BG682" s="65" t="str">
        <f>REPLACE(INDEX(GroupVertices[Group], MATCH(Edges[[#This Row],[Vertex 1]],GroupVertices[Vertex],0)),1,1,"")</f>
        <v>orth</v>
      </c>
      <c r="BH682" s="65" t="str">
        <f>REPLACE(INDEX(GroupVertices[Group], MATCH(Edges[[#This Row],[Vertex 2]],GroupVertices[Vertex],0)),1,1,"")</f>
        <v>orth</v>
      </c>
      <c r="BI682">
        <v>1</v>
      </c>
    </row>
    <row r="683" spans="1:61" x14ac:dyDescent="0.25">
      <c r="A683" s="64" t="s">
        <v>4506</v>
      </c>
      <c r="B683" s="64" t="s">
        <v>4618</v>
      </c>
      <c r="C683" s="79" t="s">
        <v>9481</v>
      </c>
      <c r="D683" s="87">
        <v>1</v>
      </c>
      <c r="E683" s="88"/>
      <c r="F683" s="89">
        <v>90</v>
      </c>
      <c r="G683" s="66" t="str">
        <f>IF(Edges[[#This Row],[Vertex 1]]=Edges[[#This Row],[Vertex 2]],"HIDE","SHOW")</f>
        <v>SHOW</v>
      </c>
      <c r="H683" s="77"/>
      <c r="I683" s="90"/>
      <c r="J683" s="90"/>
      <c r="K683" s="34" t="s">
        <v>65</v>
      </c>
      <c r="L683" s="93">
        <v>683</v>
      </c>
      <c r="M683" s="93"/>
      <c r="N683" s="92"/>
      <c r="O683" s="66" t="s">
        <v>232</v>
      </c>
      <c r="P683" s="68">
        <v>42849.443148148152</v>
      </c>
      <c r="Q683" s="66" t="s">
        <v>4706</v>
      </c>
      <c r="R683" s="69" t="s">
        <v>4813</v>
      </c>
      <c r="S683" s="66" t="s">
        <v>525</v>
      </c>
      <c r="T683" s="66"/>
      <c r="U683" s="66"/>
      <c r="V683" s="70" t="s">
        <v>5105</v>
      </c>
      <c r="W683" s="68">
        <v>42849.443148148152</v>
      </c>
      <c r="X683" s="70" t="s">
        <v>5392</v>
      </c>
      <c r="Y683" s="66"/>
      <c r="Z683" s="66"/>
      <c r="AA683" s="72" t="s">
        <v>5743</v>
      </c>
      <c r="AB683" s="72" t="s">
        <v>5866</v>
      </c>
      <c r="AC683" s="66" t="b">
        <v>0</v>
      </c>
      <c r="AD683" s="66">
        <v>0</v>
      </c>
      <c r="AE683" s="72" t="s">
        <v>5893</v>
      </c>
      <c r="AF683" s="66" t="b">
        <v>0</v>
      </c>
      <c r="AG683" s="66" t="s">
        <v>1016</v>
      </c>
      <c r="AH683" s="66"/>
      <c r="AI683" s="72" t="s">
        <v>294</v>
      </c>
      <c r="AJ683" s="66" t="b">
        <v>0</v>
      </c>
      <c r="AK683" s="66">
        <v>0</v>
      </c>
      <c r="AL683" s="72" t="s">
        <v>294</v>
      </c>
      <c r="AM683" s="66" t="s">
        <v>585</v>
      </c>
      <c r="AN683" s="66" t="b">
        <v>1</v>
      </c>
      <c r="AO683" s="72" t="s">
        <v>5866</v>
      </c>
      <c r="AP683" s="66" t="s">
        <v>178</v>
      </c>
      <c r="AQ683" s="66">
        <v>0</v>
      </c>
      <c r="AR683" s="66">
        <v>0</v>
      </c>
      <c r="AS683" s="66"/>
      <c r="AT683" s="66"/>
      <c r="AU683" s="66"/>
      <c r="AV683" s="66"/>
      <c r="AW683" s="66"/>
      <c r="AX683" s="66"/>
      <c r="AY683" s="66"/>
      <c r="AZ683" s="66"/>
      <c r="BA683" s="66" t="s">
        <v>1167</v>
      </c>
      <c r="BB683">
        <v>0</v>
      </c>
      <c r="BC683" s="66" t="str">
        <f>VLOOKUP(Edges[[#This Row],[States]],'Sentiment Classification'!E:G,3,FALSE)</f>
        <v>North</v>
      </c>
      <c r="BD683" s="66" t="str">
        <f>IF(Edges[[#This Row],[Vertex 1]]=Edges[[#This Row],[Vertex 2]],"HIDE","SHOW")</f>
        <v>SHOW</v>
      </c>
      <c r="BE683" s="66">
        <f>VLOOKUP(Edges[[#This Row],[Region]],'Sentiment Classification'!J:K,2,FALSE)</f>
        <v>154</v>
      </c>
      <c r="BF683" s="66">
        <f>VLOOKUP(Edges[[#This Row],[States]],'Sentiment Classification'!E:F,2,FALSE)</f>
        <v>161</v>
      </c>
      <c r="BG683" s="65" t="str">
        <f>REPLACE(INDEX(GroupVertices[Group], MATCH(Edges[[#This Row],[Vertex 1]],GroupVertices[Vertex],0)),1,1,"")</f>
        <v>orth</v>
      </c>
      <c r="BH683" s="65" t="str">
        <f>REPLACE(INDEX(GroupVertices[Group], MATCH(Edges[[#This Row],[Vertex 2]],GroupVertices[Vertex],0)),1,1,"")</f>
        <v>orth</v>
      </c>
      <c r="BI683">
        <v>1</v>
      </c>
    </row>
    <row r="684" spans="1:61" x14ac:dyDescent="0.25">
      <c r="A684" s="64" t="s">
        <v>4506</v>
      </c>
      <c r="B684" s="64" t="s">
        <v>4619</v>
      </c>
      <c r="C684" s="79" t="s">
        <v>9481</v>
      </c>
      <c r="D684" s="87">
        <v>1</v>
      </c>
      <c r="E684" s="88"/>
      <c r="F684" s="89">
        <v>90</v>
      </c>
      <c r="G684" s="66" t="str">
        <f>IF(Edges[[#This Row],[Vertex 1]]=Edges[[#This Row],[Vertex 2]],"HIDE","SHOW")</f>
        <v>SHOW</v>
      </c>
      <c r="H684" s="77"/>
      <c r="I684" s="90"/>
      <c r="J684" s="90"/>
      <c r="K684" s="34" t="s">
        <v>65</v>
      </c>
      <c r="L684" s="93">
        <v>684</v>
      </c>
      <c r="M684" s="93"/>
      <c r="N684" s="92"/>
      <c r="O684" s="66" t="s">
        <v>232</v>
      </c>
      <c r="P684" s="68">
        <v>42849.443148148152</v>
      </c>
      <c r="Q684" s="66" t="s">
        <v>4706</v>
      </c>
      <c r="R684" s="69" t="s">
        <v>4813</v>
      </c>
      <c r="S684" s="66" t="s">
        <v>525</v>
      </c>
      <c r="T684" s="66"/>
      <c r="U684" s="66"/>
      <c r="V684" s="70" t="s">
        <v>5105</v>
      </c>
      <c r="W684" s="68">
        <v>42849.443148148152</v>
      </c>
      <c r="X684" s="70" t="s">
        <v>5392</v>
      </c>
      <c r="Y684" s="66"/>
      <c r="Z684" s="66"/>
      <c r="AA684" s="72" t="s">
        <v>5743</v>
      </c>
      <c r="AB684" s="72" t="s">
        <v>5866</v>
      </c>
      <c r="AC684" s="66" t="b">
        <v>0</v>
      </c>
      <c r="AD684" s="66">
        <v>0</v>
      </c>
      <c r="AE684" s="72" t="s">
        <v>5893</v>
      </c>
      <c r="AF684" s="66" t="b">
        <v>0</v>
      </c>
      <c r="AG684" s="66" t="s">
        <v>1016</v>
      </c>
      <c r="AH684" s="66"/>
      <c r="AI684" s="72" t="s">
        <v>294</v>
      </c>
      <c r="AJ684" s="66" t="b">
        <v>0</v>
      </c>
      <c r="AK684" s="66">
        <v>0</v>
      </c>
      <c r="AL684" s="72" t="s">
        <v>294</v>
      </c>
      <c r="AM684" s="66" t="s">
        <v>585</v>
      </c>
      <c r="AN684" s="66" t="b">
        <v>1</v>
      </c>
      <c r="AO684" s="72" t="s">
        <v>5866</v>
      </c>
      <c r="AP684" s="66" t="s">
        <v>178</v>
      </c>
      <c r="AQ684" s="66">
        <v>0</v>
      </c>
      <c r="AR684" s="66">
        <v>0</v>
      </c>
      <c r="AS684" s="66"/>
      <c r="AT684" s="66"/>
      <c r="AU684" s="66"/>
      <c r="AV684" s="66"/>
      <c r="AW684" s="66"/>
      <c r="AX684" s="66"/>
      <c r="AY684" s="66"/>
      <c r="AZ684" s="66"/>
      <c r="BA684" s="66" t="s">
        <v>1167</v>
      </c>
      <c r="BB684">
        <v>0</v>
      </c>
      <c r="BC684" s="66" t="str">
        <f>VLOOKUP(Edges[[#This Row],[States]],'Sentiment Classification'!E:G,3,FALSE)</f>
        <v>North</v>
      </c>
      <c r="BD684" s="66" t="str">
        <f>IF(Edges[[#This Row],[Vertex 1]]=Edges[[#This Row],[Vertex 2]],"HIDE","SHOW")</f>
        <v>SHOW</v>
      </c>
      <c r="BE684" s="66">
        <f>VLOOKUP(Edges[[#This Row],[Region]],'Sentiment Classification'!J:K,2,FALSE)</f>
        <v>154</v>
      </c>
      <c r="BF684" s="66">
        <f>VLOOKUP(Edges[[#This Row],[States]],'Sentiment Classification'!E:F,2,FALSE)</f>
        <v>161</v>
      </c>
      <c r="BG684" s="65" t="str">
        <f>REPLACE(INDEX(GroupVertices[Group], MATCH(Edges[[#This Row],[Vertex 1]],GroupVertices[Vertex],0)),1,1,"")</f>
        <v>orth</v>
      </c>
      <c r="BH684" s="65" t="str">
        <f>REPLACE(INDEX(GroupVertices[Group], MATCH(Edges[[#This Row],[Vertex 2]],GroupVertices[Vertex],0)),1,1,"")</f>
        <v>orth</v>
      </c>
      <c r="BI684">
        <v>1</v>
      </c>
    </row>
    <row r="685" spans="1:61" x14ac:dyDescent="0.25">
      <c r="A685" s="64" t="s">
        <v>4506</v>
      </c>
      <c r="B685" s="64" t="s">
        <v>769</v>
      </c>
      <c r="C685" s="79" t="s">
        <v>9481</v>
      </c>
      <c r="D685" s="87">
        <v>1</v>
      </c>
      <c r="E685" s="88"/>
      <c r="F685" s="89">
        <v>90</v>
      </c>
      <c r="G685" s="66" t="str">
        <f>IF(Edges[[#This Row],[Vertex 1]]=Edges[[#This Row],[Vertex 2]],"HIDE","SHOW")</f>
        <v>SHOW</v>
      </c>
      <c r="H685" s="77"/>
      <c r="I685" s="90"/>
      <c r="J685" s="90"/>
      <c r="K685" s="34" t="s">
        <v>65</v>
      </c>
      <c r="L685" s="93">
        <v>685</v>
      </c>
      <c r="M685" s="93"/>
      <c r="N685" s="92"/>
      <c r="O685" s="66" t="s">
        <v>232</v>
      </c>
      <c r="P685" s="68">
        <v>42849.443148148152</v>
      </c>
      <c r="Q685" s="66" t="s">
        <v>4706</v>
      </c>
      <c r="R685" s="69" t="s">
        <v>4813</v>
      </c>
      <c r="S685" s="66" t="s">
        <v>525</v>
      </c>
      <c r="T685" s="66"/>
      <c r="U685" s="66"/>
      <c r="V685" s="70" t="s">
        <v>5105</v>
      </c>
      <c r="W685" s="68">
        <v>42849.443148148152</v>
      </c>
      <c r="X685" s="70" t="s">
        <v>5392</v>
      </c>
      <c r="Y685" s="66"/>
      <c r="Z685" s="66"/>
      <c r="AA685" s="72" t="s">
        <v>5743</v>
      </c>
      <c r="AB685" s="72" t="s">
        <v>5866</v>
      </c>
      <c r="AC685" s="66" t="b">
        <v>0</v>
      </c>
      <c r="AD685" s="66">
        <v>0</v>
      </c>
      <c r="AE685" s="72" t="s">
        <v>5893</v>
      </c>
      <c r="AF685" s="66" t="b">
        <v>0</v>
      </c>
      <c r="AG685" s="66" t="s">
        <v>1016</v>
      </c>
      <c r="AH685" s="66"/>
      <c r="AI685" s="72" t="s">
        <v>294</v>
      </c>
      <c r="AJ685" s="66" t="b">
        <v>0</v>
      </c>
      <c r="AK685" s="66">
        <v>0</v>
      </c>
      <c r="AL685" s="72" t="s">
        <v>294</v>
      </c>
      <c r="AM685" s="66" t="s">
        <v>585</v>
      </c>
      <c r="AN685" s="66" t="b">
        <v>1</v>
      </c>
      <c r="AO685" s="72" t="s">
        <v>5866</v>
      </c>
      <c r="AP685" s="66" t="s">
        <v>178</v>
      </c>
      <c r="AQ685" s="66">
        <v>0</v>
      </c>
      <c r="AR685" s="66">
        <v>0</v>
      </c>
      <c r="AS685" s="66"/>
      <c r="AT685" s="66"/>
      <c r="AU685" s="66"/>
      <c r="AV685" s="66"/>
      <c r="AW685" s="66"/>
      <c r="AX685" s="66"/>
      <c r="AY685" s="66"/>
      <c r="AZ685" s="66"/>
      <c r="BA685" s="66" t="s">
        <v>1167</v>
      </c>
      <c r="BB685">
        <v>0</v>
      </c>
      <c r="BC685" s="66" t="str">
        <f>VLOOKUP(Edges[[#This Row],[States]],'Sentiment Classification'!E:G,3,FALSE)</f>
        <v>North</v>
      </c>
      <c r="BD685" s="66" t="str">
        <f>IF(Edges[[#This Row],[Vertex 1]]=Edges[[#This Row],[Vertex 2]],"HIDE","SHOW")</f>
        <v>SHOW</v>
      </c>
      <c r="BE685" s="66">
        <f>VLOOKUP(Edges[[#This Row],[Region]],'Sentiment Classification'!J:K,2,FALSE)</f>
        <v>154</v>
      </c>
      <c r="BF685" s="66">
        <f>VLOOKUP(Edges[[#This Row],[States]],'Sentiment Classification'!E:F,2,FALSE)</f>
        <v>161</v>
      </c>
      <c r="BG685" s="65" t="str">
        <f>REPLACE(INDEX(GroupVertices[Group], MATCH(Edges[[#This Row],[Vertex 1]],GroupVertices[Vertex],0)),1,1,"")</f>
        <v>orth</v>
      </c>
      <c r="BH685" s="65" t="str">
        <f>REPLACE(INDEX(GroupVertices[Group], MATCH(Edges[[#This Row],[Vertex 2]],GroupVertices[Vertex],0)),1,1,"")</f>
        <v>A</v>
      </c>
      <c r="BI685">
        <v>1</v>
      </c>
    </row>
    <row r="686" spans="1:61" x14ac:dyDescent="0.25">
      <c r="A686" s="64" t="s">
        <v>4506</v>
      </c>
      <c r="B686" s="64" t="s">
        <v>4620</v>
      </c>
      <c r="C686" s="79" t="s">
        <v>9481</v>
      </c>
      <c r="D686" s="87">
        <v>1</v>
      </c>
      <c r="E686" s="88"/>
      <c r="F686" s="89">
        <v>90</v>
      </c>
      <c r="G686" s="66" t="str">
        <f>IF(Edges[[#This Row],[Vertex 1]]=Edges[[#This Row],[Vertex 2]],"HIDE","SHOW")</f>
        <v>SHOW</v>
      </c>
      <c r="H686" s="77"/>
      <c r="I686" s="90"/>
      <c r="J686" s="90"/>
      <c r="K686" s="34" t="s">
        <v>65</v>
      </c>
      <c r="L686" s="93">
        <v>686</v>
      </c>
      <c r="M686" s="93"/>
      <c r="N686" s="92"/>
      <c r="O686" s="66" t="s">
        <v>232</v>
      </c>
      <c r="P686" s="68">
        <v>42849.443148148152</v>
      </c>
      <c r="Q686" s="66" t="s">
        <v>4706</v>
      </c>
      <c r="R686" s="69" t="s">
        <v>4813</v>
      </c>
      <c r="S686" s="66" t="s">
        <v>525</v>
      </c>
      <c r="T686" s="66"/>
      <c r="U686" s="66"/>
      <c r="V686" s="70" t="s">
        <v>5105</v>
      </c>
      <c r="W686" s="68">
        <v>42849.443148148152</v>
      </c>
      <c r="X686" s="70" t="s">
        <v>5392</v>
      </c>
      <c r="Y686" s="66"/>
      <c r="Z686" s="66"/>
      <c r="AA686" s="72" t="s">
        <v>5743</v>
      </c>
      <c r="AB686" s="72" t="s">
        <v>5866</v>
      </c>
      <c r="AC686" s="66" t="b">
        <v>0</v>
      </c>
      <c r="AD686" s="66">
        <v>0</v>
      </c>
      <c r="AE686" s="72" t="s">
        <v>5893</v>
      </c>
      <c r="AF686" s="66" t="b">
        <v>0</v>
      </c>
      <c r="AG686" s="66" t="s">
        <v>1016</v>
      </c>
      <c r="AH686" s="66"/>
      <c r="AI686" s="72" t="s">
        <v>294</v>
      </c>
      <c r="AJ686" s="66" t="b">
        <v>0</v>
      </c>
      <c r="AK686" s="66">
        <v>0</v>
      </c>
      <c r="AL686" s="72" t="s">
        <v>294</v>
      </c>
      <c r="AM686" s="66" t="s">
        <v>585</v>
      </c>
      <c r="AN686" s="66" t="b">
        <v>1</v>
      </c>
      <c r="AO686" s="72" t="s">
        <v>5866</v>
      </c>
      <c r="AP686" s="66" t="s">
        <v>178</v>
      </c>
      <c r="AQ686" s="66">
        <v>0</v>
      </c>
      <c r="AR686" s="66">
        <v>0</v>
      </c>
      <c r="AS686" s="66"/>
      <c r="AT686" s="66"/>
      <c r="AU686" s="66"/>
      <c r="AV686" s="66"/>
      <c r="AW686" s="66"/>
      <c r="AX686" s="66"/>
      <c r="AY686" s="66"/>
      <c r="AZ686" s="66"/>
      <c r="BA686" s="66" t="s">
        <v>1167</v>
      </c>
      <c r="BB686">
        <v>0</v>
      </c>
      <c r="BC686" s="66" t="str">
        <f>VLOOKUP(Edges[[#This Row],[States]],'Sentiment Classification'!E:G,3,FALSE)</f>
        <v>North</v>
      </c>
      <c r="BD686" s="66" t="str">
        <f>IF(Edges[[#This Row],[Vertex 1]]=Edges[[#This Row],[Vertex 2]],"HIDE","SHOW")</f>
        <v>SHOW</v>
      </c>
      <c r="BE686" s="66">
        <f>VLOOKUP(Edges[[#This Row],[Region]],'Sentiment Classification'!J:K,2,FALSE)</f>
        <v>154</v>
      </c>
      <c r="BF686" s="66">
        <f>VLOOKUP(Edges[[#This Row],[States]],'Sentiment Classification'!E:F,2,FALSE)</f>
        <v>161</v>
      </c>
      <c r="BG686" s="65" t="str">
        <f>REPLACE(INDEX(GroupVertices[Group], MATCH(Edges[[#This Row],[Vertex 1]],GroupVertices[Vertex],0)),1,1,"")</f>
        <v>orth</v>
      </c>
      <c r="BH686" s="65" t="str">
        <f>REPLACE(INDEX(GroupVertices[Group], MATCH(Edges[[#This Row],[Vertex 2]],GroupVertices[Vertex],0)),1,1,"")</f>
        <v>orth</v>
      </c>
      <c r="BI686">
        <v>1</v>
      </c>
    </row>
    <row r="687" spans="1:61" x14ac:dyDescent="0.25">
      <c r="A687" s="64" t="s">
        <v>4506</v>
      </c>
      <c r="B687" s="64" t="s">
        <v>4621</v>
      </c>
      <c r="C687" s="79" t="s">
        <v>9481</v>
      </c>
      <c r="D687" s="87">
        <v>1</v>
      </c>
      <c r="E687" s="88"/>
      <c r="F687" s="89">
        <v>90</v>
      </c>
      <c r="G687" s="66" t="str">
        <f>IF(Edges[[#This Row],[Vertex 1]]=Edges[[#This Row],[Vertex 2]],"HIDE","SHOW")</f>
        <v>SHOW</v>
      </c>
      <c r="H687" s="77"/>
      <c r="I687" s="90"/>
      <c r="J687" s="90"/>
      <c r="K687" s="34" t="s">
        <v>65</v>
      </c>
      <c r="L687" s="93">
        <v>687</v>
      </c>
      <c r="M687" s="93"/>
      <c r="N687" s="92"/>
      <c r="O687" s="66" t="s">
        <v>233</v>
      </c>
      <c r="P687" s="68">
        <v>42849.443148148152</v>
      </c>
      <c r="Q687" s="66" t="s">
        <v>4706</v>
      </c>
      <c r="R687" s="69" t="s">
        <v>4813</v>
      </c>
      <c r="S687" s="66" t="s">
        <v>525</v>
      </c>
      <c r="T687" s="66"/>
      <c r="U687" s="66"/>
      <c r="V687" s="70" t="s">
        <v>5105</v>
      </c>
      <c r="W687" s="68">
        <v>42849.443148148152</v>
      </c>
      <c r="X687" s="70" t="s">
        <v>5392</v>
      </c>
      <c r="Y687" s="66"/>
      <c r="Z687" s="66"/>
      <c r="AA687" s="72" t="s">
        <v>5743</v>
      </c>
      <c r="AB687" s="72" t="s">
        <v>5866</v>
      </c>
      <c r="AC687" s="66" t="b">
        <v>0</v>
      </c>
      <c r="AD687" s="66">
        <v>0</v>
      </c>
      <c r="AE687" s="72" t="s">
        <v>5893</v>
      </c>
      <c r="AF687" s="66" t="b">
        <v>0</v>
      </c>
      <c r="AG687" s="66" t="s">
        <v>1016</v>
      </c>
      <c r="AH687" s="66"/>
      <c r="AI687" s="72" t="s">
        <v>294</v>
      </c>
      <c r="AJ687" s="66" t="b">
        <v>0</v>
      </c>
      <c r="AK687" s="66">
        <v>0</v>
      </c>
      <c r="AL687" s="72" t="s">
        <v>294</v>
      </c>
      <c r="AM687" s="66" t="s">
        <v>585</v>
      </c>
      <c r="AN687" s="66" t="b">
        <v>1</v>
      </c>
      <c r="AO687" s="72" t="s">
        <v>5866</v>
      </c>
      <c r="AP687" s="66" t="s">
        <v>178</v>
      </c>
      <c r="AQ687" s="66">
        <v>0</v>
      </c>
      <c r="AR687" s="66">
        <v>0</v>
      </c>
      <c r="AS687" s="66"/>
      <c r="AT687" s="66"/>
      <c r="AU687" s="66"/>
      <c r="AV687" s="66"/>
      <c r="AW687" s="66"/>
      <c r="AX687" s="66"/>
      <c r="AY687" s="66"/>
      <c r="AZ687" s="66"/>
      <c r="BA687" s="66" t="s">
        <v>1167</v>
      </c>
      <c r="BB687">
        <v>0</v>
      </c>
      <c r="BC687" s="66" t="str">
        <f>VLOOKUP(Edges[[#This Row],[States]],'Sentiment Classification'!E:G,3,FALSE)</f>
        <v>North</v>
      </c>
      <c r="BD687" s="66" t="str">
        <f>IF(Edges[[#This Row],[Vertex 1]]=Edges[[#This Row],[Vertex 2]],"HIDE","SHOW")</f>
        <v>SHOW</v>
      </c>
      <c r="BE687" s="66">
        <f>VLOOKUP(Edges[[#This Row],[Region]],'Sentiment Classification'!J:K,2,FALSE)</f>
        <v>154</v>
      </c>
      <c r="BF687" s="66">
        <f>VLOOKUP(Edges[[#This Row],[States]],'Sentiment Classification'!E:F,2,FALSE)</f>
        <v>161</v>
      </c>
      <c r="BG687" s="65" t="str">
        <f>REPLACE(INDEX(GroupVertices[Group], MATCH(Edges[[#This Row],[Vertex 1]],GroupVertices[Vertex],0)),1,1,"")</f>
        <v>orth</v>
      </c>
      <c r="BH687" s="65" t="str">
        <f>REPLACE(INDEX(GroupVertices[Group], MATCH(Edges[[#This Row],[Vertex 2]],GroupVertices[Vertex],0)),1,1,"")</f>
        <v>orth</v>
      </c>
      <c r="BI687">
        <v>1</v>
      </c>
    </row>
    <row r="688" spans="1:61" x14ac:dyDescent="0.25">
      <c r="A688" s="64" t="s">
        <v>4506</v>
      </c>
      <c r="B688" s="64" t="s">
        <v>1515</v>
      </c>
      <c r="C688" s="79" t="s">
        <v>9481</v>
      </c>
      <c r="D688" s="87">
        <v>1</v>
      </c>
      <c r="E688" s="88"/>
      <c r="F688" s="89">
        <v>90</v>
      </c>
      <c r="G688" s="66" t="str">
        <f>IF(Edges[[#This Row],[Vertex 1]]=Edges[[#This Row],[Vertex 2]],"HIDE","SHOW")</f>
        <v>SHOW</v>
      </c>
      <c r="H688" s="77"/>
      <c r="I688" s="90"/>
      <c r="J688" s="90"/>
      <c r="K688" s="34" t="s">
        <v>65</v>
      </c>
      <c r="L688" s="93">
        <v>688</v>
      </c>
      <c r="M688" s="93"/>
      <c r="N688" s="92"/>
      <c r="O688" s="66" t="s">
        <v>232</v>
      </c>
      <c r="P688" s="68">
        <v>42849.443148148152</v>
      </c>
      <c r="Q688" s="66" t="s">
        <v>4706</v>
      </c>
      <c r="R688" s="69" t="s">
        <v>4813</v>
      </c>
      <c r="S688" s="66" t="s">
        <v>525</v>
      </c>
      <c r="T688" s="66"/>
      <c r="U688" s="66"/>
      <c r="V688" s="70" t="s">
        <v>5105</v>
      </c>
      <c r="W688" s="68">
        <v>42849.443148148152</v>
      </c>
      <c r="X688" s="70" t="s">
        <v>5392</v>
      </c>
      <c r="Y688" s="66"/>
      <c r="Z688" s="66"/>
      <c r="AA688" s="72" t="s">
        <v>5743</v>
      </c>
      <c r="AB688" s="72" t="s">
        <v>5866</v>
      </c>
      <c r="AC688" s="66" t="b">
        <v>0</v>
      </c>
      <c r="AD688" s="66">
        <v>0</v>
      </c>
      <c r="AE688" s="72" t="s">
        <v>5893</v>
      </c>
      <c r="AF688" s="66" t="b">
        <v>0</v>
      </c>
      <c r="AG688" s="66" t="s">
        <v>1016</v>
      </c>
      <c r="AH688" s="66"/>
      <c r="AI688" s="72" t="s">
        <v>294</v>
      </c>
      <c r="AJ688" s="66" t="b">
        <v>0</v>
      </c>
      <c r="AK688" s="66">
        <v>0</v>
      </c>
      <c r="AL688" s="72" t="s">
        <v>294</v>
      </c>
      <c r="AM688" s="66" t="s">
        <v>585</v>
      </c>
      <c r="AN688" s="66" t="b">
        <v>1</v>
      </c>
      <c r="AO688" s="72" t="s">
        <v>5866</v>
      </c>
      <c r="AP688" s="66" t="s">
        <v>178</v>
      </c>
      <c r="AQ688" s="66">
        <v>0</v>
      </c>
      <c r="AR688" s="66">
        <v>0</v>
      </c>
      <c r="AS688" s="66"/>
      <c r="AT688" s="66"/>
      <c r="AU688" s="66"/>
      <c r="AV688" s="66"/>
      <c r="AW688" s="66"/>
      <c r="AX688" s="66"/>
      <c r="AY688" s="66"/>
      <c r="AZ688" s="66"/>
      <c r="BA688" s="66" t="s">
        <v>1167</v>
      </c>
      <c r="BB688">
        <v>0</v>
      </c>
      <c r="BC688" s="66" t="str">
        <f>VLOOKUP(Edges[[#This Row],[States]],'Sentiment Classification'!E:G,3,FALSE)</f>
        <v>North</v>
      </c>
      <c r="BD688" s="66" t="str">
        <f>IF(Edges[[#This Row],[Vertex 1]]=Edges[[#This Row],[Vertex 2]],"HIDE","SHOW")</f>
        <v>SHOW</v>
      </c>
      <c r="BE688" s="66">
        <f>VLOOKUP(Edges[[#This Row],[Region]],'Sentiment Classification'!J:K,2,FALSE)</f>
        <v>154</v>
      </c>
      <c r="BF688" s="66">
        <f>VLOOKUP(Edges[[#This Row],[States]],'Sentiment Classification'!E:F,2,FALSE)</f>
        <v>161</v>
      </c>
      <c r="BG688" s="65" t="str">
        <f>REPLACE(INDEX(GroupVertices[Group], MATCH(Edges[[#This Row],[Vertex 1]],GroupVertices[Vertex],0)),1,1,"")</f>
        <v>orth</v>
      </c>
      <c r="BH688" s="65" t="str">
        <f>REPLACE(INDEX(GroupVertices[Group], MATCH(Edges[[#This Row],[Vertex 2]],GroupVertices[Vertex],0)),1,1,"")</f>
        <v>est</v>
      </c>
      <c r="BI688">
        <v>1</v>
      </c>
    </row>
    <row r="689" spans="1:61" hidden="1" x14ac:dyDescent="0.25">
      <c r="A689" s="64" t="s">
        <v>4507</v>
      </c>
      <c r="B689" s="64" t="s">
        <v>4507</v>
      </c>
      <c r="C689" s="79"/>
      <c r="D689" s="87"/>
      <c r="E689" s="88"/>
      <c r="F689" s="89"/>
      <c r="G689" s="66" t="str">
        <f>IF(Edges[[#This Row],[Vertex 1]]=Edges[[#This Row],[Vertex 2]],"HIDE","SHOW")</f>
        <v>HIDE</v>
      </c>
      <c r="H689" s="77"/>
      <c r="I689" s="90"/>
      <c r="J689" s="90"/>
      <c r="K689" s="34" t="s">
        <v>65</v>
      </c>
      <c r="L689" s="93">
        <v>689</v>
      </c>
      <c r="M689" s="93"/>
      <c r="N689" s="92"/>
      <c r="O689" s="66" t="s">
        <v>178</v>
      </c>
      <c r="P689" s="68">
        <v>42847.821909722225</v>
      </c>
      <c r="Q689" s="66" t="s">
        <v>4707</v>
      </c>
      <c r="R689" s="66" t="s">
        <v>4814</v>
      </c>
      <c r="S689" s="66" t="s">
        <v>4843</v>
      </c>
      <c r="T689" s="66"/>
      <c r="U689" s="66"/>
      <c r="V689" s="70" t="s">
        <v>5106</v>
      </c>
      <c r="W689" s="68">
        <v>42847.821909722225</v>
      </c>
      <c r="X689" s="70" t="s">
        <v>5393</v>
      </c>
      <c r="Y689" s="66"/>
      <c r="Z689" s="66"/>
      <c r="AA689" s="72" t="s">
        <v>5744</v>
      </c>
      <c r="AB689" s="66"/>
      <c r="AC689" s="66" t="b">
        <v>0</v>
      </c>
      <c r="AD689" s="66">
        <v>0</v>
      </c>
      <c r="AE689" s="72" t="s">
        <v>294</v>
      </c>
      <c r="AF689" s="66" t="b">
        <v>0</v>
      </c>
      <c r="AG689" s="66" t="s">
        <v>297</v>
      </c>
      <c r="AH689" s="66"/>
      <c r="AI689" s="72" t="s">
        <v>294</v>
      </c>
      <c r="AJ689" s="66" t="b">
        <v>0</v>
      </c>
      <c r="AK689" s="66">
        <v>0</v>
      </c>
      <c r="AL689" s="72" t="s">
        <v>294</v>
      </c>
      <c r="AM689" s="66" t="s">
        <v>301</v>
      </c>
      <c r="AN689" s="66" t="b">
        <v>1</v>
      </c>
      <c r="AO689" s="72" t="s">
        <v>5744</v>
      </c>
      <c r="AP689" s="66" t="s">
        <v>178</v>
      </c>
      <c r="AQ689" s="66">
        <v>0</v>
      </c>
      <c r="AR689" s="66">
        <v>0</v>
      </c>
      <c r="AS689" s="66"/>
      <c r="AT689" s="66"/>
      <c r="AU689" s="66"/>
      <c r="AV689" s="66"/>
      <c r="AW689" s="66"/>
      <c r="AX689" s="66"/>
      <c r="AY689" s="66"/>
      <c r="AZ689" s="66"/>
      <c r="BA689" s="66" t="s">
        <v>1167</v>
      </c>
      <c r="BB689">
        <v>0</v>
      </c>
      <c r="BC689" s="66" t="str">
        <f>VLOOKUP(Edges[[#This Row],[States]],'Sentiment Classification'!E:G,3,FALSE)</f>
        <v>North</v>
      </c>
      <c r="BD689" s="66" t="str">
        <f>IF(Edges[[#This Row],[Vertex 1]]=Edges[[#This Row],[Vertex 2]],"HIDE","SHOW")</f>
        <v>HIDE</v>
      </c>
      <c r="BE689" s="66">
        <f>VLOOKUP(Edges[[#This Row],[Region]],'Sentiment Classification'!J:K,2,FALSE)</f>
        <v>154</v>
      </c>
      <c r="BF689" s="66">
        <f>VLOOKUP(Edges[[#This Row],[States]],'Sentiment Classification'!E:F,2,FALSE)</f>
        <v>161</v>
      </c>
      <c r="BG689" s="137" t="e">
        <f>REPLACE(INDEX(GroupVertices[Group], MATCH(Edges[[#This Row],[Vertex 1]],GroupVertices[Vertex],0)),1,1,"")</f>
        <v>#N/A</v>
      </c>
      <c r="BH689" s="137" t="e">
        <f>REPLACE(INDEX(GroupVertices[Group], MATCH(Edges[[#This Row],[Vertex 2]],GroupVertices[Vertex],0)),1,1,"")</f>
        <v>#N/A</v>
      </c>
      <c r="BI689">
        <v>5</v>
      </c>
    </row>
    <row r="690" spans="1:61" hidden="1" x14ac:dyDescent="0.25">
      <c r="A690" s="64" t="s">
        <v>4507</v>
      </c>
      <c r="B690" s="64" t="s">
        <v>4507</v>
      </c>
      <c r="C690" s="79"/>
      <c r="D690" s="87"/>
      <c r="E690" s="88"/>
      <c r="F690" s="89"/>
      <c r="G690" s="66" t="str">
        <f>IF(Edges[[#This Row],[Vertex 1]]=Edges[[#This Row],[Vertex 2]],"HIDE","SHOW")</f>
        <v>HIDE</v>
      </c>
      <c r="H690" s="77"/>
      <c r="I690" s="90"/>
      <c r="J690" s="90"/>
      <c r="K690" s="34" t="s">
        <v>65</v>
      </c>
      <c r="L690" s="93">
        <v>690</v>
      </c>
      <c r="M690" s="93"/>
      <c r="N690" s="92"/>
      <c r="O690" s="66" t="s">
        <v>178</v>
      </c>
      <c r="P690" s="68">
        <v>42849.022349537037</v>
      </c>
      <c r="Q690" s="66" t="s">
        <v>4708</v>
      </c>
      <c r="R690" s="66" t="s">
        <v>4815</v>
      </c>
      <c r="S690" s="66" t="s">
        <v>4844</v>
      </c>
      <c r="T690" s="66"/>
      <c r="U690" s="66"/>
      <c r="V690" s="70" t="s">
        <v>5106</v>
      </c>
      <c r="W690" s="68">
        <v>42849.022349537037</v>
      </c>
      <c r="X690" s="70" t="s">
        <v>5394</v>
      </c>
      <c r="Y690" s="66"/>
      <c r="Z690" s="66"/>
      <c r="AA690" s="72" t="s">
        <v>5745</v>
      </c>
      <c r="AB690" s="66"/>
      <c r="AC690" s="66" t="b">
        <v>0</v>
      </c>
      <c r="AD690" s="66">
        <v>0</v>
      </c>
      <c r="AE690" s="72" t="s">
        <v>294</v>
      </c>
      <c r="AF690" s="66" t="b">
        <v>0</v>
      </c>
      <c r="AG690" s="66" t="s">
        <v>297</v>
      </c>
      <c r="AH690" s="66"/>
      <c r="AI690" s="72" t="s">
        <v>294</v>
      </c>
      <c r="AJ690" s="66" t="b">
        <v>0</v>
      </c>
      <c r="AK690" s="66">
        <v>0</v>
      </c>
      <c r="AL690" s="72" t="s">
        <v>294</v>
      </c>
      <c r="AM690" s="66" t="s">
        <v>305</v>
      </c>
      <c r="AN690" s="66" t="b">
        <v>1</v>
      </c>
      <c r="AO690" s="72" t="s">
        <v>5745</v>
      </c>
      <c r="AP690" s="66" t="s">
        <v>178</v>
      </c>
      <c r="AQ690" s="66">
        <v>0</v>
      </c>
      <c r="AR690" s="66">
        <v>0</v>
      </c>
      <c r="AS690" s="66"/>
      <c r="AT690" s="66"/>
      <c r="AU690" s="66"/>
      <c r="AV690" s="66"/>
      <c r="AW690" s="66"/>
      <c r="AX690" s="66"/>
      <c r="AY690" s="66"/>
      <c r="AZ690" s="66"/>
      <c r="BA690" s="66" t="s">
        <v>1167</v>
      </c>
      <c r="BB690">
        <v>0</v>
      </c>
      <c r="BC690" s="66" t="str">
        <f>VLOOKUP(Edges[[#This Row],[States]],'Sentiment Classification'!E:G,3,FALSE)</f>
        <v>North</v>
      </c>
      <c r="BD690" s="66" t="str">
        <f>IF(Edges[[#This Row],[Vertex 1]]=Edges[[#This Row],[Vertex 2]],"HIDE","SHOW")</f>
        <v>HIDE</v>
      </c>
      <c r="BE690" s="66">
        <f>VLOOKUP(Edges[[#This Row],[Region]],'Sentiment Classification'!J:K,2,FALSE)</f>
        <v>154</v>
      </c>
      <c r="BF690" s="66">
        <f>VLOOKUP(Edges[[#This Row],[States]],'Sentiment Classification'!E:F,2,FALSE)</f>
        <v>161</v>
      </c>
      <c r="BG690" s="137" t="e">
        <f>REPLACE(INDEX(GroupVertices[Group], MATCH(Edges[[#This Row],[Vertex 1]],GroupVertices[Vertex],0)),1,1,"")</f>
        <v>#N/A</v>
      </c>
      <c r="BH690" s="137" t="e">
        <f>REPLACE(INDEX(GroupVertices[Group], MATCH(Edges[[#This Row],[Vertex 2]],GroupVertices[Vertex],0)),1,1,"")</f>
        <v>#N/A</v>
      </c>
      <c r="BI690">
        <v>5</v>
      </c>
    </row>
    <row r="691" spans="1:61" hidden="1" x14ac:dyDescent="0.25">
      <c r="A691" s="64" t="s">
        <v>4507</v>
      </c>
      <c r="B691" s="64" t="s">
        <v>4507</v>
      </c>
      <c r="C691" s="79"/>
      <c r="D691" s="87"/>
      <c r="E691" s="88"/>
      <c r="F691" s="89"/>
      <c r="G691" s="66" t="str">
        <f>IF(Edges[[#This Row],[Vertex 1]]=Edges[[#This Row],[Vertex 2]],"HIDE","SHOW")</f>
        <v>HIDE</v>
      </c>
      <c r="H691" s="77"/>
      <c r="I691" s="90"/>
      <c r="J691" s="90"/>
      <c r="K691" s="34" t="s">
        <v>65</v>
      </c>
      <c r="L691" s="93">
        <v>691</v>
      </c>
      <c r="M691" s="93"/>
      <c r="N691" s="92"/>
      <c r="O691" s="66" t="s">
        <v>178</v>
      </c>
      <c r="P691" s="68">
        <v>42849.356458333335</v>
      </c>
      <c r="Q691" s="66" t="s">
        <v>4709</v>
      </c>
      <c r="R691" s="66" t="s">
        <v>4816</v>
      </c>
      <c r="S691" s="66" t="s">
        <v>4845</v>
      </c>
      <c r="T691" s="66"/>
      <c r="U691" s="66"/>
      <c r="V691" s="70" t="s">
        <v>5106</v>
      </c>
      <c r="W691" s="68">
        <v>42849.356458333335</v>
      </c>
      <c r="X691" s="70" t="s">
        <v>5395</v>
      </c>
      <c r="Y691" s="66"/>
      <c r="Z691" s="66"/>
      <c r="AA691" s="72" t="s">
        <v>5746</v>
      </c>
      <c r="AB691" s="66"/>
      <c r="AC691" s="66" t="b">
        <v>0</v>
      </c>
      <c r="AD691" s="66">
        <v>0</v>
      </c>
      <c r="AE691" s="72" t="s">
        <v>294</v>
      </c>
      <c r="AF691" s="66" t="b">
        <v>0</v>
      </c>
      <c r="AG691" s="66" t="s">
        <v>297</v>
      </c>
      <c r="AH691" s="66"/>
      <c r="AI691" s="72" t="s">
        <v>294</v>
      </c>
      <c r="AJ691" s="66" t="b">
        <v>0</v>
      </c>
      <c r="AK691" s="66">
        <v>0</v>
      </c>
      <c r="AL691" s="72" t="s">
        <v>294</v>
      </c>
      <c r="AM691" s="66" t="s">
        <v>305</v>
      </c>
      <c r="AN691" s="66" t="b">
        <v>1</v>
      </c>
      <c r="AO691" s="72" t="s">
        <v>5746</v>
      </c>
      <c r="AP691" s="66" t="s">
        <v>178</v>
      </c>
      <c r="AQ691" s="66">
        <v>0</v>
      </c>
      <c r="AR691" s="66">
        <v>0</v>
      </c>
      <c r="AS691" s="66"/>
      <c r="AT691" s="66"/>
      <c r="AU691" s="66"/>
      <c r="AV691" s="66"/>
      <c r="AW691" s="66"/>
      <c r="AX691" s="66"/>
      <c r="AY691" s="66"/>
      <c r="AZ691" s="66"/>
      <c r="BA691" s="66" t="s">
        <v>1167</v>
      </c>
      <c r="BB691">
        <v>0</v>
      </c>
      <c r="BC691" s="66" t="str">
        <f>VLOOKUP(Edges[[#This Row],[States]],'Sentiment Classification'!E:G,3,FALSE)</f>
        <v>North</v>
      </c>
      <c r="BD691" s="66" t="str">
        <f>IF(Edges[[#This Row],[Vertex 1]]=Edges[[#This Row],[Vertex 2]],"HIDE","SHOW")</f>
        <v>HIDE</v>
      </c>
      <c r="BE691" s="66">
        <f>VLOOKUP(Edges[[#This Row],[Region]],'Sentiment Classification'!J:K,2,FALSE)</f>
        <v>154</v>
      </c>
      <c r="BF691" s="66">
        <f>VLOOKUP(Edges[[#This Row],[States]],'Sentiment Classification'!E:F,2,FALSE)</f>
        <v>161</v>
      </c>
      <c r="BG691" s="137" t="e">
        <f>REPLACE(INDEX(GroupVertices[Group], MATCH(Edges[[#This Row],[Vertex 1]],GroupVertices[Vertex],0)),1,1,"")</f>
        <v>#N/A</v>
      </c>
      <c r="BH691" s="137" t="e">
        <f>REPLACE(INDEX(GroupVertices[Group], MATCH(Edges[[#This Row],[Vertex 2]],GroupVertices[Vertex],0)),1,1,"")</f>
        <v>#N/A</v>
      </c>
      <c r="BI691">
        <v>5</v>
      </c>
    </row>
    <row r="692" spans="1:61" hidden="1" x14ac:dyDescent="0.25">
      <c r="A692" s="64" t="s">
        <v>4507</v>
      </c>
      <c r="B692" s="64" t="s">
        <v>4507</v>
      </c>
      <c r="C692" s="79"/>
      <c r="D692" s="87"/>
      <c r="E692" s="88"/>
      <c r="F692" s="89"/>
      <c r="G692" s="66" t="str">
        <f>IF(Edges[[#This Row],[Vertex 1]]=Edges[[#This Row],[Vertex 2]],"HIDE","SHOW")</f>
        <v>HIDE</v>
      </c>
      <c r="H692" s="77"/>
      <c r="I692" s="90"/>
      <c r="J692" s="90"/>
      <c r="K692" s="34" t="s">
        <v>65</v>
      </c>
      <c r="L692" s="93">
        <v>692</v>
      </c>
      <c r="M692" s="93"/>
      <c r="N692" s="92"/>
      <c r="O692" s="66" t="s">
        <v>178</v>
      </c>
      <c r="P692" s="68">
        <v>42849.468842592592</v>
      </c>
      <c r="Q692" s="66" t="s">
        <v>4710</v>
      </c>
      <c r="R692" s="66" t="s">
        <v>4817</v>
      </c>
      <c r="S692" s="66" t="s">
        <v>4846</v>
      </c>
      <c r="T692" s="66"/>
      <c r="U692" s="66"/>
      <c r="V692" s="70" t="s">
        <v>5106</v>
      </c>
      <c r="W692" s="68">
        <v>42849.468842592592</v>
      </c>
      <c r="X692" s="70" t="s">
        <v>5396</v>
      </c>
      <c r="Y692" s="66"/>
      <c r="Z692" s="66"/>
      <c r="AA692" s="72" t="s">
        <v>5747</v>
      </c>
      <c r="AB692" s="66"/>
      <c r="AC692" s="66" t="b">
        <v>0</v>
      </c>
      <c r="AD692" s="66">
        <v>0</v>
      </c>
      <c r="AE692" s="72" t="s">
        <v>294</v>
      </c>
      <c r="AF692" s="66" t="b">
        <v>0</v>
      </c>
      <c r="AG692" s="66" t="s">
        <v>297</v>
      </c>
      <c r="AH692" s="66"/>
      <c r="AI692" s="72" t="s">
        <v>294</v>
      </c>
      <c r="AJ692" s="66" t="b">
        <v>0</v>
      </c>
      <c r="AK692" s="66">
        <v>0</v>
      </c>
      <c r="AL692" s="72" t="s">
        <v>294</v>
      </c>
      <c r="AM692" s="66" t="s">
        <v>305</v>
      </c>
      <c r="AN692" s="66" t="b">
        <v>0</v>
      </c>
      <c r="AO692" s="72" t="s">
        <v>5747</v>
      </c>
      <c r="AP692" s="66" t="s">
        <v>178</v>
      </c>
      <c r="AQ692" s="66">
        <v>0</v>
      </c>
      <c r="AR692" s="66">
        <v>0</v>
      </c>
      <c r="AS692" s="66"/>
      <c r="AT692" s="66"/>
      <c r="AU692" s="66"/>
      <c r="AV692" s="66"/>
      <c r="AW692" s="66"/>
      <c r="AX692" s="66"/>
      <c r="AY692" s="66"/>
      <c r="AZ692" s="66"/>
      <c r="BA692" s="66" t="s">
        <v>1167</v>
      </c>
      <c r="BB692">
        <v>0</v>
      </c>
      <c r="BC692" s="66" t="str">
        <f>VLOOKUP(Edges[[#This Row],[States]],'Sentiment Classification'!E:G,3,FALSE)</f>
        <v>North</v>
      </c>
      <c r="BD692" s="66" t="str">
        <f>IF(Edges[[#This Row],[Vertex 1]]=Edges[[#This Row],[Vertex 2]],"HIDE","SHOW")</f>
        <v>HIDE</v>
      </c>
      <c r="BE692" s="66">
        <f>VLOOKUP(Edges[[#This Row],[Region]],'Sentiment Classification'!J:K,2,FALSE)</f>
        <v>154</v>
      </c>
      <c r="BF692" s="66">
        <f>VLOOKUP(Edges[[#This Row],[States]],'Sentiment Classification'!E:F,2,FALSE)</f>
        <v>161</v>
      </c>
      <c r="BG692" s="137" t="e">
        <f>REPLACE(INDEX(GroupVertices[Group], MATCH(Edges[[#This Row],[Vertex 1]],GroupVertices[Vertex],0)),1,1,"")</f>
        <v>#N/A</v>
      </c>
      <c r="BH692" s="137" t="e">
        <f>REPLACE(INDEX(GroupVertices[Group], MATCH(Edges[[#This Row],[Vertex 2]],GroupVertices[Vertex],0)),1,1,"")</f>
        <v>#N/A</v>
      </c>
      <c r="BI692">
        <v>5</v>
      </c>
    </row>
    <row r="693" spans="1:61" hidden="1" x14ac:dyDescent="0.25">
      <c r="A693" s="64" t="s">
        <v>4507</v>
      </c>
      <c r="B693" s="64" t="s">
        <v>4507</v>
      </c>
      <c r="C693" s="79"/>
      <c r="D693" s="87"/>
      <c r="E693" s="88"/>
      <c r="F693" s="89"/>
      <c r="G693" s="66" t="str">
        <f>IF(Edges[[#This Row],[Vertex 1]]=Edges[[#This Row],[Vertex 2]],"HIDE","SHOW")</f>
        <v>HIDE</v>
      </c>
      <c r="H693" s="77"/>
      <c r="I693" s="90"/>
      <c r="J693" s="90"/>
      <c r="K693" s="34" t="s">
        <v>65</v>
      </c>
      <c r="L693" s="93">
        <v>693</v>
      </c>
      <c r="M693" s="93"/>
      <c r="N693" s="92"/>
      <c r="O693" s="66" t="s">
        <v>178</v>
      </c>
      <c r="P693" s="68">
        <v>42849.491423611114</v>
      </c>
      <c r="Q693" s="66" t="s">
        <v>4711</v>
      </c>
      <c r="R693" s="66" t="s">
        <v>4818</v>
      </c>
      <c r="S693" s="66" t="s">
        <v>4844</v>
      </c>
      <c r="T693" s="66"/>
      <c r="U693" s="66"/>
      <c r="V693" s="70" t="s">
        <v>5106</v>
      </c>
      <c r="W693" s="68">
        <v>42849.491423611114</v>
      </c>
      <c r="X693" s="70" t="s">
        <v>5397</v>
      </c>
      <c r="Y693" s="66"/>
      <c r="Z693" s="66"/>
      <c r="AA693" s="72" t="s">
        <v>5748</v>
      </c>
      <c r="AB693" s="66"/>
      <c r="AC693" s="66" t="b">
        <v>0</v>
      </c>
      <c r="AD693" s="66">
        <v>0</v>
      </c>
      <c r="AE693" s="72" t="s">
        <v>294</v>
      </c>
      <c r="AF693" s="66" t="b">
        <v>0</v>
      </c>
      <c r="AG693" s="66" t="s">
        <v>297</v>
      </c>
      <c r="AH693" s="66"/>
      <c r="AI693" s="72" t="s">
        <v>294</v>
      </c>
      <c r="AJ693" s="66" t="b">
        <v>0</v>
      </c>
      <c r="AK693" s="66">
        <v>0</v>
      </c>
      <c r="AL693" s="72" t="s">
        <v>294</v>
      </c>
      <c r="AM693" s="66" t="s">
        <v>305</v>
      </c>
      <c r="AN693" s="66" t="b">
        <v>1</v>
      </c>
      <c r="AO693" s="72" t="s">
        <v>5748</v>
      </c>
      <c r="AP693" s="66" t="s">
        <v>178</v>
      </c>
      <c r="AQ693" s="66">
        <v>0</v>
      </c>
      <c r="AR693" s="66">
        <v>0</v>
      </c>
      <c r="AS693" s="66"/>
      <c r="AT693" s="66"/>
      <c r="AU693" s="66"/>
      <c r="AV693" s="66"/>
      <c r="AW693" s="66"/>
      <c r="AX693" s="66"/>
      <c r="AY693" s="66"/>
      <c r="AZ693" s="66"/>
      <c r="BA693" s="66" t="s">
        <v>1167</v>
      </c>
      <c r="BB693">
        <v>0</v>
      </c>
      <c r="BC693" s="66" t="str">
        <f>VLOOKUP(Edges[[#This Row],[States]],'Sentiment Classification'!E:G,3,FALSE)</f>
        <v>North</v>
      </c>
      <c r="BD693" s="66" t="str">
        <f>IF(Edges[[#This Row],[Vertex 1]]=Edges[[#This Row],[Vertex 2]],"HIDE","SHOW")</f>
        <v>HIDE</v>
      </c>
      <c r="BE693" s="66">
        <f>VLOOKUP(Edges[[#This Row],[Region]],'Sentiment Classification'!J:K,2,FALSE)</f>
        <v>154</v>
      </c>
      <c r="BF693" s="66">
        <f>VLOOKUP(Edges[[#This Row],[States]],'Sentiment Classification'!E:F,2,FALSE)</f>
        <v>161</v>
      </c>
      <c r="BG693" s="137" t="e">
        <f>REPLACE(INDEX(GroupVertices[Group], MATCH(Edges[[#This Row],[Vertex 1]],GroupVertices[Vertex],0)),1,1,"")</f>
        <v>#N/A</v>
      </c>
      <c r="BH693" s="137" t="e">
        <f>REPLACE(INDEX(GroupVertices[Group], MATCH(Edges[[#This Row],[Vertex 2]],GroupVertices[Vertex],0)),1,1,"")</f>
        <v>#N/A</v>
      </c>
      <c r="BI693">
        <v>5</v>
      </c>
    </row>
    <row r="694" spans="1:61" x14ac:dyDescent="0.25">
      <c r="A694" s="64" t="s">
        <v>4508</v>
      </c>
      <c r="B694" s="64" t="s">
        <v>2148</v>
      </c>
      <c r="C694" s="79" t="s">
        <v>9481</v>
      </c>
      <c r="D694" s="87">
        <v>1</v>
      </c>
      <c r="E694" s="88"/>
      <c r="F694" s="89">
        <v>90</v>
      </c>
      <c r="G694" s="66" t="str">
        <f>IF(Edges[[#This Row],[Vertex 1]]=Edges[[#This Row],[Vertex 2]],"HIDE","SHOW")</f>
        <v>SHOW</v>
      </c>
      <c r="H694" s="77"/>
      <c r="I694" s="90"/>
      <c r="J694" s="90"/>
      <c r="K694" s="34" t="s">
        <v>65</v>
      </c>
      <c r="L694" s="93">
        <v>694</v>
      </c>
      <c r="M694" s="93"/>
      <c r="N694" s="92"/>
      <c r="O694" s="66" t="s">
        <v>232</v>
      </c>
      <c r="P694" s="68">
        <v>42849.695810185185</v>
      </c>
      <c r="Q694" s="66" t="s">
        <v>4712</v>
      </c>
      <c r="R694" s="69" t="s">
        <v>4819</v>
      </c>
      <c r="S694" s="66" t="s">
        <v>525</v>
      </c>
      <c r="T694" s="66"/>
      <c r="U694" s="66"/>
      <c r="V694" s="70" t="s">
        <v>5107</v>
      </c>
      <c r="W694" s="68">
        <v>42849.695810185185</v>
      </c>
      <c r="X694" s="70" t="s">
        <v>5398</v>
      </c>
      <c r="Y694" s="66"/>
      <c r="Z694" s="66"/>
      <c r="AA694" s="72" t="s">
        <v>5749</v>
      </c>
      <c r="AB694" s="72" t="s">
        <v>5867</v>
      </c>
      <c r="AC694" s="66" t="b">
        <v>0</v>
      </c>
      <c r="AD694" s="66">
        <v>1</v>
      </c>
      <c r="AE694" s="72" t="s">
        <v>5894</v>
      </c>
      <c r="AF694" s="66" t="b">
        <v>0</v>
      </c>
      <c r="AG694" s="66" t="s">
        <v>1016</v>
      </c>
      <c r="AH694" s="66"/>
      <c r="AI694" s="72" t="s">
        <v>294</v>
      </c>
      <c r="AJ694" s="66" t="b">
        <v>0</v>
      </c>
      <c r="AK694" s="66">
        <v>0</v>
      </c>
      <c r="AL694" s="72" t="s">
        <v>294</v>
      </c>
      <c r="AM694" s="66" t="s">
        <v>303</v>
      </c>
      <c r="AN694" s="66" t="b">
        <v>1</v>
      </c>
      <c r="AO694" s="72" t="s">
        <v>5867</v>
      </c>
      <c r="AP694" s="66" t="s">
        <v>178</v>
      </c>
      <c r="AQ694" s="66">
        <v>0</v>
      </c>
      <c r="AR694" s="66">
        <v>0</v>
      </c>
      <c r="AS694" s="66"/>
      <c r="AT694" s="66"/>
      <c r="AU694" s="66"/>
      <c r="AV694" s="66"/>
      <c r="AW694" s="66"/>
      <c r="AX694" s="66"/>
      <c r="AY694" s="66"/>
      <c r="AZ694" s="66"/>
      <c r="BA694" s="66" t="s">
        <v>1167</v>
      </c>
      <c r="BB694">
        <v>0</v>
      </c>
      <c r="BC694" s="66" t="str">
        <f>VLOOKUP(Edges[[#This Row],[States]],'Sentiment Classification'!E:G,3,FALSE)</f>
        <v>North</v>
      </c>
      <c r="BD694" s="66" t="str">
        <f>IF(Edges[[#This Row],[Vertex 1]]=Edges[[#This Row],[Vertex 2]],"HIDE","SHOW")</f>
        <v>SHOW</v>
      </c>
      <c r="BE694" s="66">
        <f>VLOOKUP(Edges[[#This Row],[Region]],'Sentiment Classification'!J:K,2,FALSE)</f>
        <v>154</v>
      </c>
      <c r="BF694" s="66">
        <f>VLOOKUP(Edges[[#This Row],[States]],'Sentiment Classification'!E:F,2,FALSE)</f>
        <v>161</v>
      </c>
      <c r="BG694" s="65" t="str">
        <f>REPLACE(INDEX(GroupVertices[Group], MATCH(Edges[[#This Row],[Vertex 1]],GroupVertices[Vertex],0)),1,1,"")</f>
        <v>orth</v>
      </c>
      <c r="BH694" s="65" t="str">
        <f>REPLACE(INDEX(GroupVertices[Group], MATCH(Edges[[#This Row],[Vertex 2]],GroupVertices[Vertex],0)),1,1,"")</f>
        <v>orth</v>
      </c>
      <c r="BI694">
        <v>1</v>
      </c>
    </row>
    <row r="695" spans="1:61" x14ac:dyDescent="0.25">
      <c r="A695" s="64" t="s">
        <v>4508</v>
      </c>
      <c r="B695" s="64" t="s">
        <v>4622</v>
      </c>
      <c r="C695" s="79" t="s">
        <v>9481</v>
      </c>
      <c r="D695" s="87">
        <v>1</v>
      </c>
      <c r="E695" s="88"/>
      <c r="F695" s="89">
        <v>90</v>
      </c>
      <c r="G695" s="66" t="str">
        <f>IF(Edges[[#This Row],[Vertex 1]]=Edges[[#This Row],[Vertex 2]],"HIDE","SHOW")</f>
        <v>SHOW</v>
      </c>
      <c r="H695" s="77"/>
      <c r="I695" s="90"/>
      <c r="J695" s="90"/>
      <c r="K695" s="34" t="s">
        <v>65</v>
      </c>
      <c r="L695" s="93">
        <v>695</v>
      </c>
      <c r="M695" s="93"/>
      <c r="N695" s="92"/>
      <c r="O695" s="66" t="s">
        <v>232</v>
      </c>
      <c r="P695" s="68">
        <v>42849.695810185185</v>
      </c>
      <c r="Q695" s="66" t="s">
        <v>4712</v>
      </c>
      <c r="R695" s="69" t="s">
        <v>4819</v>
      </c>
      <c r="S695" s="66" t="s">
        <v>525</v>
      </c>
      <c r="T695" s="66"/>
      <c r="U695" s="66"/>
      <c r="V695" s="70" t="s">
        <v>5107</v>
      </c>
      <c r="W695" s="68">
        <v>42849.695810185185</v>
      </c>
      <c r="X695" s="70" t="s">
        <v>5398</v>
      </c>
      <c r="Y695" s="66"/>
      <c r="Z695" s="66"/>
      <c r="AA695" s="72" t="s">
        <v>5749</v>
      </c>
      <c r="AB695" s="72" t="s">
        <v>5867</v>
      </c>
      <c r="AC695" s="66" t="b">
        <v>0</v>
      </c>
      <c r="AD695" s="66">
        <v>1</v>
      </c>
      <c r="AE695" s="72" t="s">
        <v>5894</v>
      </c>
      <c r="AF695" s="66" t="b">
        <v>0</v>
      </c>
      <c r="AG695" s="66" t="s">
        <v>1016</v>
      </c>
      <c r="AH695" s="66"/>
      <c r="AI695" s="72" t="s">
        <v>294</v>
      </c>
      <c r="AJ695" s="66" t="b">
        <v>0</v>
      </c>
      <c r="AK695" s="66">
        <v>0</v>
      </c>
      <c r="AL695" s="72" t="s">
        <v>294</v>
      </c>
      <c r="AM695" s="66" t="s">
        <v>303</v>
      </c>
      <c r="AN695" s="66" t="b">
        <v>1</v>
      </c>
      <c r="AO695" s="72" t="s">
        <v>5867</v>
      </c>
      <c r="AP695" s="66" t="s">
        <v>178</v>
      </c>
      <c r="AQ695" s="66">
        <v>0</v>
      </c>
      <c r="AR695" s="66">
        <v>0</v>
      </c>
      <c r="AS695" s="66"/>
      <c r="AT695" s="66"/>
      <c r="AU695" s="66"/>
      <c r="AV695" s="66"/>
      <c r="AW695" s="66"/>
      <c r="AX695" s="66"/>
      <c r="AY695" s="66"/>
      <c r="AZ695" s="66"/>
      <c r="BA695" s="66" t="s">
        <v>1167</v>
      </c>
      <c r="BB695">
        <v>0</v>
      </c>
      <c r="BC695" s="66" t="str">
        <f>VLOOKUP(Edges[[#This Row],[States]],'Sentiment Classification'!E:G,3,FALSE)</f>
        <v>North</v>
      </c>
      <c r="BD695" s="66" t="str">
        <f>IF(Edges[[#This Row],[Vertex 1]]=Edges[[#This Row],[Vertex 2]],"HIDE","SHOW")</f>
        <v>SHOW</v>
      </c>
      <c r="BE695" s="66">
        <f>VLOOKUP(Edges[[#This Row],[Region]],'Sentiment Classification'!J:K,2,FALSE)</f>
        <v>154</v>
      </c>
      <c r="BF695" s="66">
        <f>VLOOKUP(Edges[[#This Row],[States]],'Sentiment Classification'!E:F,2,FALSE)</f>
        <v>161</v>
      </c>
      <c r="BG695" s="65" t="str">
        <f>REPLACE(INDEX(GroupVertices[Group], MATCH(Edges[[#This Row],[Vertex 1]],GroupVertices[Vertex],0)),1,1,"")</f>
        <v>orth</v>
      </c>
      <c r="BH695" s="65" t="str">
        <f>REPLACE(INDEX(GroupVertices[Group], MATCH(Edges[[#This Row],[Vertex 2]],GroupVertices[Vertex],0)),1,1,"")</f>
        <v>orth</v>
      </c>
      <c r="BI695">
        <v>1</v>
      </c>
    </row>
    <row r="696" spans="1:61" x14ac:dyDescent="0.25">
      <c r="A696" s="64" t="s">
        <v>4508</v>
      </c>
      <c r="B696" s="64" t="s">
        <v>4623</v>
      </c>
      <c r="C696" s="79" t="s">
        <v>9481</v>
      </c>
      <c r="D696" s="87">
        <v>1</v>
      </c>
      <c r="E696" s="88"/>
      <c r="F696" s="89">
        <v>90</v>
      </c>
      <c r="G696" s="66" t="str">
        <f>IF(Edges[[#This Row],[Vertex 1]]=Edges[[#This Row],[Vertex 2]],"HIDE","SHOW")</f>
        <v>SHOW</v>
      </c>
      <c r="H696" s="77"/>
      <c r="I696" s="90"/>
      <c r="J696" s="90"/>
      <c r="K696" s="34" t="s">
        <v>65</v>
      </c>
      <c r="L696" s="93">
        <v>696</v>
      </c>
      <c r="M696" s="93"/>
      <c r="N696" s="92"/>
      <c r="O696" s="66" t="s">
        <v>233</v>
      </c>
      <c r="P696" s="68">
        <v>42849.695810185185</v>
      </c>
      <c r="Q696" s="66" t="s">
        <v>4712</v>
      </c>
      <c r="R696" s="69" t="s">
        <v>4819</v>
      </c>
      <c r="S696" s="66" t="s">
        <v>525</v>
      </c>
      <c r="T696" s="66"/>
      <c r="U696" s="66"/>
      <c r="V696" s="70" t="s">
        <v>5107</v>
      </c>
      <c r="W696" s="68">
        <v>42849.695810185185</v>
      </c>
      <c r="X696" s="70" t="s">
        <v>5398</v>
      </c>
      <c r="Y696" s="66"/>
      <c r="Z696" s="66"/>
      <c r="AA696" s="72" t="s">
        <v>5749</v>
      </c>
      <c r="AB696" s="72" t="s">
        <v>5867</v>
      </c>
      <c r="AC696" s="66" t="b">
        <v>0</v>
      </c>
      <c r="AD696" s="66">
        <v>1</v>
      </c>
      <c r="AE696" s="72" t="s">
        <v>5894</v>
      </c>
      <c r="AF696" s="66" t="b">
        <v>0</v>
      </c>
      <c r="AG696" s="66" t="s">
        <v>1016</v>
      </c>
      <c r="AH696" s="66"/>
      <c r="AI696" s="72" t="s">
        <v>294</v>
      </c>
      <c r="AJ696" s="66" t="b">
        <v>0</v>
      </c>
      <c r="AK696" s="66">
        <v>0</v>
      </c>
      <c r="AL696" s="72" t="s">
        <v>294</v>
      </c>
      <c r="AM696" s="66" t="s">
        <v>303</v>
      </c>
      <c r="AN696" s="66" t="b">
        <v>1</v>
      </c>
      <c r="AO696" s="72" t="s">
        <v>5867</v>
      </c>
      <c r="AP696" s="66" t="s">
        <v>178</v>
      </c>
      <c r="AQ696" s="66">
        <v>0</v>
      </c>
      <c r="AR696" s="66">
        <v>0</v>
      </c>
      <c r="AS696" s="66"/>
      <c r="AT696" s="66"/>
      <c r="AU696" s="66"/>
      <c r="AV696" s="66"/>
      <c r="AW696" s="66"/>
      <c r="AX696" s="66"/>
      <c r="AY696" s="66"/>
      <c r="AZ696" s="66"/>
      <c r="BA696" s="66" t="s">
        <v>1167</v>
      </c>
      <c r="BB696">
        <v>0</v>
      </c>
      <c r="BC696" s="66" t="str">
        <f>VLOOKUP(Edges[[#This Row],[States]],'Sentiment Classification'!E:G,3,FALSE)</f>
        <v>North</v>
      </c>
      <c r="BD696" s="66" t="str">
        <f>IF(Edges[[#This Row],[Vertex 1]]=Edges[[#This Row],[Vertex 2]],"HIDE","SHOW")</f>
        <v>SHOW</v>
      </c>
      <c r="BE696" s="66">
        <f>VLOOKUP(Edges[[#This Row],[Region]],'Sentiment Classification'!J:K,2,FALSE)</f>
        <v>154</v>
      </c>
      <c r="BF696" s="66">
        <f>VLOOKUP(Edges[[#This Row],[States]],'Sentiment Classification'!E:F,2,FALSE)</f>
        <v>161</v>
      </c>
      <c r="BG696" s="65" t="str">
        <f>REPLACE(INDEX(GroupVertices[Group], MATCH(Edges[[#This Row],[Vertex 1]],GroupVertices[Vertex],0)),1,1,"")</f>
        <v>orth</v>
      </c>
      <c r="BH696" s="65" t="str">
        <f>REPLACE(INDEX(GroupVertices[Group], MATCH(Edges[[#This Row],[Vertex 2]],GroupVertices[Vertex],0)),1,1,"")</f>
        <v>orth</v>
      </c>
      <c r="BI696">
        <v>1</v>
      </c>
    </row>
    <row r="697" spans="1:61" x14ac:dyDescent="0.25">
      <c r="A697" s="64" t="s">
        <v>4508</v>
      </c>
      <c r="B697" s="64" t="s">
        <v>4608</v>
      </c>
      <c r="C697" s="79" t="s">
        <v>9481</v>
      </c>
      <c r="D697" s="87">
        <v>1</v>
      </c>
      <c r="E697" s="88"/>
      <c r="F697" s="89">
        <v>90</v>
      </c>
      <c r="G697" s="66" t="str">
        <f>IF(Edges[[#This Row],[Vertex 1]]=Edges[[#This Row],[Vertex 2]],"HIDE","SHOW")</f>
        <v>SHOW</v>
      </c>
      <c r="H697" s="77"/>
      <c r="I697" s="90"/>
      <c r="J697" s="90"/>
      <c r="K697" s="34" t="s">
        <v>65</v>
      </c>
      <c r="L697" s="93">
        <v>697</v>
      </c>
      <c r="M697" s="93"/>
      <c r="N697" s="92"/>
      <c r="O697" s="66" t="s">
        <v>232</v>
      </c>
      <c r="P697" s="68">
        <v>42849.695810185185</v>
      </c>
      <c r="Q697" s="66" t="s">
        <v>4712</v>
      </c>
      <c r="R697" s="69" t="s">
        <v>4819</v>
      </c>
      <c r="S697" s="66" t="s">
        <v>525</v>
      </c>
      <c r="T697" s="66"/>
      <c r="U697" s="66"/>
      <c r="V697" s="70" t="s">
        <v>5107</v>
      </c>
      <c r="W697" s="68">
        <v>42849.695810185185</v>
      </c>
      <c r="X697" s="70" t="s">
        <v>5398</v>
      </c>
      <c r="Y697" s="66"/>
      <c r="Z697" s="66"/>
      <c r="AA697" s="72" t="s">
        <v>5749</v>
      </c>
      <c r="AB697" s="72" t="s">
        <v>5867</v>
      </c>
      <c r="AC697" s="66" t="b">
        <v>0</v>
      </c>
      <c r="AD697" s="66">
        <v>1</v>
      </c>
      <c r="AE697" s="72" t="s">
        <v>5894</v>
      </c>
      <c r="AF697" s="66" t="b">
        <v>0</v>
      </c>
      <c r="AG697" s="66" t="s">
        <v>1016</v>
      </c>
      <c r="AH697" s="66"/>
      <c r="AI697" s="72" t="s">
        <v>294</v>
      </c>
      <c r="AJ697" s="66" t="b">
        <v>0</v>
      </c>
      <c r="AK697" s="66">
        <v>0</v>
      </c>
      <c r="AL697" s="72" t="s">
        <v>294</v>
      </c>
      <c r="AM697" s="66" t="s">
        <v>303</v>
      </c>
      <c r="AN697" s="66" t="b">
        <v>1</v>
      </c>
      <c r="AO697" s="72" t="s">
        <v>5867</v>
      </c>
      <c r="AP697" s="66" t="s">
        <v>178</v>
      </c>
      <c r="AQ697" s="66">
        <v>0</v>
      </c>
      <c r="AR697" s="66">
        <v>0</v>
      </c>
      <c r="AS697" s="66"/>
      <c r="AT697" s="66"/>
      <c r="AU697" s="66"/>
      <c r="AV697" s="66"/>
      <c r="AW697" s="66"/>
      <c r="AX697" s="66"/>
      <c r="AY697" s="66"/>
      <c r="AZ697" s="66"/>
      <c r="BA697" s="66" t="s">
        <v>1167</v>
      </c>
      <c r="BB697">
        <v>0</v>
      </c>
      <c r="BC697" s="66" t="str">
        <f>VLOOKUP(Edges[[#This Row],[States]],'Sentiment Classification'!E:G,3,FALSE)</f>
        <v>North</v>
      </c>
      <c r="BD697" s="66" t="str">
        <f>IF(Edges[[#This Row],[Vertex 1]]=Edges[[#This Row],[Vertex 2]],"HIDE","SHOW")</f>
        <v>SHOW</v>
      </c>
      <c r="BE697" s="66">
        <f>VLOOKUP(Edges[[#This Row],[Region]],'Sentiment Classification'!J:K,2,FALSE)</f>
        <v>154</v>
      </c>
      <c r="BF697" s="66">
        <f>VLOOKUP(Edges[[#This Row],[States]],'Sentiment Classification'!E:F,2,FALSE)</f>
        <v>161</v>
      </c>
      <c r="BG697" s="65" t="str">
        <f>REPLACE(INDEX(GroupVertices[Group], MATCH(Edges[[#This Row],[Vertex 1]],GroupVertices[Vertex],0)),1,1,"")</f>
        <v>orth</v>
      </c>
      <c r="BH697" s="65" t="str">
        <f>REPLACE(INDEX(GroupVertices[Group], MATCH(Edges[[#This Row],[Vertex 2]],GroupVertices[Vertex],0)),1,1,"")</f>
        <v>orth</v>
      </c>
      <c r="BI697">
        <v>1</v>
      </c>
    </row>
    <row r="698" spans="1:61" x14ac:dyDescent="0.25">
      <c r="A698" s="64" t="s">
        <v>4509</v>
      </c>
      <c r="B698" s="64" t="s">
        <v>226</v>
      </c>
      <c r="C698" s="79" t="s">
        <v>9480</v>
      </c>
      <c r="D698" s="87">
        <v>1</v>
      </c>
      <c r="E698" s="88"/>
      <c r="F698" s="89">
        <v>90</v>
      </c>
      <c r="G698" s="66" t="str">
        <f>IF(Edges[[#This Row],[Vertex 1]]=Edges[[#This Row],[Vertex 2]],"HIDE","SHOW")</f>
        <v>SHOW</v>
      </c>
      <c r="H698" s="77"/>
      <c r="I698" s="90"/>
      <c r="J698" s="90"/>
      <c r="K698" s="34" t="s">
        <v>65</v>
      </c>
      <c r="L698" s="93">
        <v>698</v>
      </c>
      <c r="M698" s="93"/>
      <c r="N698" s="92"/>
      <c r="O698" s="66" t="s">
        <v>232</v>
      </c>
      <c r="P698" s="68">
        <v>42849.731180555558</v>
      </c>
      <c r="Q698" s="66" t="s">
        <v>4713</v>
      </c>
      <c r="R698" s="66"/>
      <c r="S698" s="66"/>
      <c r="T698" s="66"/>
      <c r="U698" s="66"/>
      <c r="V698" s="70" t="s">
        <v>5108</v>
      </c>
      <c r="W698" s="68">
        <v>42849.731180555558</v>
      </c>
      <c r="X698" s="70" t="s">
        <v>5399</v>
      </c>
      <c r="Y698" s="66"/>
      <c r="Z698" s="66"/>
      <c r="AA698" s="72" t="s">
        <v>5750</v>
      </c>
      <c r="AB698" s="66"/>
      <c r="AC698" s="66" t="b">
        <v>0</v>
      </c>
      <c r="AD698" s="66">
        <v>0</v>
      </c>
      <c r="AE698" s="72" t="s">
        <v>294</v>
      </c>
      <c r="AF698" s="66" t="b">
        <v>0</v>
      </c>
      <c r="AG698" s="66" t="s">
        <v>297</v>
      </c>
      <c r="AH698" s="66"/>
      <c r="AI698" s="72" t="s">
        <v>294</v>
      </c>
      <c r="AJ698" s="66" t="b">
        <v>0</v>
      </c>
      <c r="AK698" s="66">
        <v>0</v>
      </c>
      <c r="AL698" s="72" t="s">
        <v>294</v>
      </c>
      <c r="AM698" s="66" t="s">
        <v>300</v>
      </c>
      <c r="AN698" s="66" t="b">
        <v>0</v>
      </c>
      <c r="AO698" s="72" t="s">
        <v>5750</v>
      </c>
      <c r="AP698" s="66" t="s">
        <v>178</v>
      </c>
      <c r="AQ698" s="66">
        <v>0</v>
      </c>
      <c r="AR698" s="66">
        <v>0</v>
      </c>
      <c r="AS698" s="66"/>
      <c r="AT698" s="66"/>
      <c r="AU698" s="66"/>
      <c r="AV698" s="66"/>
      <c r="AW698" s="66"/>
      <c r="AX698" s="66"/>
      <c r="AY698" s="66"/>
      <c r="AZ698" s="66"/>
      <c r="BA698" s="66" t="s">
        <v>1167</v>
      </c>
      <c r="BB698">
        <v>-1</v>
      </c>
      <c r="BC698" s="66" t="str">
        <f>VLOOKUP(Edges[[#This Row],[States]],'Sentiment Classification'!E:G,3,FALSE)</f>
        <v>North</v>
      </c>
      <c r="BD698" s="66" t="str">
        <f>IF(Edges[[#This Row],[Vertex 1]]=Edges[[#This Row],[Vertex 2]],"HIDE","SHOW")</f>
        <v>SHOW</v>
      </c>
      <c r="BE698" s="66">
        <f>VLOOKUP(Edges[[#This Row],[Region]],'Sentiment Classification'!J:K,2,FALSE)</f>
        <v>154</v>
      </c>
      <c r="BF698" s="66">
        <f>VLOOKUP(Edges[[#This Row],[States]],'Sentiment Classification'!E:F,2,FALSE)</f>
        <v>161</v>
      </c>
      <c r="BG698" s="65" t="str">
        <f>REPLACE(INDEX(GroupVertices[Group], MATCH(Edges[[#This Row],[Vertex 1]],GroupVertices[Vertex],0)),1,1,"")</f>
        <v>orth</v>
      </c>
      <c r="BH698" s="65" t="str">
        <f>REPLACE(INDEX(GroupVertices[Group], MATCH(Edges[[#This Row],[Vertex 2]],GroupVertices[Vertex],0)),1,1,"")</f>
        <v>A</v>
      </c>
      <c r="BI698">
        <v>1</v>
      </c>
    </row>
    <row r="699" spans="1:61" x14ac:dyDescent="0.25">
      <c r="A699" s="64" t="s">
        <v>1511</v>
      </c>
      <c r="B699" s="64" t="s">
        <v>1515</v>
      </c>
      <c r="C699" s="79" t="s">
        <v>9480</v>
      </c>
      <c r="D699" s="87">
        <v>4</v>
      </c>
      <c r="E699" s="88"/>
      <c r="F699" s="89">
        <v>100</v>
      </c>
      <c r="G699" s="66" t="str">
        <f>IF(Edges[[#This Row],[Vertex 1]]=Edges[[#This Row],[Vertex 2]],"HIDE","SHOW")</f>
        <v>SHOW</v>
      </c>
      <c r="H699" s="77"/>
      <c r="I699" s="90"/>
      <c r="J699" s="90"/>
      <c r="K699" s="34" t="s">
        <v>65</v>
      </c>
      <c r="L699" s="93">
        <v>699</v>
      </c>
      <c r="M699" s="93"/>
      <c r="N699" s="92"/>
      <c r="O699" s="66" t="s">
        <v>233</v>
      </c>
      <c r="P699" s="68">
        <v>42849.730868055558</v>
      </c>
      <c r="Q699" s="66" t="s">
        <v>1518</v>
      </c>
      <c r="R699" s="69" t="s">
        <v>1521</v>
      </c>
      <c r="S699" s="66" t="s">
        <v>525</v>
      </c>
      <c r="T699" s="66"/>
      <c r="U699" s="66"/>
      <c r="V699" s="70" t="s">
        <v>1523</v>
      </c>
      <c r="W699" s="68">
        <v>42849.730868055558</v>
      </c>
      <c r="X699" s="70" t="s">
        <v>1529</v>
      </c>
      <c r="Y699" s="66"/>
      <c r="Z699" s="66"/>
      <c r="AA699" s="72" t="s">
        <v>1535</v>
      </c>
      <c r="AB699" s="72" t="s">
        <v>1539</v>
      </c>
      <c r="AC699" s="66" t="b">
        <v>0</v>
      </c>
      <c r="AD699" s="66">
        <v>0</v>
      </c>
      <c r="AE699" s="72" t="s">
        <v>1540</v>
      </c>
      <c r="AF699" s="66" t="b">
        <v>0</v>
      </c>
      <c r="AG699" s="66" t="s">
        <v>462</v>
      </c>
      <c r="AH699" s="66"/>
      <c r="AI699" s="72" t="s">
        <v>294</v>
      </c>
      <c r="AJ699" s="66" t="b">
        <v>0</v>
      </c>
      <c r="AK699" s="66">
        <v>0</v>
      </c>
      <c r="AL699" s="72" t="s">
        <v>294</v>
      </c>
      <c r="AM699" s="66" t="s">
        <v>303</v>
      </c>
      <c r="AN699" s="66" t="b">
        <v>1</v>
      </c>
      <c r="AO699" s="72" t="s">
        <v>1539</v>
      </c>
      <c r="AP699" s="66" t="s">
        <v>178</v>
      </c>
      <c r="AQ699" s="66">
        <v>0</v>
      </c>
      <c r="AR699" s="66">
        <v>0</v>
      </c>
      <c r="AS699" s="66"/>
      <c r="AT699" s="66"/>
      <c r="AU699" s="66"/>
      <c r="AV699" s="66"/>
      <c r="AW699" s="66"/>
      <c r="AX699" s="66"/>
      <c r="AY699" s="66"/>
      <c r="AZ699" s="66"/>
      <c r="BA699" s="66" t="s">
        <v>1167</v>
      </c>
      <c r="BB699">
        <v>-1</v>
      </c>
      <c r="BC699" s="66" t="str">
        <f>VLOOKUP(Edges[[#This Row],[States]],'Sentiment Classification'!E:G,3,FALSE)</f>
        <v>North</v>
      </c>
      <c r="BD699" s="66" t="str">
        <f>IF(Edges[[#This Row],[Vertex 1]]=Edges[[#This Row],[Vertex 2]],"HIDE","SHOW")</f>
        <v>SHOW</v>
      </c>
      <c r="BE699" s="66">
        <f>VLOOKUP(Edges[[#This Row],[Region]],'Sentiment Classification'!J:K,2,FALSE)</f>
        <v>154</v>
      </c>
      <c r="BF699" s="66">
        <f>VLOOKUP(Edges[[#This Row],[States]],'Sentiment Classification'!E:F,2,FALSE)</f>
        <v>161</v>
      </c>
      <c r="BG699" s="65" t="str">
        <f>REPLACE(INDEX(GroupVertices[Group], MATCH(Edges[[#This Row],[Vertex 1]],GroupVertices[Vertex],0)),1,1,"")</f>
        <v>est</v>
      </c>
      <c r="BH699" s="65" t="str">
        <f>REPLACE(INDEX(GroupVertices[Group], MATCH(Edges[[#This Row],[Vertex 2]],GroupVertices[Vertex],0)),1,1,"")</f>
        <v>est</v>
      </c>
      <c r="BI699">
        <v>3</v>
      </c>
    </row>
    <row r="700" spans="1:61" x14ac:dyDescent="0.25">
      <c r="A700" s="64" t="s">
        <v>1511</v>
      </c>
      <c r="B700" s="64" t="s">
        <v>4624</v>
      </c>
      <c r="C700" s="79" t="s">
        <v>9481</v>
      </c>
      <c r="D700" s="87">
        <v>1</v>
      </c>
      <c r="E700" s="88"/>
      <c r="F700" s="89">
        <v>90</v>
      </c>
      <c r="G700" s="66" t="str">
        <f>IF(Edges[[#This Row],[Vertex 1]]=Edges[[#This Row],[Vertex 2]],"HIDE","SHOW")</f>
        <v>SHOW</v>
      </c>
      <c r="H700" s="77"/>
      <c r="I700" s="90"/>
      <c r="J700" s="90"/>
      <c r="K700" s="34" t="s">
        <v>65</v>
      </c>
      <c r="L700" s="93">
        <v>700</v>
      </c>
      <c r="M700" s="93"/>
      <c r="N700" s="92"/>
      <c r="O700" s="66" t="s">
        <v>233</v>
      </c>
      <c r="P700" s="68">
        <v>42849.745057870372</v>
      </c>
      <c r="Q700" s="66" t="s">
        <v>4714</v>
      </c>
      <c r="R700" s="69" t="s">
        <v>4820</v>
      </c>
      <c r="S700" s="66" t="s">
        <v>525</v>
      </c>
      <c r="T700" s="66"/>
      <c r="U700" s="66"/>
      <c r="V700" s="70" t="s">
        <v>1523</v>
      </c>
      <c r="W700" s="68">
        <v>42849.745057870372</v>
      </c>
      <c r="X700" s="70" t="s">
        <v>5400</v>
      </c>
      <c r="Y700" s="66"/>
      <c r="Z700" s="66"/>
      <c r="AA700" s="72" t="s">
        <v>5751</v>
      </c>
      <c r="AB700" s="72" t="s">
        <v>5868</v>
      </c>
      <c r="AC700" s="66" t="b">
        <v>0</v>
      </c>
      <c r="AD700" s="66">
        <v>0</v>
      </c>
      <c r="AE700" s="72" t="s">
        <v>5895</v>
      </c>
      <c r="AF700" s="66" t="b">
        <v>0</v>
      </c>
      <c r="AG700" s="66" t="s">
        <v>583</v>
      </c>
      <c r="AH700" s="66"/>
      <c r="AI700" s="72" t="s">
        <v>294</v>
      </c>
      <c r="AJ700" s="66" t="b">
        <v>0</v>
      </c>
      <c r="AK700" s="66">
        <v>0</v>
      </c>
      <c r="AL700" s="72" t="s">
        <v>294</v>
      </c>
      <c r="AM700" s="66" t="s">
        <v>303</v>
      </c>
      <c r="AN700" s="66" t="b">
        <v>1</v>
      </c>
      <c r="AO700" s="72" t="s">
        <v>5868</v>
      </c>
      <c r="AP700" s="66" t="s">
        <v>178</v>
      </c>
      <c r="AQ700" s="66">
        <v>0</v>
      </c>
      <c r="AR700" s="66">
        <v>0</v>
      </c>
      <c r="AS700" s="66"/>
      <c r="AT700" s="66"/>
      <c r="AU700" s="66"/>
      <c r="AV700" s="66"/>
      <c r="AW700" s="66"/>
      <c r="AX700" s="66"/>
      <c r="AY700" s="66"/>
      <c r="AZ700" s="66"/>
      <c r="BA700" s="66" t="s">
        <v>1167</v>
      </c>
      <c r="BB700">
        <v>0</v>
      </c>
      <c r="BC700" s="66" t="str">
        <f>VLOOKUP(Edges[[#This Row],[States]],'Sentiment Classification'!E:G,3,FALSE)</f>
        <v>North</v>
      </c>
      <c r="BD700" s="66" t="str">
        <f>IF(Edges[[#This Row],[Vertex 1]]=Edges[[#This Row],[Vertex 2]],"HIDE","SHOW")</f>
        <v>SHOW</v>
      </c>
      <c r="BE700" s="66">
        <f>VLOOKUP(Edges[[#This Row],[Region]],'Sentiment Classification'!J:K,2,FALSE)</f>
        <v>154</v>
      </c>
      <c r="BF700" s="66">
        <f>VLOOKUP(Edges[[#This Row],[States]],'Sentiment Classification'!E:F,2,FALSE)</f>
        <v>161</v>
      </c>
      <c r="BG700" s="65" t="str">
        <f>REPLACE(INDEX(GroupVertices[Group], MATCH(Edges[[#This Row],[Vertex 1]],GroupVertices[Vertex],0)),1,1,"")</f>
        <v>est</v>
      </c>
      <c r="BH700" s="65" t="str">
        <f>REPLACE(INDEX(GroupVertices[Group], MATCH(Edges[[#This Row],[Vertex 2]],GroupVertices[Vertex],0)),1,1,"")</f>
        <v>orth</v>
      </c>
      <c r="BI700">
        <v>1</v>
      </c>
    </row>
    <row r="701" spans="1:61" x14ac:dyDescent="0.25">
      <c r="A701" s="64" t="s">
        <v>4510</v>
      </c>
      <c r="B701" s="64" t="s">
        <v>4565</v>
      </c>
      <c r="C701" s="79" t="s">
        <v>9479</v>
      </c>
      <c r="D701" s="87">
        <v>1</v>
      </c>
      <c r="E701" s="88"/>
      <c r="F701" s="89">
        <v>90</v>
      </c>
      <c r="G701" s="66" t="str">
        <f>IF(Edges[[#This Row],[Vertex 1]]=Edges[[#This Row],[Vertex 2]],"HIDE","SHOW")</f>
        <v>SHOW</v>
      </c>
      <c r="H701" s="77"/>
      <c r="I701" s="90"/>
      <c r="J701" s="90"/>
      <c r="K701" s="34" t="s">
        <v>65</v>
      </c>
      <c r="L701" s="93">
        <v>701</v>
      </c>
      <c r="M701" s="93"/>
      <c r="N701" s="92"/>
      <c r="O701" s="66" t="s">
        <v>232</v>
      </c>
      <c r="P701" s="68">
        <v>42849.773125</v>
      </c>
      <c r="Q701" s="66" t="s">
        <v>4680</v>
      </c>
      <c r="R701" s="66"/>
      <c r="S701" s="66"/>
      <c r="T701" s="66" t="s">
        <v>4857</v>
      </c>
      <c r="U701" s="66"/>
      <c r="V701" s="70" t="s">
        <v>5109</v>
      </c>
      <c r="W701" s="68">
        <v>42849.773125</v>
      </c>
      <c r="X701" s="70" t="s">
        <v>5401</v>
      </c>
      <c r="Y701" s="66"/>
      <c r="Z701" s="66"/>
      <c r="AA701" s="72" t="s">
        <v>5752</v>
      </c>
      <c r="AB701" s="66"/>
      <c r="AC701" s="66" t="b">
        <v>0</v>
      </c>
      <c r="AD701" s="66">
        <v>0</v>
      </c>
      <c r="AE701" s="72" t="s">
        <v>294</v>
      </c>
      <c r="AF701" s="66" t="b">
        <v>0</v>
      </c>
      <c r="AG701" s="66" t="s">
        <v>297</v>
      </c>
      <c r="AH701" s="66"/>
      <c r="AI701" s="72" t="s">
        <v>294</v>
      </c>
      <c r="AJ701" s="66" t="b">
        <v>0</v>
      </c>
      <c r="AK701" s="66">
        <v>61</v>
      </c>
      <c r="AL701" s="72" t="s">
        <v>5814</v>
      </c>
      <c r="AM701" s="66" t="s">
        <v>303</v>
      </c>
      <c r="AN701" s="66" t="b">
        <v>0</v>
      </c>
      <c r="AO701" s="72" t="s">
        <v>5814</v>
      </c>
      <c r="AP701" s="66" t="s">
        <v>178</v>
      </c>
      <c r="AQ701" s="66">
        <v>0</v>
      </c>
      <c r="AR701" s="66">
        <v>0</v>
      </c>
      <c r="AS701" s="66"/>
      <c r="AT701" s="66"/>
      <c r="AU701" s="66"/>
      <c r="AV701" s="66"/>
      <c r="AW701" s="66"/>
      <c r="AX701" s="66"/>
      <c r="AY701" s="66"/>
      <c r="AZ701" s="66"/>
      <c r="BA701" s="66" t="s">
        <v>1167</v>
      </c>
      <c r="BB701">
        <v>1</v>
      </c>
      <c r="BC701" s="66" t="str">
        <f>VLOOKUP(Edges[[#This Row],[States]],'Sentiment Classification'!E:G,3,FALSE)</f>
        <v>North</v>
      </c>
      <c r="BD701" s="66" t="str">
        <f>IF(Edges[[#This Row],[Vertex 1]]=Edges[[#This Row],[Vertex 2]],"HIDE","SHOW")</f>
        <v>SHOW</v>
      </c>
      <c r="BE701" s="66">
        <f>VLOOKUP(Edges[[#This Row],[Region]],'Sentiment Classification'!J:K,2,FALSE)</f>
        <v>154</v>
      </c>
      <c r="BF701" s="66">
        <f>VLOOKUP(Edges[[#This Row],[States]],'Sentiment Classification'!E:F,2,FALSE)</f>
        <v>161</v>
      </c>
      <c r="BG701" s="65" t="str">
        <f>REPLACE(INDEX(GroupVertices[Group], MATCH(Edges[[#This Row],[Vertex 1]],GroupVertices[Vertex],0)),1,1,"")</f>
        <v>orth</v>
      </c>
      <c r="BH701" s="65" t="str">
        <f>REPLACE(INDEX(GroupVertices[Group], MATCH(Edges[[#This Row],[Vertex 2]],GroupVertices[Vertex],0)),1,1,"")</f>
        <v>orth</v>
      </c>
      <c r="BI701">
        <v>1</v>
      </c>
    </row>
    <row r="702" spans="1:61" x14ac:dyDescent="0.25">
      <c r="A702" s="64" t="s">
        <v>4511</v>
      </c>
      <c r="B702" s="64" t="s">
        <v>4625</v>
      </c>
      <c r="C702" s="79" t="s">
        <v>9481</v>
      </c>
      <c r="D702" s="87">
        <v>2.5</v>
      </c>
      <c r="E702" s="88"/>
      <c r="F702" s="89">
        <v>95</v>
      </c>
      <c r="G702" s="66" t="str">
        <f>IF(Edges[[#This Row],[Vertex 1]]=Edges[[#This Row],[Vertex 2]],"HIDE","SHOW")</f>
        <v>SHOW</v>
      </c>
      <c r="H702" s="77"/>
      <c r="I702" s="90"/>
      <c r="J702" s="90"/>
      <c r="K702" s="34" t="s">
        <v>65</v>
      </c>
      <c r="L702" s="93">
        <v>702</v>
      </c>
      <c r="M702" s="93"/>
      <c r="N702" s="92"/>
      <c r="O702" s="66" t="s">
        <v>233</v>
      </c>
      <c r="P702" s="68">
        <v>42850.155543981484</v>
      </c>
      <c r="Q702" s="66" t="s">
        <v>4715</v>
      </c>
      <c r="R702" s="69" t="s">
        <v>4821</v>
      </c>
      <c r="S702" s="66" t="s">
        <v>525</v>
      </c>
      <c r="T702" s="66"/>
      <c r="U702" s="66"/>
      <c r="V702" s="70" t="s">
        <v>5110</v>
      </c>
      <c r="W702" s="68">
        <v>42850.155543981484</v>
      </c>
      <c r="X702" s="70" t="s">
        <v>5402</v>
      </c>
      <c r="Y702" s="66"/>
      <c r="Z702" s="66"/>
      <c r="AA702" s="72" t="s">
        <v>5753</v>
      </c>
      <c r="AB702" s="72" t="s">
        <v>5869</v>
      </c>
      <c r="AC702" s="66" t="b">
        <v>0</v>
      </c>
      <c r="AD702" s="66">
        <v>1</v>
      </c>
      <c r="AE702" s="72" t="s">
        <v>5896</v>
      </c>
      <c r="AF702" s="66" t="b">
        <v>0</v>
      </c>
      <c r="AG702" s="66" t="s">
        <v>297</v>
      </c>
      <c r="AH702" s="66"/>
      <c r="AI702" s="72" t="s">
        <v>294</v>
      </c>
      <c r="AJ702" s="66" t="b">
        <v>0</v>
      </c>
      <c r="AK702" s="66">
        <v>1</v>
      </c>
      <c r="AL702" s="72" t="s">
        <v>294</v>
      </c>
      <c r="AM702" s="66" t="s">
        <v>300</v>
      </c>
      <c r="AN702" s="66" t="b">
        <v>1</v>
      </c>
      <c r="AO702" s="72" t="s">
        <v>5869</v>
      </c>
      <c r="AP702" s="66" t="s">
        <v>178</v>
      </c>
      <c r="AQ702" s="66">
        <v>0</v>
      </c>
      <c r="AR702" s="66">
        <v>0</v>
      </c>
      <c r="AS702" s="66"/>
      <c r="AT702" s="66"/>
      <c r="AU702" s="66"/>
      <c r="AV702" s="66"/>
      <c r="AW702" s="66"/>
      <c r="AX702" s="66"/>
      <c r="AY702" s="66"/>
      <c r="AZ702" s="66"/>
      <c r="BA702" s="66" t="s">
        <v>1167</v>
      </c>
      <c r="BB702">
        <v>0</v>
      </c>
      <c r="BC702" s="66" t="str">
        <f>VLOOKUP(Edges[[#This Row],[States]],'Sentiment Classification'!E:G,3,FALSE)</f>
        <v>North</v>
      </c>
      <c r="BD702" s="66" t="str">
        <f>IF(Edges[[#This Row],[Vertex 1]]=Edges[[#This Row],[Vertex 2]],"HIDE","SHOW")</f>
        <v>SHOW</v>
      </c>
      <c r="BE702" s="66">
        <f>VLOOKUP(Edges[[#This Row],[Region]],'Sentiment Classification'!J:K,2,FALSE)</f>
        <v>154</v>
      </c>
      <c r="BF702" s="66">
        <f>VLOOKUP(Edges[[#This Row],[States]],'Sentiment Classification'!E:F,2,FALSE)</f>
        <v>161</v>
      </c>
      <c r="BG702" s="65" t="str">
        <f>REPLACE(INDEX(GroupVertices[Group], MATCH(Edges[[#This Row],[Vertex 1]],GroupVertices[Vertex],0)),1,1,"")</f>
        <v>orth</v>
      </c>
      <c r="BH702" s="65" t="str">
        <f>REPLACE(INDEX(GroupVertices[Group], MATCH(Edges[[#This Row],[Vertex 2]],GroupVertices[Vertex],0)),1,1,"")</f>
        <v>orth</v>
      </c>
      <c r="BI702">
        <v>2</v>
      </c>
    </row>
    <row r="703" spans="1:61" x14ac:dyDescent="0.25">
      <c r="A703" s="64" t="s">
        <v>4511</v>
      </c>
      <c r="B703" s="64" t="s">
        <v>4625</v>
      </c>
      <c r="C703" s="79" t="s">
        <v>9481</v>
      </c>
      <c r="D703" s="87">
        <v>2.5</v>
      </c>
      <c r="E703" s="88"/>
      <c r="F703" s="89">
        <v>95</v>
      </c>
      <c r="G703" s="66" t="str">
        <f>IF(Edges[[#This Row],[Vertex 1]]=Edges[[#This Row],[Vertex 2]],"HIDE","SHOW")</f>
        <v>SHOW</v>
      </c>
      <c r="H703" s="77"/>
      <c r="I703" s="90"/>
      <c r="J703" s="90"/>
      <c r="K703" s="34" t="s">
        <v>65</v>
      </c>
      <c r="L703" s="93">
        <v>703</v>
      </c>
      <c r="M703" s="93"/>
      <c r="N703" s="92"/>
      <c r="O703" s="66" t="s">
        <v>232</v>
      </c>
      <c r="P703" s="68">
        <v>42850.157384259262</v>
      </c>
      <c r="Q703" s="66" t="s">
        <v>4716</v>
      </c>
      <c r="R703" s="66"/>
      <c r="S703" s="66"/>
      <c r="T703" s="66"/>
      <c r="U703" s="66"/>
      <c r="V703" s="70" t="s">
        <v>5110</v>
      </c>
      <c r="W703" s="68">
        <v>42850.157384259262</v>
      </c>
      <c r="X703" s="70" t="s">
        <v>5403</v>
      </c>
      <c r="Y703" s="66"/>
      <c r="Z703" s="66"/>
      <c r="AA703" s="72" t="s">
        <v>5754</v>
      </c>
      <c r="AB703" s="66"/>
      <c r="AC703" s="66" t="b">
        <v>0</v>
      </c>
      <c r="AD703" s="66">
        <v>0</v>
      </c>
      <c r="AE703" s="72" t="s">
        <v>294</v>
      </c>
      <c r="AF703" s="66" t="b">
        <v>0</v>
      </c>
      <c r="AG703" s="66" t="s">
        <v>297</v>
      </c>
      <c r="AH703" s="66"/>
      <c r="AI703" s="72" t="s">
        <v>294</v>
      </c>
      <c r="AJ703" s="66" t="b">
        <v>0</v>
      </c>
      <c r="AK703" s="66">
        <v>1</v>
      </c>
      <c r="AL703" s="72" t="s">
        <v>5753</v>
      </c>
      <c r="AM703" s="66" t="s">
        <v>300</v>
      </c>
      <c r="AN703" s="66" t="b">
        <v>0</v>
      </c>
      <c r="AO703" s="72" t="s">
        <v>5753</v>
      </c>
      <c r="AP703" s="66" t="s">
        <v>178</v>
      </c>
      <c r="AQ703" s="66">
        <v>0</v>
      </c>
      <c r="AR703" s="66">
        <v>0</v>
      </c>
      <c r="AS703" s="66"/>
      <c r="AT703" s="66"/>
      <c r="AU703" s="66"/>
      <c r="AV703" s="66"/>
      <c r="AW703" s="66"/>
      <c r="AX703" s="66"/>
      <c r="AY703" s="66"/>
      <c r="AZ703" s="66"/>
      <c r="BA703" s="66" t="s">
        <v>1167</v>
      </c>
      <c r="BB703">
        <v>0</v>
      </c>
      <c r="BC703" s="66" t="str">
        <f>VLOOKUP(Edges[[#This Row],[States]],'Sentiment Classification'!E:G,3,FALSE)</f>
        <v>North</v>
      </c>
      <c r="BD703" s="66" t="str">
        <f>IF(Edges[[#This Row],[Vertex 1]]=Edges[[#This Row],[Vertex 2]],"HIDE","SHOW")</f>
        <v>SHOW</v>
      </c>
      <c r="BE703" s="66">
        <f>VLOOKUP(Edges[[#This Row],[Region]],'Sentiment Classification'!J:K,2,FALSE)</f>
        <v>154</v>
      </c>
      <c r="BF703" s="66">
        <f>VLOOKUP(Edges[[#This Row],[States]],'Sentiment Classification'!E:F,2,FALSE)</f>
        <v>161</v>
      </c>
      <c r="BG703" s="65" t="str">
        <f>REPLACE(INDEX(GroupVertices[Group], MATCH(Edges[[#This Row],[Vertex 1]],GroupVertices[Vertex],0)),1,1,"")</f>
        <v>orth</v>
      </c>
      <c r="BH703" s="65" t="str">
        <f>REPLACE(INDEX(GroupVertices[Group], MATCH(Edges[[#This Row],[Vertex 2]],GroupVertices[Vertex],0)),1,1,"")</f>
        <v>orth</v>
      </c>
      <c r="BI703">
        <v>2</v>
      </c>
    </row>
    <row r="704" spans="1:61" x14ac:dyDescent="0.25">
      <c r="A704" s="64" t="s">
        <v>4511</v>
      </c>
      <c r="B704" s="64" t="s">
        <v>4568</v>
      </c>
      <c r="C704" s="79" t="s">
        <v>9481</v>
      </c>
      <c r="D704" s="87">
        <v>2.5</v>
      </c>
      <c r="E704" s="88"/>
      <c r="F704" s="89">
        <v>95</v>
      </c>
      <c r="G704" s="66" t="str">
        <f>IF(Edges[[#This Row],[Vertex 1]]=Edges[[#This Row],[Vertex 2]],"HIDE","SHOW")</f>
        <v>SHOW</v>
      </c>
      <c r="H704" s="77"/>
      <c r="I704" s="90"/>
      <c r="J704" s="90"/>
      <c r="K704" s="34" t="s">
        <v>65</v>
      </c>
      <c r="L704" s="93">
        <v>704</v>
      </c>
      <c r="M704" s="93"/>
      <c r="N704" s="92"/>
      <c r="O704" s="66" t="s">
        <v>232</v>
      </c>
      <c r="P704" s="68">
        <v>42850.155543981484</v>
      </c>
      <c r="Q704" s="66" t="s">
        <v>4715</v>
      </c>
      <c r="R704" s="69" t="s">
        <v>4821</v>
      </c>
      <c r="S704" s="66" t="s">
        <v>525</v>
      </c>
      <c r="T704" s="66"/>
      <c r="U704" s="66"/>
      <c r="V704" s="70" t="s">
        <v>5110</v>
      </c>
      <c r="W704" s="68">
        <v>42850.155543981484</v>
      </c>
      <c r="X704" s="70" t="s">
        <v>5402</v>
      </c>
      <c r="Y704" s="66"/>
      <c r="Z704" s="66"/>
      <c r="AA704" s="72" t="s">
        <v>5753</v>
      </c>
      <c r="AB704" s="72" t="s">
        <v>5869</v>
      </c>
      <c r="AC704" s="66" t="b">
        <v>0</v>
      </c>
      <c r="AD704" s="66">
        <v>1</v>
      </c>
      <c r="AE704" s="72" t="s">
        <v>5896</v>
      </c>
      <c r="AF704" s="66" t="b">
        <v>0</v>
      </c>
      <c r="AG704" s="66" t="s">
        <v>297</v>
      </c>
      <c r="AH704" s="66"/>
      <c r="AI704" s="72" t="s">
        <v>294</v>
      </c>
      <c r="AJ704" s="66" t="b">
        <v>0</v>
      </c>
      <c r="AK704" s="66">
        <v>1</v>
      </c>
      <c r="AL704" s="72" t="s">
        <v>294</v>
      </c>
      <c r="AM704" s="66" t="s">
        <v>300</v>
      </c>
      <c r="AN704" s="66" t="b">
        <v>1</v>
      </c>
      <c r="AO704" s="72" t="s">
        <v>5869</v>
      </c>
      <c r="AP704" s="66" t="s">
        <v>178</v>
      </c>
      <c r="AQ704" s="66">
        <v>0</v>
      </c>
      <c r="AR704" s="66">
        <v>0</v>
      </c>
      <c r="AS704" s="66"/>
      <c r="AT704" s="66"/>
      <c r="AU704" s="66"/>
      <c r="AV704" s="66"/>
      <c r="AW704" s="66"/>
      <c r="AX704" s="66"/>
      <c r="AY704" s="66"/>
      <c r="AZ704" s="66"/>
      <c r="BA704" s="66" t="s">
        <v>1167</v>
      </c>
      <c r="BB704">
        <v>0</v>
      </c>
      <c r="BC704" s="66" t="str">
        <f>VLOOKUP(Edges[[#This Row],[States]],'Sentiment Classification'!E:G,3,FALSE)</f>
        <v>North</v>
      </c>
      <c r="BD704" s="66" t="str">
        <f>IF(Edges[[#This Row],[Vertex 1]]=Edges[[#This Row],[Vertex 2]],"HIDE","SHOW")</f>
        <v>SHOW</v>
      </c>
      <c r="BE704" s="66">
        <f>VLOOKUP(Edges[[#This Row],[Region]],'Sentiment Classification'!J:K,2,FALSE)</f>
        <v>154</v>
      </c>
      <c r="BF704" s="66">
        <f>VLOOKUP(Edges[[#This Row],[States]],'Sentiment Classification'!E:F,2,FALSE)</f>
        <v>161</v>
      </c>
      <c r="BG704" s="65" t="str">
        <f>REPLACE(INDEX(GroupVertices[Group], MATCH(Edges[[#This Row],[Vertex 1]],GroupVertices[Vertex],0)),1,1,"")</f>
        <v>orth</v>
      </c>
      <c r="BH704" s="65" t="str">
        <f>REPLACE(INDEX(GroupVertices[Group], MATCH(Edges[[#This Row],[Vertex 2]],GroupVertices[Vertex],0)),1,1,"")</f>
        <v>orth</v>
      </c>
      <c r="BI704">
        <v>2</v>
      </c>
    </row>
    <row r="705" spans="1:61" hidden="1" x14ac:dyDescent="0.25">
      <c r="A705" s="64" t="s">
        <v>4511</v>
      </c>
      <c r="B705" s="64" t="s">
        <v>4511</v>
      </c>
      <c r="C705" s="79"/>
      <c r="D705" s="87"/>
      <c r="E705" s="88"/>
      <c r="F705" s="89"/>
      <c r="G705" s="66" t="str">
        <f>IF(Edges[[#This Row],[Vertex 1]]=Edges[[#This Row],[Vertex 2]],"HIDE","SHOW")</f>
        <v>HIDE</v>
      </c>
      <c r="H705" s="77"/>
      <c r="I705" s="90"/>
      <c r="J705" s="90"/>
      <c r="K705" s="34" t="s">
        <v>65</v>
      </c>
      <c r="L705" s="93">
        <v>705</v>
      </c>
      <c r="M705" s="93"/>
      <c r="N705" s="92"/>
      <c r="O705" s="66" t="s">
        <v>178</v>
      </c>
      <c r="P705" s="68">
        <v>42850.155949074076</v>
      </c>
      <c r="Q705" s="66" t="s">
        <v>4717</v>
      </c>
      <c r="R705" s="69" t="s">
        <v>4822</v>
      </c>
      <c r="S705" s="66" t="s">
        <v>525</v>
      </c>
      <c r="T705" s="66"/>
      <c r="U705" s="66"/>
      <c r="V705" s="70" t="s">
        <v>5110</v>
      </c>
      <c r="W705" s="68">
        <v>42850.155949074076</v>
      </c>
      <c r="X705" s="70" t="s">
        <v>5404</v>
      </c>
      <c r="Y705" s="66"/>
      <c r="Z705" s="66"/>
      <c r="AA705" s="72" t="s">
        <v>5755</v>
      </c>
      <c r="AB705" s="66"/>
      <c r="AC705" s="66" t="b">
        <v>0</v>
      </c>
      <c r="AD705" s="66">
        <v>0</v>
      </c>
      <c r="AE705" s="72" t="s">
        <v>294</v>
      </c>
      <c r="AF705" s="66" t="b">
        <v>1</v>
      </c>
      <c r="AG705" s="66" t="s">
        <v>297</v>
      </c>
      <c r="AH705" s="66"/>
      <c r="AI705" s="72" t="s">
        <v>5869</v>
      </c>
      <c r="AJ705" s="66" t="b">
        <v>0</v>
      </c>
      <c r="AK705" s="66">
        <v>0</v>
      </c>
      <c r="AL705" s="72" t="s">
        <v>294</v>
      </c>
      <c r="AM705" s="66" t="s">
        <v>300</v>
      </c>
      <c r="AN705" s="66" t="b">
        <v>1</v>
      </c>
      <c r="AO705" s="72" t="s">
        <v>5755</v>
      </c>
      <c r="AP705" s="66" t="s">
        <v>178</v>
      </c>
      <c r="AQ705" s="66">
        <v>0</v>
      </c>
      <c r="AR705" s="66">
        <v>0</v>
      </c>
      <c r="AS705" s="66"/>
      <c r="AT705" s="66"/>
      <c r="AU705" s="66"/>
      <c r="AV705" s="66"/>
      <c r="AW705" s="66"/>
      <c r="AX705" s="66"/>
      <c r="AY705" s="66"/>
      <c r="AZ705" s="66"/>
      <c r="BA705" s="66" t="s">
        <v>1167</v>
      </c>
      <c r="BB705">
        <v>0</v>
      </c>
      <c r="BC705" s="66" t="str">
        <f>VLOOKUP(Edges[[#This Row],[States]],'Sentiment Classification'!E:G,3,FALSE)</f>
        <v>North</v>
      </c>
      <c r="BD705" s="66" t="str">
        <f>IF(Edges[[#This Row],[Vertex 1]]=Edges[[#This Row],[Vertex 2]],"HIDE","SHOW")</f>
        <v>HIDE</v>
      </c>
      <c r="BE705" s="66">
        <f>VLOOKUP(Edges[[#This Row],[Region]],'Sentiment Classification'!J:K,2,FALSE)</f>
        <v>154</v>
      </c>
      <c r="BF705" s="66">
        <f>VLOOKUP(Edges[[#This Row],[States]],'Sentiment Classification'!E:F,2,FALSE)</f>
        <v>161</v>
      </c>
      <c r="BG705" s="137" t="str">
        <f>REPLACE(INDEX(GroupVertices[Group], MATCH(Edges[[#This Row],[Vertex 1]],GroupVertices[Vertex],0)),1,1,"")</f>
        <v>orth</v>
      </c>
      <c r="BH705" s="137" t="str">
        <f>REPLACE(INDEX(GroupVertices[Group], MATCH(Edges[[#This Row],[Vertex 2]],GroupVertices[Vertex],0)),1,1,"")</f>
        <v>orth</v>
      </c>
      <c r="BI705">
        <v>1</v>
      </c>
    </row>
    <row r="706" spans="1:61" x14ac:dyDescent="0.25">
      <c r="A706" s="64" t="s">
        <v>4511</v>
      </c>
      <c r="B706" s="64" t="s">
        <v>4568</v>
      </c>
      <c r="C706" s="79" t="s">
        <v>9481</v>
      </c>
      <c r="D706" s="87">
        <v>2.5</v>
      </c>
      <c r="E706" s="88"/>
      <c r="F706" s="89">
        <v>95</v>
      </c>
      <c r="G706" s="66" t="str">
        <f>IF(Edges[[#This Row],[Vertex 1]]=Edges[[#This Row],[Vertex 2]],"HIDE","SHOW")</f>
        <v>SHOW</v>
      </c>
      <c r="H706" s="77"/>
      <c r="I706" s="90"/>
      <c r="J706" s="90"/>
      <c r="K706" s="34" t="s">
        <v>65</v>
      </c>
      <c r="L706" s="93">
        <v>706</v>
      </c>
      <c r="M706" s="93"/>
      <c r="N706" s="92"/>
      <c r="O706" s="66" t="s">
        <v>232</v>
      </c>
      <c r="P706" s="68">
        <v>42850.157384259262</v>
      </c>
      <c r="Q706" s="66" t="s">
        <v>4716</v>
      </c>
      <c r="R706" s="66"/>
      <c r="S706" s="66"/>
      <c r="T706" s="66"/>
      <c r="U706" s="66"/>
      <c r="V706" s="70" t="s">
        <v>5110</v>
      </c>
      <c r="W706" s="68">
        <v>42850.157384259262</v>
      </c>
      <c r="X706" s="70" t="s">
        <v>5403</v>
      </c>
      <c r="Y706" s="66"/>
      <c r="Z706" s="66"/>
      <c r="AA706" s="72" t="s">
        <v>5754</v>
      </c>
      <c r="AB706" s="66"/>
      <c r="AC706" s="66" t="b">
        <v>0</v>
      </c>
      <c r="AD706" s="66">
        <v>0</v>
      </c>
      <c r="AE706" s="72" t="s">
        <v>294</v>
      </c>
      <c r="AF706" s="66" t="b">
        <v>0</v>
      </c>
      <c r="AG706" s="66" t="s">
        <v>297</v>
      </c>
      <c r="AH706" s="66"/>
      <c r="AI706" s="72" t="s">
        <v>294</v>
      </c>
      <c r="AJ706" s="66" t="b">
        <v>0</v>
      </c>
      <c r="AK706" s="66">
        <v>1</v>
      </c>
      <c r="AL706" s="72" t="s">
        <v>5753</v>
      </c>
      <c r="AM706" s="66" t="s">
        <v>300</v>
      </c>
      <c r="AN706" s="66" t="b">
        <v>0</v>
      </c>
      <c r="AO706" s="72" t="s">
        <v>5753</v>
      </c>
      <c r="AP706" s="66" t="s">
        <v>178</v>
      </c>
      <c r="AQ706" s="66">
        <v>0</v>
      </c>
      <c r="AR706" s="66">
        <v>0</v>
      </c>
      <c r="AS706" s="66"/>
      <c r="AT706" s="66"/>
      <c r="AU706" s="66"/>
      <c r="AV706" s="66"/>
      <c r="AW706" s="66"/>
      <c r="AX706" s="66"/>
      <c r="AY706" s="66"/>
      <c r="AZ706" s="66"/>
      <c r="BA706" s="66" t="s">
        <v>1167</v>
      </c>
      <c r="BB706">
        <v>0</v>
      </c>
      <c r="BC706" s="66" t="str">
        <f>VLOOKUP(Edges[[#This Row],[States]],'Sentiment Classification'!E:G,3,FALSE)</f>
        <v>North</v>
      </c>
      <c r="BD706" s="66" t="str">
        <f>IF(Edges[[#This Row],[Vertex 1]]=Edges[[#This Row],[Vertex 2]],"HIDE","SHOW")</f>
        <v>SHOW</v>
      </c>
      <c r="BE706" s="66">
        <f>VLOOKUP(Edges[[#This Row],[Region]],'Sentiment Classification'!J:K,2,FALSE)</f>
        <v>154</v>
      </c>
      <c r="BF706" s="66">
        <f>VLOOKUP(Edges[[#This Row],[States]],'Sentiment Classification'!E:F,2,FALSE)</f>
        <v>161</v>
      </c>
      <c r="BG706" s="65" t="str">
        <f>REPLACE(INDEX(GroupVertices[Group], MATCH(Edges[[#This Row],[Vertex 1]],GroupVertices[Vertex],0)),1,1,"")</f>
        <v>orth</v>
      </c>
      <c r="BH706" s="65" t="str">
        <f>REPLACE(INDEX(GroupVertices[Group], MATCH(Edges[[#This Row],[Vertex 2]],GroupVertices[Vertex],0)),1,1,"")</f>
        <v>orth</v>
      </c>
      <c r="BI706">
        <v>2</v>
      </c>
    </row>
    <row r="707" spans="1:61" x14ac:dyDescent="0.25">
      <c r="A707" s="64" t="s">
        <v>4512</v>
      </c>
      <c r="B707" s="64" t="s">
        <v>775</v>
      </c>
      <c r="C707" s="79" t="s">
        <v>9479</v>
      </c>
      <c r="D707" s="87">
        <v>1</v>
      </c>
      <c r="E707" s="88"/>
      <c r="F707" s="89">
        <v>90</v>
      </c>
      <c r="G707" s="66" t="str">
        <f>IF(Edges[[#This Row],[Vertex 1]]=Edges[[#This Row],[Vertex 2]],"HIDE","SHOW")</f>
        <v>SHOW</v>
      </c>
      <c r="H707" s="77"/>
      <c r="I707" s="90"/>
      <c r="J707" s="90"/>
      <c r="K707" s="34" t="s">
        <v>65</v>
      </c>
      <c r="L707" s="93">
        <v>707</v>
      </c>
      <c r="M707" s="93"/>
      <c r="N707" s="92"/>
      <c r="O707" s="66" t="s">
        <v>233</v>
      </c>
      <c r="P707" s="68">
        <v>42850.18787037037</v>
      </c>
      <c r="Q707" s="66" t="s">
        <v>4718</v>
      </c>
      <c r="R707" s="66"/>
      <c r="S707" s="66"/>
      <c r="T707" s="66"/>
      <c r="U707" s="66"/>
      <c r="V707" s="70" t="s">
        <v>5111</v>
      </c>
      <c r="W707" s="68">
        <v>42850.18787037037</v>
      </c>
      <c r="X707" s="70" t="s">
        <v>5405</v>
      </c>
      <c r="Y707" s="66"/>
      <c r="Z707" s="66"/>
      <c r="AA707" s="72" t="s">
        <v>5756</v>
      </c>
      <c r="AB707" s="66"/>
      <c r="AC707" s="66" t="b">
        <v>0</v>
      </c>
      <c r="AD707" s="66">
        <v>0</v>
      </c>
      <c r="AE707" s="72" t="s">
        <v>1015</v>
      </c>
      <c r="AF707" s="66" t="b">
        <v>0</v>
      </c>
      <c r="AG707" s="66" t="s">
        <v>297</v>
      </c>
      <c r="AH707" s="66"/>
      <c r="AI707" s="72" t="s">
        <v>294</v>
      </c>
      <c r="AJ707" s="66" t="b">
        <v>0</v>
      </c>
      <c r="AK707" s="66">
        <v>0</v>
      </c>
      <c r="AL707" s="72" t="s">
        <v>294</v>
      </c>
      <c r="AM707" s="66" t="s">
        <v>303</v>
      </c>
      <c r="AN707" s="66" t="b">
        <v>0</v>
      </c>
      <c r="AO707" s="72" t="s">
        <v>5756</v>
      </c>
      <c r="AP707" s="66" t="s">
        <v>178</v>
      </c>
      <c r="AQ707" s="66">
        <v>0</v>
      </c>
      <c r="AR707" s="66">
        <v>0</v>
      </c>
      <c r="AS707" s="66"/>
      <c r="AT707" s="66"/>
      <c r="AU707" s="66"/>
      <c r="AV707" s="66"/>
      <c r="AW707" s="66"/>
      <c r="AX707" s="66"/>
      <c r="AY707" s="66"/>
      <c r="AZ707" s="66"/>
      <c r="BA707" s="66" t="s">
        <v>1167</v>
      </c>
      <c r="BB707">
        <v>1</v>
      </c>
      <c r="BC707" s="66" t="str">
        <f>VLOOKUP(Edges[[#This Row],[States]],'Sentiment Classification'!E:G,3,FALSE)</f>
        <v>North</v>
      </c>
      <c r="BD707" s="66" t="str">
        <f>IF(Edges[[#This Row],[Vertex 1]]=Edges[[#This Row],[Vertex 2]],"HIDE","SHOW")</f>
        <v>SHOW</v>
      </c>
      <c r="BE707" s="66">
        <f>VLOOKUP(Edges[[#This Row],[Region]],'Sentiment Classification'!J:K,2,FALSE)</f>
        <v>154</v>
      </c>
      <c r="BF707" s="66">
        <f>VLOOKUP(Edges[[#This Row],[States]],'Sentiment Classification'!E:F,2,FALSE)</f>
        <v>161</v>
      </c>
      <c r="BG707" s="65" t="str">
        <f>REPLACE(INDEX(GroupVertices[Group], MATCH(Edges[[#This Row],[Vertex 1]],GroupVertices[Vertex],0)),1,1,"")</f>
        <v>orth</v>
      </c>
      <c r="BH707" s="65" t="str">
        <f>REPLACE(INDEX(GroupVertices[Group], MATCH(Edges[[#This Row],[Vertex 2]],GroupVertices[Vertex],0)),1,1,"")</f>
        <v>A</v>
      </c>
      <c r="BI707">
        <v>1</v>
      </c>
    </row>
    <row r="708" spans="1:61" x14ac:dyDescent="0.25">
      <c r="A708" s="64" t="s">
        <v>4513</v>
      </c>
      <c r="B708" s="64" t="s">
        <v>4591</v>
      </c>
      <c r="C708" s="79" t="s">
        <v>9481</v>
      </c>
      <c r="D708" s="87">
        <v>1</v>
      </c>
      <c r="E708" s="88"/>
      <c r="F708" s="89">
        <v>90</v>
      </c>
      <c r="G708" s="66" t="str">
        <f>IF(Edges[[#This Row],[Vertex 1]]=Edges[[#This Row],[Vertex 2]],"HIDE","SHOW")</f>
        <v>SHOW</v>
      </c>
      <c r="H708" s="77"/>
      <c r="I708" s="90"/>
      <c r="J708" s="90"/>
      <c r="K708" s="34" t="s">
        <v>65</v>
      </c>
      <c r="L708" s="93">
        <v>708</v>
      </c>
      <c r="M708" s="93"/>
      <c r="N708" s="92"/>
      <c r="O708" s="66" t="s">
        <v>232</v>
      </c>
      <c r="P708" s="68">
        <v>42850.310254629629</v>
      </c>
      <c r="Q708" s="66" t="s">
        <v>4719</v>
      </c>
      <c r="R708" s="66"/>
      <c r="S708" s="66"/>
      <c r="T708" s="66" t="s">
        <v>4864</v>
      </c>
      <c r="U708" s="69" t="s">
        <v>4879</v>
      </c>
      <c r="V708" s="70" t="s">
        <v>4879</v>
      </c>
      <c r="W708" s="68">
        <v>42850.310254629629</v>
      </c>
      <c r="X708" s="70" t="s">
        <v>5406</v>
      </c>
      <c r="Y708" s="66"/>
      <c r="Z708" s="66"/>
      <c r="AA708" s="72" t="s">
        <v>5757</v>
      </c>
      <c r="AB708" s="66"/>
      <c r="AC708" s="66" t="b">
        <v>0</v>
      </c>
      <c r="AD708" s="66">
        <v>0</v>
      </c>
      <c r="AE708" s="72" t="s">
        <v>294</v>
      </c>
      <c r="AF708" s="66" t="b">
        <v>0</v>
      </c>
      <c r="AG708" s="66" t="s">
        <v>297</v>
      </c>
      <c r="AH708" s="66"/>
      <c r="AI708" s="72" t="s">
        <v>294</v>
      </c>
      <c r="AJ708" s="66" t="b">
        <v>0</v>
      </c>
      <c r="AK708" s="66">
        <v>26</v>
      </c>
      <c r="AL708" s="72" t="s">
        <v>5840</v>
      </c>
      <c r="AM708" s="66" t="s">
        <v>300</v>
      </c>
      <c r="AN708" s="66" t="b">
        <v>0</v>
      </c>
      <c r="AO708" s="72" t="s">
        <v>5840</v>
      </c>
      <c r="AP708" s="66" t="s">
        <v>178</v>
      </c>
      <c r="AQ708" s="66">
        <v>0</v>
      </c>
      <c r="AR708" s="66">
        <v>0</v>
      </c>
      <c r="AS708" s="66"/>
      <c r="AT708" s="66"/>
      <c r="AU708" s="66"/>
      <c r="AV708" s="66"/>
      <c r="AW708" s="66"/>
      <c r="AX708" s="66"/>
      <c r="AY708" s="66"/>
      <c r="AZ708" s="66"/>
      <c r="BA708" s="66" t="s">
        <v>1167</v>
      </c>
      <c r="BB708">
        <v>0</v>
      </c>
      <c r="BC708" s="66" t="str">
        <f>VLOOKUP(Edges[[#This Row],[States]],'Sentiment Classification'!E:G,3,FALSE)</f>
        <v>North</v>
      </c>
      <c r="BD708" s="66" t="str">
        <f>IF(Edges[[#This Row],[Vertex 1]]=Edges[[#This Row],[Vertex 2]],"HIDE","SHOW")</f>
        <v>SHOW</v>
      </c>
      <c r="BE708" s="66">
        <f>VLOOKUP(Edges[[#This Row],[Region]],'Sentiment Classification'!J:K,2,FALSE)</f>
        <v>154</v>
      </c>
      <c r="BF708" s="66">
        <f>VLOOKUP(Edges[[#This Row],[States]],'Sentiment Classification'!E:F,2,FALSE)</f>
        <v>161</v>
      </c>
      <c r="BG708" s="65" t="str">
        <f>REPLACE(INDEX(GroupVertices[Group], MATCH(Edges[[#This Row],[Vertex 1]],GroupVertices[Vertex],0)),1,1,"")</f>
        <v>orth</v>
      </c>
      <c r="BH708" s="65" t="str">
        <f>REPLACE(INDEX(GroupVertices[Group], MATCH(Edges[[#This Row],[Vertex 2]],GroupVertices[Vertex],0)),1,1,"")</f>
        <v>orth</v>
      </c>
      <c r="BI708">
        <v>1</v>
      </c>
    </row>
    <row r="709" spans="1:61" x14ac:dyDescent="0.25">
      <c r="A709" s="64" t="s">
        <v>4514</v>
      </c>
      <c r="B709" s="64" t="s">
        <v>4591</v>
      </c>
      <c r="C709" s="79" t="s">
        <v>9481</v>
      </c>
      <c r="D709" s="87">
        <v>1</v>
      </c>
      <c r="E709" s="88"/>
      <c r="F709" s="89">
        <v>90</v>
      </c>
      <c r="G709" s="66" t="str">
        <f>IF(Edges[[#This Row],[Vertex 1]]=Edges[[#This Row],[Vertex 2]],"HIDE","SHOW")</f>
        <v>SHOW</v>
      </c>
      <c r="H709" s="77"/>
      <c r="I709" s="90"/>
      <c r="J709" s="90"/>
      <c r="K709" s="34" t="s">
        <v>65</v>
      </c>
      <c r="L709" s="93">
        <v>709</v>
      </c>
      <c r="M709" s="93"/>
      <c r="N709" s="92"/>
      <c r="O709" s="66" t="s">
        <v>232</v>
      </c>
      <c r="P709" s="68">
        <v>42850.311099537037</v>
      </c>
      <c r="Q709" s="66" t="s">
        <v>4719</v>
      </c>
      <c r="R709" s="66"/>
      <c r="S709" s="66"/>
      <c r="T709" s="66" t="s">
        <v>4864</v>
      </c>
      <c r="U709" s="69" t="s">
        <v>4879</v>
      </c>
      <c r="V709" s="70" t="s">
        <v>4879</v>
      </c>
      <c r="W709" s="68">
        <v>42850.311099537037</v>
      </c>
      <c r="X709" s="70" t="s">
        <v>5407</v>
      </c>
      <c r="Y709" s="66"/>
      <c r="Z709" s="66"/>
      <c r="AA709" s="72" t="s">
        <v>5758</v>
      </c>
      <c r="AB709" s="66"/>
      <c r="AC709" s="66" t="b">
        <v>0</v>
      </c>
      <c r="AD709" s="66">
        <v>0</v>
      </c>
      <c r="AE709" s="72" t="s">
        <v>294</v>
      </c>
      <c r="AF709" s="66" t="b">
        <v>0</v>
      </c>
      <c r="AG709" s="66" t="s">
        <v>297</v>
      </c>
      <c r="AH709" s="66"/>
      <c r="AI709" s="72" t="s">
        <v>294</v>
      </c>
      <c r="AJ709" s="66" t="b">
        <v>0</v>
      </c>
      <c r="AK709" s="66">
        <v>26</v>
      </c>
      <c r="AL709" s="72" t="s">
        <v>5840</v>
      </c>
      <c r="AM709" s="66" t="s">
        <v>303</v>
      </c>
      <c r="AN709" s="66" t="b">
        <v>0</v>
      </c>
      <c r="AO709" s="72" t="s">
        <v>5840</v>
      </c>
      <c r="AP709" s="66" t="s">
        <v>178</v>
      </c>
      <c r="AQ709" s="66">
        <v>0</v>
      </c>
      <c r="AR709" s="66">
        <v>0</v>
      </c>
      <c r="AS709" s="66"/>
      <c r="AT709" s="66"/>
      <c r="AU709" s="66"/>
      <c r="AV709" s="66"/>
      <c r="AW709" s="66"/>
      <c r="AX709" s="66"/>
      <c r="AY709" s="66"/>
      <c r="AZ709" s="66"/>
      <c r="BA709" s="66" t="s">
        <v>1167</v>
      </c>
      <c r="BB709">
        <v>0</v>
      </c>
      <c r="BC709" s="66" t="str">
        <f>VLOOKUP(Edges[[#This Row],[States]],'Sentiment Classification'!E:G,3,FALSE)</f>
        <v>North</v>
      </c>
      <c r="BD709" s="66" t="str">
        <f>IF(Edges[[#This Row],[Vertex 1]]=Edges[[#This Row],[Vertex 2]],"HIDE","SHOW")</f>
        <v>SHOW</v>
      </c>
      <c r="BE709" s="66">
        <f>VLOOKUP(Edges[[#This Row],[Region]],'Sentiment Classification'!J:K,2,FALSE)</f>
        <v>154</v>
      </c>
      <c r="BF709" s="66">
        <f>VLOOKUP(Edges[[#This Row],[States]],'Sentiment Classification'!E:F,2,FALSE)</f>
        <v>161</v>
      </c>
      <c r="BG709" s="65" t="str">
        <f>REPLACE(INDEX(GroupVertices[Group], MATCH(Edges[[#This Row],[Vertex 1]],GroupVertices[Vertex],0)),1,1,"")</f>
        <v>orth</v>
      </c>
      <c r="BH709" s="65" t="str">
        <f>REPLACE(INDEX(GroupVertices[Group], MATCH(Edges[[#This Row],[Vertex 2]],GroupVertices[Vertex],0)),1,1,"")</f>
        <v>orth</v>
      </c>
      <c r="BI709">
        <v>1</v>
      </c>
    </row>
    <row r="710" spans="1:61" hidden="1" x14ac:dyDescent="0.25">
      <c r="A710" s="64" t="s">
        <v>4515</v>
      </c>
      <c r="B710" s="64" t="s">
        <v>4515</v>
      </c>
      <c r="C710" s="79"/>
      <c r="D710" s="87"/>
      <c r="E710" s="88"/>
      <c r="F710" s="89"/>
      <c r="G710" s="66" t="str">
        <f>IF(Edges[[#This Row],[Vertex 1]]=Edges[[#This Row],[Vertex 2]],"HIDE","SHOW")</f>
        <v>HIDE</v>
      </c>
      <c r="H710" s="77"/>
      <c r="I710" s="90"/>
      <c r="J710" s="90"/>
      <c r="K710" s="34" t="s">
        <v>65</v>
      </c>
      <c r="L710" s="93">
        <v>710</v>
      </c>
      <c r="M710" s="93"/>
      <c r="N710" s="92"/>
      <c r="O710" s="66" t="s">
        <v>178</v>
      </c>
      <c r="P710" s="68">
        <v>42850.311921296299</v>
      </c>
      <c r="Q710" s="66" t="s">
        <v>4720</v>
      </c>
      <c r="R710" s="66"/>
      <c r="S710" s="66"/>
      <c r="T710" s="66" t="s">
        <v>4864</v>
      </c>
      <c r="U710" s="69" t="s">
        <v>4879</v>
      </c>
      <c r="V710" s="70" t="s">
        <v>4879</v>
      </c>
      <c r="W710" s="68">
        <v>42850.311921296299</v>
      </c>
      <c r="X710" s="70" t="s">
        <v>5408</v>
      </c>
      <c r="Y710" s="66"/>
      <c r="Z710" s="66"/>
      <c r="AA710" s="72" t="s">
        <v>5759</v>
      </c>
      <c r="AB710" s="66"/>
      <c r="AC710" s="66" t="b">
        <v>0</v>
      </c>
      <c r="AD710" s="66">
        <v>0</v>
      </c>
      <c r="AE710" s="72" t="s">
        <v>294</v>
      </c>
      <c r="AF710" s="66" t="b">
        <v>0</v>
      </c>
      <c r="AG710" s="66" t="s">
        <v>297</v>
      </c>
      <c r="AH710" s="66"/>
      <c r="AI710" s="72" t="s">
        <v>294</v>
      </c>
      <c r="AJ710" s="66" t="b">
        <v>0</v>
      </c>
      <c r="AK710" s="66">
        <v>0</v>
      </c>
      <c r="AL710" s="72" t="s">
        <v>294</v>
      </c>
      <c r="AM710" s="66" t="s">
        <v>304</v>
      </c>
      <c r="AN710" s="66" t="b">
        <v>0</v>
      </c>
      <c r="AO710" s="72" t="s">
        <v>5759</v>
      </c>
      <c r="AP710" s="66" t="s">
        <v>178</v>
      </c>
      <c r="AQ710" s="66">
        <v>0</v>
      </c>
      <c r="AR710" s="66">
        <v>0</v>
      </c>
      <c r="AS710" s="66"/>
      <c r="AT710" s="66"/>
      <c r="AU710" s="66"/>
      <c r="AV710" s="66"/>
      <c r="AW710" s="66"/>
      <c r="AX710" s="66"/>
      <c r="AY710" s="66"/>
      <c r="AZ710" s="66"/>
      <c r="BA710" s="66" t="s">
        <v>1167</v>
      </c>
      <c r="BB710">
        <v>0</v>
      </c>
      <c r="BC710" s="66" t="str">
        <f>VLOOKUP(Edges[[#This Row],[States]],'Sentiment Classification'!E:G,3,FALSE)</f>
        <v>North</v>
      </c>
      <c r="BD710" s="66" t="str">
        <f>IF(Edges[[#This Row],[Vertex 1]]=Edges[[#This Row],[Vertex 2]],"HIDE","SHOW")</f>
        <v>HIDE</v>
      </c>
      <c r="BE710" s="66">
        <f>VLOOKUP(Edges[[#This Row],[Region]],'Sentiment Classification'!J:K,2,FALSE)</f>
        <v>154</v>
      </c>
      <c r="BF710" s="66">
        <f>VLOOKUP(Edges[[#This Row],[States]],'Sentiment Classification'!E:F,2,FALSE)</f>
        <v>161</v>
      </c>
      <c r="BG710" s="137" t="e">
        <f>REPLACE(INDEX(GroupVertices[Group], MATCH(Edges[[#This Row],[Vertex 1]],GroupVertices[Vertex],0)),1,1,"")</f>
        <v>#N/A</v>
      </c>
      <c r="BH710" s="137" t="e">
        <f>REPLACE(INDEX(GroupVertices[Group], MATCH(Edges[[#This Row],[Vertex 2]],GroupVertices[Vertex],0)),1,1,"")</f>
        <v>#N/A</v>
      </c>
      <c r="BI710">
        <v>1</v>
      </c>
    </row>
    <row r="711" spans="1:61" x14ac:dyDescent="0.25">
      <c r="A711" s="64" t="s">
        <v>4516</v>
      </c>
      <c r="B711" s="64" t="s">
        <v>4591</v>
      </c>
      <c r="C711" s="79" t="s">
        <v>9481</v>
      </c>
      <c r="D711" s="87">
        <v>1</v>
      </c>
      <c r="E711" s="88"/>
      <c r="F711" s="89">
        <v>90</v>
      </c>
      <c r="G711" s="66" t="str">
        <f>IF(Edges[[#This Row],[Vertex 1]]=Edges[[#This Row],[Vertex 2]],"HIDE","SHOW")</f>
        <v>SHOW</v>
      </c>
      <c r="H711" s="77"/>
      <c r="I711" s="90"/>
      <c r="J711" s="90"/>
      <c r="K711" s="34" t="s">
        <v>65</v>
      </c>
      <c r="L711" s="93">
        <v>711</v>
      </c>
      <c r="M711" s="93"/>
      <c r="N711" s="92"/>
      <c r="O711" s="66" t="s">
        <v>232</v>
      </c>
      <c r="P711" s="68">
        <v>42850.311990740738</v>
      </c>
      <c r="Q711" s="66" t="s">
        <v>4719</v>
      </c>
      <c r="R711" s="66"/>
      <c r="S711" s="66"/>
      <c r="T711" s="66" t="s">
        <v>4864</v>
      </c>
      <c r="U711" s="69" t="s">
        <v>4879</v>
      </c>
      <c r="V711" s="70" t="s">
        <v>4879</v>
      </c>
      <c r="W711" s="68">
        <v>42850.311990740738</v>
      </c>
      <c r="X711" s="70" t="s">
        <v>5409</v>
      </c>
      <c r="Y711" s="66"/>
      <c r="Z711" s="66"/>
      <c r="AA711" s="72" t="s">
        <v>5760</v>
      </c>
      <c r="AB711" s="66"/>
      <c r="AC711" s="66" t="b">
        <v>0</v>
      </c>
      <c r="AD711" s="66">
        <v>0</v>
      </c>
      <c r="AE711" s="72" t="s">
        <v>294</v>
      </c>
      <c r="AF711" s="66" t="b">
        <v>0</v>
      </c>
      <c r="AG711" s="66" t="s">
        <v>297</v>
      </c>
      <c r="AH711" s="66"/>
      <c r="AI711" s="72" t="s">
        <v>294</v>
      </c>
      <c r="AJ711" s="66" t="b">
        <v>0</v>
      </c>
      <c r="AK711" s="66">
        <v>26</v>
      </c>
      <c r="AL711" s="72" t="s">
        <v>5840</v>
      </c>
      <c r="AM711" s="66" t="s">
        <v>303</v>
      </c>
      <c r="AN711" s="66" t="b">
        <v>0</v>
      </c>
      <c r="AO711" s="72" t="s">
        <v>5840</v>
      </c>
      <c r="AP711" s="66" t="s">
        <v>178</v>
      </c>
      <c r="AQ711" s="66">
        <v>0</v>
      </c>
      <c r="AR711" s="66">
        <v>0</v>
      </c>
      <c r="AS711" s="66"/>
      <c r="AT711" s="66"/>
      <c r="AU711" s="66"/>
      <c r="AV711" s="66"/>
      <c r="AW711" s="66"/>
      <c r="AX711" s="66"/>
      <c r="AY711" s="66"/>
      <c r="AZ711" s="66"/>
      <c r="BA711" s="66" t="s">
        <v>1167</v>
      </c>
      <c r="BB711">
        <v>0</v>
      </c>
      <c r="BC711" s="66" t="str">
        <f>VLOOKUP(Edges[[#This Row],[States]],'Sentiment Classification'!E:G,3,FALSE)</f>
        <v>North</v>
      </c>
      <c r="BD711" s="66" t="str">
        <f>IF(Edges[[#This Row],[Vertex 1]]=Edges[[#This Row],[Vertex 2]],"HIDE","SHOW")</f>
        <v>SHOW</v>
      </c>
      <c r="BE711" s="66">
        <f>VLOOKUP(Edges[[#This Row],[Region]],'Sentiment Classification'!J:K,2,FALSE)</f>
        <v>154</v>
      </c>
      <c r="BF711" s="66">
        <f>VLOOKUP(Edges[[#This Row],[States]],'Sentiment Classification'!E:F,2,FALSE)</f>
        <v>161</v>
      </c>
      <c r="BG711" s="65" t="str">
        <f>REPLACE(INDEX(GroupVertices[Group], MATCH(Edges[[#This Row],[Vertex 1]],GroupVertices[Vertex],0)),1,1,"")</f>
        <v>orth</v>
      </c>
      <c r="BH711" s="65" t="str">
        <f>REPLACE(INDEX(GroupVertices[Group], MATCH(Edges[[#This Row],[Vertex 2]],GroupVertices[Vertex],0)),1,1,"")</f>
        <v>orth</v>
      </c>
      <c r="BI711">
        <v>1</v>
      </c>
    </row>
    <row r="712" spans="1:61" hidden="1" x14ac:dyDescent="0.25">
      <c r="A712" s="64" t="s">
        <v>4517</v>
      </c>
      <c r="B712" s="64" t="s">
        <v>4517</v>
      </c>
      <c r="C712" s="79"/>
      <c r="D712" s="87"/>
      <c r="E712" s="88"/>
      <c r="F712" s="89"/>
      <c r="G712" s="66" t="str">
        <f>IF(Edges[[#This Row],[Vertex 1]]=Edges[[#This Row],[Vertex 2]],"HIDE","SHOW")</f>
        <v>HIDE</v>
      </c>
      <c r="H712" s="77"/>
      <c r="I712" s="90"/>
      <c r="J712" s="90"/>
      <c r="K712" s="34" t="s">
        <v>65</v>
      </c>
      <c r="L712" s="93">
        <v>712</v>
      </c>
      <c r="M712" s="93"/>
      <c r="N712" s="92"/>
      <c r="O712" s="66" t="s">
        <v>178</v>
      </c>
      <c r="P712" s="68">
        <v>42850.312071759261</v>
      </c>
      <c r="Q712" s="66" t="s">
        <v>4721</v>
      </c>
      <c r="R712" s="66"/>
      <c r="S712" s="66"/>
      <c r="T712" s="66" t="s">
        <v>4865</v>
      </c>
      <c r="U712" s="69" t="s">
        <v>4879</v>
      </c>
      <c r="V712" s="70" t="s">
        <v>4879</v>
      </c>
      <c r="W712" s="68">
        <v>42850.312071759261</v>
      </c>
      <c r="X712" s="70" t="s">
        <v>5410</v>
      </c>
      <c r="Y712" s="66"/>
      <c r="Z712" s="66"/>
      <c r="AA712" s="72" t="s">
        <v>5761</v>
      </c>
      <c r="AB712" s="66"/>
      <c r="AC712" s="66" t="b">
        <v>0</v>
      </c>
      <c r="AD712" s="66">
        <v>0</v>
      </c>
      <c r="AE712" s="72" t="s">
        <v>294</v>
      </c>
      <c r="AF712" s="66" t="b">
        <v>0</v>
      </c>
      <c r="AG712" s="66" t="s">
        <v>297</v>
      </c>
      <c r="AH712" s="66"/>
      <c r="AI712" s="72" t="s">
        <v>294</v>
      </c>
      <c r="AJ712" s="66" t="b">
        <v>0</v>
      </c>
      <c r="AK712" s="66">
        <v>0</v>
      </c>
      <c r="AL712" s="72" t="s">
        <v>294</v>
      </c>
      <c r="AM712" s="66" t="s">
        <v>304</v>
      </c>
      <c r="AN712" s="66" t="b">
        <v>0</v>
      </c>
      <c r="AO712" s="72" t="s">
        <v>5761</v>
      </c>
      <c r="AP712" s="66" t="s">
        <v>178</v>
      </c>
      <c r="AQ712" s="66">
        <v>0</v>
      </c>
      <c r="AR712" s="66">
        <v>0</v>
      </c>
      <c r="AS712" s="66"/>
      <c r="AT712" s="66"/>
      <c r="AU712" s="66"/>
      <c r="AV712" s="66"/>
      <c r="AW712" s="66"/>
      <c r="AX712" s="66"/>
      <c r="AY712" s="66"/>
      <c r="AZ712" s="66"/>
      <c r="BA712" s="66" t="s">
        <v>1167</v>
      </c>
      <c r="BB712">
        <v>0</v>
      </c>
      <c r="BC712" s="66" t="str">
        <f>VLOOKUP(Edges[[#This Row],[States]],'Sentiment Classification'!E:G,3,FALSE)</f>
        <v>North</v>
      </c>
      <c r="BD712" s="66" t="str">
        <f>IF(Edges[[#This Row],[Vertex 1]]=Edges[[#This Row],[Vertex 2]],"HIDE","SHOW")</f>
        <v>HIDE</v>
      </c>
      <c r="BE712" s="66">
        <f>VLOOKUP(Edges[[#This Row],[Region]],'Sentiment Classification'!J:K,2,FALSE)</f>
        <v>154</v>
      </c>
      <c r="BF712" s="66">
        <f>VLOOKUP(Edges[[#This Row],[States]],'Sentiment Classification'!E:F,2,FALSE)</f>
        <v>161</v>
      </c>
      <c r="BG712" s="137" t="e">
        <f>REPLACE(INDEX(GroupVertices[Group], MATCH(Edges[[#This Row],[Vertex 1]],GroupVertices[Vertex],0)),1,1,"")</f>
        <v>#N/A</v>
      </c>
      <c r="BH712" s="137" t="e">
        <f>REPLACE(INDEX(GroupVertices[Group], MATCH(Edges[[#This Row],[Vertex 2]],GroupVertices[Vertex],0)),1,1,"")</f>
        <v>#N/A</v>
      </c>
      <c r="BI712">
        <v>1</v>
      </c>
    </row>
    <row r="713" spans="1:61" x14ac:dyDescent="0.25">
      <c r="A713" s="64" t="s">
        <v>4518</v>
      </c>
      <c r="B713" s="64" t="s">
        <v>4591</v>
      </c>
      <c r="C713" s="79" t="s">
        <v>9481</v>
      </c>
      <c r="D713" s="87">
        <v>1</v>
      </c>
      <c r="E713" s="88"/>
      <c r="F713" s="89">
        <v>90</v>
      </c>
      <c r="G713" s="66" t="str">
        <f>IF(Edges[[#This Row],[Vertex 1]]=Edges[[#This Row],[Vertex 2]],"HIDE","SHOW")</f>
        <v>SHOW</v>
      </c>
      <c r="H713" s="77"/>
      <c r="I713" s="90"/>
      <c r="J713" s="90"/>
      <c r="K713" s="34" t="s">
        <v>65</v>
      </c>
      <c r="L713" s="93">
        <v>713</v>
      </c>
      <c r="M713" s="93"/>
      <c r="N713" s="92"/>
      <c r="O713" s="66" t="s">
        <v>232</v>
      </c>
      <c r="P713" s="68">
        <v>42850.312407407408</v>
      </c>
      <c r="Q713" s="66" t="s">
        <v>4719</v>
      </c>
      <c r="R713" s="66"/>
      <c r="S713" s="66"/>
      <c r="T713" s="66" t="s">
        <v>4864</v>
      </c>
      <c r="U713" s="69" t="s">
        <v>4879</v>
      </c>
      <c r="V713" s="70" t="s">
        <v>4879</v>
      </c>
      <c r="W713" s="68">
        <v>42850.312407407408</v>
      </c>
      <c r="X713" s="70" t="s">
        <v>5411</v>
      </c>
      <c r="Y713" s="66"/>
      <c r="Z713" s="66"/>
      <c r="AA713" s="72" t="s">
        <v>5762</v>
      </c>
      <c r="AB713" s="66"/>
      <c r="AC713" s="66" t="b">
        <v>0</v>
      </c>
      <c r="AD713" s="66">
        <v>0</v>
      </c>
      <c r="AE713" s="72" t="s">
        <v>294</v>
      </c>
      <c r="AF713" s="66" t="b">
        <v>0</v>
      </c>
      <c r="AG713" s="66" t="s">
        <v>297</v>
      </c>
      <c r="AH713" s="66"/>
      <c r="AI713" s="72" t="s">
        <v>294</v>
      </c>
      <c r="AJ713" s="66" t="b">
        <v>0</v>
      </c>
      <c r="AK713" s="66">
        <v>26</v>
      </c>
      <c r="AL713" s="72" t="s">
        <v>5840</v>
      </c>
      <c r="AM713" s="66" t="s">
        <v>300</v>
      </c>
      <c r="AN713" s="66" t="b">
        <v>0</v>
      </c>
      <c r="AO713" s="72" t="s">
        <v>5840</v>
      </c>
      <c r="AP713" s="66" t="s">
        <v>178</v>
      </c>
      <c r="AQ713" s="66">
        <v>0</v>
      </c>
      <c r="AR713" s="66">
        <v>0</v>
      </c>
      <c r="AS713" s="66"/>
      <c r="AT713" s="66"/>
      <c r="AU713" s="66"/>
      <c r="AV713" s="66"/>
      <c r="AW713" s="66"/>
      <c r="AX713" s="66"/>
      <c r="AY713" s="66"/>
      <c r="AZ713" s="66"/>
      <c r="BA713" s="66" t="s">
        <v>1167</v>
      </c>
      <c r="BB713">
        <v>0</v>
      </c>
      <c r="BC713" s="66" t="str">
        <f>VLOOKUP(Edges[[#This Row],[States]],'Sentiment Classification'!E:G,3,FALSE)</f>
        <v>North</v>
      </c>
      <c r="BD713" s="66" t="str">
        <f>IF(Edges[[#This Row],[Vertex 1]]=Edges[[#This Row],[Vertex 2]],"HIDE","SHOW")</f>
        <v>SHOW</v>
      </c>
      <c r="BE713" s="66">
        <f>VLOOKUP(Edges[[#This Row],[Region]],'Sentiment Classification'!J:K,2,FALSE)</f>
        <v>154</v>
      </c>
      <c r="BF713" s="66">
        <f>VLOOKUP(Edges[[#This Row],[States]],'Sentiment Classification'!E:F,2,FALSE)</f>
        <v>161</v>
      </c>
      <c r="BG713" s="65" t="str">
        <f>REPLACE(INDEX(GroupVertices[Group], MATCH(Edges[[#This Row],[Vertex 1]],GroupVertices[Vertex],0)),1,1,"")</f>
        <v>orth</v>
      </c>
      <c r="BH713" s="65" t="str">
        <f>REPLACE(INDEX(GroupVertices[Group], MATCH(Edges[[#This Row],[Vertex 2]],GroupVertices[Vertex],0)),1,1,"")</f>
        <v>orth</v>
      </c>
      <c r="BI713">
        <v>1</v>
      </c>
    </row>
    <row r="714" spans="1:61" x14ac:dyDescent="0.25">
      <c r="A714" s="64" t="s">
        <v>4519</v>
      </c>
      <c r="B714" s="64" t="s">
        <v>4591</v>
      </c>
      <c r="C714" s="79" t="s">
        <v>9481</v>
      </c>
      <c r="D714" s="87">
        <v>1</v>
      </c>
      <c r="E714" s="88"/>
      <c r="F714" s="89">
        <v>90</v>
      </c>
      <c r="G714" s="66" t="str">
        <f>IF(Edges[[#This Row],[Vertex 1]]=Edges[[#This Row],[Vertex 2]],"HIDE","SHOW")</f>
        <v>SHOW</v>
      </c>
      <c r="H714" s="77"/>
      <c r="I714" s="90"/>
      <c r="J714" s="90"/>
      <c r="K714" s="34" t="s">
        <v>65</v>
      </c>
      <c r="L714" s="93">
        <v>714</v>
      </c>
      <c r="M714" s="93"/>
      <c r="N714" s="92"/>
      <c r="O714" s="66" t="s">
        <v>232</v>
      </c>
      <c r="P714" s="68">
        <v>42850.312523148146</v>
      </c>
      <c r="Q714" s="66" t="s">
        <v>4719</v>
      </c>
      <c r="R714" s="66"/>
      <c r="S714" s="66"/>
      <c r="T714" s="66" t="s">
        <v>4864</v>
      </c>
      <c r="U714" s="69" t="s">
        <v>4879</v>
      </c>
      <c r="V714" s="70" t="s">
        <v>4879</v>
      </c>
      <c r="W714" s="68">
        <v>42850.312523148146</v>
      </c>
      <c r="X714" s="70" t="s">
        <v>5412</v>
      </c>
      <c r="Y714" s="66"/>
      <c r="Z714" s="66"/>
      <c r="AA714" s="72" t="s">
        <v>5763</v>
      </c>
      <c r="AB714" s="66"/>
      <c r="AC714" s="66" t="b">
        <v>0</v>
      </c>
      <c r="AD714" s="66">
        <v>0</v>
      </c>
      <c r="AE714" s="72" t="s">
        <v>294</v>
      </c>
      <c r="AF714" s="66" t="b">
        <v>0</v>
      </c>
      <c r="AG714" s="66" t="s">
        <v>297</v>
      </c>
      <c r="AH714" s="66"/>
      <c r="AI714" s="72" t="s">
        <v>294</v>
      </c>
      <c r="AJ714" s="66" t="b">
        <v>0</v>
      </c>
      <c r="AK714" s="66">
        <v>26</v>
      </c>
      <c r="AL714" s="72" t="s">
        <v>5840</v>
      </c>
      <c r="AM714" s="66" t="s">
        <v>303</v>
      </c>
      <c r="AN714" s="66" t="b">
        <v>0</v>
      </c>
      <c r="AO714" s="72" t="s">
        <v>5840</v>
      </c>
      <c r="AP714" s="66" t="s">
        <v>178</v>
      </c>
      <c r="AQ714" s="66">
        <v>0</v>
      </c>
      <c r="AR714" s="66">
        <v>0</v>
      </c>
      <c r="AS714" s="66"/>
      <c r="AT714" s="66"/>
      <c r="AU714" s="66"/>
      <c r="AV714" s="66"/>
      <c r="AW714" s="66"/>
      <c r="AX714" s="66"/>
      <c r="AY714" s="66"/>
      <c r="AZ714" s="66"/>
      <c r="BA714" s="66" t="s">
        <v>1167</v>
      </c>
      <c r="BB714">
        <v>0</v>
      </c>
      <c r="BC714" s="66" t="str">
        <f>VLOOKUP(Edges[[#This Row],[States]],'Sentiment Classification'!E:G,3,FALSE)</f>
        <v>North</v>
      </c>
      <c r="BD714" s="66" t="str">
        <f>IF(Edges[[#This Row],[Vertex 1]]=Edges[[#This Row],[Vertex 2]],"HIDE","SHOW")</f>
        <v>SHOW</v>
      </c>
      <c r="BE714" s="66">
        <f>VLOOKUP(Edges[[#This Row],[Region]],'Sentiment Classification'!J:K,2,FALSE)</f>
        <v>154</v>
      </c>
      <c r="BF714" s="66">
        <f>VLOOKUP(Edges[[#This Row],[States]],'Sentiment Classification'!E:F,2,FALSE)</f>
        <v>161</v>
      </c>
      <c r="BG714" s="65" t="str">
        <f>REPLACE(INDEX(GroupVertices[Group], MATCH(Edges[[#This Row],[Vertex 1]],GroupVertices[Vertex],0)),1,1,"")</f>
        <v>orth</v>
      </c>
      <c r="BH714" s="65" t="str">
        <f>REPLACE(INDEX(GroupVertices[Group], MATCH(Edges[[#This Row],[Vertex 2]],GroupVertices[Vertex],0)),1,1,"")</f>
        <v>orth</v>
      </c>
      <c r="BI714">
        <v>1</v>
      </c>
    </row>
    <row r="715" spans="1:61" x14ac:dyDescent="0.25">
      <c r="A715" s="64" t="s">
        <v>4520</v>
      </c>
      <c r="B715" s="64" t="s">
        <v>4591</v>
      </c>
      <c r="C715" s="79" t="s">
        <v>9481</v>
      </c>
      <c r="D715" s="87">
        <v>1</v>
      </c>
      <c r="E715" s="88"/>
      <c r="F715" s="89">
        <v>90</v>
      </c>
      <c r="G715" s="66" t="str">
        <f>IF(Edges[[#This Row],[Vertex 1]]=Edges[[#This Row],[Vertex 2]],"HIDE","SHOW")</f>
        <v>SHOW</v>
      </c>
      <c r="H715" s="77"/>
      <c r="I715" s="90"/>
      <c r="J715" s="90"/>
      <c r="K715" s="34" t="s">
        <v>65</v>
      </c>
      <c r="L715" s="93">
        <v>715</v>
      </c>
      <c r="M715" s="93"/>
      <c r="N715" s="92"/>
      <c r="O715" s="66" t="s">
        <v>232</v>
      </c>
      <c r="P715" s="68">
        <v>42850.314270833333</v>
      </c>
      <c r="Q715" s="66" t="s">
        <v>4719</v>
      </c>
      <c r="R715" s="66"/>
      <c r="S715" s="66"/>
      <c r="T715" s="66" t="s">
        <v>4864</v>
      </c>
      <c r="U715" s="69" t="s">
        <v>4879</v>
      </c>
      <c r="V715" s="70" t="s">
        <v>4879</v>
      </c>
      <c r="W715" s="68">
        <v>42850.314270833333</v>
      </c>
      <c r="X715" s="70" t="s">
        <v>5413</v>
      </c>
      <c r="Y715" s="66"/>
      <c r="Z715" s="66"/>
      <c r="AA715" s="72" t="s">
        <v>5764</v>
      </c>
      <c r="AB715" s="66"/>
      <c r="AC715" s="66" t="b">
        <v>0</v>
      </c>
      <c r="AD715" s="66">
        <v>0</v>
      </c>
      <c r="AE715" s="72" t="s">
        <v>294</v>
      </c>
      <c r="AF715" s="66" t="b">
        <v>0</v>
      </c>
      <c r="AG715" s="66" t="s">
        <v>297</v>
      </c>
      <c r="AH715" s="66"/>
      <c r="AI715" s="72" t="s">
        <v>294</v>
      </c>
      <c r="AJ715" s="66" t="b">
        <v>0</v>
      </c>
      <c r="AK715" s="66">
        <v>26</v>
      </c>
      <c r="AL715" s="72" t="s">
        <v>5840</v>
      </c>
      <c r="AM715" s="66" t="s">
        <v>303</v>
      </c>
      <c r="AN715" s="66" t="b">
        <v>0</v>
      </c>
      <c r="AO715" s="72" t="s">
        <v>5840</v>
      </c>
      <c r="AP715" s="66" t="s">
        <v>178</v>
      </c>
      <c r="AQ715" s="66">
        <v>0</v>
      </c>
      <c r="AR715" s="66">
        <v>0</v>
      </c>
      <c r="AS715" s="66"/>
      <c r="AT715" s="66"/>
      <c r="AU715" s="66"/>
      <c r="AV715" s="66"/>
      <c r="AW715" s="66"/>
      <c r="AX715" s="66"/>
      <c r="AY715" s="66"/>
      <c r="AZ715" s="66"/>
      <c r="BA715" s="66" t="s">
        <v>1167</v>
      </c>
      <c r="BB715">
        <v>0</v>
      </c>
      <c r="BC715" s="66" t="str">
        <f>VLOOKUP(Edges[[#This Row],[States]],'Sentiment Classification'!E:G,3,FALSE)</f>
        <v>North</v>
      </c>
      <c r="BD715" s="66" t="str">
        <f>IF(Edges[[#This Row],[Vertex 1]]=Edges[[#This Row],[Vertex 2]],"HIDE","SHOW")</f>
        <v>SHOW</v>
      </c>
      <c r="BE715" s="66">
        <f>VLOOKUP(Edges[[#This Row],[Region]],'Sentiment Classification'!J:K,2,FALSE)</f>
        <v>154</v>
      </c>
      <c r="BF715" s="66">
        <f>VLOOKUP(Edges[[#This Row],[States]],'Sentiment Classification'!E:F,2,FALSE)</f>
        <v>161</v>
      </c>
      <c r="BG715" s="65" t="str">
        <f>REPLACE(INDEX(GroupVertices[Group], MATCH(Edges[[#This Row],[Vertex 1]],GroupVertices[Vertex],0)),1,1,"")</f>
        <v>orth</v>
      </c>
      <c r="BH715" s="65" t="str">
        <f>REPLACE(INDEX(GroupVertices[Group], MATCH(Edges[[#This Row],[Vertex 2]],GroupVertices[Vertex],0)),1,1,"")</f>
        <v>orth</v>
      </c>
      <c r="BI715">
        <v>1</v>
      </c>
    </row>
    <row r="716" spans="1:61" x14ac:dyDescent="0.25">
      <c r="A716" s="64" t="s">
        <v>4521</v>
      </c>
      <c r="B716" s="64" t="s">
        <v>4591</v>
      </c>
      <c r="C716" s="79" t="s">
        <v>9481</v>
      </c>
      <c r="D716" s="87">
        <v>1</v>
      </c>
      <c r="E716" s="88"/>
      <c r="F716" s="89">
        <v>90</v>
      </c>
      <c r="G716" s="66" t="str">
        <f>IF(Edges[[#This Row],[Vertex 1]]=Edges[[#This Row],[Vertex 2]],"HIDE","SHOW")</f>
        <v>SHOW</v>
      </c>
      <c r="H716" s="77"/>
      <c r="I716" s="90"/>
      <c r="J716" s="90"/>
      <c r="K716" s="34" t="s">
        <v>65</v>
      </c>
      <c r="L716" s="93">
        <v>716</v>
      </c>
      <c r="M716" s="93"/>
      <c r="N716" s="92"/>
      <c r="O716" s="66" t="s">
        <v>232</v>
      </c>
      <c r="P716" s="68">
        <v>42850.315081018518</v>
      </c>
      <c r="Q716" s="66" t="s">
        <v>4719</v>
      </c>
      <c r="R716" s="66"/>
      <c r="S716" s="66"/>
      <c r="T716" s="66" t="s">
        <v>4864</v>
      </c>
      <c r="U716" s="69" t="s">
        <v>4879</v>
      </c>
      <c r="V716" s="70" t="s">
        <v>4879</v>
      </c>
      <c r="W716" s="68">
        <v>42850.315081018518</v>
      </c>
      <c r="X716" s="70" t="s">
        <v>5414</v>
      </c>
      <c r="Y716" s="66"/>
      <c r="Z716" s="66"/>
      <c r="AA716" s="72" t="s">
        <v>5765</v>
      </c>
      <c r="AB716" s="66"/>
      <c r="AC716" s="66" t="b">
        <v>0</v>
      </c>
      <c r="AD716" s="66">
        <v>0</v>
      </c>
      <c r="AE716" s="72" t="s">
        <v>294</v>
      </c>
      <c r="AF716" s="66" t="b">
        <v>0</v>
      </c>
      <c r="AG716" s="66" t="s">
        <v>297</v>
      </c>
      <c r="AH716" s="66"/>
      <c r="AI716" s="72" t="s">
        <v>294</v>
      </c>
      <c r="AJ716" s="66" t="b">
        <v>0</v>
      </c>
      <c r="AK716" s="66">
        <v>26</v>
      </c>
      <c r="AL716" s="72" t="s">
        <v>5840</v>
      </c>
      <c r="AM716" s="66" t="s">
        <v>303</v>
      </c>
      <c r="AN716" s="66" t="b">
        <v>0</v>
      </c>
      <c r="AO716" s="72" t="s">
        <v>5840</v>
      </c>
      <c r="AP716" s="66" t="s">
        <v>178</v>
      </c>
      <c r="AQ716" s="66">
        <v>0</v>
      </c>
      <c r="AR716" s="66">
        <v>0</v>
      </c>
      <c r="AS716" s="66"/>
      <c r="AT716" s="66"/>
      <c r="AU716" s="66"/>
      <c r="AV716" s="66"/>
      <c r="AW716" s="66"/>
      <c r="AX716" s="66"/>
      <c r="AY716" s="66"/>
      <c r="AZ716" s="66"/>
      <c r="BA716" s="66" t="s">
        <v>1167</v>
      </c>
      <c r="BB716">
        <v>0</v>
      </c>
      <c r="BC716" s="66" t="str">
        <f>VLOOKUP(Edges[[#This Row],[States]],'Sentiment Classification'!E:G,3,FALSE)</f>
        <v>North</v>
      </c>
      <c r="BD716" s="66" t="str">
        <f>IF(Edges[[#This Row],[Vertex 1]]=Edges[[#This Row],[Vertex 2]],"HIDE","SHOW")</f>
        <v>SHOW</v>
      </c>
      <c r="BE716" s="66">
        <f>VLOOKUP(Edges[[#This Row],[Region]],'Sentiment Classification'!J:K,2,FALSE)</f>
        <v>154</v>
      </c>
      <c r="BF716" s="66">
        <f>VLOOKUP(Edges[[#This Row],[States]],'Sentiment Classification'!E:F,2,FALSE)</f>
        <v>161</v>
      </c>
      <c r="BG716" s="65" t="str">
        <f>REPLACE(INDEX(GroupVertices[Group], MATCH(Edges[[#This Row],[Vertex 1]],GroupVertices[Vertex],0)),1,1,"")</f>
        <v>orth</v>
      </c>
      <c r="BH716" s="65" t="str">
        <f>REPLACE(INDEX(GroupVertices[Group], MATCH(Edges[[#This Row],[Vertex 2]],GroupVertices[Vertex],0)),1,1,"")</f>
        <v>orth</v>
      </c>
      <c r="BI716">
        <v>1</v>
      </c>
    </row>
    <row r="717" spans="1:61" x14ac:dyDescent="0.25">
      <c r="A717" s="64" t="s">
        <v>4522</v>
      </c>
      <c r="B717" s="64" t="s">
        <v>4591</v>
      </c>
      <c r="C717" s="79" t="s">
        <v>9481</v>
      </c>
      <c r="D717" s="87">
        <v>1</v>
      </c>
      <c r="E717" s="88"/>
      <c r="F717" s="89">
        <v>90</v>
      </c>
      <c r="G717" s="66" t="str">
        <f>IF(Edges[[#This Row],[Vertex 1]]=Edges[[#This Row],[Vertex 2]],"HIDE","SHOW")</f>
        <v>SHOW</v>
      </c>
      <c r="H717" s="77"/>
      <c r="I717" s="90"/>
      <c r="J717" s="90"/>
      <c r="K717" s="34" t="s">
        <v>65</v>
      </c>
      <c r="L717" s="93">
        <v>717</v>
      </c>
      <c r="M717" s="93"/>
      <c r="N717" s="92"/>
      <c r="O717" s="66" t="s">
        <v>232</v>
      </c>
      <c r="P717" s="68">
        <v>42850.317974537036</v>
      </c>
      <c r="Q717" s="66" t="s">
        <v>4719</v>
      </c>
      <c r="R717" s="66"/>
      <c r="S717" s="66"/>
      <c r="T717" s="66" t="s">
        <v>4864</v>
      </c>
      <c r="U717" s="69" t="s">
        <v>4879</v>
      </c>
      <c r="V717" s="70" t="s">
        <v>4879</v>
      </c>
      <c r="W717" s="68">
        <v>42850.317974537036</v>
      </c>
      <c r="X717" s="70" t="s">
        <v>5415</v>
      </c>
      <c r="Y717" s="66"/>
      <c r="Z717" s="66"/>
      <c r="AA717" s="72" t="s">
        <v>5766</v>
      </c>
      <c r="AB717" s="66"/>
      <c r="AC717" s="66" t="b">
        <v>0</v>
      </c>
      <c r="AD717" s="66">
        <v>0</v>
      </c>
      <c r="AE717" s="72" t="s">
        <v>294</v>
      </c>
      <c r="AF717" s="66" t="b">
        <v>0</v>
      </c>
      <c r="AG717" s="66" t="s">
        <v>297</v>
      </c>
      <c r="AH717" s="66"/>
      <c r="AI717" s="72" t="s">
        <v>294</v>
      </c>
      <c r="AJ717" s="66" t="b">
        <v>0</v>
      </c>
      <c r="AK717" s="66">
        <v>26</v>
      </c>
      <c r="AL717" s="72" t="s">
        <v>5840</v>
      </c>
      <c r="AM717" s="66" t="s">
        <v>306</v>
      </c>
      <c r="AN717" s="66" t="b">
        <v>0</v>
      </c>
      <c r="AO717" s="72" t="s">
        <v>5840</v>
      </c>
      <c r="AP717" s="66" t="s">
        <v>178</v>
      </c>
      <c r="AQ717" s="66">
        <v>0</v>
      </c>
      <c r="AR717" s="66">
        <v>0</v>
      </c>
      <c r="AS717" s="66"/>
      <c r="AT717" s="66"/>
      <c r="AU717" s="66"/>
      <c r="AV717" s="66"/>
      <c r="AW717" s="66"/>
      <c r="AX717" s="66"/>
      <c r="AY717" s="66"/>
      <c r="AZ717" s="66"/>
      <c r="BA717" s="66" t="s">
        <v>1167</v>
      </c>
      <c r="BB717">
        <v>0</v>
      </c>
      <c r="BC717" s="66" t="str">
        <f>VLOOKUP(Edges[[#This Row],[States]],'Sentiment Classification'!E:G,3,FALSE)</f>
        <v>North</v>
      </c>
      <c r="BD717" s="66" t="str">
        <f>IF(Edges[[#This Row],[Vertex 1]]=Edges[[#This Row],[Vertex 2]],"HIDE","SHOW")</f>
        <v>SHOW</v>
      </c>
      <c r="BE717" s="66">
        <f>VLOOKUP(Edges[[#This Row],[Region]],'Sentiment Classification'!J:K,2,FALSE)</f>
        <v>154</v>
      </c>
      <c r="BF717" s="66">
        <f>VLOOKUP(Edges[[#This Row],[States]],'Sentiment Classification'!E:F,2,FALSE)</f>
        <v>161</v>
      </c>
      <c r="BG717" s="65" t="str">
        <f>REPLACE(INDEX(GroupVertices[Group], MATCH(Edges[[#This Row],[Vertex 1]],GroupVertices[Vertex],0)),1,1,"")</f>
        <v>orth</v>
      </c>
      <c r="BH717" s="65" t="str">
        <f>REPLACE(INDEX(GroupVertices[Group], MATCH(Edges[[#This Row],[Vertex 2]],GroupVertices[Vertex],0)),1,1,"")</f>
        <v>orth</v>
      </c>
      <c r="BI717">
        <v>1</v>
      </c>
    </row>
    <row r="718" spans="1:61" x14ac:dyDescent="0.25">
      <c r="A718" s="64" t="s">
        <v>4523</v>
      </c>
      <c r="B718" s="64" t="s">
        <v>4591</v>
      </c>
      <c r="C718" s="79" t="s">
        <v>9481</v>
      </c>
      <c r="D718" s="87">
        <v>1</v>
      </c>
      <c r="E718" s="88"/>
      <c r="F718" s="89">
        <v>90</v>
      </c>
      <c r="G718" s="66" t="str">
        <f>IF(Edges[[#This Row],[Vertex 1]]=Edges[[#This Row],[Vertex 2]],"HIDE","SHOW")</f>
        <v>SHOW</v>
      </c>
      <c r="H718" s="77"/>
      <c r="I718" s="90"/>
      <c r="J718" s="90"/>
      <c r="K718" s="34" t="s">
        <v>65</v>
      </c>
      <c r="L718" s="93">
        <v>718</v>
      </c>
      <c r="M718" s="93"/>
      <c r="N718" s="92"/>
      <c r="O718" s="66" t="s">
        <v>232</v>
      </c>
      <c r="P718" s="68">
        <v>42850.319895833331</v>
      </c>
      <c r="Q718" s="66" t="s">
        <v>4719</v>
      </c>
      <c r="R718" s="66"/>
      <c r="S718" s="66"/>
      <c r="T718" s="66" t="s">
        <v>4864</v>
      </c>
      <c r="U718" s="69" t="s">
        <v>4879</v>
      </c>
      <c r="V718" s="70" t="s">
        <v>4879</v>
      </c>
      <c r="W718" s="68">
        <v>42850.319895833331</v>
      </c>
      <c r="X718" s="70" t="s">
        <v>5416</v>
      </c>
      <c r="Y718" s="66"/>
      <c r="Z718" s="66"/>
      <c r="AA718" s="72" t="s">
        <v>5767</v>
      </c>
      <c r="AB718" s="66"/>
      <c r="AC718" s="66" t="b">
        <v>0</v>
      </c>
      <c r="AD718" s="66">
        <v>0</v>
      </c>
      <c r="AE718" s="72" t="s">
        <v>294</v>
      </c>
      <c r="AF718" s="66" t="b">
        <v>0</v>
      </c>
      <c r="AG718" s="66" t="s">
        <v>297</v>
      </c>
      <c r="AH718" s="66"/>
      <c r="AI718" s="72" t="s">
        <v>294</v>
      </c>
      <c r="AJ718" s="66" t="b">
        <v>0</v>
      </c>
      <c r="AK718" s="66">
        <v>26</v>
      </c>
      <c r="AL718" s="72" t="s">
        <v>5840</v>
      </c>
      <c r="AM718" s="66" t="s">
        <v>303</v>
      </c>
      <c r="AN718" s="66" t="b">
        <v>0</v>
      </c>
      <c r="AO718" s="72" t="s">
        <v>5840</v>
      </c>
      <c r="AP718" s="66" t="s">
        <v>178</v>
      </c>
      <c r="AQ718" s="66">
        <v>0</v>
      </c>
      <c r="AR718" s="66">
        <v>0</v>
      </c>
      <c r="AS718" s="66"/>
      <c r="AT718" s="66"/>
      <c r="AU718" s="66"/>
      <c r="AV718" s="66"/>
      <c r="AW718" s="66"/>
      <c r="AX718" s="66"/>
      <c r="AY718" s="66"/>
      <c r="AZ718" s="66"/>
      <c r="BA718" s="66" t="s">
        <v>1167</v>
      </c>
      <c r="BB718">
        <v>0</v>
      </c>
      <c r="BC718" s="66" t="str">
        <f>VLOOKUP(Edges[[#This Row],[States]],'Sentiment Classification'!E:G,3,FALSE)</f>
        <v>North</v>
      </c>
      <c r="BD718" s="66" t="str">
        <f>IF(Edges[[#This Row],[Vertex 1]]=Edges[[#This Row],[Vertex 2]],"HIDE","SHOW")</f>
        <v>SHOW</v>
      </c>
      <c r="BE718" s="66">
        <f>VLOOKUP(Edges[[#This Row],[Region]],'Sentiment Classification'!J:K,2,FALSE)</f>
        <v>154</v>
      </c>
      <c r="BF718" s="66">
        <f>VLOOKUP(Edges[[#This Row],[States]],'Sentiment Classification'!E:F,2,FALSE)</f>
        <v>161</v>
      </c>
      <c r="BG718" s="65" t="str">
        <f>REPLACE(INDEX(GroupVertices[Group], MATCH(Edges[[#This Row],[Vertex 1]],GroupVertices[Vertex],0)),1,1,"")</f>
        <v>orth</v>
      </c>
      <c r="BH718" s="65" t="str">
        <f>REPLACE(INDEX(GroupVertices[Group], MATCH(Edges[[#This Row],[Vertex 2]],GroupVertices[Vertex],0)),1,1,"")</f>
        <v>orth</v>
      </c>
      <c r="BI718">
        <v>1</v>
      </c>
    </row>
    <row r="719" spans="1:61" x14ac:dyDescent="0.25">
      <c r="A719" s="64" t="s">
        <v>4524</v>
      </c>
      <c r="B719" s="64" t="s">
        <v>4591</v>
      </c>
      <c r="C719" s="79" t="s">
        <v>9481</v>
      </c>
      <c r="D719" s="87">
        <v>1</v>
      </c>
      <c r="E719" s="88"/>
      <c r="F719" s="89">
        <v>90</v>
      </c>
      <c r="G719" s="66" t="str">
        <f>IF(Edges[[#This Row],[Vertex 1]]=Edges[[#This Row],[Vertex 2]],"HIDE","SHOW")</f>
        <v>SHOW</v>
      </c>
      <c r="H719" s="77"/>
      <c r="I719" s="90"/>
      <c r="J719" s="90"/>
      <c r="K719" s="34" t="s">
        <v>65</v>
      </c>
      <c r="L719" s="93">
        <v>719</v>
      </c>
      <c r="M719" s="93"/>
      <c r="N719" s="92"/>
      <c r="O719" s="66" t="s">
        <v>232</v>
      </c>
      <c r="P719" s="68">
        <v>42850.323645833334</v>
      </c>
      <c r="Q719" s="66" t="s">
        <v>4719</v>
      </c>
      <c r="R719" s="66"/>
      <c r="S719" s="66"/>
      <c r="T719" s="66" t="s">
        <v>4864</v>
      </c>
      <c r="U719" s="69" t="s">
        <v>4879</v>
      </c>
      <c r="V719" s="70" t="s">
        <v>4879</v>
      </c>
      <c r="W719" s="68">
        <v>42850.323645833334</v>
      </c>
      <c r="X719" s="70" t="s">
        <v>5417</v>
      </c>
      <c r="Y719" s="66"/>
      <c r="Z719" s="66"/>
      <c r="AA719" s="72" t="s">
        <v>5768</v>
      </c>
      <c r="AB719" s="66"/>
      <c r="AC719" s="66" t="b">
        <v>0</v>
      </c>
      <c r="AD719" s="66">
        <v>0</v>
      </c>
      <c r="AE719" s="72" t="s">
        <v>294</v>
      </c>
      <c r="AF719" s="66" t="b">
        <v>0</v>
      </c>
      <c r="AG719" s="66" t="s">
        <v>297</v>
      </c>
      <c r="AH719" s="66"/>
      <c r="AI719" s="72" t="s">
        <v>294</v>
      </c>
      <c r="AJ719" s="66" t="b">
        <v>0</v>
      </c>
      <c r="AK719" s="66">
        <v>26</v>
      </c>
      <c r="AL719" s="72" t="s">
        <v>5840</v>
      </c>
      <c r="AM719" s="66" t="s">
        <v>303</v>
      </c>
      <c r="AN719" s="66" t="b">
        <v>0</v>
      </c>
      <c r="AO719" s="72" t="s">
        <v>5840</v>
      </c>
      <c r="AP719" s="66" t="s">
        <v>178</v>
      </c>
      <c r="AQ719" s="66">
        <v>0</v>
      </c>
      <c r="AR719" s="66">
        <v>0</v>
      </c>
      <c r="AS719" s="66"/>
      <c r="AT719" s="66"/>
      <c r="AU719" s="66"/>
      <c r="AV719" s="66"/>
      <c r="AW719" s="66"/>
      <c r="AX719" s="66"/>
      <c r="AY719" s="66"/>
      <c r="AZ719" s="66"/>
      <c r="BA719" s="66" t="s">
        <v>1167</v>
      </c>
      <c r="BB719">
        <v>0</v>
      </c>
      <c r="BC719" s="66" t="str">
        <f>VLOOKUP(Edges[[#This Row],[States]],'Sentiment Classification'!E:G,3,FALSE)</f>
        <v>North</v>
      </c>
      <c r="BD719" s="66" t="str">
        <f>IF(Edges[[#This Row],[Vertex 1]]=Edges[[#This Row],[Vertex 2]],"HIDE","SHOW")</f>
        <v>SHOW</v>
      </c>
      <c r="BE719" s="66">
        <f>VLOOKUP(Edges[[#This Row],[Region]],'Sentiment Classification'!J:K,2,FALSE)</f>
        <v>154</v>
      </c>
      <c r="BF719" s="66">
        <f>VLOOKUP(Edges[[#This Row],[States]],'Sentiment Classification'!E:F,2,FALSE)</f>
        <v>161</v>
      </c>
      <c r="BG719" s="65" t="str">
        <f>REPLACE(INDEX(GroupVertices[Group], MATCH(Edges[[#This Row],[Vertex 1]],GroupVertices[Vertex],0)),1,1,"")</f>
        <v>orth</v>
      </c>
      <c r="BH719" s="65" t="str">
        <f>REPLACE(INDEX(GroupVertices[Group], MATCH(Edges[[#This Row],[Vertex 2]],GroupVertices[Vertex],0)),1,1,"")</f>
        <v>orth</v>
      </c>
      <c r="BI719">
        <v>1</v>
      </c>
    </row>
    <row r="720" spans="1:61" x14ac:dyDescent="0.25">
      <c r="A720" s="64" t="s">
        <v>4525</v>
      </c>
      <c r="B720" s="64" t="s">
        <v>4591</v>
      </c>
      <c r="C720" s="79" t="s">
        <v>9481</v>
      </c>
      <c r="D720" s="87">
        <v>1</v>
      </c>
      <c r="E720" s="88"/>
      <c r="F720" s="89">
        <v>90</v>
      </c>
      <c r="G720" s="66" t="str">
        <f>IF(Edges[[#This Row],[Vertex 1]]=Edges[[#This Row],[Vertex 2]],"HIDE","SHOW")</f>
        <v>SHOW</v>
      </c>
      <c r="H720" s="77"/>
      <c r="I720" s="90"/>
      <c r="J720" s="90"/>
      <c r="K720" s="34" t="s">
        <v>65</v>
      </c>
      <c r="L720" s="93">
        <v>720</v>
      </c>
      <c r="M720" s="93"/>
      <c r="N720" s="92"/>
      <c r="O720" s="66" t="s">
        <v>232</v>
      </c>
      <c r="P720" s="68">
        <v>42850.329652777778</v>
      </c>
      <c r="Q720" s="66" t="s">
        <v>4719</v>
      </c>
      <c r="R720" s="66"/>
      <c r="S720" s="66"/>
      <c r="T720" s="66" t="s">
        <v>4864</v>
      </c>
      <c r="U720" s="69" t="s">
        <v>4879</v>
      </c>
      <c r="V720" s="70" t="s">
        <v>4879</v>
      </c>
      <c r="W720" s="68">
        <v>42850.329652777778</v>
      </c>
      <c r="X720" s="70" t="s">
        <v>5418</v>
      </c>
      <c r="Y720" s="66"/>
      <c r="Z720" s="66"/>
      <c r="AA720" s="72" t="s">
        <v>5769</v>
      </c>
      <c r="AB720" s="66"/>
      <c r="AC720" s="66" t="b">
        <v>0</v>
      </c>
      <c r="AD720" s="66">
        <v>0</v>
      </c>
      <c r="AE720" s="72" t="s">
        <v>294</v>
      </c>
      <c r="AF720" s="66" t="b">
        <v>0</v>
      </c>
      <c r="AG720" s="66" t="s">
        <v>297</v>
      </c>
      <c r="AH720" s="66"/>
      <c r="AI720" s="72" t="s">
        <v>294</v>
      </c>
      <c r="AJ720" s="66" t="b">
        <v>0</v>
      </c>
      <c r="AK720" s="66">
        <v>26</v>
      </c>
      <c r="AL720" s="72" t="s">
        <v>5840</v>
      </c>
      <c r="AM720" s="66" t="s">
        <v>300</v>
      </c>
      <c r="AN720" s="66" t="b">
        <v>0</v>
      </c>
      <c r="AO720" s="72" t="s">
        <v>5840</v>
      </c>
      <c r="AP720" s="66" t="s">
        <v>178</v>
      </c>
      <c r="AQ720" s="66">
        <v>0</v>
      </c>
      <c r="AR720" s="66">
        <v>0</v>
      </c>
      <c r="AS720" s="66"/>
      <c r="AT720" s="66"/>
      <c r="AU720" s="66"/>
      <c r="AV720" s="66"/>
      <c r="AW720" s="66"/>
      <c r="AX720" s="66"/>
      <c r="AY720" s="66"/>
      <c r="AZ720" s="66"/>
      <c r="BA720" s="66" t="s">
        <v>1167</v>
      </c>
      <c r="BB720">
        <v>0</v>
      </c>
      <c r="BC720" s="66" t="str">
        <f>VLOOKUP(Edges[[#This Row],[States]],'Sentiment Classification'!E:G,3,FALSE)</f>
        <v>North</v>
      </c>
      <c r="BD720" s="66" t="str">
        <f>IF(Edges[[#This Row],[Vertex 1]]=Edges[[#This Row],[Vertex 2]],"HIDE","SHOW")</f>
        <v>SHOW</v>
      </c>
      <c r="BE720" s="66">
        <f>VLOOKUP(Edges[[#This Row],[Region]],'Sentiment Classification'!J:K,2,FALSE)</f>
        <v>154</v>
      </c>
      <c r="BF720" s="66">
        <f>VLOOKUP(Edges[[#This Row],[States]],'Sentiment Classification'!E:F,2,FALSE)</f>
        <v>161</v>
      </c>
      <c r="BG720" s="65" t="str">
        <f>REPLACE(INDEX(GroupVertices[Group], MATCH(Edges[[#This Row],[Vertex 1]],GroupVertices[Vertex],0)),1,1,"")</f>
        <v>orth</v>
      </c>
      <c r="BH720" s="65" t="str">
        <f>REPLACE(INDEX(GroupVertices[Group], MATCH(Edges[[#This Row],[Vertex 2]],GroupVertices[Vertex],0)),1,1,"")</f>
        <v>orth</v>
      </c>
      <c r="BI720">
        <v>1</v>
      </c>
    </row>
    <row r="721" spans="1:61" x14ac:dyDescent="0.25">
      <c r="A721" s="64" t="s">
        <v>4526</v>
      </c>
      <c r="B721" s="64" t="s">
        <v>4591</v>
      </c>
      <c r="C721" s="79" t="s">
        <v>9481</v>
      </c>
      <c r="D721" s="87">
        <v>1</v>
      </c>
      <c r="E721" s="88"/>
      <c r="F721" s="89">
        <v>90</v>
      </c>
      <c r="G721" s="66" t="str">
        <f>IF(Edges[[#This Row],[Vertex 1]]=Edges[[#This Row],[Vertex 2]],"HIDE","SHOW")</f>
        <v>SHOW</v>
      </c>
      <c r="H721" s="77"/>
      <c r="I721" s="90"/>
      <c r="J721" s="90"/>
      <c r="K721" s="34" t="s">
        <v>65</v>
      </c>
      <c r="L721" s="93">
        <v>721</v>
      </c>
      <c r="M721" s="93"/>
      <c r="N721" s="92"/>
      <c r="O721" s="66" t="s">
        <v>232</v>
      </c>
      <c r="P721" s="68">
        <v>42850.330312500002</v>
      </c>
      <c r="Q721" s="66" t="s">
        <v>4719</v>
      </c>
      <c r="R721" s="66"/>
      <c r="S721" s="66"/>
      <c r="T721" s="66" t="s">
        <v>4864</v>
      </c>
      <c r="U721" s="69" t="s">
        <v>4879</v>
      </c>
      <c r="V721" s="70" t="s">
        <v>4879</v>
      </c>
      <c r="W721" s="68">
        <v>42850.330312500002</v>
      </c>
      <c r="X721" s="70" t="s">
        <v>5419</v>
      </c>
      <c r="Y721" s="66"/>
      <c r="Z721" s="66"/>
      <c r="AA721" s="72" t="s">
        <v>5770</v>
      </c>
      <c r="AB721" s="66"/>
      <c r="AC721" s="66" t="b">
        <v>0</v>
      </c>
      <c r="AD721" s="66">
        <v>0</v>
      </c>
      <c r="AE721" s="72" t="s">
        <v>294</v>
      </c>
      <c r="AF721" s="66" t="b">
        <v>0</v>
      </c>
      <c r="AG721" s="66" t="s">
        <v>297</v>
      </c>
      <c r="AH721" s="66"/>
      <c r="AI721" s="72" t="s">
        <v>294</v>
      </c>
      <c r="AJ721" s="66" t="b">
        <v>0</v>
      </c>
      <c r="AK721" s="66">
        <v>26</v>
      </c>
      <c r="AL721" s="72" t="s">
        <v>5840</v>
      </c>
      <c r="AM721" s="66" t="s">
        <v>303</v>
      </c>
      <c r="AN721" s="66" t="b">
        <v>0</v>
      </c>
      <c r="AO721" s="72" t="s">
        <v>5840</v>
      </c>
      <c r="AP721" s="66" t="s">
        <v>178</v>
      </c>
      <c r="AQ721" s="66">
        <v>0</v>
      </c>
      <c r="AR721" s="66">
        <v>0</v>
      </c>
      <c r="AS721" s="66"/>
      <c r="AT721" s="66"/>
      <c r="AU721" s="66"/>
      <c r="AV721" s="66"/>
      <c r="AW721" s="66"/>
      <c r="AX721" s="66"/>
      <c r="AY721" s="66"/>
      <c r="AZ721" s="66"/>
      <c r="BA721" s="66" t="s">
        <v>1167</v>
      </c>
      <c r="BB721">
        <v>0</v>
      </c>
      <c r="BC721" s="66" t="str">
        <f>VLOOKUP(Edges[[#This Row],[States]],'Sentiment Classification'!E:G,3,FALSE)</f>
        <v>North</v>
      </c>
      <c r="BD721" s="66" t="str">
        <f>IF(Edges[[#This Row],[Vertex 1]]=Edges[[#This Row],[Vertex 2]],"HIDE","SHOW")</f>
        <v>SHOW</v>
      </c>
      <c r="BE721" s="66">
        <f>VLOOKUP(Edges[[#This Row],[Region]],'Sentiment Classification'!J:K,2,FALSE)</f>
        <v>154</v>
      </c>
      <c r="BF721" s="66">
        <f>VLOOKUP(Edges[[#This Row],[States]],'Sentiment Classification'!E:F,2,FALSE)</f>
        <v>161</v>
      </c>
      <c r="BG721" s="65" t="str">
        <f>REPLACE(INDEX(GroupVertices[Group], MATCH(Edges[[#This Row],[Vertex 1]],GroupVertices[Vertex],0)),1,1,"")</f>
        <v>orth</v>
      </c>
      <c r="BH721" s="65" t="str">
        <f>REPLACE(INDEX(GroupVertices[Group], MATCH(Edges[[#This Row],[Vertex 2]],GroupVertices[Vertex],0)),1,1,"")</f>
        <v>orth</v>
      </c>
      <c r="BI721">
        <v>1</v>
      </c>
    </row>
    <row r="722" spans="1:61" x14ac:dyDescent="0.25">
      <c r="A722" s="64" t="s">
        <v>4527</v>
      </c>
      <c r="B722" s="64" t="s">
        <v>4591</v>
      </c>
      <c r="C722" s="79" t="s">
        <v>9481</v>
      </c>
      <c r="D722" s="87">
        <v>1</v>
      </c>
      <c r="E722" s="88"/>
      <c r="F722" s="89">
        <v>90</v>
      </c>
      <c r="G722" s="66" t="str">
        <f>IF(Edges[[#This Row],[Vertex 1]]=Edges[[#This Row],[Vertex 2]],"HIDE","SHOW")</f>
        <v>SHOW</v>
      </c>
      <c r="H722" s="77"/>
      <c r="I722" s="90"/>
      <c r="J722" s="90"/>
      <c r="K722" s="34" t="s">
        <v>65</v>
      </c>
      <c r="L722" s="93">
        <v>722</v>
      </c>
      <c r="M722" s="93"/>
      <c r="N722" s="92"/>
      <c r="O722" s="66" t="s">
        <v>232</v>
      </c>
      <c r="P722" s="68">
        <v>42850.335659722223</v>
      </c>
      <c r="Q722" s="66" t="s">
        <v>4719</v>
      </c>
      <c r="R722" s="66"/>
      <c r="S722" s="66"/>
      <c r="T722" s="66" t="s">
        <v>4864</v>
      </c>
      <c r="U722" s="69" t="s">
        <v>4879</v>
      </c>
      <c r="V722" s="70" t="s">
        <v>4879</v>
      </c>
      <c r="W722" s="68">
        <v>42850.335659722223</v>
      </c>
      <c r="X722" s="70" t="s">
        <v>5420</v>
      </c>
      <c r="Y722" s="66"/>
      <c r="Z722" s="66"/>
      <c r="AA722" s="72" t="s">
        <v>5771</v>
      </c>
      <c r="AB722" s="66"/>
      <c r="AC722" s="66" t="b">
        <v>0</v>
      </c>
      <c r="AD722" s="66">
        <v>0</v>
      </c>
      <c r="AE722" s="72" t="s">
        <v>294</v>
      </c>
      <c r="AF722" s="66" t="b">
        <v>0</v>
      </c>
      <c r="AG722" s="66" t="s">
        <v>297</v>
      </c>
      <c r="AH722" s="66"/>
      <c r="AI722" s="72" t="s">
        <v>294</v>
      </c>
      <c r="AJ722" s="66" t="b">
        <v>0</v>
      </c>
      <c r="AK722" s="66">
        <v>26</v>
      </c>
      <c r="AL722" s="72" t="s">
        <v>5840</v>
      </c>
      <c r="AM722" s="66" t="s">
        <v>303</v>
      </c>
      <c r="AN722" s="66" t="b">
        <v>0</v>
      </c>
      <c r="AO722" s="72" t="s">
        <v>5840</v>
      </c>
      <c r="AP722" s="66" t="s">
        <v>178</v>
      </c>
      <c r="AQ722" s="66">
        <v>0</v>
      </c>
      <c r="AR722" s="66">
        <v>0</v>
      </c>
      <c r="AS722" s="66"/>
      <c r="AT722" s="66"/>
      <c r="AU722" s="66"/>
      <c r="AV722" s="66"/>
      <c r="AW722" s="66"/>
      <c r="AX722" s="66"/>
      <c r="AY722" s="66"/>
      <c r="AZ722" s="66"/>
      <c r="BA722" s="66" t="s">
        <v>1167</v>
      </c>
      <c r="BB722">
        <v>0</v>
      </c>
      <c r="BC722" s="66" t="str">
        <f>VLOOKUP(Edges[[#This Row],[States]],'Sentiment Classification'!E:G,3,FALSE)</f>
        <v>North</v>
      </c>
      <c r="BD722" s="66" t="str">
        <f>IF(Edges[[#This Row],[Vertex 1]]=Edges[[#This Row],[Vertex 2]],"HIDE","SHOW")</f>
        <v>SHOW</v>
      </c>
      <c r="BE722" s="66">
        <f>VLOOKUP(Edges[[#This Row],[Region]],'Sentiment Classification'!J:K,2,FALSE)</f>
        <v>154</v>
      </c>
      <c r="BF722" s="66">
        <f>VLOOKUP(Edges[[#This Row],[States]],'Sentiment Classification'!E:F,2,FALSE)</f>
        <v>161</v>
      </c>
      <c r="BG722" s="65" t="str">
        <f>REPLACE(INDEX(GroupVertices[Group], MATCH(Edges[[#This Row],[Vertex 1]],GroupVertices[Vertex],0)),1,1,"")</f>
        <v>orth</v>
      </c>
      <c r="BH722" s="65" t="str">
        <f>REPLACE(INDEX(GroupVertices[Group], MATCH(Edges[[#This Row],[Vertex 2]],GroupVertices[Vertex],0)),1,1,"")</f>
        <v>orth</v>
      </c>
      <c r="BI722">
        <v>1</v>
      </c>
    </row>
    <row r="723" spans="1:61" x14ac:dyDescent="0.25">
      <c r="A723" s="64" t="s">
        <v>4528</v>
      </c>
      <c r="B723" s="64" t="s">
        <v>4591</v>
      </c>
      <c r="C723" s="79" t="s">
        <v>9481</v>
      </c>
      <c r="D723" s="87">
        <v>1</v>
      </c>
      <c r="E723" s="88"/>
      <c r="F723" s="89">
        <v>90</v>
      </c>
      <c r="G723" s="66" t="str">
        <f>IF(Edges[[#This Row],[Vertex 1]]=Edges[[#This Row],[Vertex 2]],"HIDE","SHOW")</f>
        <v>SHOW</v>
      </c>
      <c r="H723" s="77"/>
      <c r="I723" s="90"/>
      <c r="J723" s="90"/>
      <c r="K723" s="34" t="s">
        <v>65</v>
      </c>
      <c r="L723" s="93">
        <v>723</v>
      </c>
      <c r="M723" s="93"/>
      <c r="N723" s="92"/>
      <c r="O723" s="66" t="s">
        <v>232</v>
      </c>
      <c r="P723" s="68">
        <v>42850.341238425928</v>
      </c>
      <c r="Q723" s="66" t="s">
        <v>4719</v>
      </c>
      <c r="R723" s="66"/>
      <c r="S723" s="66"/>
      <c r="T723" s="66" t="s">
        <v>4864</v>
      </c>
      <c r="U723" s="69" t="s">
        <v>4879</v>
      </c>
      <c r="V723" s="70" t="s">
        <v>4879</v>
      </c>
      <c r="W723" s="68">
        <v>42850.341238425928</v>
      </c>
      <c r="X723" s="70" t="s">
        <v>5421</v>
      </c>
      <c r="Y723" s="66"/>
      <c r="Z723" s="66"/>
      <c r="AA723" s="72" t="s">
        <v>5772</v>
      </c>
      <c r="AB723" s="66"/>
      <c r="AC723" s="66" t="b">
        <v>0</v>
      </c>
      <c r="AD723" s="66">
        <v>0</v>
      </c>
      <c r="AE723" s="72" t="s">
        <v>294</v>
      </c>
      <c r="AF723" s="66" t="b">
        <v>0</v>
      </c>
      <c r="AG723" s="66" t="s">
        <v>297</v>
      </c>
      <c r="AH723" s="66"/>
      <c r="AI723" s="72" t="s">
        <v>294</v>
      </c>
      <c r="AJ723" s="66" t="b">
        <v>0</v>
      </c>
      <c r="AK723" s="66">
        <v>26</v>
      </c>
      <c r="AL723" s="72" t="s">
        <v>5840</v>
      </c>
      <c r="AM723" s="66" t="s">
        <v>303</v>
      </c>
      <c r="AN723" s="66" t="b">
        <v>0</v>
      </c>
      <c r="AO723" s="72" t="s">
        <v>5840</v>
      </c>
      <c r="AP723" s="66" t="s">
        <v>178</v>
      </c>
      <c r="AQ723" s="66">
        <v>0</v>
      </c>
      <c r="AR723" s="66">
        <v>0</v>
      </c>
      <c r="AS723" s="66"/>
      <c r="AT723" s="66"/>
      <c r="AU723" s="66"/>
      <c r="AV723" s="66"/>
      <c r="AW723" s="66"/>
      <c r="AX723" s="66"/>
      <c r="AY723" s="66"/>
      <c r="AZ723" s="66"/>
      <c r="BA723" s="66" t="s">
        <v>1167</v>
      </c>
      <c r="BB723">
        <v>0</v>
      </c>
      <c r="BC723" s="66" t="str">
        <f>VLOOKUP(Edges[[#This Row],[States]],'Sentiment Classification'!E:G,3,FALSE)</f>
        <v>North</v>
      </c>
      <c r="BD723" s="66" t="str">
        <f>IF(Edges[[#This Row],[Vertex 1]]=Edges[[#This Row],[Vertex 2]],"HIDE","SHOW")</f>
        <v>SHOW</v>
      </c>
      <c r="BE723" s="66">
        <f>VLOOKUP(Edges[[#This Row],[Region]],'Sentiment Classification'!J:K,2,FALSE)</f>
        <v>154</v>
      </c>
      <c r="BF723" s="66">
        <f>VLOOKUP(Edges[[#This Row],[States]],'Sentiment Classification'!E:F,2,FALSE)</f>
        <v>161</v>
      </c>
      <c r="BG723" s="65" t="str">
        <f>REPLACE(INDEX(GroupVertices[Group], MATCH(Edges[[#This Row],[Vertex 1]],GroupVertices[Vertex],0)),1,1,"")</f>
        <v>orth</v>
      </c>
      <c r="BH723" s="65" t="str">
        <f>REPLACE(INDEX(GroupVertices[Group], MATCH(Edges[[#This Row],[Vertex 2]],GroupVertices[Vertex],0)),1,1,"")</f>
        <v>orth</v>
      </c>
      <c r="BI723">
        <v>1</v>
      </c>
    </row>
    <row r="724" spans="1:61" x14ac:dyDescent="0.25">
      <c r="A724" s="64" t="s">
        <v>4529</v>
      </c>
      <c r="B724" s="64" t="s">
        <v>4591</v>
      </c>
      <c r="C724" s="79" t="s">
        <v>9481</v>
      </c>
      <c r="D724" s="87">
        <v>1</v>
      </c>
      <c r="E724" s="88"/>
      <c r="F724" s="89">
        <v>90</v>
      </c>
      <c r="G724" s="66" t="str">
        <f>IF(Edges[[#This Row],[Vertex 1]]=Edges[[#This Row],[Vertex 2]],"HIDE","SHOW")</f>
        <v>SHOW</v>
      </c>
      <c r="H724" s="77"/>
      <c r="I724" s="90"/>
      <c r="J724" s="90"/>
      <c r="K724" s="34" t="s">
        <v>65</v>
      </c>
      <c r="L724" s="93">
        <v>724</v>
      </c>
      <c r="M724" s="93"/>
      <c r="N724" s="92"/>
      <c r="O724" s="66" t="s">
        <v>232</v>
      </c>
      <c r="P724" s="68">
        <v>42850.345439814817</v>
      </c>
      <c r="Q724" s="66" t="s">
        <v>4719</v>
      </c>
      <c r="R724" s="66"/>
      <c r="S724" s="66"/>
      <c r="T724" s="66" t="s">
        <v>4864</v>
      </c>
      <c r="U724" s="69" t="s">
        <v>4879</v>
      </c>
      <c r="V724" s="70" t="s">
        <v>4879</v>
      </c>
      <c r="W724" s="68">
        <v>42850.345439814817</v>
      </c>
      <c r="X724" s="70" t="s">
        <v>5422</v>
      </c>
      <c r="Y724" s="66"/>
      <c r="Z724" s="66"/>
      <c r="AA724" s="72" t="s">
        <v>5773</v>
      </c>
      <c r="AB724" s="66"/>
      <c r="AC724" s="66" t="b">
        <v>0</v>
      </c>
      <c r="AD724" s="66">
        <v>0</v>
      </c>
      <c r="AE724" s="72" t="s">
        <v>294</v>
      </c>
      <c r="AF724" s="66" t="b">
        <v>0</v>
      </c>
      <c r="AG724" s="66" t="s">
        <v>297</v>
      </c>
      <c r="AH724" s="66"/>
      <c r="AI724" s="72" t="s">
        <v>294</v>
      </c>
      <c r="AJ724" s="66" t="b">
        <v>0</v>
      </c>
      <c r="AK724" s="66">
        <v>26</v>
      </c>
      <c r="AL724" s="72" t="s">
        <v>5840</v>
      </c>
      <c r="AM724" s="66" t="s">
        <v>303</v>
      </c>
      <c r="AN724" s="66" t="b">
        <v>0</v>
      </c>
      <c r="AO724" s="72" t="s">
        <v>5840</v>
      </c>
      <c r="AP724" s="66" t="s">
        <v>178</v>
      </c>
      <c r="AQ724" s="66">
        <v>0</v>
      </c>
      <c r="AR724" s="66">
        <v>0</v>
      </c>
      <c r="AS724" s="66"/>
      <c r="AT724" s="66"/>
      <c r="AU724" s="66"/>
      <c r="AV724" s="66"/>
      <c r="AW724" s="66"/>
      <c r="AX724" s="66"/>
      <c r="AY724" s="66"/>
      <c r="AZ724" s="66"/>
      <c r="BA724" s="66" t="s">
        <v>1167</v>
      </c>
      <c r="BB724">
        <v>0</v>
      </c>
      <c r="BC724" s="66" t="str">
        <f>VLOOKUP(Edges[[#This Row],[States]],'Sentiment Classification'!E:G,3,FALSE)</f>
        <v>North</v>
      </c>
      <c r="BD724" s="66" t="str">
        <f>IF(Edges[[#This Row],[Vertex 1]]=Edges[[#This Row],[Vertex 2]],"HIDE","SHOW")</f>
        <v>SHOW</v>
      </c>
      <c r="BE724" s="66">
        <f>VLOOKUP(Edges[[#This Row],[Region]],'Sentiment Classification'!J:K,2,FALSE)</f>
        <v>154</v>
      </c>
      <c r="BF724" s="66">
        <f>VLOOKUP(Edges[[#This Row],[States]],'Sentiment Classification'!E:F,2,FALSE)</f>
        <v>161</v>
      </c>
      <c r="BG724" s="65" t="str">
        <f>REPLACE(INDEX(GroupVertices[Group], MATCH(Edges[[#This Row],[Vertex 1]],GroupVertices[Vertex],0)),1,1,"")</f>
        <v>orth</v>
      </c>
      <c r="BH724" s="65" t="str">
        <f>REPLACE(INDEX(GroupVertices[Group], MATCH(Edges[[#This Row],[Vertex 2]],GroupVertices[Vertex],0)),1,1,"")</f>
        <v>orth</v>
      </c>
      <c r="BI724">
        <v>1</v>
      </c>
    </row>
    <row r="725" spans="1:61" x14ac:dyDescent="0.25">
      <c r="A725" s="64" t="s">
        <v>4530</v>
      </c>
      <c r="B725" s="64" t="s">
        <v>4591</v>
      </c>
      <c r="C725" s="79" t="s">
        <v>9481</v>
      </c>
      <c r="D725" s="87">
        <v>1</v>
      </c>
      <c r="E725" s="88"/>
      <c r="F725" s="89">
        <v>90</v>
      </c>
      <c r="G725" s="66" t="str">
        <f>IF(Edges[[#This Row],[Vertex 1]]=Edges[[#This Row],[Vertex 2]],"HIDE","SHOW")</f>
        <v>SHOW</v>
      </c>
      <c r="H725" s="77"/>
      <c r="I725" s="90"/>
      <c r="J725" s="90"/>
      <c r="K725" s="34" t="s">
        <v>65</v>
      </c>
      <c r="L725" s="93">
        <v>725</v>
      </c>
      <c r="M725" s="93"/>
      <c r="N725" s="92"/>
      <c r="O725" s="66" t="s">
        <v>232</v>
      </c>
      <c r="P725" s="68">
        <v>42850.34579861111</v>
      </c>
      <c r="Q725" s="66" t="s">
        <v>4719</v>
      </c>
      <c r="R725" s="66"/>
      <c r="S725" s="66"/>
      <c r="T725" s="66" t="s">
        <v>4864</v>
      </c>
      <c r="U725" s="69" t="s">
        <v>4879</v>
      </c>
      <c r="V725" s="70" t="s">
        <v>4879</v>
      </c>
      <c r="W725" s="68">
        <v>42850.34579861111</v>
      </c>
      <c r="X725" s="70" t="s">
        <v>5423</v>
      </c>
      <c r="Y725" s="66"/>
      <c r="Z725" s="66"/>
      <c r="AA725" s="72" t="s">
        <v>5774</v>
      </c>
      <c r="AB725" s="66"/>
      <c r="AC725" s="66" t="b">
        <v>0</v>
      </c>
      <c r="AD725" s="66">
        <v>0</v>
      </c>
      <c r="AE725" s="72" t="s">
        <v>294</v>
      </c>
      <c r="AF725" s="66" t="b">
        <v>0</v>
      </c>
      <c r="AG725" s="66" t="s">
        <v>297</v>
      </c>
      <c r="AH725" s="66"/>
      <c r="AI725" s="72" t="s">
        <v>294</v>
      </c>
      <c r="AJ725" s="66" t="b">
        <v>0</v>
      </c>
      <c r="AK725" s="66">
        <v>26</v>
      </c>
      <c r="AL725" s="72" t="s">
        <v>5840</v>
      </c>
      <c r="AM725" s="66" t="s">
        <v>303</v>
      </c>
      <c r="AN725" s="66" t="b">
        <v>0</v>
      </c>
      <c r="AO725" s="72" t="s">
        <v>5840</v>
      </c>
      <c r="AP725" s="66" t="s">
        <v>178</v>
      </c>
      <c r="AQ725" s="66">
        <v>0</v>
      </c>
      <c r="AR725" s="66">
        <v>0</v>
      </c>
      <c r="AS725" s="66"/>
      <c r="AT725" s="66"/>
      <c r="AU725" s="66"/>
      <c r="AV725" s="66"/>
      <c r="AW725" s="66"/>
      <c r="AX725" s="66"/>
      <c r="AY725" s="66"/>
      <c r="AZ725" s="66"/>
      <c r="BA725" s="66" t="s">
        <v>1167</v>
      </c>
      <c r="BB725">
        <v>0</v>
      </c>
      <c r="BC725" s="66" t="str">
        <f>VLOOKUP(Edges[[#This Row],[States]],'Sentiment Classification'!E:G,3,FALSE)</f>
        <v>North</v>
      </c>
      <c r="BD725" s="66" t="str">
        <f>IF(Edges[[#This Row],[Vertex 1]]=Edges[[#This Row],[Vertex 2]],"HIDE","SHOW")</f>
        <v>SHOW</v>
      </c>
      <c r="BE725" s="66">
        <f>VLOOKUP(Edges[[#This Row],[Region]],'Sentiment Classification'!J:K,2,FALSE)</f>
        <v>154</v>
      </c>
      <c r="BF725" s="66">
        <f>VLOOKUP(Edges[[#This Row],[States]],'Sentiment Classification'!E:F,2,FALSE)</f>
        <v>161</v>
      </c>
      <c r="BG725" s="65" t="str">
        <f>REPLACE(INDEX(GroupVertices[Group], MATCH(Edges[[#This Row],[Vertex 1]],GroupVertices[Vertex],0)),1,1,"")</f>
        <v>orth</v>
      </c>
      <c r="BH725" s="65" t="str">
        <f>REPLACE(INDEX(GroupVertices[Group], MATCH(Edges[[#This Row],[Vertex 2]],GroupVertices[Vertex],0)),1,1,"")</f>
        <v>orth</v>
      </c>
      <c r="BI725">
        <v>1</v>
      </c>
    </row>
    <row r="726" spans="1:61" x14ac:dyDescent="0.25">
      <c r="A726" s="64" t="s">
        <v>4531</v>
      </c>
      <c r="B726" s="64" t="s">
        <v>4591</v>
      </c>
      <c r="C726" s="79" t="s">
        <v>9481</v>
      </c>
      <c r="D726" s="87">
        <v>1</v>
      </c>
      <c r="E726" s="88"/>
      <c r="F726" s="89">
        <v>90</v>
      </c>
      <c r="G726" s="66" t="str">
        <f>IF(Edges[[#This Row],[Vertex 1]]=Edges[[#This Row],[Vertex 2]],"HIDE","SHOW")</f>
        <v>SHOW</v>
      </c>
      <c r="H726" s="77"/>
      <c r="I726" s="90"/>
      <c r="J726" s="90"/>
      <c r="K726" s="34" t="s">
        <v>65</v>
      </c>
      <c r="L726" s="93">
        <v>726</v>
      </c>
      <c r="M726" s="93"/>
      <c r="N726" s="92"/>
      <c r="O726" s="66" t="s">
        <v>232</v>
      </c>
      <c r="P726" s="68">
        <v>42850.362638888888</v>
      </c>
      <c r="Q726" s="66" t="s">
        <v>4719</v>
      </c>
      <c r="R726" s="66"/>
      <c r="S726" s="66"/>
      <c r="T726" s="66" t="s">
        <v>4864</v>
      </c>
      <c r="U726" s="69" t="s">
        <v>4879</v>
      </c>
      <c r="V726" s="70" t="s">
        <v>4879</v>
      </c>
      <c r="W726" s="68">
        <v>42850.362638888888</v>
      </c>
      <c r="X726" s="70" t="s">
        <v>5424</v>
      </c>
      <c r="Y726" s="66"/>
      <c r="Z726" s="66"/>
      <c r="AA726" s="72" t="s">
        <v>5775</v>
      </c>
      <c r="AB726" s="66"/>
      <c r="AC726" s="66" t="b">
        <v>0</v>
      </c>
      <c r="AD726" s="66">
        <v>0</v>
      </c>
      <c r="AE726" s="72" t="s">
        <v>294</v>
      </c>
      <c r="AF726" s="66" t="b">
        <v>0</v>
      </c>
      <c r="AG726" s="66" t="s">
        <v>297</v>
      </c>
      <c r="AH726" s="66"/>
      <c r="AI726" s="72" t="s">
        <v>294</v>
      </c>
      <c r="AJ726" s="66" t="b">
        <v>0</v>
      </c>
      <c r="AK726" s="66">
        <v>26</v>
      </c>
      <c r="AL726" s="72" t="s">
        <v>5840</v>
      </c>
      <c r="AM726" s="66" t="s">
        <v>303</v>
      </c>
      <c r="AN726" s="66" t="b">
        <v>0</v>
      </c>
      <c r="AO726" s="72" t="s">
        <v>5840</v>
      </c>
      <c r="AP726" s="66" t="s">
        <v>178</v>
      </c>
      <c r="AQ726" s="66">
        <v>0</v>
      </c>
      <c r="AR726" s="66">
        <v>0</v>
      </c>
      <c r="AS726" s="66"/>
      <c r="AT726" s="66"/>
      <c r="AU726" s="66"/>
      <c r="AV726" s="66"/>
      <c r="AW726" s="66"/>
      <c r="AX726" s="66"/>
      <c r="AY726" s="66"/>
      <c r="AZ726" s="66"/>
      <c r="BA726" s="66" t="s">
        <v>1167</v>
      </c>
      <c r="BB726">
        <v>0</v>
      </c>
      <c r="BC726" s="66" t="str">
        <f>VLOOKUP(Edges[[#This Row],[States]],'Sentiment Classification'!E:G,3,FALSE)</f>
        <v>North</v>
      </c>
      <c r="BD726" s="66" t="str">
        <f>IF(Edges[[#This Row],[Vertex 1]]=Edges[[#This Row],[Vertex 2]],"HIDE","SHOW")</f>
        <v>SHOW</v>
      </c>
      <c r="BE726" s="66">
        <f>VLOOKUP(Edges[[#This Row],[Region]],'Sentiment Classification'!J:K,2,FALSE)</f>
        <v>154</v>
      </c>
      <c r="BF726" s="66">
        <f>VLOOKUP(Edges[[#This Row],[States]],'Sentiment Classification'!E:F,2,FALSE)</f>
        <v>161</v>
      </c>
      <c r="BG726" s="65" t="str">
        <f>REPLACE(INDEX(GroupVertices[Group], MATCH(Edges[[#This Row],[Vertex 1]],GroupVertices[Vertex],0)),1,1,"")</f>
        <v>orth</v>
      </c>
      <c r="BH726" s="65" t="str">
        <f>REPLACE(INDEX(GroupVertices[Group], MATCH(Edges[[#This Row],[Vertex 2]],GroupVertices[Vertex],0)),1,1,"")</f>
        <v>orth</v>
      </c>
      <c r="BI726">
        <v>1</v>
      </c>
    </row>
    <row r="727" spans="1:61" x14ac:dyDescent="0.25">
      <c r="A727" s="64" t="s">
        <v>4532</v>
      </c>
      <c r="B727" s="64" t="s">
        <v>4591</v>
      </c>
      <c r="C727" s="79" t="s">
        <v>9481</v>
      </c>
      <c r="D727" s="87">
        <v>1</v>
      </c>
      <c r="E727" s="88"/>
      <c r="F727" s="89">
        <v>90</v>
      </c>
      <c r="G727" s="66" t="str">
        <f>IF(Edges[[#This Row],[Vertex 1]]=Edges[[#This Row],[Vertex 2]],"HIDE","SHOW")</f>
        <v>SHOW</v>
      </c>
      <c r="H727" s="77"/>
      <c r="I727" s="90"/>
      <c r="J727" s="90"/>
      <c r="K727" s="34" t="s">
        <v>65</v>
      </c>
      <c r="L727" s="93">
        <v>727</v>
      </c>
      <c r="M727" s="93"/>
      <c r="N727" s="92"/>
      <c r="O727" s="66" t="s">
        <v>232</v>
      </c>
      <c r="P727" s="68">
        <v>42850.369421296295</v>
      </c>
      <c r="Q727" s="66" t="s">
        <v>4719</v>
      </c>
      <c r="R727" s="66"/>
      <c r="S727" s="66"/>
      <c r="T727" s="66" t="s">
        <v>4864</v>
      </c>
      <c r="U727" s="69" t="s">
        <v>4879</v>
      </c>
      <c r="V727" s="70" t="s">
        <v>4879</v>
      </c>
      <c r="W727" s="68">
        <v>42850.369421296295</v>
      </c>
      <c r="X727" s="70" t="s">
        <v>5425</v>
      </c>
      <c r="Y727" s="66"/>
      <c r="Z727" s="66"/>
      <c r="AA727" s="72" t="s">
        <v>5776</v>
      </c>
      <c r="AB727" s="66"/>
      <c r="AC727" s="66" t="b">
        <v>0</v>
      </c>
      <c r="AD727" s="66">
        <v>0</v>
      </c>
      <c r="AE727" s="72" t="s">
        <v>294</v>
      </c>
      <c r="AF727" s="66" t="b">
        <v>0</v>
      </c>
      <c r="AG727" s="66" t="s">
        <v>297</v>
      </c>
      <c r="AH727" s="66"/>
      <c r="AI727" s="72" t="s">
        <v>294</v>
      </c>
      <c r="AJ727" s="66" t="b">
        <v>0</v>
      </c>
      <c r="AK727" s="66">
        <v>26</v>
      </c>
      <c r="AL727" s="72" t="s">
        <v>5840</v>
      </c>
      <c r="AM727" s="66" t="s">
        <v>303</v>
      </c>
      <c r="AN727" s="66" t="b">
        <v>0</v>
      </c>
      <c r="AO727" s="72" t="s">
        <v>5840</v>
      </c>
      <c r="AP727" s="66" t="s">
        <v>178</v>
      </c>
      <c r="AQ727" s="66">
        <v>0</v>
      </c>
      <c r="AR727" s="66">
        <v>0</v>
      </c>
      <c r="AS727" s="66"/>
      <c r="AT727" s="66"/>
      <c r="AU727" s="66"/>
      <c r="AV727" s="66"/>
      <c r="AW727" s="66"/>
      <c r="AX727" s="66"/>
      <c r="AY727" s="66"/>
      <c r="AZ727" s="66"/>
      <c r="BA727" s="66" t="s">
        <v>1167</v>
      </c>
      <c r="BB727">
        <v>0</v>
      </c>
      <c r="BC727" s="66" t="str">
        <f>VLOOKUP(Edges[[#This Row],[States]],'Sentiment Classification'!E:G,3,FALSE)</f>
        <v>North</v>
      </c>
      <c r="BD727" s="66" t="str">
        <f>IF(Edges[[#This Row],[Vertex 1]]=Edges[[#This Row],[Vertex 2]],"HIDE","SHOW")</f>
        <v>SHOW</v>
      </c>
      <c r="BE727" s="66">
        <f>VLOOKUP(Edges[[#This Row],[Region]],'Sentiment Classification'!J:K,2,FALSE)</f>
        <v>154</v>
      </c>
      <c r="BF727" s="66">
        <f>VLOOKUP(Edges[[#This Row],[States]],'Sentiment Classification'!E:F,2,FALSE)</f>
        <v>161</v>
      </c>
      <c r="BG727" s="65" t="str">
        <f>REPLACE(INDEX(GroupVertices[Group], MATCH(Edges[[#This Row],[Vertex 1]],GroupVertices[Vertex],0)),1,1,"")</f>
        <v>orth</v>
      </c>
      <c r="BH727" s="65" t="str">
        <f>REPLACE(INDEX(GroupVertices[Group], MATCH(Edges[[#This Row],[Vertex 2]],GroupVertices[Vertex],0)),1,1,"")</f>
        <v>orth</v>
      </c>
      <c r="BI727">
        <v>1</v>
      </c>
    </row>
    <row r="728" spans="1:61" x14ac:dyDescent="0.25">
      <c r="A728" s="64" t="s">
        <v>4533</v>
      </c>
      <c r="B728" s="64" t="s">
        <v>4591</v>
      </c>
      <c r="C728" s="79" t="s">
        <v>9481</v>
      </c>
      <c r="D728" s="87">
        <v>1</v>
      </c>
      <c r="E728" s="88"/>
      <c r="F728" s="89">
        <v>90</v>
      </c>
      <c r="G728" s="66" t="str">
        <f>IF(Edges[[#This Row],[Vertex 1]]=Edges[[#This Row],[Vertex 2]],"HIDE","SHOW")</f>
        <v>SHOW</v>
      </c>
      <c r="H728" s="77"/>
      <c r="I728" s="90"/>
      <c r="J728" s="90"/>
      <c r="K728" s="34" t="s">
        <v>65</v>
      </c>
      <c r="L728" s="93">
        <v>728</v>
      </c>
      <c r="M728" s="93"/>
      <c r="N728" s="92"/>
      <c r="O728" s="66" t="s">
        <v>232</v>
      </c>
      <c r="P728" s="68">
        <v>42850.377465277779</v>
      </c>
      <c r="Q728" s="66" t="s">
        <v>4719</v>
      </c>
      <c r="R728" s="66"/>
      <c r="S728" s="66"/>
      <c r="T728" s="66" t="s">
        <v>4864</v>
      </c>
      <c r="U728" s="69" t="s">
        <v>4879</v>
      </c>
      <c r="V728" s="70" t="s">
        <v>4879</v>
      </c>
      <c r="W728" s="68">
        <v>42850.377465277779</v>
      </c>
      <c r="X728" s="70" t="s">
        <v>5426</v>
      </c>
      <c r="Y728" s="66"/>
      <c r="Z728" s="66"/>
      <c r="AA728" s="72" t="s">
        <v>5777</v>
      </c>
      <c r="AB728" s="66"/>
      <c r="AC728" s="66" t="b">
        <v>0</v>
      </c>
      <c r="AD728" s="66">
        <v>0</v>
      </c>
      <c r="AE728" s="72" t="s">
        <v>294</v>
      </c>
      <c r="AF728" s="66" t="b">
        <v>0</v>
      </c>
      <c r="AG728" s="66" t="s">
        <v>297</v>
      </c>
      <c r="AH728" s="66"/>
      <c r="AI728" s="72" t="s">
        <v>294</v>
      </c>
      <c r="AJ728" s="66" t="b">
        <v>0</v>
      </c>
      <c r="AK728" s="66">
        <v>26</v>
      </c>
      <c r="AL728" s="72" t="s">
        <v>5840</v>
      </c>
      <c r="AM728" s="66" t="s">
        <v>303</v>
      </c>
      <c r="AN728" s="66" t="b">
        <v>0</v>
      </c>
      <c r="AO728" s="72" t="s">
        <v>5840</v>
      </c>
      <c r="AP728" s="66" t="s">
        <v>178</v>
      </c>
      <c r="AQ728" s="66">
        <v>0</v>
      </c>
      <c r="AR728" s="66">
        <v>0</v>
      </c>
      <c r="AS728" s="66"/>
      <c r="AT728" s="66"/>
      <c r="AU728" s="66"/>
      <c r="AV728" s="66"/>
      <c r="AW728" s="66"/>
      <c r="AX728" s="66"/>
      <c r="AY728" s="66"/>
      <c r="AZ728" s="66"/>
      <c r="BA728" s="66" t="s">
        <v>1167</v>
      </c>
      <c r="BB728">
        <v>0</v>
      </c>
      <c r="BC728" s="66" t="str">
        <f>VLOOKUP(Edges[[#This Row],[States]],'Sentiment Classification'!E:G,3,FALSE)</f>
        <v>North</v>
      </c>
      <c r="BD728" s="66" t="str">
        <f>IF(Edges[[#This Row],[Vertex 1]]=Edges[[#This Row],[Vertex 2]],"HIDE","SHOW")</f>
        <v>SHOW</v>
      </c>
      <c r="BE728" s="66">
        <f>VLOOKUP(Edges[[#This Row],[Region]],'Sentiment Classification'!J:K,2,FALSE)</f>
        <v>154</v>
      </c>
      <c r="BF728" s="66">
        <f>VLOOKUP(Edges[[#This Row],[States]],'Sentiment Classification'!E:F,2,FALSE)</f>
        <v>161</v>
      </c>
      <c r="BG728" s="65" t="str">
        <f>REPLACE(INDEX(GroupVertices[Group], MATCH(Edges[[#This Row],[Vertex 1]],GroupVertices[Vertex],0)),1,1,"")</f>
        <v>orth</v>
      </c>
      <c r="BH728" s="65" t="str">
        <f>REPLACE(INDEX(GroupVertices[Group], MATCH(Edges[[#This Row],[Vertex 2]],GroupVertices[Vertex],0)),1,1,"")</f>
        <v>orth</v>
      </c>
      <c r="BI728">
        <v>1</v>
      </c>
    </row>
    <row r="729" spans="1:61" x14ac:dyDescent="0.25">
      <c r="A729" s="64" t="s">
        <v>4534</v>
      </c>
      <c r="B729" s="64" t="s">
        <v>226</v>
      </c>
      <c r="C729" s="79" t="s">
        <v>9480</v>
      </c>
      <c r="D729" s="87">
        <v>1</v>
      </c>
      <c r="E729" s="88"/>
      <c r="F729" s="89">
        <v>90</v>
      </c>
      <c r="G729" s="66" t="str">
        <f>IF(Edges[[#This Row],[Vertex 1]]=Edges[[#This Row],[Vertex 2]],"HIDE","SHOW")</f>
        <v>SHOW</v>
      </c>
      <c r="H729" s="77"/>
      <c r="I729" s="90"/>
      <c r="J729" s="90"/>
      <c r="K729" s="34" t="s">
        <v>65</v>
      </c>
      <c r="L729" s="93">
        <v>729</v>
      </c>
      <c r="M729" s="93"/>
      <c r="N729" s="92"/>
      <c r="O729" s="66" t="s">
        <v>233</v>
      </c>
      <c r="P729" s="68">
        <v>42850.378761574073</v>
      </c>
      <c r="Q729" s="66" t="s">
        <v>4722</v>
      </c>
      <c r="R729" s="66"/>
      <c r="S729" s="66"/>
      <c r="T729" s="66"/>
      <c r="U729" s="66"/>
      <c r="V729" s="70" t="s">
        <v>5112</v>
      </c>
      <c r="W729" s="68">
        <v>42850.378761574073</v>
      </c>
      <c r="X729" s="70" t="s">
        <v>5427</v>
      </c>
      <c r="Y729" s="66"/>
      <c r="Z729" s="66"/>
      <c r="AA729" s="72" t="s">
        <v>5778</v>
      </c>
      <c r="AB729" s="66"/>
      <c r="AC729" s="66" t="b">
        <v>0</v>
      </c>
      <c r="AD729" s="66">
        <v>0</v>
      </c>
      <c r="AE729" s="72" t="s">
        <v>581</v>
      </c>
      <c r="AF729" s="66" t="b">
        <v>0</v>
      </c>
      <c r="AG729" s="66" t="s">
        <v>3871</v>
      </c>
      <c r="AH729" s="66"/>
      <c r="AI729" s="72" t="s">
        <v>294</v>
      </c>
      <c r="AJ729" s="66" t="b">
        <v>0</v>
      </c>
      <c r="AK729" s="66">
        <v>0</v>
      </c>
      <c r="AL729" s="72" t="s">
        <v>294</v>
      </c>
      <c r="AM729" s="66" t="s">
        <v>303</v>
      </c>
      <c r="AN729" s="66" t="b">
        <v>0</v>
      </c>
      <c r="AO729" s="72" t="s">
        <v>5778</v>
      </c>
      <c r="AP729" s="66" t="s">
        <v>178</v>
      </c>
      <c r="AQ729" s="66">
        <v>0</v>
      </c>
      <c r="AR729" s="66">
        <v>0</v>
      </c>
      <c r="AS729" s="66"/>
      <c r="AT729" s="66"/>
      <c r="AU729" s="66"/>
      <c r="AV729" s="66"/>
      <c r="AW729" s="66"/>
      <c r="AX729" s="66"/>
      <c r="AY729" s="66"/>
      <c r="AZ729" s="66"/>
      <c r="BA729" s="66" t="s">
        <v>1167</v>
      </c>
      <c r="BB729">
        <v>-1</v>
      </c>
      <c r="BC729" s="66" t="str">
        <f>VLOOKUP(Edges[[#This Row],[States]],'Sentiment Classification'!E:G,3,FALSE)</f>
        <v>North</v>
      </c>
      <c r="BD729" s="66" t="str">
        <f>IF(Edges[[#This Row],[Vertex 1]]=Edges[[#This Row],[Vertex 2]],"HIDE","SHOW")</f>
        <v>SHOW</v>
      </c>
      <c r="BE729" s="66">
        <f>VLOOKUP(Edges[[#This Row],[Region]],'Sentiment Classification'!J:K,2,FALSE)</f>
        <v>154</v>
      </c>
      <c r="BF729" s="66">
        <f>VLOOKUP(Edges[[#This Row],[States]],'Sentiment Classification'!E:F,2,FALSE)</f>
        <v>161</v>
      </c>
      <c r="BG729" s="65" t="str">
        <f>REPLACE(INDEX(GroupVertices[Group], MATCH(Edges[[#This Row],[Vertex 1]],GroupVertices[Vertex],0)),1,1,"")</f>
        <v>orth</v>
      </c>
      <c r="BH729" s="65" t="str">
        <f>REPLACE(INDEX(GroupVertices[Group], MATCH(Edges[[#This Row],[Vertex 2]],GroupVertices[Vertex],0)),1,1,"")</f>
        <v>A</v>
      </c>
      <c r="BI729">
        <v>1</v>
      </c>
    </row>
    <row r="730" spans="1:61" x14ac:dyDescent="0.25">
      <c r="A730" s="64" t="s">
        <v>4535</v>
      </c>
      <c r="B730" s="64" t="s">
        <v>4591</v>
      </c>
      <c r="C730" s="79" t="s">
        <v>9481</v>
      </c>
      <c r="D730" s="87">
        <v>1</v>
      </c>
      <c r="E730" s="88"/>
      <c r="F730" s="89">
        <v>90</v>
      </c>
      <c r="G730" s="66" t="str">
        <f>IF(Edges[[#This Row],[Vertex 1]]=Edges[[#This Row],[Vertex 2]],"HIDE","SHOW")</f>
        <v>SHOW</v>
      </c>
      <c r="H730" s="77"/>
      <c r="I730" s="90"/>
      <c r="J730" s="90"/>
      <c r="K730" s="34" t="s">
        <v>65</v>
      </c>
      <c r="L730" s="93">
        <v>730</v>
      </c>
      <c r="M730" s="93"/>
      <c r="N730" s="92"/>
      <c r="O730" s="66" t="s">
        <v>232</v>
      </c>
      <c r="P730" s="68">
        <v>42850.413981481484</v>
      </c>
      <c r="Q730" s="66" t="s">
        <v>4719</v>
      </c>
      <c r="R730" s="66"/>
      <c r="S730" s="66"/>
      <c r="T730" s="66" t="s">
        <v>4864</v>
      </c>
      <c r="U730" s="69" t="s">
        <v>4879</v>
      </c>
      <c r="V730" s="70" t="s">
        <v>4879</v>
      </c>
      <c r="W730" s="68">
        <v>42850.413981481484</v>
      </c>
      <c r="X730" s="70" t="s">
        <v>5428</v>
      </c>
      <c r="Y730" s="66"/>
      <c r="Z730" s="66"/>
      <c r="AA730" s="72" t="s">
        <v>5779</v>
      </c>
      <c r="AB730" s="66"/>
      <c r="AC730" s="66" t="b">
        <v>0</v>
      </c>
      <c r="AD730" s="66">
        <v>0</v>
      </c>
      <c r="AE730" s="72" t="s">
        <v>294</v>
      </c>
      <c r="AF730" s="66" t="b">
        <v>0</v>
      </c>
      <c r="AG730" s="66" t="s">
        <v>297</v>
      </c>
      <c r="AH730" s="66"/>
      <c r="AI730" s="72" t="s">
        <v>294</v>
      </c>
      <c r="AJ730" s="66" t="b">
        <v>0</v>
      </c>
      <c r="AK730" s="66">
        <v>26</v>
      </c>
      <c r="AL730" s="72" t="s">
        <v>5840</v>
      </c>
      <c r="AM730" s="66" t="s">
        <v>1783</v>
      </c>
      <c r="AN730" s="66" t="b">
        <v>0</v>
      </c>
      <c r="AO730" s="72" t="s">
        <v>5840</v>
      </c>
      <c r="AP730" s="66" t="s">
        <v>178</v>
      </c>
      <c r="AQ730" s="66">
        <v>0</v>
      </c>
      <c r="AR730" s="66">
        <v>0</v>
      </c>
      <c r="AS730" s="66"/>
      <c r="AT730" s="66"/>
      <c r="AU730" s="66"/>
      <c r="AV730" s="66"/>
      <c r="AW730" s="66"/>
      <c r="AX730" s="66"/>
      <c r="AY730" s="66"/>
      <c r="AZ730" s="66"/>
      <c r="BA730" s="66" t="s">
        <v>1167</v>
      </c>
      <c r="BB730">
        <v>0</v>
      </c>
      <c r="BC730" s="66" t="str">
        <f>VLOOKUP(Edges[[#This Row],[States]],'Sentiment Classification'!E:G,3,FALSE)</f>
        <v>North</v>
      </c>
      <c r="BD730" s="66" t="str">
        <f>IF(Edges[[#This Row],[Vertex 1]]=Edges[[#This Row],[Vertex 2]],"HIDE","SHOW")</f>
        <v>SHOW</v>
      </c>
      <c r="BE730" s="66">
        <f>VLOOKUP(Edges[[#This Row],[Region]],'Sentiment Classification'!J:K,2,FALSE)</f>
        <v>154</v>
      </c>
      <c r="BF730" s="66">
        <f>VLOOKUP(Edges[[#This Row],[States]],'Sentiment Classification'!E:F,2,FALSE)</f>
        <v>161</v>
      </c>
      <c r="BG730" s="65" t="str">
        <f>REPLACE(INDEX(GroupVertices[Group], MATCH(Edges[[#This Row],[Vertex 1]],GroupVertices[Vertex],0)),1,1,"")</f>
        <v>orth</v>
      </c>
      <c r="BH730" s="65" t="str">
        <f>REPLACE(INDEX(GroupVertices[Group], MATCH(Edges[[#This Row],[Vertex 2]],GroupVertices[Vertex],0)),1,1,"")</f>
        <v>orth</v>
      </c>
      <c r="BI730">
        <v>1</v>
      </c>
    </row>
    <row r="731" spans="1:61" x14ac:dyDescent="0.25">
      <c r="A731" s="64" t="s">
        <v>4536</v>
      </c>
      <c r="B731" s="64" t="s">
        <v>4591</v>
      </c>
      <c r="C731" s="79" t="s">
        <v>9481</v>
      </c>
      <c r="D731" s="87">
        <v>1</v>
      </c>
      <c r="E731" s="88"/>
      <c r="F731" s="89">
        <v>90</v>
      </c>
      <c r="G731" s="66" t="str">
        <f>IF(Edges[[#This Row],[Vertex 1]]=Edges[[#This Row],[Vertex 2]],"HIDE","SHOW")</f>
        <v>SHOW</v>
      </c>
      <c r="H731" s="77"/>
      <c r="I731" s="90"/>
      <c r="J731" s="90"/>
      <c r="K731" s="34" t="s">
        <v>65</v>
      </c>
      <c r="L731" s="93">
        <v>731</v>
      </c>
      <c r="M731" s="93"/>
      <c r="N731" s="92"/>
      <c r="O731" s="66" t="s">
        <v>232</v>
      </c>
      <c r="P731" s="68">
        <v>42850.464444444442</v>
      </c>
      <c r="Q731" s="66" t="s">
        <v>4719</v>
      </c>
      <c r="R731" s="66"/>
      <c r="S731" s="66"/>
      <c r="T731" s="66" t="s">
        <v>4864</v>
      </c>
      <c r="U731" s="69" t="s">
        <v>4879</v>
      </c>
      <c r="V731" s="70" t="s">
        <v>4879</v>
      </c>
      <c r="W731" s="68">
        <v>42850.464444444442</v>
      </c>
      <c r="X731" s="70" t="s">
        <v>5429</v>
      </c>
      <c r="Y731" s="66"/>
      <c r="Z731" s="66"/>
      <c r="AA731" s="72" t="s">
        <v>5780</v>
      </c>
      <c r="AB731" s="66"/>
      <c r="AC731" s="66" t="b">
        <v>0</v>
      </c>
      <c r="AD731" s="66">
        <v>0</v>
      </c>
      <c r="AE731" s="72" t="s">
        <v>294</v>
      </c>
      <c r="AF731" s="66" t="b">
        <v>0</v>
      </c>
      <c r="AG731" s="66" t="s">
        <v>297</v>
      </c>
      <c r="AH731" s="66"/>
      <c r="AI731" s="72" t="s">
        <v>294</v>
      </c>
      <c r="AJ731" s="66" t="b">
        <v>0</v>
      </c>
      <c r="AK731" s="66">
        <v>26</v>
      </c>
      <c r="AL731" s="72" t="s">
        <v>5840</v>
      </c>
      <c r="AM731" s="66" t="s">
        <v>300</v>
      </c>
      <c r="AN731" s="66" t="b">
        <v>0</v>
      </c>
      <c r="AO731" s="72" t="s">
        <v>5840</v>
      </c>
      <c r="AP731" s="66" t="s">
        <v>178</v>
      </c>
      <c r="AQ731" s="66">
        <v>0</v>
      </c>
      <c r="AR731" s="66">
        <v>0</v>
      </c>
      <c r="AS731" s="66"/>
      <c r="AT731" s="66"/>
      <c r="AU731" s="66"/>
      <c r="AV731" s="66"/>
      <c r="AW731" s="66"/>
      <c r="AX731" s="66"/>
      <c r="AY731" s="66"/>
      <c r="AZ731" s="66"/>
      <c r="BA731" s="66" t="s">
        <v>1167</v>
      </c>
      <c r="BB731">
        <v>0</v>
      </c>
      <c r="BC731" s="66" t="str">
        <f>VLOOKUP(Edges[[#This Row],[States]],'Sentiment Classification'!E:G,3,FALSE)</f>
        <v>North</v>
      </c>
      <c r="BD731" s="66" t="str">
        <f>IF(Edges[[#This Row],[Vertex 1]]=Edges[[#This Row],[Vertex 2]],"HIDE","SHOW")</f>
        <v>SHOW</v>
      </c>
      <c r="BE731" s="66">
        <f>VLOOKUP(Edges[[#This Row],[Region]],'Sentiment Classification'!J:K,2,FALSE)</f>
        <v>154</v>
      </c>
      <c r="BF731" s="66">
        <f>VLOOKUP(Edges[[#This Row],[States]],'Sentiment Classification'!E:F,2,FALSE)</f>
        <v>161</v>
      </c>
      <c r="BG731" s="65" t="str">
        <f>REPLACE(INDEX(GroupVertices[Group], MATCH(Edges[[#This Row],[Vertex 1]],GroupVertices[Vertex],0)),1,1,"")</f>
        <v>orth</v>
      </c>
      <c r="BH731" s="65" t="str">
        <f>REPLACE(INDEX(GroupVertices[Group], MATCH(Edges[[#This Row],[Vertex 2]],GroupVertices[Vertex],0)),1,1,"")</f>
        <v>orth</v>
      </c>
      <c r="BI731">
        <v>1</v>
      </c>
    </row>
    <row r="732" spans="1:61" x14ac:dyDescent="0.25">
      <c r="A732" s="64" t="s">
        <v>4537</v>
      </c>
      <c r="B732" s="64" t="s">
        <v>4591</v>
      </c>
      <c r="C732" s="79" t="s">
        <v>9481</v>
      </c>
      <c r="D732" s="87">
        <v>1</v>
      </c>
      <c r="E732" s="88"/>
      <c r="F732" s="89">
        <v>90</v>
      </c>
      <c r="G732" s="66" t="str">
        <f>IF(Edges[[#This Row],[Vertex 1]]=Edges[[#This Row],[Vertex 2]],"HIDE","SHOW")</f>
        <v>SHOW</v>
      </c>
      <c r="H732" s="77"/>
      <c r="I732" s="90"/>
      <c r="J732" s="90"/>
      <c r="K732" s="34" t="s">
        <v>65</v>
      </c>
      <c r="L732" s="93">
        <v>732</v>
      </c>
      <c r="M732" s="93"/>
      <c r="N732" s="92"/>
      <c r="O732" s="66" t="s">
        <v>232</v>
      </c>
      <c r="P732" s="68">
        <v>42850.552627314813</v>
      </c>
      <c r="Q732" s="66" t="s">
        <v>4719</v>
      </c>
      <c r="R732" s="66"/>
      <c r="S732" s="66"/>
      <c r="T732" s="66" t="s">
        <v>4864</v>
      </c>
      <c r="U732" s="69" t="s">
        <v>4879</v>
      </c>
      <c r="V732" s="70" t="s">
        <v>4879</v>
      </c>
      <c r="W732" s="68">
        <v>42850.552627314813</v>
      </c>
      <c r="X732" s="70" t="s">
        <v>5430</v>
      </c>
      <c r="Y732" s="66"/>
      <c r="Z732" s="66"/>
      <c r="AA732" s="72" t="s">
        <v>5781</v>
      </c>
      <c r="AB732" s="66"/>
      <c r="AC732" s="66" t="b">
        <v>0</v>
      </c>
      <c r="AD732" s="66">
        <v>0</v>
      </c>
      <c r="AE732" s="72" t="s">
        <v>294</v>
      </c>
      <c r="AF732" s="66" t="b">
        <v>0</v>
      </c>
      <c r="AG732" s="66" t="s">
        <v>297</v>
      </c>
      <c r="AH732" s="66"/>
      <c r="AI732" s="72" t="s">
        <v>294</v>
      </c>
      <c r="AJ732" s="66" t="b">
        <v>0</v>
      </c>
      <c r="AK732" s="66">
        <v>26</v>
      </c>
      <c r="AL732" s="72" t="s">
        <v>5840</v>
      </c>
      <c r="AM732" s="66" t="s">
        <v>303</v>
      </c>
      <c r="AN732" s="66" t="b">
        <v>0</v>
      </c>
      <c r="AO732" s="72" t="s">
        <v>5840</v>
      </c>
      <c r="AP732" s="66" t="s">
        <v>178</v>
      </c>
      <c r="AQ732" s="66">
        <v>0</v>
      </c>
      <c r="AR732" s="66">
        <v>0</v>
      </c>
      <c r="AS732" s="66"/>
      <c r="AT732" s="66"/>
      <c r="AU732" s="66"/>
      <c r="AV732" s="66"/>
      <c r="AW732" s="66"/>
      <c r="AX732" s="66"/>
      <c r="AY732" s="66"/>
      <c r="AZ732" s="66"/>
      <c r="BA732" s="66" t="s">
        <v>1167</v>
      </c>
      <c r="BB732">
        <v>0</v>
      </c>
      <c r="BC732" s="66" t="str">
        <f>VLOOKUP(Edges[[#This Row],[States]],'Sentiment Classification'!E:G,3,FALSE)</f>
        <v>North</v>
      </c>
      <c r="BD732" s="66" t="str">
        <f>IF(Edges[[#This Row],[Vertex 1]]=Edges[[#This Row],[Vertex 2]],"HIDE","SHOW")</f>
        <v>SHOW</v>
      </c>
      <c r="BE732" s="66">
        <f>VLOOKUP(Edges[[#This Row],[Region]],'Sentiment Classification'!J:K,2,FALSE)</f>
        <v>154</v>
      </c>
      <c r="BF732" s="66">
        <f>VLOOKUP(Edges[[#This Row],[States]],'Sentiment Classification'!E:F,2,FALSE)</f>
        <v>161</v>
      </c>
      <c r="BG732" s="65" t="str">
        <f>REPLACE(INDEX(GroupVertices[Group], MATCH(Edges[[#This Row],[Vertex 1]],GroupVertices[Vertex],0)),1,1,"")</f>
        <v>orth</v>
      </c>
      <c r="BH732" s="65" t="str">
        <f>REPLACE(INDEX(GroupVertices[Group], MATCH(Edges[[#This Row],[Vertex 2]],GroupVertices[Vertex],0)),1,1,"")</f>
        <v>orth</v>
      </c>
      <c r="BI732">
        <v>1</v>
      </c>
    </row>
    <row r="733" spans="1:61" x14ac:dyDescent="0.25">
      <c r="A733" s="64" t="s">
        <v>4538</v>
      </c>
      <c r="B733" s="64" t="s">
        <v>4591</v>
      </c>
      <c r="C733" s="79" t="s">
        <v>9481</v>
      </c>
      <c r="D733" s="87">
        <v>1</v>
      </c>
      <c r="E733" s="88"/>
      <c r="F733" s="89">
        <v>90</v>
      </c>
      <c r="G733" s="66" t="str">
        <f>IF(Edges[[#This Row],[Vertex 1]]=Edges[[#This Row],[Vertex 2]],"HIDE","SHOW")</f>
        <v>SHOW</v>
      </c>
      <c r="H733" s="77"/>
      <c r="I733" s="90"/>
      <c r="J733" s="90"/>
      <c r="K733" s="34" t="s">
        <v>65</v>
      </c>
      <c r="L733" s="93">
        <v>733</v>
      </c>
      <c r="M733" s="93"/>
      <c r="N733" s="92"/>
      <c r="O733" s="66" t="s">
        <v>232</v>
      </c>
      <c r="P733" s="68">
        <v>42850.570856481485</v>
      </c>
      <c r="Q733" s="66" t="s">
        <v>4719</v>
      </c>
      <c r="R733" s="66"/>
      <c r="S733" s="66"/>
      <c r="T733" s="66" t="s">
        <v>4864</v>
      </c>
      <c r="U733" s="69" t="s">
        <v>4879</v>
      </c>
      <c r="V733" s="70" t="s">
        <v>4879</v>
      </c>
      <c r="W733" s="68">
        <v>42850.570856481485</v>
      </c>
      <c r="X733" s="70" t="s">
        <v>5431</v>
      </c>
      <c r="Y733" s="66"/>
      <c r="Z733" s="66"/>
      <c r="AA733" s="72" t="s">
        <v>5782</v>
      </c>
      <c r="AB733" s="66"/>
      <c r="AC733" s="66" t="b">
        <v>0</v>
      </c>
      <c r="AD733" s="66">
        <v>0</v>
      </c>
      <c r="AE733" s="72" t="s">
        <v>294</v>
      </c>
      <c r="AF733" s="66" t="b">
        <v>0</v>
      </c>
      <c r="AG733" s="66" t="s">
        <v>297</v>
      </c>
      <c r="AH733" s="66"/>
      <c r="AI733" s="72" t="s">
        <v>294</v>
      </c>
      <c r="AJ733" s="66" t="b">
        <v>0</v>
      </c>
      <c r="AK733" s="66">
        <v>26</v>
      </c>
      <c r="AL733" s="72" t="s">
        <v>5840</v>
      </c>
      <c r="AM733" s="66" t="s">
        <v>303</v>
      </c>
      <c r="AN733" s="66" t="b">
        <v>0</v>
      </c>
      <c r="AO733" s="72" t="s">
        <v>5840</v>
      </c>
      <c r="AP733" s="66" t="s">
        <v>178</v>
      </c>
      <c r="AQ733" s="66">
        <v>0</v>
      </c>
      <c r="AR733" s="66">
        <v>0</v>
      </c>
      <c r="AS733" s="66"/>
      <c r="AT733" s="66"/>
      <c r="AU733" s="66"/>
      <c r="AV733" s="66"/>
      <c r="AW733" s="66"/>
      <c r="AX733" s="66"/>
      <c r="AY733" s="66"/>
      <c r="AZ733" s="66"/>
      <c r="BA733" s="66" t="s">
        <v>1167</v>
      </c>
      <c r="BB733">
        <v>0</v>
      </c>
      <c r="BC733" s="66" t="str">
        <f>VLOOKUP(Edges[[#This Row],[States]],'Sentiment Classification'!E:G,3,FALSE)</f>
        <v>North</v>
      </c>
      <c r="BD733" s="66" t="str">
        <f>IF(Edges[[#This Row],[Vertex 1]]=Edges[[#This Row],[Vertex 2]],"HIDE","SHOW")</f>
        <v>SHOW</v>
      </c>
      <c r="BE733" s="66">
        <f>VLOOKUP(Edges[[#This Row],[Region]],'Sentiment Classification'!J:K,2,FALSE)</f>
        <v>154</v>
      </c>
      <c r="BF733" s="66">
        <f>VLOOKUP(Edges[[#This Row],[States]],'Sentiment Classification'!E:F,2,FALSE)</f>
        <v>161</v>
      </c>
      <c r="BG733" s="65" t="str">
        <f>REPLACE(INDEX(GroupVertices[Group], MATCH(Edges[[#This Row],[Vertex 1]],GroupVertices[Vertex],0)),1,1,"")</f>
        <v>orth</v>
      </c>
      <c r="BH733" s="65" t="str">
        <f>REPLACE(INDEX(GroupVertices[Group], MATCH(Edges[[#This Row],[Vertex 2]],GroupVertices[Vertex],0)),1,1,"")</f>
        <v>orth</v>
      </c>
      <c r="BI733">
        <v>1</v>
      </c>
    </row>
    <row r="734" spans="1:61" x14ac:dyDescent="0.25">
      <c r="A734" s="64" t="s">
        <v>4539</v>
      </c>
      <c r="B734" s="64" t="s">
        <v>4565</v>
      </c>
      <c r="C734" s="79" t="s">
        <v>9479</v>
      </c>
      <c r="D734" s="87">
        <v>1</v>
      </c>
      <c r="E734" s="88"/>
      <c r="F734" s="89">
        <v>90</v>
      </c>
      <c r="G734" s="66" t="str">
        <f>IF(Edges[[#This Row],[Vertex 1]]=Edges[[#This Row],[Vertex 2]],"HIDE","SHOW")</f>
        <v>SHOW</v>
      </c>
      <c r="H734" s="77"/>
      <c r="I734" s="90"/>
      <c r="J734" s="90"/>
      <c r="K734" s="34" t="s">
        <v>65</v>
      </c>
      <c r="L734" s="93">
        <v>734</v>
      </c>
      <c r="M734" s="93"/>
      <c r="N734" s="92"/>
      <c r="O734" s="66" t="s">
        <v>232</v>
      </c>
      <c r="P734" s="68">
        <v>42850.603715277779</v>
      </c>
      <c r="Q734" s="66" t="s">
        <v>4680</v>
      </c>
      <c r="R734" s="66"/>
      <c r="S734" s="66"/>
      <c r="T734" s="66" t="s">
        <v>4857</v>
      </c>
      <c r="U734" s="66"/>
      <c r="V734" s="70" t="s">
        <v>5113</v>
      </c>
      <c r="W734" s="68">
        <v>42850.603715277779</v>
      </c>
      <c r="X734" s="70" t="s">
        <v>5432</v>
      </c>
      <c r="Y734" s="66"/>
      <c r="Z734" s="66"/>
      <c r="AA734" s="72" t="s">
        <v>5783</v>
      </c>
      <c r="AB734" s="66"/>
      <c r="AC734" s="66" t="b">
        <v>0</v>
      </c>
      <c r="AD734" s="66">
        <v>0</v>
      </c>
      <c r="AE734" s="72" t="s">
        <v>294</v>
      </c>
      <c r="AF734" s="66" t="b">
        <v>0</v>
      </c>
      <c r="AG734" s="66" t="s">
        <v>297</v>
      </c>
      <c r="AH734" s="66"/>
      <c r="AI734" s="72" t="s">
        <v>294</v>
      </c>
      <c r="AJ734" s="66" t="b">
        <v>0</v>
      </c>
      <c r="AK734" s="66">
        <v>61</v>
      </c>
      <c r="AL734" s="72" t="s">
        <v>5814</v>
      </c>
      <c r="AM734" s="66" t="s">
        <v>303</v>
      </c>
      <c r="AN734" s="66" t="b">
        <v>0</v>
      </c>
      <c r="AO734" s="72" t="s">
        <v>5814</v>
      </c>
      <c r="AP734" s="66" t="s">
        <v>178</v>
      </c>
      <c r="AQ734" s="66">
        <v>0</v>
      </c>
      <c r="AR734" s="66">
        <v>0</v>
      </c>
      <c r="AS734" s="66"/>
      <c r="AT734" s="66"/>
      <c r="AU734" s="66"/>
      <c r="AV734" s="66"/>
      <c r="AW734" s="66"/>
      <c r="AX734" s="66"/>
      <c r="AY734" s="66"/>
      <c r="AZ734" s="66"/>
      <c r="BA734" s="66" t="s">
        <v>1167</v>
      </c>
      <c r="BB734">
        <v>1</v>
      </c>
      <c r="BC734" s="66" t="str">
        <f>VLOOKUP(Edges[[#This Row],[States]],'Sentiment Classification'!E:G,3,FALSE)</f>
        <v>North</v>
      </c>
      <c r="BD734" s="66" t="str">
        <f>IF(Edges[[#This Row],[Vertex 1]]=Edges[[#This Row],[Vertex 2]],"HIDE","SHOW")</f>
        <v>SHOW</v>
      </c>
      <c r="BE734" s="66">
        <f>VLOOKUP(Edges[[#This Row],[Region]],'Sentiment Classification'!J:K,2,FALSE)</f>
        <v>154</v>
      </c>
      <c r="BF734" s="66">
        <f>VLOOKUP(Edges[[#This Row],[States]],'Sentiment Classification'!E:F,2,FALSE)</f>
        <v>161</v>
      </c>
      <c r="BG734" s="65" t="str">
        <f>REPLACE(INDEX(GroupVertices[Group], MATCH(Edges[[#This Row],[Vertex 1]],GroupVertices[Vertex],0)),1,1,"")</f>
        <v>orth</v>
      </c>
      <c r="BH734" s="65" t="str">
        <f>REPLACE(INDEX(GroupVertices[Group], MATCH(Edges[[#This Row],[Vertex 2]],GroupVertices[Vertex],0)),1,1,"")</f>
        <v>orth</v>
      </c>
      <c r="BI734">
        <v>1</v>
      </c>
    </row>
    <row r="735" spans="1:61" hidden="1" x14ac:dyDescent="0.25">
      <c r="A735" s="64" t="s">
        <v>4540</v>
      </c>
      <c r="B735" s="64" t="s">
        <v>4540</v>
      </c>
      <c r="C735" s="79"/>
      <c r="D735" s="87"/>
      <c r="E735" s="88"/>
      <c r="F735" s="89"/>
      <c r="G735" s="66" t="str">
        <f>IF(Edges[[#This Row],[Vertex 1]]=Edges[[#This Row],[Vertex 2]],"HIDE","SHOW")</f>
        <v>HIDE</v>
      </c>
      <c r="H735" s="77"/>
      <c r="I735" s="90"/>
      <c r="J735" s="90"/>
      <c r="K735" s="34" t="s">
        <v>65</v>
      </c>
      <c r="L735" s="93">
        <v>735</v>
      </c>
      <c r="M735" s="93"/>
      <c r="N735" s="92"/>
      <c r="O735" s="66" t="s">
        <v>178</v>
      </c>
      <c r="P735" s="68">
        <v>42850.625555555554</v>
      </c>
      <c r="Q735" s="66" t="s">
        <v>4723</v>
      </c>
      <c r="R735" s="66"/>
      <c r="S735" s="66"/>
      <c r="T735" s="66"/>
      <c r="U735" s="66"/>
      <c r="V735" s="70" t="s">
        <v>5114</v>
      </c>
      <c r="W735" s="68">
        <v>42850.625555555554</v>
      </c>
      <c r="X735" s="70" t="s">
        <v>5433</v>
      </c>
      <c r="Y735" s="66"/>
      <c r="Z735" s="66"/>
      <c r="AA735" s="72" t="s">
        <v>5784</v>
      </c>
      <c r="AB735" s="66"/>
      <c r="AC735" s="66" t="b">
        <v>0</v>
      </c>
      <c r="AD735" s="66">
        <v>3</v>
      </c>
      <c r="AE735" s="72" t="s">
        <v>294</v>
      </c>
      <c r="AF735" s="66" t="b">
        <v>0</v>
      </c>
      <c r="AG735" s="66" t="s">
        <v>297</v>
      </c>
      <c r="AH735" s="66"/>
      <c r="AI735" s="72" t="s">
        <v>294</v>
      </c>
      <c r="AJ735" s="66" t="b">
        <v>0</v>
      </c>
      <c r="AK735" s="66">
        <v>0</v>
      </c>
      <c r="AL735" s="72" t="s">
        <v>294</v>
      </c>
      <c r="AM735" s="66" t="s">
        <v>2644</v>
      </c>
      <c r="AN735" s="66" t="b">
        <v>0</v>
      </c>
      <c r="AO735" s="72" t="s">
        <v>5784</v>
      </c>
      <c r="AP735" s="66" t="s">
        <v>178</v>
      </c>
      <c r="AQ735" s="66">
        <v>0</v>
      </c>
      <c r="AR735" s="66">
        <v>0</v>
      </c>
      <c r="AS735" s="66"/>
      <c r="AT735" s="66"/>
      <c r="AU735" s="66"/>
      <c r="AV735" s="66"/>
      <c r="AW735" s="66"/>
      <c r="AX735" s="66"/>
      <c r="AY735" s="66"/>
      <c r="AZ735" s="66"/>
      <c r="BA735" s="66" t="s">
        <v>1167</v>
      </c>
      <c r="BB735">
        <v>1</v>
      </c>
      <c r="BC735" s="66" t="str">
        <f>VLOOKUP(Edges[[#This Row],[States]],'Sentiment Classification'!E:G,3,FALSE)</f>
        <v>North</v>
      </c>
      <c r="BD735" s="66" t="str">
        <f>IF(Edges[[#This Row],[Vertex 1]]=Edges[[#This Row],[Vertex 2]],"HIDE","SHOW")</f>
        <v>HIDE</v>
      </c>
      <c r="BE735" s="66">
        <f>VLOOKUP(Edges[[#This Row],[Region]],'Sentiment Classification'!J:K,2,FALSE)</f>
        <v>154</v>
      </c>
      <c r="BF735" s="66">
        <f>VLOOKUP(Edges[[#This Row],[States]],'Sentiment Classification'!E:F,2,FALSE)</f>
        <v>161</v>
      </c>
      <c r="BG735" s="137" t="e">
        <f>REPLACE(INDEX(GroupVertices[Group], MATCH(Edges[[#This Row],[Vertex 1]],GroupVertices[Vertex],0)),1,1,"")</f>
        <v>#N/A</v>
      </c>
      <c r="BH735" s="137" t="e">
        <f>REPLACE(INDEX(GroupVertices[Group], MATCH(Edges[[#This Row],[Vertex 2]],GroupVertices[Vertex],0)),1,1,"")</f>
        <v>#N/A</v>
      </c>
      <c r="BI735">
        <v>1</v>
      </c>
    </row>
    <row r="736" spans="1:61" hidden="1" x14ac:dyDescent="0.25">
      <c r="A736" s="64" t="s">
        <v>4541</v>
      </c>
      <c r="B736" s="64" t="s">
        <v>4541</v>
      </c>
      <c r="C736" s="79"/>
      <c r="D736" s="87"/>
      <c r="E736" s="88"/>
      <c r="F736" s="89"/>
      <c r="G736" s="66" t="str">
        <f>IF(Edges[[#This Row],[Vertex 1]]=Edges[[#This Row],[Vertex 2]],"HIDE","SHOW")</f>
        <v>HIDE</v>
      </c>
      <c r="H736" s="77"/>
      <c r="I736" s="90"/>
      <c r="J736" s="90"/>
      <c r="K736" s="34" t="s">
        <v>65</v>
      </c>
      <c r="L736" s="93">
        <v>736</v>
      </c>
      <c r="M736" s="93"/>
      <c r="N736" s="92"/>
      <c r="O736" s="66" t="s">
        <v>178</v>
      </c>
      <c r="P736" s="68">
        <v>42850.631655092591</v>
      </c>
      <c r="Q736" s="66" t="s">
        <v>4724</v>
      </c>
      <c r="R736" s="66"/>
      <c r="S736" s="66"/>
      <c r="T736" s="66" t="s">
        <v>4866</v>
      </c>
      <c r="U736" s="66"/>
      <c r="V736" s="70" t="s">
        <v>5115</v>
      </c>
      <c r="W736" s="68">
        <v>42850.631655092591</v>
      </c>
      <c r="X736" s="70" t="s">
        <v>5434</v>
      </c>
      <c r="Y736" s="66"/>
      <c r="Z736" s="66"/>
      <c r="AA736" s="72" t="s">
        <v>5785</v>
      </c>
      <c r="AB736" s="66"/>
      <c r="AC736" s="66" t="b">
        <v>0</v>
      </c>
      <c r="AD736" s="66">
        <v>0</v>
      </c>
      <c r="AE736" s="72" t="s">
        <v>294</v>
      </c>
      <c r="AF736" s="66" t="b">
        <v>0</v>
      </c>
      <c r="AG736" s="66" t="s">
        <v>297</v>
      </c>
      <c r="AH736" s="66"/>
      <c r="AI736" s="72" t="s">
        <v>294</v>
      </c>
      <c r="AJ736" s="66" t="b">
        <v>0</v>
      </c>
      <c r="AK736" s="66">
        <v>0</v>
      </c>
      <c r="AL736" s="72" t="s">
        <v>294</v>
      </c>
      <c r="AM736" s="66" t="s">
        <v>1785</v>
      </c>
      <c r="AN736" s="66" t="b">
        <v>0</v>
      </c>
      <c r="AO736" s="72" t="s">
        <v>5785</v>
      </c>
      <c r="AP736" s="66" t="s">
        <v>178</v>
      </c>
      <c r="AQ736" s="66">
        <v>0</v>
      </c>
      <c r="AR736" s="66">
        <v>0</v>
      </c>
      <c r="AS736" s="66"/>
      <c r="AT736" s="66"/>
      <c r="AU736" s="66"/>
      <c r="AV736" s="66"/>
      <c r="AW736" s="66"/>
      <c r="AX736" s="66"/>
      <c r="AY736" s="66"/>
      <c r="AZ736" s="66"/>
      <c r="BA736" s="66" t="s">
        <v>1167</v>
      </c>
      <c r="BB736">
        <v>1</v>
      </c>
      <c r="BC736" s="66" t="str">
        <f>VLOOKUP(Edges[[#This Row],[States]],'Sentiment Classification'!E:G,3,FALSE)</f>
        <v>North</v>
      </c>
      <c r="BD736" s="66" t="str">
        <f>IF(Edges[[#This Row],[Vertex 1]]=Edges[[#This Row],[Vertex 2]],"HIDE","SHOW")</f>
        <v>HIDE</v>
      </c>
      <c r="BE736" s="66">
        <f>VLOOKUP(Edges[[#This Row],[Region]],'Sentiment Classification'!J:K,2,FALSE)</f>
        <v>154</v>
      </c>
      <c r="BF736" s="66">
        <f>VLOOKUP(Edges[[#This Row],[States]],'Sentiment Classification'!E:F,2,FALSE)</f>
        <v>161</v>
      </c>
      <c r="BG736" s="137" t="e">
        <f>REPLACE(INDEX(GroupVertices[Group], MATCH(Edges[[#This Row],[Vertex 1]],GroupVertices[Vertex],0)),1,1,"")</f>
        <v>#N/A</v>
      </c>
      <c r="BH736" s="137" t="e">
        <f>REPLACE(INDEX(GroupVertices[Group], MATCH(Edges[[#This Row],[Vertex 2]],GroupVertices[Vertex],0)),1,1,"")</f>
        <v>#N/A</v>
      </c>
      <c r="BI736">
        <v>1</v>
      </c>
    </row>
    <row r="737" spans="1:61" hidden="1" x14ac:dyDescent="0.25">
      <c r="A737" s="64" t="s">
        <v>4542</v>
      </c>
      <c r="B737" s="64" t="s">
        <v>4542</v>
      </c>
      <c r="C737" s="79"/>
      <c r="D737" s="87"/>
      <c r="E737" s="88"/>
      <c r="F737" s="89"/>
      <c r="G737" s="66" t="str">
        <f>IF(Edges[[#This Row],[Vertex 1]]=Edges[[#This Row],[Vertex 2]],"HIDE","SHOW")</f>
        <v>HIDE</v>
      </c>
      <c r="H737" s="77"/>
      <c r="I737" s="90"/>
      <c r="J737" s="90"/>
      <c r="K737" s="34" t="s">
        <v>65</v>
      </c>
      <c r="L737" s="93">
        <v>737</v>
      </c>
      <c r="M737" s="93"/>
      <c r="N737" s="92"/>
      <c r="O737" s="66" t="s">
        <v>178</v>
      </c>
      <c r="P737" s="68">
        <v>42850.632094907407</v>
      </c>
      <c r="Q737" s="66" t="s">
        <v>4725</v>
      </c>
      <c r="R737" s="66"/>
      <c r="S737" s="66"/>
      <c r="T737" s="66"/>
      <c r="U737" s="66"/>
      <c r="V737" s="70" t="s">
        <v>5116</v>
      </c>
      <c r="W737" s="68">
        <v>42850.632094907407</v>
      </c>
      <c r="X737" s="70" t="s">
        <v>5435</v>
      </c>
      <c r="Y737" s="66"/>
      <c r="Z737" s="66"/>
      <c r="AA737" s="72" t="s">
        <v>5786</v>
      </c>
      <c r="AB737" s="66"/>
      <c r="AC737" s="66" t="b">
        <v>0</v>
      </c>
      <c r="AD737" s="66">
        <v>0</v>
      </c>
      <c r="AE737" s="72" t="s">
        <v>294</v>
      </c>
      <c r="AF737" s="66" t="b">
        <v>0</v>
      </c>
      <c r="AG737" s="66" t="s">
        <v>297</v>
      </c>
      <c r="AH737" s="66"/>
      <c r="AI737" s="72" t="s">
        <v>294</v>
      </c>
      <c r="AJ737" s="66" t="b">
        <v>0</v>
      </c>
      <c r="AK737" s="66">
        <v>0</v>
      </c>
      <c r="AL737" s="72" t="s">
        <v>294</v>
      </c>
      <c r="AM737" s="66" t="s">
        <v>1020</v>
      </c>
      <c r="AN737" s="66" t="b">
        <v>0</v>
      </c>
      <c r="AO737" s="72" t="s">
        <v>5786</v>
      </c>
      <c r="AP737" s="66" t="s">
        <v>178</v>
      </c>
      <c r="AQ737" s="66">
        <v>0</v>
      </c>
      <c r="AR737" s="66">
        <v>0</v>
      </c>
      <c r="AS737" s="66"/>
      <c r="AT737" s="66"/>
      <c r="AU737" s="66"/>
      <c r="AV737" s="66"/>
      <c r="AW737" s="66"/>
      <c r="AX737" s="66"/>
      <c r="AY737" s="66"/>
      <c r="AZ737" s="66"/>
      <c r="BA737" s="66" t="s">
        <v>1167</v>
      </c>
      <c r="BB737">
        <v>1</v>
      </c>
      <c r="BC737" s="66" t="str">
        <f>VLOOKUP(Edges[[#This Row],[States]],'Sentiment Classification'!E:G,3,FALSE)</f>
        <v>North</v>
      </c>
      <c r="BD737" s="66" t="str">
        <f>IF(Edges[[#This Row],[Vertex 1]]=Edges[[#This Row],[Vertex 2]],"HIDE","SHOW")</f>
        <v>HIDE</v>
      </c>
      <c r="BE737" s="66">
        <f>VLOOKUP(Edges[[#This Row],[Region]],'Sentiment Classification'!J:K,2,FALSE)</f>
        <v>154</v>
      </c>
      <c r="BF737" s="66">
        <f>VLOOKUP(Edges[[#This Row],[States]],'Sentiment Classification'!E:F,2,FALSE)</f>
        <v>161</v>
      </c>
      <c r="BG737" s="137" t="e">
        <f>REPLACE(INDEX(GroupVertices[Group], MATCH(Edges[[#This Row],[Vertex 1]],GroupVertices[Vertex],0)),1,1,"")</f>
        <v>#N/A</v>
      </c>
      <c r="BH737" s="137" t="e">
        <f>REPLACE(INDEX(GroupVertices[Group], MATCH(Edges[[#This Row],[Vertex 2]],GroupVertices[Vertex],0)),1,1,"")</f>
        <v>#N/A</v>
      </c>
      <c r="BI737">
        <v>1</v>
      </c>
    </row>
    <row r="738" spans="1:61" x14ac:dyDescent="0.25">
      <c r="A738" s="64" t="s">
        <v>4543</v>
      </c>
      <c r="B738" s="64" t="s">
        <v>4626</v>
      </c>
      <c r="C738" s="79" t="s">
        <v>9480</v>
      </c>
      <c r="D738" s="87">
        <v>1</v>
      </c>
      <c r="E738" s="88"/>
      <c r="F738" s="89">
        <v>90</v>
      </c>
      <c r="G738" s="66" t="str">
        <f>IF(Edges[[#This Row],[Vertex 1]]=Edges[[#This Row],[Vertex 2]],"HIDE","SHOW")</f>
        <v>SHOW</v>
      </c>
      <c r="H738" s="77"/>
      <c r="I738" s="90"/>
      <c r="J738" s="90"/>
      <c r="K738" s="34" t="s">
        <v>65</v>
      </c>
      <c r="L738" s="93">
        <v>738</v>
      </c>
      <c r="M738" s="93"/>
      <c r="N738" s="92"/>
      <c r="O738" s="66" t="s">
        <v>233</v>
      </c>
      <c r="P738" s="68">
        <v>42850.654189814813</v>
      </c>
      <c r="Q738" s="66" t="s">
        <v>4726</v>
      </c>
      <c r="R738" s="66"/>
      <c r="S738" s="66"/>
      <c r="T738" s="66"/>
      <c r="U738" s="66"/>
      <c r="V738" s="70" t="s">
        <v>5117</v>
      </c>
      <c r="W738" s="68">
        <v>42850.654189814813</v>
      </c>
      <c r="X738" s="70" t="s">
        <v>5436</v>
      </c>
      <c r="Y738" s="66"/>
      <c r="Z738" s="66"/>
      <c r="AA738" s="72" t="s">
        <v>5787</v>
      </c>
      <c r="AB738" s="66"/>
      <c r="AC738" s="66" t="b">
        <v>0</v>
      </c>
      <c r="AD738" s="66">
        <v>0</v>
      </c>
      <c r="AE738" s="72" t="s">
        <v>5897</v>
      </c>
      <c r="AF738" s="66" t="b">
        <v>0</v>
      </c>
      <c r="AG738" s="66" t="s">
        <v>297</v>
      </c>
      <c r="AH738" s="66"/>
      <c r="AI738" s="72" t="s">
        <v>294</v>
      </c>
      <c r="AJ738" s="66" t="b">
        <v>0</v>
      </c>
      <c r="AK738" s="66">
        <v>0</v>
      </c>
      <c r="AL738" s="72" t="s">
        <v>294</v>
      </c>
      <c r="AM738" s="66" t="s">
        <v>585</v>
      </c>
      <c r="AN738" s="66" t="b">
        <v>0</v>
      </c>
      <c r="AO738" s="72" t="s">
        <v>5787</v>
      </c>
      <c r="AP738" s="66" t="s">
        <v>178</v>
      </c>
      <c r="AQ738" s="66">
        <v>0</v>
      </c>
      <c r="AR738" s="66">
        <v>0</v>
      </c>
      <c r="AS738" s="66"/>
      <c r="AT738" s="66"/>
      <c r="AU738" s="66"/>
      <c r="AV738" s="66"/>
      <c r="AW738" s="66"/>
      <c r="AX738" s="66"/>
      <c r="AY738" s="66"/>
      <c r="AZ738" s="66"/>
      <c r="BA738" s="66" t="s">
        <v>1167</v>
      </c>
      <c r="BB738">
        <v>-1</v>
      </c>
      <c r="BC738" s="66" t="str">
        <f>VLOOKUP(Edges[[#This Row],[States]],'Sentiment Classification'!E:G,3,FALSE)</f>
        <v>North</v>
      </c>
      <c r="BD738" s="66" t="str">
        <f>IF(Edges[[#This Row],[Vertex 1]]=Edges[[#This Row],[Vertex 2]],"HIDE","SHOW")</f>
        <v>SHOW</v>
      </c>
      <c r="BE738" s="66">
        <f>VLOOKUP(Edges[[#This Row],[Region]],'Sentiment Classification'!J:K,2,FALSE)</f>
        <v>154</v>
      </c>
      <c r="BF738" s="66">
        <f>VLOOKUP(Edges[[#This Row],[States]],'Sentiment Classification'!E:F,2,FALSE)</f>
        <v>161</v>
      </c>
      <c r="BG738" s="65" t="str">
        <f>REPLACE(INDEX(GroupVertices[Group], MATCH(Edges[[#This Row],[Vertex 1]],GroupVertices[Vertex],0)),1,1,"")</f>
        <v>orth</v>
      </c>
      <c r="BH738" s="65" t="str">
        <f>REPLACE(INDEX(GroupVertices[Group], MATCH(Edges[[#This Row],[Vertex 2]],GroupVertices[Vertex],0)),1,1,"")</f>
        <v>orth</v>
      </c>
      <c r="BI738">
        <v>1</v>
      </c>
    </row>
    <row r="739" spans="1:61" x14ac:dyDescent="0.25">
      <c r="A739" s="64" t="s">
        <v>4544</v>
      </c>
      <c r="B739" s="64" t="s">
        <v>4627</v>
      </c>
      <c r="C739" s="79" t="s">
        <v>9479</v>
      </c>
      <c r="D739" s="87">
        <v>1</v>
      </c>
      <c r="E739" s="88"/>
      <c r="F739" s="89">
        <v>90</v>
      </c>
      <c r="G739" s="66" t="str">
        <f>IF(Edges[[#This Row],[Vertex 1]]=Edges[[#This Row],[Vertex 2]],"HIDE","SHOW")</f>
        <v>SHOW</v>
      </c>
      <c r="H739" s="77"/>
      <c r="I739" s="90"/>
      <c r="J739" s="90"/>
      <c r="K739" s="34" t="s">
        <v>65</v>
      </c>
      <c r="L739" s="93">
        <v>739</v>
      </c>
      <c r="M739" s="93"/>
      <c r="N739" s="92"/>
      <c r="O739" s="66" t="s">
        <v>232</v>
      </c>
      <c r="P739" s="68">
        <v>42850.71802083333</v>
      </c>
      <c r="Q739" s="66" t="s">
        <v>4727</v>
      </c>
      <c r="R739" s="66"/>
      <c r="S739" s="66"/>
      <c r="T739" s="66"/>
      <c r="U739" s="66"/>
      <c r="V739" s="70" t="s">
        <v>5118</v>
      </c>
      <c r="W739" s="68">
        <v>42850.71802083333</v>
      </c>
      <c r="X739" s="70" t="s">
        <v>5437</v>
      </c>
      <c r="Y739" s="66"/>
      <c r="Z739" s="66"/>
      <c r="AA739" s="72" t="s">
        <v>5788</v>
      </c>
      <c r="AB739" s="66"/>
      <c r="AC739" s="66" t="b">
        <v>0</v>
      </c>
      <c r="AD739" s="66">
        <v>0</v>
      </c>
      <c r="AE739" s="72" t="s">
        <v>294</v>
      </c>
      <c r="AF739" s="66" t="b">
        <v>0</v>
      </c>
      <c r="AG739" s="66" t="s">
        <v>298</v>
      </c>
      <c r="AH739" s="66"/>
      <c r="AI739" s="72" t="s">
        <v>294</v>
      </c>
      <c r="AJ739" s="66" t="b">
        <v>0</v>
      </c>
      <c r="AK739" s="66">
        <v>0</v>
      </c>
      <c r="AL739" s="72" t="s">
        <v>294</v>
      </c>
      <c r="AM739" s="66" t="s">
        <v>303</v>
      </c>
      <c r="AN739" s="66" t="b">
        <v>0</v>
      </c>
      <c r="AO739" s="72" t="s">
        <v>5788</v>
      </c>
      <c r="AP739" s="66" t="s">
        <v>178</v>
      </c>
      <c r="AQ739" s="66">
        <v>0</v>
      </c>
      <c r="AR739" s="66">
        <v>0</v>
      </c>
      <c r="AS739" s="66"/>
      <c r="AT739" s="66"/>
      <c r="AU739" s="66"/>
      <c r="AV739" s="66"/>
      <c r="AW739" s="66"/>
      <c r="AX739" s="66"/>
      <c r="AY739" s="66"/>
      <c r="AZ739" s="66"/>
      <c r="BA739" s="66" t="s">
        <v>1167</v>
      </c>
      <c r="BB739">
        <v>1</v>
      </c>
      <c r="BC739" s="66" t="str">
        <f>VLOOKUP(Edges[[#This Row],[States]],'Sentiment Classification'!E:G,3,FALSE)</f>
        <v>North</v>
      </c>
      <c r="BD739" s="66" t="str">
        <f>IF(Edges[[#This Row],[Vertex 1]]=Edges[[#This Row],[Vertex 2]],"HIDE","SHOW")</f>
        <v>SHOW</v>
      </c>
      <c r="BE739" s="66">
        <f>VLOOKUP(Edges[[#This Row],[Region]],'Sentiment Classification'!J:K,2,FALSE)</f>
        <v>154</v>
      </c>
      <c r="BF739" s="66">
        <f>VLOOKUP(Edges[[#This Row],[States]],'Sentiment Classification'!E:F,2,FALSE)</f>
        <v>161</v>
      </c>
      <c r="BG739" s="65" t="str">
        <f>REPLACE(INDEX(GroupVertices[Group], MATCH(Edges[[#This Row],[Vertex 1]],GroupVertices[Vertex],0)),1,1,"")</f>
        <v>orth</v>
      </c>
      <c r="BH739" s="65" t="str">
        <f>REPLACE(INDEX(GroupVertices[Group], MATCH(Edges[[#This Row],[Vertex 2]],GroupVertices[Vertex],0)),1,1,"")</f>
        <v>orth</v>
      </c>
      <c r="BI739">
        <v>1</v>
      </c>
    </row>
    <row r="740" spans="1:61" x14ac:dyDescent="0.25">
      <c r="A740" s="64" t="s">
        <v>4544</v>
      </c>
      <c r="B740" s="64" t="s">
        <v>4628</v>
      </c>
      <c r="C740" s="79" t="s">
        <v>9479</v>
      </c>
      <c r="D740" s="87">
        <v>1</v>
      </c>
      <c r="E740" s="88"/>
      <c r="F740" s="89">
        <v>90</v>
      </c>
      <c r="G740" s="66" t="str">
        <f>IF(Edges[[#This Row],[Vertex 1]]=Edges[[#This Row],[Vertex 2]],"HIDE","SHOW")</f>
        <v>SHOW</v>
      </c>
      <c r="H740" s="77"/>
      <c r="I740" s="90"/>
      <c r="J740" s="90"/>
      <c r="K740" s="34" t="s">
        <v>65</v>
      </c>
      <c r="L740" s="93">
        <v>740</v>
      </c>
      <c r="M740" s="93"/>
      <c r="N740" s="92"/>
      <c r="O740" s="66" t="s">
        <v>232</v>
      </c>
      <c r="P740" s="68">
        <v>42850.71802083333</v>
      </c>
      <c r="Q740" s="66" t="s">
        <v>4727</v>
      </c>
      <c r="R740" s="66"/>
      <c r="S740" s="66"/>
      <c r="T740" s="66"/>
      <c r="U740" s="66"/>
      <c r="V740" s="70" t="s">
        <v>5118</v>
      </c>
      <c r="W740" s="68">
        <v>42850.71802083333</v>
      </c>
      <c r="X740" s="70" t="s">
        <v>5437</v>
      </c>
      <c r="Y740" s="66"/>
      <c r="Z740" s="66"/>
      <c r="AA740" s="72" t="s">
        <v>5788</v>
      </c>
      <c r="AB740" s="66"/>
      <c r="AC740" s="66" t="b">
        <v>0</v>
      </c>
      <c r="AD740" s="66">
        <v>0</v>
      </c>
      <c r="AE740" s="72" t="s">
        <v>294</v>
      </c>
      <c r="AF740" s="66" t="b">
        <v>0</v>
      </c>
      <c r="AG740" s="66" t="s">
        <v>298</v>
      </c>
      <c r="AH740" s="66"/>
      <c r="AI740" s="72" t="s">
        <v>294</v>
      </c>
      <c r="AJ740" s="66" t="b">
        <v>0</v>
      </c>
      <c r="AK740" s="66">
        <v>0</v>
      </c>
      <c r="AL740" s="72" t="s">
        <v>294</v>
      </c>
      <c r="AM740" s="66" t="s">
        <v>303</v>
      </c>
      <c r="AN740" s="66" t="b">
        <v>0</v>
      </c>
      <c r="AO740" s="72" t="s">
        <v>5788</v>
      </c>
      <c r="AP740" s="66" t="s">
        <v>178</v>
      </c>
      <c r="AQ740" s="66">
        <v>0</v>
      </c>
      <c r="AR740" s="66">
        <v>0</v>
      </c>
      <c r="AS740" s="66"/>
      <c r="AT740" s="66"/>
      <c r="AU740" s="66"/>
      <c r="AV740" s="66"/>
      <c r="AW740" s="66"/>
      <c r="AX740" s="66"/>
      <c r="AY740" s="66"/>
      <c r="AZ740" s="66"/>
      <c r="BA740" s="66" t="s">
        <v>1167</v>
      </c>
      <c r="BB740">
        <v>1</v>
      </c>
      <c r="BC740" s="66" t="str">
        <f>VLOOKUP(Edges[[#This Row],[States]],'Sentiment Classification'!E:G,3,FALSE)</f>
        <v>North</v>
      </c>
      <c r="BD740" s="66" t="str">
        <f>IF(Edges[[#This Row],[Vertex 1]]=Edges[[#This Row],[Vertex 2]],"HIDE","SHOW")</f>
        <v>SHOW</v>
      </c>
      <c r="BE740" s="66">
        <f>VLOOKUP(Edges[[#This Row],[Region]],'Sentiment Classification'!J:K,2,FALSE)</f>
        <v>154</v>
      </c>
      <c r="BF740" s="66">
        <f>VLOOKUP(Edges[[#This Row],[States]],'Sentiment Classification'!E:F,2,FALSE)</f>
        <v>161</v>
      </c>
      <c r="BG740" s="65" t="str">
        <f>REPLACE(INDEX(GroupVertices[Group], MATCH(Edges[[#This Row],[Vertex 1]],GroupVertices[Vertex],0)),1,1,"")</f>
        <v>orth</v>
      </c>
      <c r="BH740" s="65" t="str">
        <f>REPLACE(INDEX(GroupVertices[Group], MATCH(Edges[[#This Row],[Vertex 2]],GroupVertices[Vertex],0)),1,1,"")</f>
        <v>orth</v>
      </c>
      <c r="BI740">
        <v>1</v>
      </c>
    </row>
    <row r="741" spans="1:61" x14ac:dyDescent="0.25">
      <c r="A741" s="64" t="s">
        <v>4545</v>
      </c>
      <c r="B741" s="64" t="s">
        <v>4629</v>
      </c>
      <c r="C741" s="79" t="s">
        <v>9481</v>
      </c>
      <c r="D741" s="87">
        <v>1</v>
      </c>
      <c r="E741" s="88"/>
      <c r="F741" s="89">
        <v>90</v>
      </c>
      <c r="G741" s="66" t="str">
        <f>IF(Edges[[#This Row],[Vertex 1]]=Edges[[#This Row],[Vertex 2]],"HIDE","SHOW")</f>
        <v>SHOW</v>
      </c>
      <c r="H741" s="77"/>
      <c r="I741" s="90"/>
      <c r="J741" s="90"/>
      <c r="K741" s="34" t="s">
        <v>65</v>
      </c>
      <c r="L741" s="93">
        <v>741</v>
      </c>
      <c r="M741" s="93"/>
      <c r="N741" s="92"/>
      <c r="O741" s="66" t="s">
        <v>233</v>
      </c>
      <c r="P741" s="68">
        <v>42850.79111111111</v>
      </c>
      <c r="Q741" s="66" t="s">
        <v>4728</v>
      </c>
      <c r="R741" s="69" t="s">
        <v>4823</v>
      </c>
      <c r="S741" s="66" t="s">
        <v>525</v>
      </c>
      <c r="T741" s="66"/>
      <c r="U741" s="66"/>
      <c r="V741" s="70" t="s">
        <v>5119</v>
      </c>
      <c r="W741" s="68">
        <v>42850.79111111111</v>
      </c>
      <c r="X741" s="70" t="s">
        <v>5438</v>
      </c>
      <c r="Y741" s="66"/>
      <c r="Z741" s="66"/>
      <c r="AA741" s="72" t="s">
        <v>5789</v>
      </c>
      <c r="AB741" s="72" t="s">
        <v>5870</v>
      </c>
      <c r="AC741" s="66" t="b">
        <v>0</v>
      </c>
      <c r="AD741" s="66">
        <v>0</v>
      </c>
      <c r="AE741" s="72" t="s">
        <v>5898</v>
      </c>
      <c r="AF741" s="66" t="b">
        <v>0</v>
      </c>
      <c r="AG741" s="66" t="s">
        <v>297</v>
      </c>
      <c r="AH741" s="66"/>
      <c r="AI741" s="72" t="s">
        <v>294</v>
      </c>
      <c r="AJ741" s="66" t="b">
        <v>0</v>
      </c>
      <c r="AK741" s="66">
        <v>0</v>
      </c>
      <c r="AL741" s="72" t="s">
        <v>294</v>
      </c>
      <c r="AM741" s="66" t="s">
        <v>303</v>
      </c>
      <c r="AN741" s="66" t="b">
        <v>1</v>
      </c>
      <c r="AO741" s="72" t="s">
        <v>5870</v>
      </c>
      <c r="AP741" s="66" t="s">
        <v>178</v>
      </c>
      <c r="AQ741" s="66">
        <v>0</v>
      </c>
      <c r="AR741" s="66">
        <v>0</v>
      </c>
      <c r="AS741" s="66"/>
      <c r="AT741" s="66"/>
      <c r="AU741" s="66"/>
      <c r="AV741" s="66"/>
      <c r="AW741" s="66"/>
      <c r="AX741" s="66"/>
      <c r="AY741" s="66"/>
      <c r="AZ741" s="66"/>
      <c r="BA741" s="66" t="s">
        <v>1167</v>
      </c>
      <c r="BB741">
        <v>0</v>
      </c>
      <c r="BC741" s="66" t="str">
        <f>VLOOKUP(Edges[[#This Row],[States]],'Sentiment Classification'!E:G,3,FALSE)</f>
        <v>North</v>
      </c>
      <c r="BD741" s="66" t="str">
        <f>IF(Edges[[#This Row],[Vertex 1]]=Edges[[#This Row],[Vertex 2]],"HIDE","SHOW")</f>
        <v>SHOW</v>
      </c>
      <c r="BE741" s="66">
        <f>VLOOKUP(Edges[[#This Row],[Region]],'Sentiment Classification'!J:K,2,FALSE)</f>
        <v>154</v>
      </c>
      <c r="BF741" s="66">
        <f>VLOOKUP(Edges[[#This Row],[States]],'Sentiment Classification'!E:F,2,FALSE)</f>
        <v>161</v>
      </c>
      <c r="BG741" s="65" t="str">
        <f>REPLACE(INDEX(GroupVertices[Group], MATCH(Edges[[#This Row],[Vertex 1]],GroupVertices[Vertex],0)),1,1,"")</f>
        <v>orth</v>
      </c>
      <c r="BH741" s="65" t="str">
        <f>REPLACE(INDEX(GroupVertices[Group], MATCH(Edges[[#This Row],[Vertex 2]],GroupVertices[Vertex],0)),1,1,"")</f>
        <v>orth</v>
      </c>
      <c r="BI741">
        <v>1</v>
      </c>
    </row>
    <row r="742" spans="1:61" x14ac:dyDescent="0.25">
      <c r="A742" s="64" t="s">
        <v>4546</v>
      </c>
      <c r="B742" s="64" t="s">
        <v>4591</v>
      </c>
      <c r="C742" s="79" t="s">
        <v>9481</v>
      </c>
      <c r="D742" s="87">
        <v>1</v>
      </c>
      <c r="E742" s="88"/>
      <c r="F742" s="89">
        <v>90</v>
      </c>
      <c r="G742" s="66" t="str">
        <f>IF(Edges[[#This Row],[Vertex 1]]=Edges[[#This Row],[Vertex 2]],"HIDE","SHOW")</f>
        <v>SHOW</v>
      </c>
      <c r="H742" s="77"/>
      <c r="I742" s="90"/>
      <c r="J742" s="90"/>
      <c r="K742" s="34" t="s">
        <v>65</v>
      </c>
      <c r="L742" s="93">
        <v>742</v>
      </c>
      <c r="M742" s="93"/>
      <c r="N742" s="92"/>
      <c r="O742" s="66" t="s">
        <v>232</v>
      </c>
      <c r="P742" s="68">
        <v>42851.243900462963</v>
      </c>
      <c r="Q742" s="66" t="s">
        <v>4719</v>
      </c>
      <c r="R742" s="66"/>
      <c r="S742" s="66"/>
      <c r="T742" s="66" t="s">
        <v>4864</v>
      </c>
      <c r="U742" s="69" t="s">
        <v>4879</v>
      </c>
      <c r="V742" s="70" t="s">
        <v>4879</v>
      </c>
      <c r="W742" s="68">
        <v>42851.243900462963</v>
      </c>
      <c r="X742" s="70" t="s">
        <v>5439</v>
      </c>
      <c r="Y742" s="66"/>
      <c r="Z742" s="66"/>
      <c r="AA742" s="72" t="s">
        <v>5790</v>
      </c>
      <c r="AB742" s="66"/>
      <c r="AC742" s="66" t="b">
        <v>0</v>
      </c>
      <c r="AD742" s="66">
        <v>0</v>
      </c>
      <c r="AE742" s="72" t="s">
        <v>294</v>
      </c>
      <c r="AF742" s="66" t="b">
        <v>0</v>
      </c>
      <c r="AG742" s="66" t="s">
        <v>297</v>
      </c>
      <c r="AH742" s="66"/>
      <c r="AI742" s="72" t="s">
        <v>294</v>
      </c>
      <c r="AJ742" s="66" t="b">
        <v>0</v>
      </c>
      <c r="AK742" s="66">
        <v>26</v>
      </c>
      <c r="AL742" s="72" t="s">
        <v>5840</v>
      </c>
      <c r="AM742" s="66" t="s">
        <v>303</v>
      </c>
      <c r="AN742" s="66" t="b">
        <v>0</v>
      </c>
      <c r="AO742" s="72" t="s">
        <v>5840</v>
      </c>
      <c r="AP742" s="66" t="s">
        <v>178</v>
      </c>
      <c r="AQ742" s="66">
        <v>0</v>
      </c>
      <c r="AR742" s="66">
        <v>0</v>
      </c>
      <c r="AS742" s="66"/>
      <c r="AT742" s="66"/>
      <c r="AU742" s="66"/>
      <c r="AV742" s="66"/>
      <c r="AW742" s="66"/>
      <c r="AX742" s="66"/>
      <c r="AY742" s="66"/>
      <c r="AZ742" s="66"/>
      <c r="BA742" s="66" t="s">
        <v>1167</v>
      </c>
      <c r="BB742">
        <v>0</v>
      </c>
      <c r="BC742" s="66" t="str">
        <f>VLOOKUP(Edges[[#This Row],[States]],'Sentiment Classification'!E:G,3,FALSE)</f>
        <v>North</v>
      </c>
      <c r="BD742" s="66" t="str">
        <f>IF(Edges[[#This Row],[Vertex 1]]=Edges[[#This Row],[Vertex 2]],"HIDE","SHOW")</f>
        <v>SHOW</v>
      </c>
      <c r="BE742" s="66">
        <f>VLOOKUP(Edges[[#This Row],[Region]],'Sentiment Classification'!J:K,2,FALSE)</f>
        <v>154</v>
      </c>
      <c r="BF742" s="66">
        <f>VLOOKUP(Edges[[#This Row],[States]],'Sentiment Classification'!E:F,2,FALSE)</f>
        <v>161</v>
      </c>
      <c r="BG742" s="65" t="str">
        <f>REPLACE(INDEX(GroupVertices[Group], MATCH(Edges[[#This Row],[Vertex 1]],GroupVertices[Vertex],0)),1,1,"")</f>
        <v>orth</v>
      </c>
      <c r="BH742" s="65" t="str">
        <f>REPLACE(INDEX(GroupVertices[Group], MATCH(Edges[[#This Row],[Vertex 2]],GroupVertices[Vertex],0)),1,1,"")</f>
        <v>orth</v>
      </c>
      <c r="BI742">
        <v>1</v>
      </c>
    </row>
    <row r="743" spans="1:61" hidden="1" x14ac:dyDescent="0.25">
      <c r="A743" s="64" t="s">
        <v>4547</v>
      </c>
      <c r="B743" s="64" t="s">
        <v>4547</v>
      </c>
      <c r="C743" s="79"/>
      <c r="D743" s="87"/>
      <c r="E743" s="88"/>
      <c r="F743" s="89"/>
      <c r="G743" s="66" t="str">
        <f>IF(Edges[[#This Row],[Vertex 1]]=Edges[[#This Row],[Vertex 2]],"HIDE","SHOW")</f>
        <v>HIDE</v>
      </c>
      <c r="H743" s="77"/>
      <c r="I743" s="90"/>
      <c r="J743" s="90"/>
      <c r="K743" s="34" t="s">
        <v>65</v>
      </c>
      <c r="L743" s="93">
        <v>743</v>
      </c>
      <c r="M743" s="93"/>
      <c r="N743" s="92"/>
      <c r="O743" s="66" t="s">
        <v>178</v>
      </c>
      <c r="P743" s="68">
        <v>42851.290370370371</v>
      </c>
      <c r="Q743" s="66" t="s">
        <v>4729</v>
      </c>
      <c r="R743" s="66"/>
      <c r="S743" s="66"/>
      <c r="T743" s="66" t="s">
        <v>4867</v>
      </c>
      <c r="U743" s="66"/>
      <c r="V743" s="70" t="s">
        <v>5120</v>
      </c>
      <c r="W743" s="68">
        <v>42851.290370370371</v>
      </c>
      <c r="X743" s="70" t="s">
        <v>5440</v>
      </c>
      <c r="Y743" s="66"/>
      <c r="Z743" s="66"/>
      <c r="AA743" s="72" t="s">
        <v>5791</v>
      </c>
      <c r="AB743" s="66"/>
      <c r="AC743" s="66" t="b">
        <v>0</v>
      </c>
      <c r="AD743" s="66">
        <v>0</v>
      </c>
      <c r="AE743" s="72" t="s">
        <v>294</v>
      </c>
      <c r="AF743" s="66" t="b">
        <v>0</v>
      </c>
      <c r="AG743" s="66" t="s">
        <v>297</v>
      </c>
      <c r="AH743" s="66"/>
      <c r="AI743" s="72" t="s">
        <v>294</v>
      </c>
      <c r="AJ743" s="66" t="b">
        <v>0</v>
      </c>
      <c r="AK743" s="66">
        <v>0</v>
      </c>
      <c r="AL743" s="72" t="s">
        <v>294</v>
      </c>
      <c r="AM743" s="66" t="s">
        <v>300</v>
      </c>
      <c r="AN743" s="66" t="b">
        <v>0</v>
      </c>
      <c r="AO743" s="72" t="s">
        <v>5791</v>
      </c>
      <c r="AP743" s="66" t="s">
        <v>178</v>
      </c>
      <c r="AQ743" s="66">
        <v>0</v>
      </c>
      <c r="AR743" s="66">
        <v>0</v>
      </c>
      <c r="AS743" s="66"/>
      <c r="AT743" s="66"/>
      <c r="AU743" s="66"/>
      <c r="AV743" s="66"/>
      <c r="AW743" s="66"/>
      <c r="AX743" s="66"/>
      <c r="AY743" s="66"/>
      <c r="AZ743" s="66"/>
      <c r="BA743" s="66" t="s">
        <v>1167</v>
      </c>
      <c r="BB743">
        <v>-1</v>
      </c>
      <c r="BC743" s="66" t="str">
        <f>VLOOKUP(Edges[[#This Row],[States]],'Sentiment Classification'!E:G,3,FALSE)</f>
        <v>North</v>
      </c>
      <c r="BD743" s="66" t="str">
        <f>IF(Edges[[#This Row],[Vertex 1]]=Edges[[#This Row],[Vertex 2]],"HIDE","SHOW")</f>
        <v>HIDE</v>
      </c>
      <c r="BE743" s="66">
        <f>VLOOKUP(Edges[[#This Row],[Region]],'Sentiment Classification'!J:K,2,FALSE)</f>
        <v>154</v>
      </c>
      <c r="BF743" s="66">
        <f>VLOOKUP(Edges[[#This Row],[States]],'Sentiment Classification'!E:F,2,FALSE)</f>
        <v>161</v>
      </c>
      <c r="BG743" s="137" t="e">
        <f>REPLACE(INDEX(GroupVertices[Group], MATCH(Edges[[#This Row],[Vertex 1]],GroupVertices[Vertex],0)),1,1,"")</f>
        <v>#N/A</v>
      </c>
      <c r="BH743" s="137" t="e">
        <f>REPLACE(INDEX(GroupVertices[Group], MATCH(Edges[[#This Row],[Vertex 2]],GroupVertices[Vertex],0)),1,1,"")</f>
        <v>#N/A</v>
      </c>
      <c r="BI743">
        <v>3</v>
      </c>
    </row>
    <row r="744" spans="1:61" hidden="1" x14ac:dyDescent="0.25">
      <c r="A744" s="64" t="s">
        <v>4547</v>
      </c>
      <c r="B744" s="64" t="s">
        <v>4547</v>
      </c>
      <c r="C744" s="79"/>
      <c r="D744" s="87"/>
      <c r="E744" s="88"/>
      <c r="F744" s="89"/>
      <c r="G744" s="66" t="str">
        <f>IF(Edges[[#This Row],[Vertex 1]]=Edges[[#This Row],[Vertex 2]],"HIDE","SHOW")</f>
        <v>HIDE</v>
      </c>
      <c r="H744" s="77"/>
      <c r="I744" s="90"/>
      <c r="J744" s="90"/>
      <c r="K744" s="34" t="s">
        <v>65</v>
      </c>
      <c r="L744" s="93">
        <v>744</v>
      </c>
      <c r="M744" s="93"/>
      <c r="N744" s="92"/>
      <c r="O744" s="66" t="s">
        <v>178</v>
      </c>
      <c r="P744" s="68">
        <v>42851.292638888888</v>
      </c>
      <c r="Q744" s="66" t="s">
        <v>4730</v>
      </c>
      <c r="R744" s="66"/>
      <c r="S744" s="66"/>
      <c r="T744" s="66" t="s">
        <v>4867</v>
      </c>
      <c r="U744" s="66"/>
      <c r="V744" s="70" t="s">
        <v>5120</v>
      </c>
      <c r="W744" s="68">
        <v>42851.292638888888</v>
      </c>
      <c r="X744" s="70" t="s">
        <v>5441</v>
      </c>
      <c r="Y744" s="66"/>
      <c r="Z744" s="66"/>
      <c r="AA744" s="72" t="s">
        <v>5792</v>
      </c>
      <c r="AB744" s="66"/>
      <c r="AC744" s="66" t="b">
        <v>0</v>
      </c>
      <c r="AD744" s="66">
        <v>0</v>
      </c>
      <c r="AE744" s="72" t="s">
        <v>294</v>
      </c>
      <c r="AF744" s="66" t="b">
        <v>0</v>
      </c>
      <c r="AG744" s="66" t="s">
        <v>297</v>
      </c>
      <c r="AH744" s="66"/>
      <c r="AI744" s="72" t="s">
        <v>294</v>
      </c>
      <c r="AJ744" s="66" t="b">
        <v>0</v>
      </c>
      <c r="AK744" s="66">
        <v>0</v>
      </c>
      <c r="AL744" s="72" t="s">
        <v>294</v>
      </c>
      <c r="AM744" s="66" t="s">
        <v>300</v>
      </c>
      <c r="AN744" s="66" t="b">
        <v>0</v>
      </c>
      <c r="AO744" s="72" t="s">
        <v>5792</v>
      </c>
      <c r="AP744" s="66" t="s">
        <v>178</v>
      </c>
      <c r="AQ744" s="66">
        <v>0</v>
      </c>
      <c r="AR744" s="66">
        <v>0</v>
      </c>
      <c r="AS744" s="66"/>
      <c r="AT744" s="66"/>
      <c r="AU744" s="66"/>
      <c r="AV744" s="66"/>
      <c r="AW744" s="66"/>
      <c r="AX744" s="66"/>
      <c r="AY744" s="66"/>
      <c r="AZ744" s="66"/>
      <c r="BA744" s="66" t="s">
        <v>1167</v>
      </c>
      <c r="BB744">
        <v>-1</v>
      </c>
      <c r="BC744" s="66" t="str">
        <f>VLOOKUP(Edges[[#This Row],[States]],'Sentiment Classification'!E:G,3,FALSE)</f>
        <v>North</v>
      </c>
      <c r="BD744" s="66" t="str">
        <f>IF(Edges[[#This Row],[Vertex 1]]=Edges[[#This Row],[Vertex 2]],"HIDE","SHOW")</f>
        <v>HIDE</v>
      </c>
      <c r="BE744" s="66">
        <f>VLOOKUP(Edges[[#This Row],[Region]],'Sentiment Classification'!J:K,2,FALSE)</f>
        <v>154</v>
      </c>
      <c r="BF744" s="66">
        <f>VLOOKUP(Edges[[#This Row],[States]],'Sentiment Classification'!E:F,2,FALSE)</f>
        <v>161</v>
      </c>
      <c r="BG744" s="137" t="e">
        <f>REPLACE(INDEX(GroupVertices[Group], MATCH(Edges[[#This Row],[Vertex 1]],GroupVertices[Vertex],0)),1,1,"")</f>
        <v>#N/A</v>
      </c>
      <c r="BH744" s="137" t="e">
        <f>REPLACE(INDEX(GroupVertices[Group], MATCH(Edges[[#This Row],[Vertex 2]],GroupVertices[Vertex],0)),1,1,"")</f>
        <v>#N/A</v>
      </c>
      <c r="BI744">
        <v>3</v>
      </c>
    </row>
    <row r="745" spans="1:61" hidden="1" x14ac:dyDescent="0.25">
      <c r="A745" s="64" t="s">
        <v>4547</v>
      </c>
      <c r="B745" s="64" t="s">
        <v>4547</v>
      </c>
      <c r="C745" s="79"/>
      <c r="D745" s="87"/>
      <c r="E745" s="88"/>
      <c r="F745" s="89"/>
      <c r="G745" s="66" t="str">
        <f>IF(Edges[[#This Row],[Vertex 1]]=Edges[[#This Row],[Vertex 2]],"HIDE","SHOW")</f>
        <v>HIDE</v>
      </c>
      <c r="H745" s="77"/>
      <c r="I745" s="90"/>
      <c r="J745" s="90"/>
      <c r="K745" s="34" t="s">
        <v>65</v>
      </c>
      <c r="L745" s="93">
        <v>745</v>
      </c>
      <c r="M745" s="93"/>
      <c r="N745" s="92"/>
      <c r="O745" s="66" t="s">
        <v>178</v>
      </c>
      <c r="P745" s="68">
        <v>42851.312268518515</v>
      </c>
      <c r="Q745" s="66" t="s">
        <v>4731</v>
      </c>
      <c r="R745" s="66"/>
      <c r="S745" s="66"/>
      <c r="T745" s="66" t="s">
        <v>4868</v>
      </c>
      <c r="U745" s="66"/>
      <c r="V745" s="70" t="s">
        <v>5120</v>
      </c>
      <c r="W745" s="68">
        <v>42851.312268518515</v>
      </c>
      <c r="X745" s="70" t="s">
        <v>5442</v>
      </c>
      <c r="Y745" s="66"/>
      <c r="Z745" s="66"/>
      <c r="AA745" s="72" t="s">
        <v>5793</v>
      </c>
      <c r="AB745" s="66"/>
      <c r="AC745" s="66" t="b">
        <v>0</v>
      </c>
      <c r="AD745" s="66">
        <v>0</v>
      </c>
      <c r="AE745" s="72" t="s">
        <v>294</v>
      </c>
      <c r="AF745" s="66" t="b">
        <v>0</v>
      </c>
      <c r="AG745" s="66" t="s">
        <v>297</v>
      </c>
      <c r="AH745" s="66"/>
      <c r="AI745" s="72" t="s">
        <v>294</v>
      </c>
      <c r="AJ745" s="66" t="b">
        <v>0</v>
      </c>
      <c r="AK745" s="66">
        <v>0</v>
      </c>
      <c r="AL745" s="72" t="s">
        <v>294</v>
      </c>
      <c r="AM745" s="66" t="s">
        <v>300</v>
      </c>
      <c r="AN745" s="66" t="b">
        <v>0</v>
      </c>
      <c r="AO745" s="72" t="s">
        <v>5793</v>
      </c>
      <c r="AP745" s="66" t="s">
        <v>178</v>
      </c>
      <c r="AQ745" s="66">
        <v>0</v>
      </c>
      <c r="AR745" s="66">
        <v>0</v>
      </c>
      <c r="AS745" s="66"/>
      <c r="AT745" s="66"/>
      <c r="AU745" s="66"/>
      <c r="AV745" s="66"/>
      <c r="AW745" s="66"/>
      <c r="AX745" s="66"/>
      <c r="AY745" s="66"/>
      <c r="AZ745" s="66"/>
      <c r="BA745" s="66" t="s">
        <v>1167</v>
      </c>
      <c r="BB745">
        <v>-1</v>
      </c>
      <c r="BC745" s="66" t="str">
        <f>VLOOKUP(Edges[[#This Row],[States]],'Sentiment Classification'!E:G,3,FALSE)</f>
        <v>North</v>
      </c>
      <c r="BD745" s="66" t="str">
        <f>IF(Edges[[#This Row],[Vertex 1]]=Edges[[#This Row],[Vertex 2]],"HIDE","SHOW")</f>
        <v>HIDE</v>
      </c>
      <c r="BE745" s="66">
        <f>VLOOKUP(Edges[[#This Row],[Region]],'Sentiment Classification'!J:K,2,FALSE)</f>
        <v>154</v>
      </c>
      <c r="BF745" s="66">
        <f>VLOOKUP(Edges[[#This Row],[States]],'Sentiment Classification'!E:F,2,FALSE)</f>
        <v>161</v>
      </c>
      <c r="BG745" s="137" t="e">
        <f>REPLACE(INDEX(GroupVertices[Group], MATCH(Edges[[#This Row],[Vertex 1]],GroupVertices[Vertex],0)),1,1,"")</f>
        <v>#N/A</v>
      </c>
      <c r="BH745" s="137" t="e">
        <f>REPLACE(INDEX(GroupVertices[Group], MATCH(Edges[[#This Row],[Vertex 2]],GroupVertices[Vertex],0)),1,1,"")</f>
        <v>#N/A</v>
      </c>
      <c r="BI745">
        <v>3</v>
      </c>
    </row>
    <row r="746" spans="1:61" hidden="1" x14ac:dyDescent="0.25">
      <c r="A746" s="64" t="s">
        <v>4548</v>
      </c>
      <c r="B746" s="64" t="s">
        <v>4548</v>
      </c>
      <c r="C746" s="79"/>
      <c r="D746" s="87"/>
      <c r="E746" s="88"/>
      <c r="F746" s="89"/>
      <c r="G746" s="66" t="str">
        <f>IF(Edges[[#This Row],[Vertex 1]]=Edges[[#This Row],[Vertex 2]],"HIDE","SHOW")</f>
        <v>HIDE</v>
      </c>
      <c r="H746" s="77"/>
      <c r="I746" s="90"/>
      <c r="J746" s="90"/>
      <c r="K746" s="34" t="s">
        <v>65</v>
      </c>
      <c r="L746" s="93">
        <v>746</v>
      </c>
      <c r="M746" s="93"/>
      <c r="N746" s="92"/>
      <c r="O746" s="66" t="s">
        <v>178</v>
      </c>
      <c r="P746" s="68">
        <v>42851.423055555555</v>
      </c>
      <c r="Q746" s="66" t="s">
        <v>4732</v>
      </c>
      <c r="R746" s="69" t="s">
        <v>4824</v>
      </c>
      <c r="S746" s="66" t="s">
        <v>4847</v>
      </c>
      <c r="T746" s="66"/>
      <c r="U746" s="69" t="s">
        <v>4880</v>
      </c>
      <c r="V746" s="70" t="s">
        <v>4880</v>
      </c>
      <c r="W746" s="68">
        <v>42851.423055555555</v>
      </c>
      <c r="X746" s="70" t="s">
        <v>5443</v>
      </c>
      <c r="Y746" s="66"/>
      <c r="Z746" s="66"/>
      <c r="AA746" s="72" t="s">
        <v>5794</v>
      </c>
      <c r="AB746" s="66"/>
      <c r="AC746" s="66" t="b">
        <v>0</v>
      </c>
      <c r="AD746" s="66">
        <v>0</v>
      </c>
      <c r="AE746" s="72" t="s">
        <v>294</v>
      </c>
      <c r="AF746" s="66" t="b">
        <v>0</v>
      </c>
      <c r="AG746" s="66" t="s">
        <v>298</v>
      </c>
      <c r="AH746" s="66"/>
      <c r="AI746" s="72" t="s">
        <v>294</v>
      </c>
      <c r="AJ746" s="66" t="b">
        <v>0</v>
      </c>
      <c r="AK746" s="66">
        <v>0</v>
      </c>
      <c r="AL746" s="72" t="s">
        <v>294</v>
      </c>
      <c r="AM746" s="66" t="s">
        <v>301</v>
      </c>
      <c r="AN746" s="66" t="b">
        <v>0</v>
      </c>
      <c r="AO746" s="72" t="s">
        <v>5794</v>
      </c>
      <c r="AP746" s="66" t="s">
        <v>178</v>
      </c>
      <c r="AQ746" s="66">
        <v>0</v>
      </c>
      <c r="AR746" s="66">
        <v>0</v>
      </c>
      <c r="AS746" s="66"/>
      <c r="AT746" s="66"/>
      <c r="AU746" s="66"/>
      <c r="AV746" s="66"/>
      <c r="AW746" s="66"/>
      <c r="AX746" s="66"/>
      <c r="AY746" s="66"/>
      <c r="AZ746" s="66"/>
      <c r="BA746" s="66" t="s">
        <v>1167</v>
      </c>
      <c r="BB746">
        <v>0</v>
      </c>
      <c r="BC746" s="66" t="str">
        <f>VLOOKUP(Edges[[#This Row],[States]],'Sentiment Classification'!E:G,3,FALSE)</f>
        <v>North</v>
      </c>
      <c r="BD746" s="66" t="str">
        <f>IF(Edges[[#This Row],[Vertex 1]]=Edges[[#This Row],[Vertex 2]],"HIDE","SHOW")</f>
        <v>HIDE</v>
      </c>
      <c r="BE746" s="66">
        <f>VLOOKUP(Edges[[#This Row],[Region]],'Sentiment Classification'!J:K,2,FALSE)</f>
        <v>154</v>
      </c>
      <c r="BF746" s="66">
        <f>VLOOKUP(Edges[[#This Row],[States]],'Sentiment Classification'!E:F,2,FALSE)</f>
        <v>161</v>
      </c>
      <c r="BG746" s="137" t="e">
        <f>REPLACE(INDEX(GroupVertices[Group], MATCH(Edges[[#This Row],[Vertex 1]],GroupVertices[Vertex],0)),1,1,"")</f>
        <v>#N/A</v>
      </c>
      <c r="BH746" s="137" t="e">
        <f>REPLACE(INDEX(GroupVertices[Group], MATCH(Edges[[#This Row],[Vertex 2]],GroupVertices[Vertex],0)),1,1,"")</f>
        <v>#N/A</v>
      </c>
      <c r="BI746">
        <v>1</v>
      </c>
    </row>
    <row r="747" spans="1:61" x14ac:dyDescent="0.25">
      <c r="A747" s="64" t="s">
        <v>4549</v>
      </c>
      <c r="B747" s="64" t="s">
        <v>4580</v>
      </c>
      <c r="C747" s="79" t="s">
        <v>9479</v>
      </c>
      <c r="D747" s="87">
        <v>1</v>
      </c>
      <c r="E747" s="88"/>
      <c r="F747" s="89">
        <v>90</v>
      </c>
      <c r="G747" s="66" t="str">
        <f>IF(Edges[[#This Row],[Vertex 1]]=Edges[[#This Row],[Vertex 2]],"HIDE","SHOW")</f>
        <v>SHOW</v>
      </c>
      <c r="H747" s="77"/>
      <c r="I747" s="90"/>
      <c r="J747" s="90"/>
      <c r="K747" s="34" t="s">
        <v>65</v>
      </c>
      <c r="L747" s="93">
        <v>747</v>
      </c>
      <c r="M747" s="93"/>
      <c r="N747" s="92"/>
      <c r="O747" s="66" t="s">
        <v>232</v>
      </c>
      <c r="P747" s="68">
        <v>42851.512997685182</v>
      </c>
      <c r="Q747" s="66" t="s">
        <v>4733</v>
      </c>
      <c r="R747" s="66"/>
      <c r="S747" s="66"/>
      <c r="T747" s="66"/>
      <c r="U747" s="69" t="s">
        <v>4881</v>
      </c>
      <c r="V747" s="70" t="s">
        <v>4881</v>
      </c>
      <c r="W747" s="68">
        <v>42851.512997685182</v>
      </c>
      <c r="X747" s="70" t="s">
        <v>5444</v>
      </c>
      <c r="Y747" s="66"/>
      <c r="Z747" s="66"/>
      <c r="AA747" s="72" t="s">
        <v>5795</v>
      </c>
      <c r="AB747" s="66"/>
      <c r="AC747" s="66" t="b">
        <v>0</v>
      </c>
      <c r="AD747" s="66">
        <v>0</v>
      </c>
      <c r="AE747" s="72" t="s">
        <v>294</v>
      </c>
      <c r="AF747" s="66" t="b">
        <v>0</v>
      </c>
      <c r="AG747" s="66" t="s">
        <v>297</v>
      </c>
      <c r="AH747" s="66"/>
      <c r="AI747" s="72" t="s">
        <v>294</v>
      </c>
      <c r="AJ747" s="66" t="b">
        <v>0</v>
      </c>
      <c r="AK747" s="66">
        <v>233</v>
      </c>
      <c r="AL747" s="72" t="s">
        <v>5829</v>
      </c>
      <c r="AM747" s="66" t="s">
        <v>303</v>
      </c>
      <c r="AN747" s="66" t="b">
        <v>0</v>
      </c>
      <c r="AO747" s="72" t="s">
        <v>5829</v>
      </c>
      <c r="AP747" s="66" t="s">
        <v>178</v>
      </c>
      <c r="AQ747" s="66">
        <v>0</v>
      </c>
      <c r="AR747" s="66">
        <v>0</v>
      </c>
      <c r="AS747" s="66"/>
      <c r="AT747" s="66"/>
      <c r="AU747" s="66"/>
      <c r="AV747" s="66"/>
      <c r="AW747" s="66"/>
      <c r="AX747" s="66"/>
      <c r="AY747" s="66"/>
      <c r="AZ747" s="66"/>
      <c r="BA747" s="66" t="s">
        <v>1167</v>
      </c>
      <c r="BB747">
        <v>1</v>
      </c>
      <c r="BC747" s="66" t="str">
        <f>VLOOKUP(Edges[[#This Row],[States]],'Sentiment Classification'!E:G,3,FALSE)</f>
        <v>North</v>
      </c>
      <c r="BD747" s="66" t="str">
        <f>IF(Edges[[#This Row],[Vertex 1]]=Edges[[#This Row],[Vertex 2]],"HIDE","SHOW")</f>
        <v>SHOW</v>
      </c>
      <c r="BE747" s="66">
        <f>VLOOKUP(Edges[[#This Row],[Region]],'Sentiment Classification'!J:K,2,FALSE)</f>
        <v>154</v>
      </c>
      <c r="BF747" s="66">
        <f>VLOOKUP(Edges[[#This Row],[States]],'Sentiment Classification'!E:F,2,FALSE)</f>
        <v>161</v>
      </c>
      <c r="BG747" s="65" t="str">
        <f>REPLACE(INDEX(GroupVertices[Group], MATCH(Edges[[#This Row],[Vertex 1]],GroupVertices[Vertex],0)),1,1,"")</f>
        <v>orth</v>
      </c>
      <c r="BH747" s="65" t="str">
        <f>REPLACE(INDEX(GroupVertices[Group], MATCH(Edges[[#This Row],[Vertex 2]],GroupVertices[Vertex],0)),1,1,"")</f>
        <v>orth</v>
      </c>
      <c r="BI747">
        <v>1</v>
      </c>
    </row>
    <row r="748" spans="1:61" x14ac:dyDescent="0.25">
      <c r="A748" s="64" t="s">
        <v>4550</v>
      </c>
      <c r="B748" s="64" t="s">
        <v>4580</v>
      </c>
      <c r="C748" s="79" t="s">
        <v>9479</v>
      </c>
      <c r="D748" s="87">
        <v>1</v>
      </c>
      <c r="E748" s="88"/>
      <c r="F748" s="89">
        <v>90</v>
      </c>
      <c r="G748" s="66" t="str">
        <f>IF(Edges[[#This Row],[Vertex 1]]=Edges[[#This Row],[Vertex 2]],"HIDE","SHOW")</f>
        <v>SHOW</v>
      </c>
      <c r="H748" s="77"/>
      <c r="I748" s="90"/>
      <c r="J748" s="90"/>
      <c r="K748" s="34" t="s">
        <v>65</v>
      </c>
      <c r="L748" s="93">
        <v>748</v>
      </c>
      <c r="M748" s="93"/>
      <c r="N748" s="92"/>
      <c r="O748" s="66" t="s">
        <v>232</v>
      </c>
      <c r="P748" s="68">
        <v>42851.513391203705</v>
      </c>
      <c r="Q748" s="66" t="s">
        <v>4733</v>
      </c>
      <c r="R748" s="66"/>
      <c r="S748" s="66"/>
      <c r="T748" s="66"/>
      <c r="U748" s="69" t="s">
        <v>4881</v>
      </c>
      <c r="V748" s="70" t="s">
        <v>4881</v>
      </c>
      <c r="W748" s="68">
        <v>42851.513391203705</v>
      </c>
      <c r="X748" s="70" t="s">
        <v>5445</v>
      </c>
      <c r="Y748" s="66"/>
      <c r="Z748" s="66"/>
      <c r="AA748" s="72" t="s">
        <v>5796</v>
      </c>
      <c r="AB748" s="66"/>
      <c r="AC748" s="66" t="b">
        <v>0</v>
      </c>
      <c r="AD748" s="66">
        <v>0</v>
      </c>
      <c r="AE748" s="72" t="s">
        <v>294</v>
      </c>
      <c r="AF748" s="66" t="b">
        <v>0</v>
      </c>
      <c r="AG748" s="66" t="s">
        <v>297</v>
      </c>
      <c r="AH748" s="66"/>
      <c r="AI748" s="72" t="s">
        <v>294</v>
      </c>
      <c r="AJ748" s="66" t="b">
        <v>0</v>
      </c>
      <c r="AK748" s="66">
        <v>233</v>
      </c>
      <c r="AL748" s="72" t="s">
        <v>5829</v>
      </c>
      <c r="AM748" s="66" t="s">
        <v>471</v>
      </c>
      <c r="AN748" s="66" t="b">
        <v>0</v>
      </c>
      <c r="AO748" s="72" t="s">
        <v>5829</v>
      </c>
      <c r="AP748" s="66" t="s">
        <v>178</v>
      </c>
      <c r="AQ748" s="66">
        <v>0</v>
      </c>
      <c r="AR748" s="66">
        <v>0</v>
      </c>
      <c r="AS748" s="66"/>
      <c r="AT748" s="66"/>
      <c r="AU748" s="66"/>
      <c r="AV748" s="66"/>
      <c r="AW748" s="66"/>
      <c r="AX748" s="66"/>
      <c r="AY748" s="66"/>
      <c r="AZ748" s="66"/>
      <c r="BA748" s="66" t="s">
        <v>1167</v>
      </c>
      <c r="BB748">
        <v>1</v>
      </c>
      <c r="BC748" s="66" t="str">
        <f>VLOOKUP(Edges[[#This Row],[States]],'Sentiment Classification'!E:G,3,FALSE)</f>
        <v>North</v>
      </c>
      <c r="BD748" s="66" t="str">
        <f>IF(Edges[[#This Row],[Vertex 1]]=Edges[[#This Row],[Vertex 2]],"HIDE","SHOW")</f>
        <v>SHOW</v>
      </c>
      <c r="BE748" s="66">
        <f>VLOOKUP(Edges[[#This Row],[Region]],'Sentiment Classification'!J:K,2,FALSE)</f>
        <v>154</v>
      </c>
      <c r="BF748" s="66">
        <f>VLOOKUP(Edges[[#This Row],[States]],'Sentiment Classification'!E:F,2,FALSE)</f>
        <v>161</v>
      </c>
      <c r="BG748" s="65" t="str">
        <f>REPLACE(INDEX(GroupVertices[Group], MATCH(Edges[[#This Row],[Vertex 1]],GroupVertices[Vertex],0)),1,1,"")</f>
        <v>orth</v>
      </c>
      <c r="BH748" s="65" t="str">
        <f>REPLACE(INDEX(GroupVertices[Group], MATCH(Edges[[#This Row],[Vertex 2]],GroupVertices[Vertex],0)),1,1,"")</f>
        <v>orth</v>
      </c>
      <c r="BI748">
        <v>1</v>
      </c>
    </row>
    <row r="749" spans="1:61" x14ac:dyDescent="0.25">
      <c r="A749" s="64" t="s">
        <v>4551</v>
      </c>
      <c r="B749" s="64" t="s">
        <v>4580</v>
      </c>
      <c r="C749" s="79" t="s">
        <v>9479</v>
      </c>
      <c r="D749" s="87">
        <v>1</v>
      </c>
      <c r="E749" s="88"/>
      <c r="F749" s="89">
        <v>90</v>
      </c>
      <c r="G749" s="66" t="str">
        <f>IF(Edges[[#This Row],[Vertex 1]]=Edges[[#This Row],[Vertex 2]],"HIDE","SHOW")</f>
        <v>SHOW</v>
      </c>
      <c r="H749" s="77"/>
      <c r="I749" s="90"/>
      <c r="J749" s="90"/>
      <c r="K749" s="34" t="s">
        <v>65</v>
      </c>
      <c r="L749" s="93">
        <v>749</v>
      </c>
      <c r="M749" s="93"/>
      <c r="N749" s="92"/>
      <c r="O749" s="66" t="s">
        <v>232</v>
      </c>
      <c r="P749" s="68">
        <v>42851.516527777778</v>
      </c>
      <c r="Q749" s="66" t="s">
        <v>4733</v>
      </c>
      <c r="R749" s="66"/>
      <c r="S749" s="66"/>
      <c r="T749" s="66"/>
      <c r="U749" s="69" t="s">
        <v>4881</v>
      </c>
      <c r="V749" s="70" t="s">
        <v>4881</v>
      </c>
      <c r="W749" s="68">
        <v>42851.516527777778</v>
      </c>
      <c r="X749" s="70" t="s">
        <v>5446</v>
      </c>
      <c r="Y749" s="66"/>
      <c r="Z749" s="66"/>
      <c r="AA749" s="72" t="s">
        <v>5797</v>
      </c>
      <c r="AB749" s="66"/>
      <c r="AC749" s="66" t="b">
        <v>0</v>
      </c>
      <c r="AD749" s="66">
        <v>0</v>
      </c>
      <c r="AE749" s="72" t="s">
        <v>294</v>
      </c>
      <c r="AF749" s="66" t="b">
        <v>0</v>
      </c>
      <c r="AG749" s="66" t="s">
        <v>297</v>
      </c>
      <c r="AH749" s="66"/>
      <c r="AI749" s="72" t="s">
        <v>294</v>
      </c>
      <c r="AJ749" s="66" t="b">
        <v>0</v>
      </c>
      <c r="AK749" s="66">
        <v>233</v>
      </c>
      <c r="AL749" s="72" t="s">
        <v>5829</v>
      </c>
      <c r="AM749" s="66" t="s">
        <v>303</v>
      </c>
      <c r="AN749" s="66" t="b">
        <v>0</v>
      </c>
      <c r="AO749" s="72" t="s">
        <v>5829</v>
      </c>
      <c r="AP749" s="66" t="s">
        <v>178</v>
      </c>
      <c r="AQ749" s="66">
        <v>0</v>
      </c>
      <c r="AR749" s="66">
        <v>0</v>
      </c>
      <c r="AS749" s="66"/>
      <c r="AT749" s="66"/>
      <c r="AU749" s="66"/>
      <c r="AV749" s="66"/>
      <c r="AW749" s="66"/>
      <c r="AX749" s="66"/>
      <c r="AY749" s="66"/>
      <c r="AZ749" s="66"/>
      <c r="BA749" s="66" t="s">
        <v>1167</v>
      </c>
      <c r="BB749">
        <v>1</v>
      </c>
      <c r="BC749" s="66" t="str">
        <f>VLOOKUP(Edges[[#This Row],[States]],'Sentiment Classification'!E:G,3,FALSE)</f>
        <v>North</v>
      </c>
      <c r="BD749" s="66" t="str">
        <f>IF(Edges[[#This Row],[Vertex 1]]=Edges[[#This Row],[Vertex 2]],"HIDE","SHOW")</f>
        <v>SHOW</v>
      </c>
      <c r="BE749" s="66">
        <f>VLOOKUP(Edges[[#This Row],[Region]],'Sentiment Classification'!J:K,2,FALSE)</f>
        <v>154</v>
      </c>
      <c r="BF749" s="66">
        <f>VLOOKUP(Edges[[#This Row],[States]],'Sentiment Classification'!E:F,2,FALSE)</f>
        <v>161</v>
      </c>
      <c r="BG749" s="65" t="str">
        <f>REPLACE(INDEX(GroupVertices[Group], MATCH(Edges[[#This Row],[Vertex 1]],GroupVertices[Vertex],0)),1,1,"")</f>
        <v>orth</v>
      </c>
      <c r="BH749" s="65" t="str">
        <f>REPLACE(INDEX(GroupVertices[Group], MATCH(Edges[[#This Row],[Vertex 2]],GroupVertices[Vertex],0)),1,1,"")</f>
        <v>orth</v>
      </c>
      <c r="BI749">
        <v>1</v>
      </c>
    </row>
    <row r="750" spans="1:61" hidden="1" x14ac:dyDescent="0.25">
      <c r="A750" s="64" t="s">
        <v>4552</v>
      </c>
      <c r="B750" s="64" t="s">
        <v>4552</v>
      </c>
      <c r="C750" s="79"/>
      <c r="D750" s="87"/>
      <c r="E750" s="88"/>
      <c r="F750" s="89"/>
      <c r="G750" s="66" t="str">
        <f>IF(Edges[[#This Row],[Vertex 1]]=Edges[[#This Row],[Vertex 2]],"HIDE","SHOW")</f>
        <v>HIDE</v>
      </c>
      <c r="H750" s="77"/>
      <c r="I750" s="90"/>
      <c r="J750" s="90"/>
      <c r="K750" s="34" t="s">
        <v>65</v>
      </c>
      <c r="L750" s="93">
        <v>750</v>
      </c>
      <c r="M750" s="93"/>
      <c r="N750" s="92"/>
      <c r="O750" s="66" t="s">
        <v>178</v>
      </c>
      <c r="P750" s="68">
        <v>42851.600393518522</v>
      </c>
      <c r="Q750" s="66" t="s">
        <v>4734</v>
      </c>
      <c r="R750" s="66" t="s">
        <v>4825</v>
      </c>
      <c r="S750" s="66" t="s">
        <v>4848</v>
      </c>
      <c r="T750" s="66"/>
      <c r="U750" s="69" t="s">
        <v>4882</v>
      </c>
      <c r="V750" s="70" t="s">
        <v>4882</v>
      </c>
      <c r="W750" s="68">
        <v>42851.600393518522</v>
      </c>
      <c r="X750" s="70" t="s">
        <v>5447</v>
      </c>
      <c r="Y750" s="66"/>
      <c r="Z750" s="66"/>
      <c r="AA750" s="72" t="s">
        <v>5798</v>
      </c>
      <c r="AB750" s="66"/>
      <c r="AC750" s="66" t="b">
        <v>0</v>
      </c>
      <c r="AD750" s="66">
        <v>0</v>
      </c>
      <c r="AE750" s="72" t="s">
        <v>294</v>
      </c>
      <c r="AF750" s="66" t="b">
        <v>0</v>
      </c>
      <c r="AG750" s="66" t="s">
        <v>298</v>
      </c>
      <c r="AH750" s="66"/>
      <c r="AI750" s="72" t="s">
        <v>294</v>
      </c>
      <c r="AJ750" s="66" t="b">
        <v>0</v>
      </c>
      <c r="AK750" s="66">
        <v>0</v>
      </c>
      <c r="AL750" s="72" t="s">
        <v>294</v>
      </c>
      <c r="AM750" s="66" t="s">
        <v>5911</v>
      </c>
      <c r="AN750" s="66" t="b">
        <v>0</v>
      </c>
      <c r="AO750" s="72" t="s">
        <v>5798</v>
      </c>
      <c r="AP750" s="66" t="s">
        <v>178</v>
      </c>
      <c r="AQ750" s="66">
        <v>0</v>
      </c>
      <c r="AR750" s="66">
        <v>0</v>
      </c>
      <c r="AS750" s="66"/>
      <c r="AT750" s="66"/>
      <c r="AU750" s="66"/>
      <c r="AV750" s="66"/>
      <c r="AW750" s="66"/>
      <c r="AX750" s="66"/>
      <c r="AY750" s="66"/>
      <c r="AZ750" s="66"/>
      <c r="BA750" s="66" t="s">
        <v>1167</v>
      </c>
      <c r="BB750">
        <v>0</v>
      </c>
      <c r="BC750" s="66" t="str">
        <f>VLOOKUP(Edges[[#This Row],[States]],'Sentiment Classification'!E:G,3,FALSE)</f>
        <v>North</v>
      </c>
      <c r="BD750" s="66" t="str">
        <f>IF(Edges[[#This Row],[Vertex 1]]=Edges[[#This Row],[Vertex 2]],"HIDE","SHOW")</f>
        <v>HIDE</v>
      </c>
      <c r="BE750" s="66">
        <f>VLOOKUP(Edges[[#This Row],[Region]],'Sentiment Classification'!J:K,2,FALSE)</f>
        <v>154</v>
      </c>
      <c r="BF750" s="66">
        <f>VLOOKUP(Edges[[#This Row],[States]],'Sentiment Classification'!E:F,2,FALSE)</f>
        <v>161</v>
      </c>
      <c r="BG750" s="137" t="e">
        <f>REPLACE(INDEX(GroupVertices[Group], MATCH(Edges[[#This Row],[Vertex 1]],GroupVertices[Vertex],0)),1,1,"")</f>
        <v>#N/A</v>
      </c>
      <c r="BH750" s="137" t="e">
        <f>REPLACE(INDEX(GroupVertices[Group], MATCH(Edges[[#This Row],[Vertex 2]],GroupVertices[Vertex],0)),1,1,"")</f>
        <v>#N/A</v>
      </c>
      <c r="BI750">
        <v>1</v>
      </c>
    </row>
    <row r="751" spans="1:61" x14ac:dyDescent="0.25">
      <c r="A751" s="64" t="s">
        <v>4553</v>
      </c>
      <c r="B751" s="64" t="s">
        <v>4630</v>
      </c>
      <c r="C751" s="79" t="s">
        <v>9481</v>
      </c>
      <c r="D751" s="87">
        <v>1</v>
      </c>
      <c r="E751" s="88"/>
      <c r="F751" s="89">
        <v>90</v>
      </c>
      <c r="G751" s="66" t="str">
        <f>IF(Edges[[#This Row],[Vertex 1]]=Edges[[#This Row],[Vertex 2]],"HIDE","SHOW")</f>
        <v>SHOW</v>
      </c>
      <c r="H751" s="77"/>
      <c r="I751" s="90"/>
      <c r="J751" s="90"/>
      <c r="K751" s="34" t="s">
        <v>65</v>
      </c>
      <c r="L751" s="93">
        <v>751</v>
      </c>
      <c r="M751" s="93"/>
      <c r="N751" s="92"/>
      <c r="O751" s="66" t="s">
        <v>233</v>
      </c>
      <c r="P751" s="68">
        <v>42851.604201388887</v>
      </c>
      <c r="Q751" s="66" t="s">
        <v>4735</v>
      </c>
      <c r="R751" s="69" t="s">
        <v>4826</v>
      </c>
      <c r="S751" s="66" t="s">
        <v>525</v>
      </c>
      <c r="T751" s="66"/>
      <c r="U751" s="66"/>
      <c r="V751" s="70" t="s">
        <v>5121</v>
      </c>
      <c r="W751" s="68">
        <v>42851.604201388887</v>
      </c>
      <c r="X751" s="70" t="s">
        <v>5448</v>
      </c>
      <c r="Y751" s="66"/>
      <c r="Z751" s="66"/>
      <c r="AA751" s="72" t="s">
        <v>5799</v>
      </c>
      <c r="AB751" s="72" t="s">
        <v>5871</v>
      </c>
      <c r="AC751" s="66" t="b">
        <v>0</v>
      </c>
      <c r="AD751" s="66">
        <v>0</v>
      </c>
      <c r="AE751" s="72" t="s">
        <v>5899</v>
      </c>
      <c r="AF751" s="66" t="b">
        <v>0</v>
      </c>
      <c r="AG751" s="66" t="s">
        <v>298</v>
      </c>
      <c r="AH751" s="66"/>
      <c r="AI751" s="72" t="s">
        <v>294</v>
      </c>
      <c r="AJ751" s="66" t="b">
        <v>0</v>
      </c>
      <c r="AK751" s="66">
        <v>0</v>
      </c>
      <c r="AL751" s="72" t="s">
        <v>294</v>
      </c>
      <c r="AM751" s="66" t="s">
        <v>303</v>
      </c>
      <c r="AN751" s="66" t="b">
        <v>1</v>
      </c>
      <c r="AO751" s="72" t="s">
        <v>5871</v>
      </c>
      <c r="AP751" s="66" t="s">
        <v>178</v>
      </c>
      <c r="AQ751" s="66">
        <v>0</v>
      </c>
      <c r="AR751" s="66">
        <v>0</v>
      </c>
      <c r="AS751" s="66"/>
      <c r="AT751" s="66"/>
      <c r="AU751" s="66"/>
      <c r="AV751" s="66"/>
      <c r="AW751" s="66"/>
      <c r="AX751" s="66"/>
      <c r="AY751" s="66"/>
      <c r="AZ751" s="66"/>
      <c r="BA751" s="66" t="s">
        <v>1167</v>
      </c>
      <c r="BB751">
        <v>0</v>
      </c>
      <c r="BC751" s="66" t="str">
        <f>VLOOKUP(Edges[[#This Row],[States]],'Sentiment Classification'!E:G,3,FALSE)</f>
        <v>North</v>
      </c>
      <c r="BD751" s="66" t="str">
        <f>IF(Edges[[#This Row],[Vertex 1]]=Edges[[#This Row],[Vertex 2]],"HIDE","SHOW")</f>
        <v>SHOW</v>
      </c>
      <c r="BE751" s="66">
        <f>VLOOKUP(Edges[[#This Row],[Region]],'Sentiment Classification'!J:K,2,FALSE)</f>
        <v>154</v>
      </c>
      <c r="BF751" s="66">
        <f>VLOOKUP(Edges[[#This Row],[States]],'Sentiment Classification'!E:F,2,FALSE)</f>
        <v>161</v>
      </c>
      <c r="BG751" s="65" t="str">
        <f>REPLACE(INDEX(GroupVertices[Group], MATCH(Edges[[#This Row],[Vertex 1]],GroupVertices[Vertex],0)),1,1,"")</f>
        <v>orth</v>
      </c>
      <c r="BH751" s="65" t="str">
        <f>REPLACE(INDEX(GroupVertices[Group], MATCH(Edges[[#This Row],[Vertex 2]],GroupVertices[Vertex],0)),1,1,"")</f>
        <v>orth</v>
      </c>
      <c r="BI751">
        <v>1</v>
      </c>
    </row>
    <row r="752" spans="1:61" x14ac:dyDescent="0.25">
      <c r="A752" s="64" t="s">
        <v>4554</v>
      </c>
      <c r="B752" s="64" t="s">
        <v>4591</v>
      </c>
      <c r="C752" s="79" t="s">
        <v>9481</v>
      </c>
      <c r="D752" s="87">
        <v>1</v>
      </c>
      <c r="E752" s="88"/>
      <c r="F752" s="89">
        <v>90</v>
      </c>
      <c r="G752" s="66" t="str">
        <f>IF(Edges[[#This Row],[Vertex 1]]=Edges[[#This Row],[Vertex 2]],"HIDE","SHOW")</f>
        <v>SHOW</v>
      </c>
      <c r="H752" s="77"/>
      <c r="I752" s="90"/>
      <c r="J752" s="90"/>
      <c r="K752" s="34" t="s">
        <v>65</v>
      </c>
      <c r="L752" s="93">
        <v>752</v>
      </c>
      <c r="M752" s="93"/>
      <c r="N752" s="92"/>
      <c r="O752" s="66" t="s">
        <v>232</v>
      </c>
      <c r="P752" s="68">
        <v>42851.684652777774</v>
      </c>
      <c r="Q752" s="66" t="s">
        <v>4719</v>
      </c>
      <c r="R752" s="66"/>
      <c r="S752" s="66"/>
      <c r="T752" s="66" t="s">
        <v>4864</v>
      </c>
      <c r="U752" s="69" t="s">
        <v>4879</v>
      </c>
      <c r="V752" s="70" t="s">
        <v>4879</v>
      </c>
      <c r="W752" s="68">
        <v>42851.684652777774</v>
      </c>
      <c r="X752" s="70" t="s">
        <v>5449</v>
      </c>
      <c r="Y752" s="66"/>
      <c r="Z752" s="66"/>
      <c r="AA752" s="72" t="s">
        <v>5800</v>
      </c>
      <c r="AB752" s="66"/>
      <c r="AC752" s="66" t="b">
        <v>0</v>
      </c>
      <c r="AD752" s="66">
        <v>0</v>
      </c>
      <c r="AE752" s="72" t="s">
        <v>294</v>
      </c>
      <c r="AF752" s="66" t="b">
        <v>0</v>
      </c>
      <c r="AG752" s="66" t="s">
        <v>297</v>
      </c>
      <c r="AH752" s="66"/>
      <c r="AI752" s="72" t="s">
        <v>294</v>
      </c>
      <c r="AJ752" s="66" t="b">
        <v>0</v>
      </c>
      <c r="AK752" s="66">
        <v>26</v>
      </c>
      <c r="AL752" s="72" t="s">
        <v>5840</v>
      </c>
      <c r="AM752" s="66" t="s">
        <v>303</v>
      </c>
      <c r="AN752" s="66" t="b">
        <v>0</v>
      </c>
      <c r="AO752" s="72" t="s">
        <v>5840</v>
      </c>
      <c r="AP752" s="66" t="s">
        <v>178</v>
      </c>
      <c r="AQ752" s="66">
        <v>0</v>
      </c>
      <c r="AR752" s="66">
        <v>0</v>
      </c>
      <c r="AS752" s="66"/>
      <c r="AT752" s="66"/>
      <c r="AU752" s="66"/>
      <c r="AV752" s="66"/>
      <c r="AW752" s="66"/>
      <c r="AX752" s="66"/>
      <c r="AY752" s="66"/>
      <c r="AZ752" s="66"/>
      <c r="BA752" s="66" t="s">
        <v>1167</v>
      </c>
      <c r="BB752">
        <v>0</v>
      </c>
      <c r="BC752" s="66" t="str">
        <f>VLOOKUP(Edges[[#This Row],[States]],'Sentiment Classification'!E:G,3,FALSE)</f>
        <v>North</v>
      </c>
      <c r="BD752" s="66" t="str">
        <f>IF(Edges[[#This Row],[Vertex 1]]=Edges[[#This Row],[Vertex 2]],"HIDE","SHOW")</f>
        <v>SHOW</v>
      </c>
      <c r="BE752" s="66">
        <f>VLOOKUP(Edges[[#This Row],[Region]],'Sentiment Classification'!J:K,2,FALSE)</f>
        <v>154</v>
      </c>
      <c r="BF752" s="66">
        <f>VLOOKUP(Edges[[#This Row],[States]],'Sentiment Classification'!E:F,2,FALSE)</f>
        <v>161</v>
      </c>
      <c r="BG752" s="65" t="str">
        <f>REPLACE(INDEX(GroupVertices[Group], MATCH(Edges[[#This Row],[Vertex 1]],GroupVertices[Vertex],0)),1,1,"")</f>
        <v>orth</v>
      </c>
      <c r="BH752" s="65" t="str">
        <f>REPLACE(INDEX(GroupVertices[Group], MATCH(Edges[[#This Row],[Vertex 2]],GroupVertices[Vertex],0)),1,1,"")</f>
        <v>orth</v>
      </c>
      <c r="BI752">
        <v>1</v>
      </c>
    </row>
    <row r="753" spans="1:61" x14ac:dyDescent="0.25">
      <c r="A753" s="64" t="s">
        <v>4555</v>
      </c>
      <c r="B753" s="64" t="s">
        <v>503</v>
      </c>
      <c r="C753" s="79" t="s">
        <v>9479</v>
      </c>
      <c r="D753" s="87">
        <v>1</v>
      </c>
      <c r="E753" s="88"/>
      <c r="F753" s="89">
        <v>90</v>
      </c>
      <c r="G753" s="66" t="str">
        <f>IF(Edges[[#This Row],[Vertex 1]]=Edges[[#This Row],[Vertex 2]],"HIDE","SHOW")</f>
        <v>SHOW</v>
      </c>
      <c r="H753" s="77"/>
      <c r="I753" s="90"/>
      <c r="J753" s="90"/>
      <c r="K753" s="34" t="s">
        <v>65</v>
      </c>
      <c r="L753" s="93">
        <v>753</v>
      </c>
      <c r="M753" s="93"/>
      <c r="N753" s="92"/>
      <c r="O753" s="66" t="s">
        <v>233</v>
      </c>
      <c r="P753" s="68">
        <v>42851.742129629631</v>
      </c>
      <c r="Q753" s="66" t="s">
        <v>4736</v>
      </c>
      <c r="R753" s="66"/>
      <c r="S753" s="66"/>
      <c r="T753" s="66"/>
      <c r="U753" s="66"/>
      <c r="V753" s="70" t="s">
        <v>5122</v>
      </c>
      <c r="W753" s="68">
        <v>42851.742129629631</v>
      </c>
      <c r="X753" s="70" t="s">
        <v>5450</v>
      </c>
      <c r="Y753" s="66"/>
      <c r="Z753" s="66"/>
      <c r="AA753" s="72" t="s">
        <v>5801</v>
      </c>
      <c r="AB753" s="72" t="s">
        <v>5872</v>
      </c>
      <c r="AC753" s="66" t="b">
        <v>0</v>
      </c>
      <c r="AD753" s="66">
        <v>2</v>
      </c>
      <c r="AE753" s="72" t="s">
        <v>2639</v>
      </c>
      <c r="AF753" s="66" t="b">
        <v>0</v>
      </c>
      <c r="AG753" s="66" t="s">
        <v>297</v>
      </c>
      <c r="AH753" s="66"/>
      <c r="AI753" s="72" t="s">
        <v>294</v>
      </c>
      <c r="AJ753" s="66" t="b">
        <v>0</v>
      </c>
      <c r="AK753" s="66">
        <v>0</v>
      </c>
      <c r="AL753" s="72" t="s">
        <v>294</v>
      </c>
      <c r="AM753" s="66" t="s">
        <v>303</v>
      </c>
      <c r="AN753" s="66" t="b">
        <v>0</v>
      </c>
      <c r="AO753" s="72" t="s">
        <v>5872</v>
      </c>
      <c r="AP753" s="66" t="s">
        <v>178</v>
      </c>
      <c r="AQ753" s="66">
        <v>0</v>
      </c>
      <c r="AR753" s="66">
        <v>0</v>
      </c>
      <c r="AS753" s="66"/>
      <c r="AT753" s="66"/>
      <c r="AU753" s="66"/>
      <c r="AV753" s="66"/>
      <c r="AW753" s="66"/>
      <c r="AX753" s="66"/>
      <c r="AY753" s="66"/>
      <c r="AZ753" s="66"/>
      <c r="BA753" s="66" t="s">
        <v>1167</v>
      </c>
      <c r="BB753">
        <v>1</v>
      </c>
      <c r="BC753" s="66" t="str">
        <f>VLOOKUP(Edges[[#This Row],[States]],'Sentiment Classification'!E:G,3,FALSE)</f>
        <v>North</v>
      </c>
      <c r="BD753" s="66" t="str">
        <f>IF(Edges[[#This Row],[Vertex 1]]=Edges[[#This Row],[Vertex 2]],"HIDE","SHOW")</f>
        <v>SHOW</v>
      </c>
      <c r="BE753" s="66">
        <f>VLOOKUP(Edges[[#This Row],[Region]],'Sentiment Classification'!J:K,2,FALSE)</f>
        <v>154</v>
      </c>
      <c r="BF753" s="66">
        <f>VLOOKUP(Edges[[#This Row],[States]],'Sentiment Classification'!E:F,2,FALSE)</f>
        <v>161</v>
      </c>
      <c r="BG753" s="65" t="str">
        <f>REPLACE(INDEX(GroupVertices[Group], MATCH(Edges[[#This Row],[Vertex 1]],GroupVertices[Vertex],0)),1,1,"")</f>
        <v>orth</v>
      </c>
      <c r="BH753" s="65" t="str">
        <f>REPLACE(INDEX(GroupVertices[Group], MATCH(Edges[[#This Row],[Vertex 2]],GroupVertices[Vertex],0)),1,1,"")</f>
        <v>A</v>
      </c>
      <c r="BI753">
        <v>1</v>
      </c>
    </row>
    <row r="754" spans="1:61" x14ac:dyDescent="0.25">
      <c r="A754" s="64" t="s">
        <v>4556</v>
      </c>
      <c r="B754" s="64" t="s">
        <v>4631</v>
      </c>
      <c r="C754" s="79" t="s">
        <v>9481</v>
      </c>
      <c r="D754" s="87">
        <v>1</v>
      </c>
      <c r="E754" s="88"/>
      <c r="F754" s="89">
        <v>90</v>
      </c>
      <c r="G754" s="66" t="str">
        <f>IF(Edges[[#This Row],[Vertex 1]]=Edges[[#This Row],[Vertex 2]],"HIDE","SHOW")</f>
        <v>SHOW</v>
      </c>
      <c r="H754" s="77"/>
      <c r="I754" s="90"/>
      <c r="J754" s="90"/>
      <c r="K754" s="34" t="s">
        <v>65</v>
      </c>
      <c r="L754" s="93">
        <v>754</v>
      </c>
      <c r="M754" s="93"/>
      <c r="N754" s="92"/>
      <c r="O754" s="66" t="s">
        <v>232</v>
      </c>
      <c r="P754" s="68">
        <v>42851.750902777778</v>
      </c>
      <c r="Q754" s="66" t="s">
        <v>4737</v>
      </c>
      <c r="R754" s="69" t="s">
        <v>4827</v>
      </c>
      <c r="S754" s="66" t="s">
        <v>525</v>
      </c>
      <c r="T754" s="66"/>
      <c r="U754" s="66"/>
      <c r="V754" s="70" t="s">
        <v>5123</v>
      </c>
      <c r="W754" s="68">
        <v>42851.750902777778</v>
      </c>
      <c r="X754" s="70" t="s">
        <v>5451</v>
      </c>
      <c r="Y754" s="66"/>
      <c r="Z754" s="66"/>
      <c r="AA754" s="72" t="s">
        <v>5802</v>
      </c>
      <c r="AB754" s="72" t="s">
        <v>5873</v>
      </c>
      <c r="AC754" s="66" t="b">
        <v>0</v>
      </c>
      <c r="AD754" s="66">
        <v>0</v>
      </c>
      <c r="AE754" s="72" t="s">
        <v>5900</v>
      </c>
      <c r="AF754" s="66" t="b">
        <v>0</v>
      </c>
      <c r="AG754" s="66" t="s">
        <v>298</v>
      </c>
      <c r="AH754" s="66"/>
      <c r="AI754" s="72" t="s">
        <v>294</v>
      </c>
      <c r="AJ754" s="66" t="b">
        <v>0</v>
      </c>
      <c r="AK754" s="66">
        <v>1</v>
      </c>
      <c r="AL754" s="72" t="s">
        <v>294</v>
      </c>
      <c r="AM754" s="66" t="s">
        <v>585</v>
      </c>
      <c r="AN754" s="66" t="b">
        <v>1</v>
      </c>
      <c r="AO754" s="72" t="s">
        <v>5873</v>
      </c>
      <c r="AP754" s="66" t="s">
        <v>178</v>
      </c>
      <c r="AQ754" s="66">
        <v>0</v>
      </c>
      <c r="AR754" s="66">
        <v>0</v>
      </c>
      <c r="AS754" s="66"/>
      <c r="AT754" s="66"/>
      <c r="AU754" s="66"/>
      <c r="AV754" s="66"/>
      <c r="AW754" s="66"/>
      <c r="AX754" s="66"/>
      <c r="AY754" s="66"/>
      <c r="AZ754" s="66"/>
      <c r="BA754" s="66" t="s">
        <v>1167</v>
      </c>
      <c r="BB754">
        <v>0</v>
      </c>
      <c r="BC754" s="66" t="str">
        <f>VLOOKUP(Edges[[#This Row],[States]],'Sentiment Classification'!E:G,3,FALSE)</f>
        <v>North</v>
      </c>
      <c r="BD754" s="66" t="str">
        <f>IF(Edges[[#This Row],[Vertex 1]]=Edges[[#This Row],[Vertex 2]],"HIDE","SHOW")</f>
        <v>SHOW</v>
      </c>
      <c r="BE754" s="66">
        <f>VLOOKUP(Edges[[#This Row],[Region]],'Sentiment Classification'!J:K,2,FALSE)</f>
        <v>154</v>
      </c>
      <c r="BF754" s="66">
        <f>VLOOKUP(Edges[[#This Row],[States]],'Sentiment Classification'!E:F,2,FALSE)</f>
        <v>161</v>
      </c>
      <c r="BG754" s="65" t="str">
        <f>REPLACE(INDEX(GroupVertices[Group], MATCH(Edges[[#This Row],[Vertex 1]],GroupVertices[Vertex],0)),1,1,"")</f>
        <v>orth</v>
      </c>
      <c r="BH754" s="65" t="str">
        <f>REPLACE(INDEX(GroupVertices[Group], MATCH(Edges[[#This Row],[Vertex 2]],GroupVertices[Vertex],0)),1,1,"")</f>
        <v>orth</v>
      </c>
      <c r="BI754">
        <v>1</v>
      </c>
    </row>
    <row r="755" spans="1:61" x14ac:dyDescent="0.25">
      <c r="A755" s="64" t="s">
        <v>4556</v>
      </c>
      <c r="B755" s="64" t="s">
        <v>4557</v>
      </c>
      <c r="C755" s="79" t="s">
        <v>9481</v>
      </c>
      <c r="D755" s="87">
        <v>1</v>
      </c>
      <c r="E755" s="88"/>
      <c r="F755" s="89">
        <v>90</v>
      </c>
      <c r="G755" s="66" t="str">
        <f>IF(Edges[[#This Row],[Vertex 1]]=Edges[[#This Row],[Vertex 2]],"HIDE","SHOW")</f>
        <v>SHOW</v>
      </c>
      <c r="H755" s="77"/>
      <c r="I755" s="90"/>
      <c r="J755" s="90"/>
      <c r="K755" s="34" t="s">
        <v>65</v>
      </c>
      <c r="L755" s="93">
        <v>755</v>
      </c>
      <c r="M755" s="93"/>
      <c r="N755" s="92"/>
      <c r="O755" s="66" t="s">
        <v>233</v>
      </c>
      <c r="P755" s="68">
        <v>42851.750902777778</v>
      </c>
      <c r="Q755" s="66" t="s">
        <v>4737</v>
      </c>
      <c r="R755" s="69" t="s">
        <v>4827</v>
      </c>
      <c r="S755" s="66" t="s">
        <v>525</v>
      </c>
      <c r="T755" s="66"/>
      <c r="U755" s="66"/>
      <c r="V755" s="70" t="s">
        <v>5123</v>
      </c>
      <c r="W755" s="68">
        <v>42851.750902777778</v>
      </c>
      <c r="X755" s="70" t="s">
        <v>5451</v>
      </c>
      <c r="Y755" s="66"/>
      <c r="Z755" s="66"/>
      <c r="AA755" s="72" t="s">
        <v>5802</v>
      </c>
      <c r="AB755" s="72" t="s">
        <v>5873</v>
      </c>
      <c r="AC755" s="66" t="b">
        <v>0</v>
      </c>
      <c r="AD755" s="66">
        <v>0</v>
      </c>
      <c r="AE755" s="72" t="s">
        <v>5900</v>
      </c>
      <c r="AF755" s="66" t="b">
        <v>0</v>
      </c>
      <c r="AG755" s="66" t="s">
        <v>298</v>
      </c>
      <c r="AH755" s="66"/>
      <c r="AI755" s="72" t="s">
        <v>294</v>
      </c>
      <c r="AJ755" s="66" t="b">
        <v>0</v>
      </c>
      <c r="AK755" s="66">
        <v>1</v>
      </c>
      <c r="AL755" s="72" t="s">
        <v>294</v>
      </c>
      <c r="AM755" s="66" t="s">
        <v>585</v>
      </c>
      <c r="AN755" s="66" t="b">
        <v>1</v>
      </c>
      <c r="AO755" s="72" t="s">
        <v>5873</v>
      </c>
      <c r="AP755" s="66" t="s">
        <v>178</v>
      </c>
      <c r="AQ755" s="66">
        <v>0</v>
      </c>
      <c r="AR755" s="66">
        <v>0</v>
      </c>
      <c r="AS755" s="66"/>
      <c r="AT755" s="66"/>
      <c r="AU755" s="66"/>
      <c r="AV755" s="66"/>
      <c r="AW755" s="66"/>
      <c r="AX755" s="66"/>
      <c r="AY755" s="66"/>
      <c r="AZ755" s="66"/>
      <c r="BA755" s="66" t="s">
        <v>1167</v>
      </c>
      <c r="BB755">
        <v>0</v>
      </c>
      <c r="BC755" s="66" t="str">
        <f>VLOOKUP(Edges[[#This Row],[States]],'Sentiment Classification'!E:G,3,FALSE)</f>
        <v>North</v>
      </c>
      <c r="BD755" s="66" t="str">
        <f>IF(Edges[[#This Row],[Vertex 1]]=Edges[[#This Row],[Vertex 2]],"HIDE","SHOW")</f>
        <v>SHOW</v>
      </c>
      <c r="BE755" s="66">
        <f>VLOOKUP(Edges[[#This Row],[Region]],'Sentiment Classification'!J:K,2,FALSE)</f>
        <v>154</v>
      </c>
      <c r="BF755" s="66">
        <f>VLOOKUP(Edges[[#This Row],[States]],'Sentiment Classification'!E:F,2,FALSE)</f>
        <v>161</v>
      </c>
      <c r="BG755" s="65" t="str">
        <f>REPLACE(INDEX(GroupVertices[Group], MATCH(Edges[[#This Row],[Vertex 1]],GroupVertices[Vertex],0)),1,1,"")</f>
        <v>orth</v>
      </c>
      <c r="BH755" s="65" t="str">
        <f>REPLACE(INDEX(GroupVertices[Group], MATCH(Edges[[#This Row],[Vertex 2]],GroupVertices[Vertex],0)),1,1,"")</f>
        <v>orth</v>
      </c>
      <c r="BI755">
        <v>1</v>
      </c>
    </row>
    <row r="756" spans="1:61" x14ac:dyDescent="0.25">
      <c r="A756" s="64" t="s">
        <v>4557</v>
      </c>
      <c r="B756" s="64" t="s">
        <v>4631</v>
      </c>
      <c r="C756" s="79" t="s">
        <v>9481</v>
      </c>
      <c r="D756" s="87">
        <v>1</v>
      </c>
      <c r="E756" s="88"/>
      <c r="F756" s="89">
        <v>90</v>
      </c>
      <c r="G756" s="66" t="str">
        <f>IF(Edges[[#This Row],[Vertex 1]]=Edges[[#This Row],[Vertex 2]],"HIDE","SHOW")</f>
        <v>SHOW</v>
      </c>
      <c r="H756" s="77"/>
      <c r="I756" s="90"/>
      <c r="J756" s="90"/>
      <c r="K756" s="34" t="s">
        <v>65</v>
      </c>
      <c r="L756" s="93">
        <v>756</v>
      </c>
      <c r="M756" s="93"/>
      <c r="N756" s="92"/>
      <c r="O756" s="66" t="s">
        <v>232</v>
      </c>
      <c r="P756" s="68">
        <v>42851.751388888886</v>
      </c>
      <c r="Q756" s="66" t="s">
        <v>4738</v>
      </c>
      <c r="R756" s="66"/>
      <c r="S756" s="66"/>
      <c r="T756" s="66"/>
      <c r="U756" s="66"/>
      <c r="V756" s="70" t="s">
        <v>5124</v>
      </c>
      <c r="W756" s="68">
        <v>42851.751388888886</v>
      </c>
      <c r="X756" s="70" t="s">
        <v>5452</v>
      </c>
      <c r="Y756" s="66"/>
      <c r="Z756" s="66"/>
      <c r="AA756" s="72" t="s">
        <v>5803</v>
      </c>
      <c r="AB756" s="66"/>
      <c r="AC756" s="66" t="b">
        <v>0</v>
      </c>
      <c r="AD756" s="66">
        <v>0</v>
      </c>
      <c r="AE756" s="72" t="s">
        <v>294</v>
      </c>
      <c r="AF756" s="66" t="b">
        <v>0</v>
      </c>
      <c r="AG756" s="66" t="s">
        <v>298</v>
      </c>
      <c r="AH756" s="66"/>
      <c r="AI756" s="72" t="s">
        <v>294</v>
      </c>
      <c r="AJ756" s="66" t="b">
        <v>0</v>
      </c>
      <c r="AK756" s="66">
        <v>1</v>
      </c>
      <c r="AL756" s="72" t="s">
        <v>5802</v>
      </c>
      <c r="AM756" s="66" t="s">
        <v>303</v>
      </c>
      <c r="AN756" s="66" t="b">
        <v>0</v>
      </c>
      <c r="AO756" s="72" t="s">
        <v>5802</v>
      </c>
      <c r="AP756" s="66" t="s">
        <v>178</v>
      </c>
      <c r="AQ756" s="66">
        <v>0</v>
      </c>
      <c r="AR756" s="66">
        <v>0</v>
      </c>
      <c r="AS756" s="66"/>
      <c r="AT756" s="66"/>
      <c r="AU756" s="66"/>
      <c r="AV756" s="66"/>
      <c r="AW756" s="66"/>
      <c r="AX756" s="66"/>
      <c r="AY756" s="66"/>
      <c r="AZ756" s="66"/>
      <c r="BA756" s="66" t="s">
        <v>1167</v>
      </c>
      <c r="BB756">
        <v>0</v>
      </c>
      <c r="BC756" s="66" t="str">
        <f>VLOOKUP(Edges[[#This Row],[States]],'Sentiment Classification'!E:G,3,FALSE)</f>
        <v>North</v>
      </c>
      <c r="BD756" s="66" t="str">
        <f>IF(Edges[[#This Row],[Vertex 1]]=Edges[[#This Row],[Vertex 2]],"HIDE","SHOW")</f>
        <v>SHOW</v>
      </c>
      <c r="BE756" s="66">
        <f>VLOOKUP(Edges[[#This Row],[Region]],'Sentiment Classification'!J:K,2,FALSE)</f>
        <v>154</v>
      </c>
      <c r="BF756" s="66">
        <f>VLOOKUP(Edges[[#This Row],[States]],'Sentiment Classification'!E:F,2,FALSE)</f>
        <v>161</v>
      </c>
      <c r="BG756" s="65" t="str">
        <f>REPLACE(INDEX(GroupVertices[Group], MATCH(Edges[[#This Row],[Vertex 1]],GroupVertices[Vertex],0)),1,1,"")</f>
        <v>orth</v>
      </c>
      <c r="BH756" s="65" t="str">
        <f>REPLACE(INDEX(GroupVertices[Group], MATCH(Edges[[#This Row],[Vertex 2]],GroupVertices[Vertex],0)),1,1,"")</f>
        <v>orth</v>
      </c>
      <c r="BI756">
        <v>1</v>
      </c>
    </row>
    <row r="757" spans="1:61" x14ac:dyDescent="0.25">
      <c r="A757" s="64" t="s">
        <v>4558</v>
      </c>
      <c r="B757" s="64" t="s">
        <v>4565</v>
      </c>
      <c r="C757" s="79" t="s">
        <v>9479</v>
      </c>
      <c r="D757" s="87">
        <v>1</v>
      </c>
      <c r="E757" s="88"/>
      <c r="F757" s="89">
        <v>90</v>
      </c>
      <c r="G757" s="66" t="str">
        <f>IF(Edges[[#This Row],[Vertex 1]]=Edges[[#This Row],[Vertex 2]],"HIDE","SHOW")</f>
        <v>SHOW</v>
      </c>
      <c r="H757" s="77"/>
      <c r="I757" s="90"/>
      <c r="J757" s="90"/>
      <c r="K757" s="34" t="s">
        <v>65</v>
      </c>
      <c r="L757" s="93">
        <v>757</v>
      </c>
      <c r="M757" s="93"/>
      <c r="N757" s="92"/>
      <c r="O757" s="66" t="s">
        <v>232</v>
      </c>
      <c r="P757" s="68">
        <v>42851.797152777777</v>
      </c>
      <c r="Q757" s="66" t="s">
        <v>4680</v>
      </c>
      <c r="R757" s="66"/>
      <c r="S757" s="66"/>
      <c r="T757" s="66" t="s">
        <v>4857</v>
      </c>
      <c r="U757" s="66"/>
      <c r="V757" s="70" t="s">
        <v>5125</v>
      </c>
      <c r="W757" s="68">
        <v>42851.797152777777</v>
      </c>
      <c r="X757" s="70" t="s">
        <v>5453</v>
      </c>
      <c r="Y757" s="66"/>
      <c r="Z757" s="66"/>
      <c r="AA757" s="72" t="s">
        <v>5804</v>
      </c>
      <c r="AB757" s="66"/>
      <c r="AC757" s="66" t="b">
        <v>0</v>
      </c>
      <c r="AD757" s="66">
        <v>0</v>
      </c>
      <c r="AE757" s="72" t="s">
        <v>294</v>
      </c>
      <c r="AF757" s="66" t="b">
        <v>0</v>
      </c>
      <c r="AG757" s="66" t="s">
        <v>297</v>
      </c>
      <c r="AH757" s="66"/>
      <c r="AI757" s="72" t="s">
        <v>294</v>
      </c>
      <c r="AJ757" s="66" t="b">
        <v>0</v>
      </c>
      <c r="AK757" s="66">
        <v>61</v>
      </c>
      <c r="AL757" s="72" t="s">
        <v>5814</v>
      </c>
      <c r="AM757" s="66" t="s">
        <v>303</v>
      </c>
      <c r="AN757" s="66" t="b">
        <v>0</v>
      </c>
      <c r="AO757" s="72" t="s">
        <v>5814</v>
      </c>
      <c r="AP757" s="66" t="s">
        <v>178</v>
      </c>
      <c r="AQ757" s="66">
        <v>0</v>
      </c>
      <c r="AR757" s="66">
        <v>0</v>
      </c>
      <c r="AS757" s="66"/>
      <c r="AT757" s="66"/>
      <c r="AU757" s="66"/>
      <c r="AV757" s="66"/>
      <c r="AW757" s="66"/>
      <c r="AX757" s="66"/>
      <c r="AY757" s="66"/>
      <c r="AZ757" s="66"/>
      <c r="BA757" s="66" t="s">
        <v>1167</v>
      </c>
      <c r="BB757">
        <v>1</v>
      </c>
      <c r="BC757" s="66" t="str">
        <f>VLOOKUP(Edges[[#This Row],[States]],'Sentiment Classification'!E:G,3,FALSE)</f>
        <v>North</v>
      </c>
      <c r="BD757" s="66" t="str">
        <f>IF(Edges[[#This Row],[Vertex 1]]=Edges[[#This Row],[Vertex 2]],"HIDE","SHOW")</f>
        <v>SHOW</v>
      </c>
      <c r="BE757" s="66">
        <f>VLOOKUP(Edges[[#This Row],[Region]],'Sentiment Classification'!J:K,2,FALSE)</f>
        <v>154</v>
      </c>
      <c r="BF757" s="66">
        <f>VLOOKUP(Edges[[#This Row],[States]],'Sentiment Classification'!E:F,2,FALSE)</f>
        <v>161</v>
      </c>
      <c r="BG757" s="65" t="str">
        <f>REPLACE(INDEX(GroupVertices[Group], MATCH(Edges[[#This Row],[Vertex 1]],GroupVertices[Vertex],0)),1,1,"")</f>
        <v>orth</v>
      </c>
      <c r="BH757" s="65" t="str">
        <f>REPLACE(INDEX(GroupVertices[Group], MATCH(Edges[[#This Row],[Vertex 2]],GroupVertices[Vertex],0)),1,1,"")</f>
        <v>orth</v>
      </c>
      <c r="BI757">
        <v>1</v>
      </c>
    </row>
    <row r="758" spans="1:61" x14ac:dyDescent="0.25">
      <c r="A758" s="64" t="s">
        <v>4559</v>
      </c>
      <c r="B758" s="64" t="s">
        <v>4632</v>
      </c>
      <c r="C758" s="79" t="s">
        <v>9480</v>
      </c>
      <c r="D758" s="87">
        <v>2.5</v>
      </c>
      <c r="E758" s="88"/>
      <c r="F758" s="89">
        <v>95</v>
      </c>
      <c r="G758" s="66" t="str">
        <f>IF(Edges[[#This Row],[Vertex 1]]=Edges[[#This Row],[Vertex 2]],"HIDE","SHOW")</f>
        <v>SHOW</v>
      </c>
      <c r="H758" s="77"/>
      <c r="I758" s="90"/>
      <c r="J758" s="90"/>
      <c r="K758" s="34" t="s">
        <v>65</v>
      </c>
      <c r="L758" s="93">
        <v>758</v>
      </c>
      <c r="M758" s="93"/>
      <c r="N758" s="92"/>
      <c r="O758" s="66" t="s">
        <v>232</v>
      </c>
      <c r="P758" s="68">
        <v>42851.858993055554</v>
      </c>
      <c r="Q758" s="66" t="s">
        <v>4739</v>
      </c>
      <c r="R758" s="66"/>
      <c r="S758" s="66"/>
      <c r="T758" s="66"/>
      <c r="U758" s="66"/>
      <c r="V758" s="70" t="s">
        <v>5126</v>
      </c>
      <c r="W758" s="68">
        <v>42851.858993055554</v>
      </c>
      <c r="X758" s="70" t="s">
        <v>5454</v>
      </c>
      <c r="Y758" s="66"/>
      <c r="Z758" s="66"/>
      <c r="AA758" s="72" t="s">
        <v>5805</v>
      </c>
      <c r="AB758" s="66"/>
      <c r="AC758" s="66" t="b">
        <v>0</v>
      </c>
      <c r="AD758" s="66">
        <v>0</v>
      </c>
      <c r="AE758" s="72" t="s">
        <v>294</v>
      </c>
      <c r="AF758" s="66" t="b">
        <v>0</v>
      </c>
      <c r="AG758" s="66" t="s">
        <v>297</v>
      </c>
      <c r="AH758" s="66"/>
      <c r="AI758" s="72" t="s">
        <v>294</v>
      </c>
      <c r="AJ758" s="66" t="b">
        <v>0</v>
      </c>
      <c r="AK758" s="66">
        <v>0</v>
      </c>
      <c r="AL758" s="72" t="s">
        <v>294</v>
      </c>
      <c r="AM758" s="66" t="s">
        <v>303</v>
      </c>
      <c r="AN758" s="66" t="b">
        <v>0</v>
      </c>
      <c r="AO758" s="72" t="s">
        <v>5805</v>
      </c>
      <c r="AP758" s="66" t="s">
        <v>178</v>
      </c>
      <c r="AQ758" s="66">
        <v>0</v>
      </c>
      <c r="AR758" s="66">
        <v>0</v>
      </c>
      <c r="AS758" s="66"/>
      <c r="AT758" s="66"/>
      <c r="AU758" s="66"/>
      <c r="AV758" s="66"/>
      <c r="AW758" s="66"/>
      <c r="AX758" s="66"/>
      <c r="AY758" s="66"/>
      <c r="AZ758" s="66"/>
      <c r="BA758" s="66" t="s">
        <v>1167</v>
      </c>
      <c r="BB758">
        <v>-1</v>
      </c>
      <c r="BC758" s="66" t="str">
        <f>VLOOKUP(Edges[[#This Row],[States]],'Sentiment Classification'!E:G,3,FALSE)</f>
        <v>North</v>
      </c>
      <c r="BD758" s="66" t="str">
        <f>IF(Edges[[#This Row],[Vertex 1]]=Edges[[#This Row],[Vertex 2]],"HIDE","SHOW")</f>
        <v>SHOW</v>
      </c>
      <c r="BE758" s="66">
        <f>VLOOKUP(Edges[[#This Row],[Region]],'Sentiment Classification'!J:K,2,FALSE)</f>
        <v>154</v>
      </c>
      <c r="BF758" s="66">
        <f>VLOOKUP(Edges[[#This Row],[States]],'Sentiment Classification'!E:F,2,FALSE)</f>
        <v>161</v>
      </c>
      <c r="BG758" s="65" t="str">
        <f>REPLACE(INDEX(GroupVertices[Group], MATCH(Edges[[#This Row],[Vertex 1]],GroupVertices[Vertex],0)),1,1,"")</f>
        <v>orth</v>
      </c>
      <c r="BH758" s="65" t="str">
        <f>REPLACE(INDEX(GroupVertices[Group], MATCH(Edges[[#This Row],[Vertex 2]],GroupVertices[Vertex],0)),1,1,"")</f>
        <v>orth</v>
      </c>
      <c r="BI758">
        <v>2</v>
      </c>
    </row>
    <row r="759" spans="1:61" x14ac:dyDescent="0.25">
      <c r="A759" s="64" t="s">
        <v>4559</v>
      </c>
      <c r="B759" s="64" t="s">
        <v>4632</v>
      </c>
      <c r="C759" s="79" t="s">
        <v>9480</v>
      </c>
      <c r="D759" s="87">
        <v>2.5</v>
      </c>
      <c r="E759" s="88"/>
      <c r="F759" s="89">
        <v>95</v>
      </c>
      <c r="G759" s="66" t="str">
        <f>IF(Edges[[#This Row],[Vertex 1]]=Edges[[#This Row],[Vertex 2]],"HIDE","SHOW")</f>
        <v>SHOW</v>
      </c>
      <c r="H759" s="77"/>
      <c r="I759" s="90"/>
      <c r="J759" s="90"/>
      <c r="K759" s="34" t="s">
        <v>65</v>
      </c>
      <c r="L759" s="93">
        <v>759</v>
      </c>
      <c r="M759" s="93"/>
      <c r="N759" s="92"/>
      <c r="O759" s="66" t="s">
        <v>232</v>
      </c>
      <c r="P759" s="68">
        <v>42851.865578703706</v>
      </c>
      <c r="Q759" s="66" t="s">
        <v>4740</v>
      </c>
      <c r="R759" s="69" t="s">
        <v>4828</v>
      </c>
      <c r="S759" s="66" t="s">
        <v>525</v>
      </c>
      <c r="T759" s="66"/>
      <c r="U759" s="66"/>
      <c r="V759" s="70" t="s">
        <v>5126</v>
      </c>
      <c r="W759" s="68">
        <v>42851.865578703706</v>
      </c>
      <c r="X759" s="70" t="s">
        <v>5455</v>
      </c>
      <c r="Y759" s="66"/>
      <c r="Z759" s="66"/>
      <c r="AA759" s="72" t="s">
        <v>5806</v>
      </c>
      <c r="AB759" s="72" t="s">
        <v>5805</v>
      </c>
      <c r="AC759" s="66" t="b">
        <v>0</v>
      </c>
      <c r="AD759" s="66">
        <v>0</v>
      </c>
      <c r="AE759" s="72" t="s">
        <v>5901</v>
      </c>
      <c r="AF759" s="66" t="b">
        <v>0</v>
      </c>
      <c r="AG759" s="66" t="s">
        <v>297</v>
      </c>
      <c r="AH759" s="66"/>
      <c r="AI759" s="72" t="s">
        <v>294</v>
      </c>
      <c r="AJ759" s="66" t="b">
        <v>0</v>
      </c>
      <c r="AK759" s="66">
        <v>0</v>
      </c>
      <c r="AL759" s="72" t="s">
        <v>294</v>
      </c>
      <c r="AM759" s="66" t="s">
        <v>303</v>
      </c>
      <c r="AN759" s="66" t="b">
        <v>1</v>
      </c>
      <c r="AO759" s="72" t="s">
        <v>5805</v>
      </c>
      <c r="AP759" s="66" t="s">
        <v>178</v>
      </c>
      <c r="AQ759" s="66">
        <v>0</v>
      </c>
      <c r="AR759" s="66">
        <v>0</v>
      </c>
      <c r="AS759" s="66"/>
      <c r="AT759" s="66"/>
      <c r="AU759" s="66"/>
      <c r="AV759" s="66"/>
      <c r="AW759" s="66"/>
      <c r="AX759" s="66"/>
      <c r="AY759" s="66"/>
      <c r="AZ759" s="66"/>
      <c r="BA759" s="66" t="s">
        <v>1167</v>
      </c>
      <c r="BB759">
        <v>-1</v>
      </c>
      <c r="BC759" s="66" t="str">
        <f>VLOOKUP(Edges[[#This Row],[States]],'Sentiment Classification'!E:G,3,FALSE)</f>
        <v>North</v>
      </c>
      <c r="BD759" s="66" t="str">
        <f>IF(Edges[[#This Row],[Vertex 1]]=Edges[[#This Row],[Vertex 2]],"HIDE","SHOW")</f>
        <v>SHOW</v>
      </c>
      <c r="BE759" s="66">
        <f>VLOOKUP(Edges[[#This Row],[Region]],'Sentiment Classification'!J:K,2,FALSE)</f>
        <v>154</v>
      </c>
      <c r="BF759" s="66">
        <f>VLOOKUP(Edges[[#This Row],[States]],'Sentiment Classification'!E:F,2,FALSE)</f>
        <v>161</v>
      </c>
      <c r="BG759" s="65" t="str">
        <f>REPLACE(INDEX(GroupVertices[Group], MATCH(Edges[[#This Row],[Vertex 1]],GroupVertices[Vertex],0)),1,1,"")</f>
        <v>orth</v>
      </c>
      <c r="BH759" s="65" t="str">
        <f>REPLACE(INDEX(GroupVertices[Group], MATCH(Edges[[#This Row],[Vertex 2]],GroupVertices[Vertex],0)),1,1,"")</f>
        <v>orth</v>
      </c>
      <c r="BI759">
        <v>2</v>
      </c>
    </row>
    <row r="760" spans="1:61" x14ac:dyDescent="0.25">
      <c r="A760" s="64" t="s">
        <v>4559</v>
      </c>
      <c r="B760" s="64" t="s">
        <v>226</v>
      </c>
      <c r="C760" s="79" t="s">
        <v>9480</v>
      </c>
      <c r="D760" s="87">
        <v>2.5</v>
      </c>
      <c r="E760" s="88"/>
      <c r="F760" s="89">
        <v>95</v>
      </c>
      <c r="G760" s="66" t="str">
        <f>IF(Edges[[#This Row],[Vertex 1]]=Edges[[#This Row],[Vertex 2]],"HIDE","SHOW")</f>
        <v>SHOW</v>
      </c>
      <c r="H760" s="77"/>
      <c r="I760" s="90"/>
      <c r="J760" s="90"/>
      <c r="K760" s="34" t="s">
        <v>65</v>
      </c>
      <c r="L760" s="93">
        <v>760</v>
      </c>
      <c r="M760" s="93"/>
      <c r="N760" s="92"/>
      <c r="O760" s="66" t="s">
        <v>232</v>
      </c>
      <c r="P760" s="68">
        <v>42851.858993055554</v>
      </c>
      <c r="Q760" s="66" t="s">
        <v>4739</v>
      </c>
      <c r="R760" s="66"/>
      <c r="S760" s="66"/>
      <c r="T760" s="66"/>
      <c r="U760" s="66"/>
      <c r="V760" s="70" t="s">
        <v>5126</v>
      </c>
      <c r="W760" s="68">
        <v>42851.858993055554</v>
      </c>
      <c r="X760" s="70" t="s">
        <v>5454</v>
      </c>
      <c r="Y760" s="66"/>
      <c r="Z760" s="66"/>
      <c r="AA760" s="72" t="s">
        <v>5805</v>
      </c>
      <c r="AB760" s="66"/>
      <c r="AC760" s="66" t="b">
        <v>0</v>
      </c>
      <c r="AD760" s="66">
        <v>0</v>
      </c>
      <c r="AE760" s="72" t="s">
        <v>294</v>
      </c>
      <c r="AF760" s="66" t="b">
        <v>0</v>
      </c>
      <c r="AG760" s="66" t="s">
        <v>297</v>
      </c>
      <c r="AH760" s="66"/>
      <c r="AI760" s="72" t="s">
        <v>294</v>
      </c>
      <c r="AJ760" s="66" t="b">
        <v>0</v>
      </c>
      <c r="AK760" s="66">
        <v>0</v>
      </c>
      <c r="AL760" s="72" t="s">
        <v>294</v>
      </c>
      <c r="AM760" s="66" t="s">
        <v>303</v>
      </c>
      <c r="AN760" s="66" t="b">
        <v>0</v>
      </c>
      <c r="AO760" s="72" t="s">
        <v>5805</v>
      </c>
      <c r="AP760" s="66" t="s">
        <v>178</v>
      </c>
      <c r="AQ760" s="66">
        <v>0</v>
      </c>
      <c r="AR760" s="66">
        <v>0</v>
      </c>
      <c r="AS760" s="66"/>
      <c r="AT760" s="66"/>
      <c r="AU760" s="66"/>
      <c r="AV760" s="66"/>
      <c r="AW760" s="66"/>
      <c r="AX760" s="66"/>
      <c r="AY760" s="66"/>
      <c r="AZ760" s="66"/>
      <c r="BA760" s="66" t="s">
        <v>1167</v>
      </c>
      <c r="BB760">
        <v>-1</v>
      </c>
      <c r="BC760" s="66" t="str">
        <f>VLOOKUP(Edges[[#This Row],[States]],'Sentiment Classification'!E:G,3,FALSE)</f>
        <v>North</v>
      </c>
      <c r="BD760" s="66" t="str">
        <f>IF(Edges[[#This Row],[Vertex 1]]=Edges[[#This Row],[Vertex 2]],"HIDE","SHOW")</f>
        <v>SHOW</v>
      </c>
      <c r="BE760" s="66">
        <f>VLOOKUP(Edges[[#This Row],[Region]],'Sentiment Classification'!J:K,2,FALSE)</f>
        <v>154</v>
      </c>
      <c r="BF760" s="66">
        <f>VLOOKUP(Edges[[#This Row],[States]],'Sentiment Classification'!E:F,2,FALSE)</f>
        <v>161</v>
      </c>
      <c r="BG760" s="65" t="str">
        <f>REPLACE(INDEX(GroupVertices[Group], MATCH(Edges[[#This Row],[Vertex 1]],GroupVertices[Vertex],0)),1,1,"")</f>
        <v>orth</v>
      </c>
      <c r="BH760" s="65" t="str">
        <f>REPLACE(INDEX(GroupVertices[Group], MATCH(Edges[[#This Row],[Vertex 2]],GroupVertices[Vertex],0)),1,1,"")</f>
        <v>A</v>
      </c>
      <c r="BI760">
        <v>2</v>
      </c>
    </row>
    <row r="761" spans="1:61" x14ac:dyDescent="0.25">
      <c r="A761" s="64" t="s">
        <v>4559</v>
      </c>
      <c r="B761" s="64" t="s">
        <v>226</v>
      </c>
      <c r="C761" s="79" t="s">
        <v>9480</v>
      </c>
      <c r="D761" s="87">
        <v>2.5</v>
      </c>
      <c r="E761" s="88"/>
      <c r="F761" s="89">
        <v>95</v>
      </c>
      <c r="G761" s="66" t="str">
        <f>IF(Edges[[#This Row],[Vertex 1]]=Edges[[#This Row],[Vertex 2]],"HIDE","SHOW")</f>
        <v>SHOW</v>
      </c>
      <c r="H761" s="77"/>
      <c r="I761" s="90"/>
      <c r="J761" s="90"/>
      <c r="K761" s="34" t="s">
        <v>65</v>
      </c>
      <c r="L761" s="93">
        <v>761</v>
      </c>
      <c r="M761" s="93"/>
      <c r="N761" s="92"/>
      <c r="O761" s="66" t="s">
        <v>232</v>
      </c>
      <c r="P761" s="68">
        <v>42851.865578703706</v>
      </c>
      <c r="Q761" s="66" t="s">
        <v>4740</v>
      </c>
      <c r="R761" s="69" t="s">
        <v>4828</v>
      </c>
      <c r="S761" s="66" t="s">
        <v>525</v>
      </c>
      <c r="T761" s="66"/>
      <c r="U761" s="66"/>
      <c r="V761" s="70" t="s">
        <v>5126</v>
      </c>
      <c r="W761" s="68">
        <v>42851.865578703706</v>
      </c>
      <c r="X761" s="70" t="s">
        <v>5455</v>
      </c>
      <c r="Y761" s="66"/>
      <c r="Z761" s="66"/>
      <c r="AA761" s="72" t="s">
        <v>5806</v>
      </c>
      <c r="AB761" s="72" t="s">
        <v>5805</v>
      </c>
      <c r="AC761" s="66" t="b">
        <v>0</v>
      </c>
      <c r="AD761" s="66">
        <v>0</v>
      </c>
      <c r="AE761" s="72" t="s">
        <v>5901</v>
      </c>
      <c r="AF761" s="66" t="b">
        <v>0</v>
      </c>
      <c r="AG761" s="66" t="s">
        <v>297</v>
      </c>
      <c r="AH761" s="66"/>
      <c r="AI761" s="72" t="s">
        <v>294</v>
      </c>
      <c r="AJ761" s="66" t="b">
        <v>0</v>
      </c>
      <c r="AK761" s="66">
        <v>0</v>
      </c>
      <c r="AL761" s="72" t="s">
        <v>294</v>
      </c>
      <c r="AM761" s="66" t="s">
        <v>303</v>
      </c>
      <c r="AN761" s="66" t="b">
        <v>1</v>
      </c>
      <c r="AO761" s="72" t="s">
        <v>5805</v>
      </c>
      <c r="AP761" s="66" t="s">
        <v>178</v>
      </c>
      <c r="AQ761" s="66">
        <v>0</v>
      </c>
      <c r="AR761" s="66">
        <v>0</v>
      </c>
      <c r="AS761" s="66"/>
      <c r="AT761" s="66"/>
      <c r="AU761" s="66"/>
      <c r="AV761" s="66"/>
      <c r="AW761" s="66"/>
      <c r="AX761" s="66"/>
      <c r="AY761" s="66"/>
      <c r="AZ761" s="66"/>
      <c r="BA761" s="66" t="s">
        <v>1167</v>
      </c>
      <c r="BB761">
        <v>-1</v>
      </c>
      <c r="BC761" s="66" t="str">
        <f>VLOOKUP(Edges[[#This Row],[States]],'Sentiment Classification'!E:G,3,FALSE)</f>
        <v>North</v>
      </c>
      <c r="BD761" s="66" t="str">
        <f>IF(Edges[[#This Row],[Vertex 1]]=Edges[[#This Row],[Vertex 2]],"HIDE","SHOW")</f>
        <v>SHOW</v>
      </c>
      <c r="BE761" s="66">
        <f>VLOOKUP(Edges[[#This Row],[Region]],'Sentiment Classification'!J:K,2,FALSE)</f>
        <v>154</v>
      </c>
      <c r="BF761" s="66">
        <f>VLOOKUP(Edges[[#This Row],[States]],'Sentiment Classification'!E:F,2,FALSE)</f>
        <v>161</v>
      </c>
      <c r="BG761" s="65" t="str">
        <f>REPLACE(INDEX(GroupVertices[Group], MATCH(Edges[[#This Row],[Vertex 1]],GroupVertices[Vertex],0)),1,1,"")</f>
        <v>orth</v>
      </c>
      <c r="BH761" s="65" t="str">
        <f>REPLACE(INDEX(GroupVertices[Group], MATCH(Edges[[#This Row],[Vertex 2]],GroupVertices[Vertex],0)),1,1,"")</f>
        <v>A</v>
      </c>
      <c r="BI761">
        <v>2</v>
      </c>
    </row>
    <row r="762" spans="1:61" x14ac:dyDescent="0.25">
      <c r="A762" s="64" t="s">
        <v>4560</v>
      </c>
      <c r="B762" s="64" t="s">
        <v>4633</v>
      </c>
      <c r="C762" s="79" t="s">
        <v>9481</v>
      </c>
      <c r="D762" s="87">
        <v>1</v>
      </c>
      <c r="E762" s="88"/>
      <c r="F762" s="89">
        <v>90</v>
      </c>
      <c r="G762" s="66" t="str">
        <f>IF(Edges[[#This Row],[Vertex 1]]=Edges[[#This Row],[Vertex 2]],"HIDE","SHOW")</f>
        <v>SHOW</v>
      </c>
      <c r="H762" s="77"/>
      <c r="I762" s="90"/>
      <c r="J762" s="90"/>
      <c r="K762" s="34" t="s">
        <v>65</v>
      </c>
      <c r="L762" s="93">
        <v>762</v>
      </c>
      <c r="M762" s="93"/>
      <c r="N762" s="92"/>
      <c r="O762" s="66" t="s">
        <v>233</v>
      </c>
      <c r="P762" s="68">
        <v>42848.77003472222</v>
      </c>
      <c r="Q762" s="66" t="s">
        <v>4741</v>
      </c>
      <c r="R762" s="66"/>
      <c r="S762" s="66"/>
      <c r="T762" s="66"/>
      <c r="U762" s="66"/>
      <c r="V762" s="70" t="s">
        <v>5127</v>
      </c>
      <c r="W762" s="68">
        <v>42848.77003472222</v>
      </c>
      <c r="X762" s="70" t="s">
        <v>5456</v>
      </c>
      <c r="Y762" s="66"/>
      <c r="Z762" s="66"/>
      <c r="AA762" s="72" t="s">
        <v>5807</v>
      </c>
      <c r="AB762" s="66"/>
      <c r="AC762" s="66" t="b">
        <v>0</v>
      </c>
      <c r="AD762" s="66">
        <v>0</v>
      </c>
      <c r="AE762" s="72" t="s">
        <v>5902</v>
      </c>
      <c r="AF762" s="66" t="b">
        <v>0</v>
      </c>
      <c r="AG762" s="66" t="s">
        <v>1016</v>
      </c>
      <c r="AH762" s="66"/>
      <c r="AI762" s="72" t="s">
        <v>294</v>
      </c>
      <c r="AJ762" s="66" t="b">
        <v>0</v>
      </c>
      <c r="AK762" s="66">
        <v>0</v>
      </c>
      <c r="AL762" s="72" t="s">
        <v>294</v>
      </c>
      <c r="AM762" s="66" t="s">
        <v>303</v>
      </c>
      <c r="AN762" s="66" t="b">
        <v>0</v>
      </c>
      <c r="AO762" s="72" t="s">
        <v>5807</v>
      </c>
      <c r="AP762" s="66" t="s">
        <v>178</v>
      </c>
      <c r="AQ762" s="66">
        <v>0</v>
      </c>
      <c r="AR762" s="66">
        <v>0</v>
      </c>
      <c r="AS762" s="66" t="s">
        <v>5913</v>
      </c>
      <c r="AT762" s="66" t="s">
        <v>365</v>
      </c>
      <c r="AU762" s="66" t="s">
        <v>1024</v>
      </c>
      <c r="AV762" s="66" t="s">
        <v>364</v>
      </c>
      <c r="AW762" s="66" t="s">
        <v>5914</v>
      </c>
      <c r="AX762" s="66" t="s">
        <v>363</v>
      </c>
      <c r="AY762" s="66" t="s">
        <v>1031</v>
      </c>
      <c r="AZ762" s="69" t="s">
        <v>5915</v>
      </c>
      <c r="BA762" s="66" t="s">
        <v>1167</v>
      </c>
      <c r="BB762">
        <v>0</v>
      </c>
      <c r="BC762" s="66" t="str">
        <f>VLOOKUP(Edges[[#This Row],[States]],'Sentiment Classification'!E:G,3,FALSE)</f>
        <v>North</v>
      </c>
      <c r="BD762" s="66" t="str">
        <f>IF(Edges[[#This Row],[Vertex 1]]=Edges[[#This Row],[Vertex 2]],"HIDE","SHOW")</f>
        <v>SHOW</v>
      </c>
      <c r="BE762" s="66">
        <f>VLOOKUP(Edges[[#This Row],[Region]],'Sentiment Classification'!J:K,2,FALSE)</f>
        <v>154</v>
      </c>
      <c r="BF762" s="66">
        <f>VLOOKUP(Edges[[#This Row],[States]],'Sentiment Classification'!E:F,2,FALSE)</f>
        <v>161</v>
      </c>
      <c r="BG762" s="65" t="str">
        <f>REPLACE(INDEX(GroupVertices[Group], MATCH(Edges[[#This Row],[Vertex 1]],GroupVertices[Vertex],0)),1,1,"")</f>
        <v>orth</v>
      </c>
      <c r="BH762" s="65" t="str">
        <f>REPLACE(INDEX(GroupVertices[Group], MATCH(Edges[[#This Row],[Vertex 2]],GroupVertices[Vertex],0)),1,1,"")</f>
        <v>orth</v>
      </c>
      <c r="BI762">
        <v>1</v>
      </c>
    </row>
    <row r="763" spans="1:61" x14ac:dyDescent="0.25">
      <c r="A763" s="64" t="s">
        <v>4560</v>
      </c>
      <c r="B763" s="64" t="s">
        <v>759</v>
      </c>
      <c r="C763" s="79" t="s">
        <v>9480</v>
      </c>
      <c r="D763" s="87">
        <v>1</v>
      </c>
      <c r="E763" s="88"/>
      <c r="F763" s="89">
        <v>90</v>
      </c>
      <c r="G763" s="66" t="str">
        <f>IF(Edges[[#This Row],[Vertex 1]]=Edges[[#This Row],[Vertex 2]],"HIDE","SHOW")</f>
        <v>SHOW</v>
      </c>
      <c r="H763" s="77"/>
      <c r="I763" s="90"/>
      <c r="J763" s="90"/>
      <c r="K763" s="34" t="s">
        <v>65</v>
      </c>
      <c r="L763" s="93">
        <v>763</v>
      </c>
      <c r="M763" s="93"/>
      <c r="N763" s="92"/>
      <c r="O763" s="66" t="s">
        <v>232</v>
      </c>
      <c r="P763" s="68">
        <v>42851.670347222222</v>
      </c>
      <c r="Q763" s="66" t="s">
        <v>4742</v>
      </c>
      <c r="R763" s="66"/>
      <c r="S763" s="66"/>
      <c r="T763" s="66"/>
      <c r="U763" s="66"/>
      <c r="V763" s="70" t="s">
        <v>5127</v>
      </c>
      <c r="W763" s="68">
        <v>42851.670347222222</v>
      </c>
      <c r="X763" s="70" t="s">
        <v>5457</v>
      </c>
      <c r="Y763" s="66"/>
      <c r="Z763" s="66"/>
      <c r="AA763" s="72" t="s">
        <v>5808</v>
      </c>
      <c r="AB763" s="66"/>
      <c r="AC763" s="66" t="b">
        <v>0</v>
      </c>
      <c r="AD763" s="66">
        <v>0</v>
      </c>
      <c r="AE763" s="72" t="s">
        <v>581</v>
      </c>
      <c r="AF763" s="66" t="b">
        <v>0</v>
      </c>
      <c r="AG763" s="66" t="s">
        <v>297</v>
      </c>
      <c r="AH763" s="66"/>
      <c r="AI763" s="72" t="s">
        <v>294</v>
      </c>
      <c r="AJ763" s="66" t="b">
        <v>0</v>
      </c>
      <c r="AK763" s="66">
        <v>0</v>
      </c>
      <c r="AL763" s="72" t="s">
        <v>294</v>
      </c>
      <c r="AM763" s="66" t="s">
        <v>303</v>
      </c>
      <c r="AN763" s="66" t="b">
        <v>0</v>
      </c>
      <c r="AO763" s="72" t="s">
        <v>5808</v>
      </c>
      <c r="AP763" s="66" t="s">
        <v>178</v>
      </c>
      <c r="AQ763" s="66">
        <v>0</v>
      </c>
      <c r="AR763" s="66">
        <v>0</v>
      </c>
      <c r="AS763" s="66" t="s">
        <v>5913</v>
      </c>
      <c r="AT763" s="66" t="s">
        <v>365</v>
      </c>
      <c r="AU763" s="66" t="s">
        <v>1024</v>
      </c>
      <c r="AV763" s="66" t="s">
        <v>364</v>
      </c>
      <c r="AW763" s="66" t="s">
        <v>5914</v>
      </c>
      <c r="AX763" s="66" t="s">
        <v>363</v>
      </c>
      <c r="AY763" s="66" t="s">
        <v>1031</v>
      </c>
      <c r="AZ763" s="69" t="s">
        <v>5915</v>
      </c>
      <c r="BA763" s="66" t="s">
        <v>1167</v>
      </c>
      <c r="BB763">
        <v>-1</v>
      </c>
      <c r="BC763" s="66" t="str">
        <f>VLOOKUP(Edges[[#This Row],[States]],'Sentiment Classification'!E:G,3,FALSE)</f>
        <v>North</v>
      </c>
      <c r="BD763" s="66" t="str">
        <f>IF(Edges[[#This Row],[Vertex 1]]=Edges[[#This Row],[Vertex 2]],"HIDE","SHOW")</f>
        <v>SHOW</v>
      </c>
      <c r="BE763" s="66">
        <f>VLOOKUP(Edges[[#This Row],[Region]],'Sentiment Classification'!J:K,2,FALSE)</f>
        <v>154</v>
      </c>
      <c r="BF763" s="66">
        <f>VLOOKUP(Edges[[#This Row],[States]],'Sentiment Classification'!E:F,2,FALSE)</f>
        <v>161</v>
      </c>
      <c r="BG763" s="65" t="str">
        <f>REPLACE(INDEX(GroupVertices[Group], MATCH(Edges[[#This Row],[Vertex 1]],GroupVertices[Vertex],0)),1,1,"")</f>
        <v>orth</v>
      </c>
      <c r="BH763" s="65" t="str">
        <f>REPLACE(INDEX(GroupVertices[Group], MATCH(Edges[[#This Row],[Vertex 2]],GroupVertices[Vertex],0)),1,1,"")</f>
        <v>A</v>
      </c>
      <c r="BI763">
        <v>1</v>
      </c>
    </row>
    <row r="764" spans="1:61" x14ac:dyDescent="0.25">
      <c r="A764" s="64" t="s">
        <v>4560</v>
      </c>
      <c r="B764" s="64" t="s">
        <v>226</v>
      </c>
      <c r="C764" s="79" t="s">
        <v>9480</v>
      </c>
      <c r="D764" s="87">
        <v>2.5</v>
      </c>
      <c r="E764" s="88"/>
      <c r="F764" s="89">
        <v>95</v>
      </c>
      <c r="G764" s="66" t="str">
        <f>IF(Edges[[#This Row],[Vertex 1]]=Edges[[#This Row],[Vertex 2]],"HIDE","SHOW")</f>
        <v>SHOW</v>
      </c>
      <c r="H764" s="77"/>
      <c r="I764" s="90"/>
      <c r="J764" s="90"/>
      <c r="K764" s="34" t="s">
        <v>65</v>
      </c>
      <c r="L764" s="93">
        <v>764</v>
      </c>
      <c r="M764" s="93"/>
      <c r="N764" s="92"/>
      <c r="O764" s="66" t="s">
        <v>233</v>
      </c>
      <c r="P764" s="68">
        <v>42851.670347222222</v>
      </c>
      <c r="Q764" s="66" t="s">
        <v>4742</v>
      </c>
      <c r="R764" s="66"/>
      <c r="S764" s="66"/>
      <c r="T764" s="66"/>
      <c r="U764" s="66"/>
      <c r="V764" s="70" t="s">
        <v>5127</v>
      </c>
      <c r="W764" s="68">
        <v>42851.670347222222</v>
      </c>
      <c r="X764" s="70" t="s">
        <v>5457</v>
      </c>
      <c r="Y764" s="66"/>
      <c r="Z764" s="66"/>
      <c r="AA764" s="72" t="s">
        <v>5808</v>
      </c>
      <c r="AB764" s="66"/>
      <c r="AC764" s="66" t="b">
        <v>0</v>
      </c>
      <c r="AD764" s="66">
        <v>0</v>
      </c>
      <c r="AE764" s="72" t="s">
        <v>581</v>
      </c>
      <c r="AF764" s="66" t="b">
        <v>0</v>
      </c>
      <c r="AG764" s="66" t="s">
        <v>297</v>
      </c>
      <c r="AH764" s="66"/>
      <c r="AI764" s="72" t="s">
        <v>294</v>
      </c>
      <c r="AJ764" s="66" t="b">
        <v>0</v>
      </c>
      <c r="AK764" s="66">
        <v>0</v>
      </c>
      <c r="AL764" s="72" t="s">
        <v>294</v>
      </c>
      <c r="AM764" s="66" t="s">
        <v>303</v>
      </c>
      <c r="AN764" s="66" t="b">
        <v>0</v>
      </c>
      <c r="AO764" s="72" t="s">
        <v>5808</v>
      </c>
      <c r="AP764" s="66" t="s">
        <v>178</v>
      </c>
      <c r="AQ764" s="66">
        <v>0</v>
      </c>
      <c r="AR764" s="66">
        <v>0</v>
      </c>
      <c r="AS764" s="66" t="s">
        <v>5913</v>
      </c>
      <c r="AT764" s="66" t="s">
        <v>365</v>
      </c>
      <c r="AU764" s="66" t="s">
        <v>1024</v>
      </c>
      <c r="AV764" s="66" t="s">
        <v>364</v>
      </c>
      <c r="AW764" s="66" t="s">
        <v>5914</v>
      </c>
      <c r="AX764" s="66" t="s">
        <v>363</v>
      </c>
      <c r="AY764" s="66" t="s">
        <v>1031</v>
      </c>
      <c r="AZ764" s="69" t="s">
        <v>5915</v>
      </c>
      <c r="BA764" s="66" t="s">
        <v>1167</v>
      </c>
      <c r="BB764">
        <v>-1</v>
      </c>
      <c r="BC764" s="66" t="str">
        <f>VLOOKUP(Edges[[#This Row],[States]],'Sentiment Classification'!E:G,3,FALSE)</f>
        <v>North</v>
      </c>
      <c r="BD764" s="66" t="str">
        <f>IF(Edges[[#This Row],[Vertex 1]]=Edges[[#This Row],[Vertex 2]],"HIDE","SHOW")</f>
        <v>SHOW</v>
      </c>
      <c r="BE764" s="66">
        <f>VLOOKUP(Edges[[#This Row],[Region]],'Sentiment Classification'!J:K,2,FALSE)</f>
        <v>154</v>
      </c>
      <c r="BF764" s="66">
        <f>VLOOKUP(Edges[[#This Row],[States]],'Sentiment Classification'!E:F,2,FALSE)</f>
        <v>161</v>
      </c>
      <c r="BG764" s="65" t="str">
        <f>REPLACE(INDEX(GroupVertices[Group], MATCH(Edges[[#This Row],[Vertex 1]],GroupVertices[Vertex],0)),1,1,"")</f>
        <v>orth</v>
      </c>
      <c r="BH764" s="65" t="str">
        <f>REPLACE(INDEX(GroupVertices[Group], MATCH(Edges[[#This Row],[Vertex 2]],GroupVertices[Vertex],0)),1,1,"")</f>
        <v>A</v>
      </c>
      <c r="BI764">
        <v>2</v>
      </c>
    </row>
    <row r="765" spans="1:61" x14ac:dyDescent="0.25">
      <c r="A765" s="64" t="s">
        <v>4560</v>
      </c>
      <c r="B765" s="64" t="s">
        <v>226</v>
      </c>
      <c r="C765" s="79" t="s">
        <v>9480</v>
      </c>
      <c r="D765" s="87">
        <v>2.5</v>
      </c>
      <c r="E765" s="88"/>
      <c r="F765" s="89">
        <v>95</v>
      </c>
      <c r="G765" s="66" t="str">
        <f>IF(Edges[[#This Row],[Vertex 1]]=Edges[[#This Row],[Vertex 2]],"HIDE","SHOW")</f>
        <v>SHOW</v>
      </c>
      <c r="H765" s="77"/>
      <c r="I765" s="90"/>
      <c r="J765" s="90"/>
      <c r="K765" s="34" t="s">
        <v>65</v>
      </c>
      <c r="L765" s="93">
        <v>765</v>
      </c>
      <c r="M765" s="93"/>
      <c r="N765" s="92"/>
      <c r="O765" s="66" t="s">
        <v>233</v>
      </c>
      <c r="P765" s="68">
        <v>42851.8905787037</v>
      </c>
      <c r="Q765" s="66" t="s">
        <v>4743</v>
      </c>
      <c r="R765" s="66"/>
      <c r="S765" s="66"/>
      <c r="T765" s="66"/>
      <c r="U765" s="66"/>
      <c r="V765" s="70" t="s">
        <v>5127</v>
      </c>
      <c r="W765" s="68">
        <v>42851.8905787037</v>
      </c>
      <c r="X765" s="70" t="s">
        <v>5458</v>
      </c>
      <c r="Y765" s="66"/>
      <c r="Z765" s="66"/>
      <c r="AA765" s="72" t="s">
        <v>5809</v>
      </c>
      <c r="AB765" s="66"/>
      <c r="AC765" s="66" t="b">
        <v>0</v>
      </c>
      <c r="AD765" s="66">
        <v>0</v>
      </c>
      <c r="AE765" s="72" t="s">
        <v>581</v>
      </c>
      <c r="AF765" s="66" t="b">
        <v>0</v>
      </c>
      <c r="AG765" s="66" t="s">
        <v>297</v>
      </c>
      <c r="AH765" s="66"/>
      <c r="AI765" s="72" t="s">
        <v>294</v>
      </c>
      <c r="AJ765" s="66" t="b">
        <v>0</v>
      </c>
      <c r="AK765" s="66">
        <v>0</v>
      </c>
      <c r="AL765" s="72" t="s">
        <v>294</v>
      </c>
      <c r="AM765" s="66" t="s">
        <v>303</v>
      </c>
      <c r="AN765" s="66" t="b">
        <v>0</v>
      </c>
      <c r="AO765" s="72" t="s">
        <v>5809</v>
      </c>
      <c r="AP765" s="66" t="s">
        <v>178</v>
      </c>
      <c r="AQ765" s="66">
        <v>0</v>
      </c>
      <c r="AR765" s="66">
        <v>0</v>
      </c>
      <c r="AS765" s="66" t="s">
        <v>5913</v>
      </c>
      <c r="AT765" s="66" t="s">
        <v>365</v>
      </c>
      <c r="AU765" s="66" t="s">
        <v>1024</v>
      </c>
      <c r="AV765" s="66" t="s">
        <v>364</v>
      </c>
      <c r="AW765" s="66" t="s">
        <v>5914</v>
      </c>
      <c r="AX765" s="66" t="s">
        <v>363</v>
      </c>
      <c r="AY765" s="66" t="s">
        <v>1031</v>
      </c>
      <c r="AZ765" s="69" t="s">
        <v>5915</v>
      </c>
      <c r="BA765" s="66" t="s">
        <v>1167</v>
      </c>
      <c r="BB765">
        <v>-1</v>
      </c>
      <c r="BC765" s="66" t="str">
        <f>VLOOKUP(Edges[[#This Row],[States]],'Sentiment Classification'!E:G,3,FALSE)</f>
        <v>North</v>
      </c>
      <c r="BD765" s="66" t="str">
        <f>IF(Edges[[#This Row],[Vertex 1]]=Edges[[#This Row],[Vertex 2]],"HIDE","SHOW")</f>
        <v>SHOW</v>
      </c>
      <c r="BE765" s="66">
        <f>VLOOKUP(Edges[[#This Row],[Region]],'Sentiment Classification'!J:K,2,FALSE)</f>
        <v>154</v>
      </c>
      <c r="BF765" s="66">
        <f>VLOOKUP(Edges[[#This Row],[States]],'Sentiment Classification'!E:F,2,FALSE)</f>
        <v>161</v>
      </c>
      <c r="BG765" s="65" t="str">
        <f>REPLACE(INDEX(GroupVertices[Group], MATCH(Edges[[#This Row],[Vertex 1]],GroupVertices[Vertex],0)),1,1,"")</f>
        <v>orth</v>
      </c>
      <c r="BH765" s="65" t="str">
        <f>REPLACE(INDEX(GroupVertices[Group], MATCH(Edges[[#This Row],[Vertex 2]],GroupVertices[Vertex],0)),1,1,"")</f>
        <v>A</v>
      </c>
      <c r="BI765">
        <v>2</v>
      </c>
    </row>
    <row r="766" spans="1:61" x14ac:dyDescent="0.25">
      <c r="A766" s="64" t="s">
        <v>4561</v>
      </c>
      <c r="B766" s="64" t="s">
        <v>4580</v>
      </c>
      <c r="C766" s="79" t="s">
        <v>9479</v>
      </c>
      <c r="D766" s="87">
        <v>1</v>
      </c>
      <c r="E766" s="88"/>
      <c r="F766" s="89">
        <v>90</v>
      </c>
      <c r="G766" s="66" t="str">
        <f>IF(Edges[[#This Row],[Vertex 1]]=Edges[[#This Row],[Vertex 2]],"HIDE","SHOW")</f>
        <v>SHOW</v>
      </c>
      <c r="H766" s="77"/>
      <c r="I766" s="90"/>
      <c r="J766" s="90"/>
      <c r="K766" s="34" t="s">
        <v>65</v>
      </c>
      <c r="L766" s="93">
        <v>766</v>
      </c>
      <c r="M766" s="93"/>
      <c r="N766" s="92"/>
      <c r="O766" s="66" t="s">
        <v>232</v>
      </c>
      <c r="P766" s="68">
        <v>42851.940787037034</v>
      </c>
      <c r="Q766" s="66" t="s">
        <v>4733</v>
      </c>
      <c r="R766" s="66"/>
      <c r="S766" s="66"/>
      <c r="T766" s="66"/>
      <c r="U766" s="69" t="s">
        <v>4881</v>
      </c>
      <c r="V766" s="70" t="s">
        <v>4881</v>
      </c>
      <c r="W766" s="68">
        <v>42851.940787037034</v>
      </c>
      <c r="X766" s="70" t="s">
        <v>5459</v>
      </c>
      <c r="Y766" s="66"/>
      <c r="Z766" s="66"/>
      <c r="AA766" s="72" t="s">
        <v>5810</v>
      </c>
      <c r="AB766" s="66"/>
      <c r="AC766" s="66" t="b">
        <v>0</v>
      </c>
      <c r="AD766" s="66">
        <v>0</v>
      </c>
      <c r="AE766" s="72" t="s">
        <v>294</v>
      </c>
      <c r="AF766" s="66" t="b">
        <v>0</v>
      </c>
      <c r="AG766" s="66" t="s">
        <v>297</v>
      </c>
      <c r="AH766" s="66"/>
      <c r="AI766" s="72" t="s">
        <v>294</v>
      </c>
      <c r="AJ766" s="66" t="b">
        <v>0</v>
      </c>
      <c r="AK766" s="66">
        <v>233</v>
      </c>
      <c r="AL766" s="72" t="s">
        <v>5829</v>
      </c>
      <c r="AM766" s="66" t="s">
        <v>303</v>
      </c>
      <c r="AN766" s="66" t="b">
        <v>0</v>
      </c>
      <c r="AO766" s="72" t="s">
        <v>5829</v>
      </c>
      <c r="AP766" s="66" t="s">
        <v>178</v>
      </c>
      <c r="AQ766" s="66">
        <v>0</v>
      </c>
      <c r="AR766" s="66">
        <v>0</v>
      </c>
      <c r="AS766" s="66"/>
      <c r="AT766" s="66"/>
      <c r="AU766" s="66"/>
      <c r="AV766" s="66"/>
      <c r="AW766" s="66"/>
      <c r="AX766" s="66"/>
      <c r="AY766" s="66"/>
      <c r="AZ766" s="66"/>
      <c r="BA766" s="66" t="s">
        <v>1167</v>
      </c>
      <c r="BB766">
        <v>1</v>
      </c>
      <c r="BC766" s="66" t="str">
        <f>VLOOKUP(Edges[[#This Row],[States]],'Sentiment Classification'!E:G,3,FALSE)</f>
        <v>North</v>
      </c>
      <c r="BD766" s="66" t="str">
        <f>IF(Edges[[#This Row],[Vertex 1]]=Edges[[#This Row],[Vertex 2]],"HIDE","SHOW")</f>
        <v>SHOW</v>
      </c>
      <c r="BE766" s="66">
        <f>VLOOKUP(Edges[[#This Row],[Region]],'Sentiment Classification'!J:K,2,FALSE)</f>
        <v>154</v>
      </c>
      <c r="BF766" s="66">
        <f>VLOOKUP(Edges[[#This Row],[States]],'Sentiment Classification'!E:F,2,FALSE)</f>
        <v>161</v>
      </c>
      <c r="BG766" s="65" t="str">
        <f>REPLACE(INDEX(GroupVertices[Group], MATCH(Edges[[#This Row],[Vertex 1]],GroupVertices[Vertex],0)),1,1,"")</f>
        <v>orth</v>
      </c>
      <c r="BH766" s="65" t="str">
        <f>REPLACE(INDEX(GroupVertices[Group], MATCH(Edges[[#This Row],[Vertex 2]],GroupVertices[Vertex],0)),1,1,"")</f>
        <v>orth</v>
      </c>
      <c r="BI766">
        <v>1</v>
      </c>
    </row>
    <row r="767" spans="1:61" x14ac:dyDescent="0.25">
      <c r="A767" s="64" t="s">
        <v>4562</v>
      </c>
      <c r="B767" s="64" t="s">
        <v>4580</v>
      </c>
      <c r="C767" s="79" t="s">
        <v>9479</v>
      </c>
      <c r="D767" s="87">
        <v>1</v>
      </c>
      <c r="E767" s="88"/>
      <c r="F767" s="89">
        <v>90</v>
      </c>
      <c r="G767" s="66" t="str">
        <f>IF(Edges[[#This Row],[Vertex 1]]=Edges[[#This Row],[Vertex 2]],"HIDE","SHOW")</f>
        <v>SHOW</v>
      </c>
      <c r="H767" s="77"/>
      <c r="I767" s="90"/>
      <c r="J767" s="90"/>
      <c r="K767" s="34" t="s">
        <v>65</v>
      </c>
      <c r="L767" s="93">
        <v>767</v>
      </c>
      <c r="M767" s="93"/>
      <c r="N767" s="92"/>
      <c r="O767" s="66" t="s">
        <v>232</v>
      </c>
      <c r="P767" s="68">
        <v>42852.049525462964</v>
      </c>
      <c r="Q767" s="66" t="s">
        <v>4733</v>
      </c>
      <c r="R767" s="66"/>
      <c r="S767" s="66"/>
      <c r="T767" s="66"/>
      <c r="U767" s="69" t="s">
        <v>4881</v>
      </c>
      <c r="V767" s="70" t="s">
        <v>4881</v>
      </c>
      <c r="W767" s="68">
        <v>42852.049525462964</v>
      </c>
      <c r="X767" s="70" t="s">
        <v>5460</v>
      </c>
      <c r="Y767" s="66"/>
      <c r="Z767" s="66"/>
      <c r="AA767" s="72" t="s">
        <v>5811</v>
      </c>
      <c r="AB767" s="66"/>
      <c r="AC767" s="66" t="b">
        <v>0</v>
      </c>
      <c r="AD767" s="66">
        <v>0</v>
      </c>
      <c r="AE767" s="72" t="s">
        <v>294</v>
      </c>
      <c r="AF767" s="66" t="b">
        <v>0</v>
      </c>
      <c r="AG767" s="66" t="s">
        <v>297</v>
      </c>
      <c r="AH767" s="66"/>
      <c r="AI767" s="72" t="s">
        <v>294</v>
      </c>
      <c r="AJ767" s="66" t="b">
        <v>0</v>
      </c>
      <c r="AK767" s="66">
        <v>233</v>
      </c>
      <c r="AL767" s="72" t="s">
        <v>5829</v>
      </c>
      <c r="AM767" s="66" t="s">
        <v>300</v>
      </c>
      <c r="AN767" s="66" t="b">
        <v>0</v>
      </c>
      <c r="AO767" s="72" t="s">
        <v>5829</v>
      </c>
      <c r="AP767" s="66" t="s">
        <v>178</v>
      </c>
      <c r="AQ767" s="66">
        <v>0</v>
      </c>
      <c r="AR767" s="66">
        <v>0</v>
      </c>
      <c r="AS767" s="66"/>
      <c r="AT767" s="66"/>
      <c r="AU767" s="66"/>
      <c r="AV767" s="66"/>
      <c r="AW767" s="66"/>
      <c r="AX767" s="66"/>
      <c r="AY767" s="66"/>
      <c r="AZ767" s="66"/>
      <c r="BA767" s="66" t="s">
        <v>1167</v>
      </c>
      <c r="BB767">
        <v>1</v>
      </c>
      <c r="BC767" s="66" t="str">
        <f>VLOOKUP(Edges[[#This Row],[States]],'Sentiment Classification'!E:G,3,FALSE)</f>
        <v>North</v>
      </c>
      <c r="BD767" s="66" t="str">
        <f>IF(Edges[[#This Row],[Vertex 1]]=Edges[[#This Row],[Vertex 2]],"HIDE","SHOW")</f>
        <v>SHOW</v>
      </c>
      <c r="BE767" s="66">
        <f>VLOOKUP(Edges[[#This Row],[Region]],'Sentiment Classification'!J:K,2,FALSE)</f>
        <v>154</v>
      </c>
      <c r="BF767" s="66">
        <f>VLOOKUP(Edges[[#This Row],[States]],'Sentiment Classification'!E:F,2,FALSE)</f>
        <v>161</v>
      </c>
      <c r="BG767" s="65" t="str">
        <f>REPLACE(INDEX(GroupVertices[Group], MATCH(Edges[[#This Row],[Vertex 1]],GroupVertices[Vertex],0)),1,1,"")</f>
        <v>orth</v>
      </c>
      <c r="BH767" s="65" t="str">
        <f>REPLACE(INDEX(GroupVertices[Group], MATCH(Edges[[#This Row],[Vertex 2]],GroupVertices[Vertex],0)),1,1,"")</f>
        <v>orth</v>
      </c>
      <c r="BI767">
        <v>1</v>
      </c>
    </row>
    <row r="768" spans="1:61" x14ac:dyDescent="0.25">
      <c r="A768" s="64" t="s">
        <v>4563</v>
      </c>
      <c r="B768" s="64" t="s">
        <v>4634</v>
      </c>
      <c r="C768" s="79" t="s">
        <v>9480</v>
      </c>
      <c r="D768" s="87">
        <v>1</v>
      </c>
      <c r="E768" s="88"/>
      <c r="F768" s="89">
        <v>90</v>
      </c>
      <c r="G768" s="66" t="str">
        <f>IF(Edges[[#This Row],[Vertex 1]]=Edges[[#This Row],[Vertex 2]],"HIDE","SHOW")</f>
        <v>SHOW</v>
      </c>
      <c r="H768" s="77"/>
      <c r="I768" s="90"/>
      <c r="J768" s="90"/>
      <c r="K768" s="34" t="s">
        <v>65</v>
      </c>
      <c r="L768" s="93">
        <v>768</v>
      </c>
      <c r="M768" s="93"/>
      <c r="N768" s="92"/>
      <c r="O768" s="66" t="s">
        <v>232</v>
      </c>
      <c r="P768" s="68">
        <v>42851.731990740744</v>
      </c>
      <c r="Q768" s="66" t="s">
        <v>4744</v>
      </c>
      <c r="R768" s="66"/>
      <c r="S768" s="66"/>
      <c r="T768" s="66"/>
      <c r="U768" s="66"/>
      <c r="V768" s="70" t="s">
        <v>5128</v>
      </c>
      <c r="W768" s="68">
        <v>42851.731990740744</v>
      </c>
      <c r="X768" s="70" t="s">
        <v>5461</v>
      </c>
      <c r="Y768" s="66"/>
      <c r="Z768" s="66"/>
      <c r="AA768" s="72" t="s">
        <v>5812</v>
      </c>
      <c r="AB768" s="72" t="s">
        <v>5874</v>
      </c>
      <c r="AC768" s="66" t="b">
        <v>0</v>
      </c>
      <c r="AD768" s="66">
        <v>2</v>
      </c>
      <c r="AE768" s="72" t="s">
        <v>5903</v>
      </c>
      <c r="AF768" s="66" t="b">
        <v>0</v>
      </c>
      <c r="AG768" s="66" t="s">
        <v>297</v>
      </c>
      <c r="AH768" s="66"/>
      <c r="AI768" s="72" t="s">
        <v>294</v>
      </c>
      <c r="AJ768" s="66" t="b">
        <v>0</v>
      </c>
      <c r="AK768" s="66">
        <v>1</v>
      </c>
      <c r="AL768" s="72" t="s">
        <v>294</v>
      </c>
      <c r="AM768" s="66" t="s">
        <v>303</v>
      </c>
      <c r="AN768" s="66" t="b">
        <v>0</v>
      </c>
      <c r="AO768" s="72" t="s">
        <v>5874</v>
      </c>
      <c r="AP768" s="66" t="s">
        <v>178</v>
      </c>
      <c r="AQ768" s="66">
        <v>0</v>
      </c>
      <c r="AR768" s="66">
        <v>0</v>
      </c>
      <c r="AS768" s="66"/>
      <c r="AT768" s="66"/>
      <c r="AU768" s="66"/>
      <c r="AV768" s="66"/>
      <c r="AW768" s="66"/>
      <c r="AX768" s="66"/>
      <c r="AY768" s="66"/>
      <c r="AZ768" s="66"/>
      <c r="BA768" s="66" t="s">
        <v>1167</v>
      </c>
      <c r="BB768">
        <v>-1</v>
      </c>
      <c r="BC768" s="66" t="str">
        <f>VLOOKUP(Edges[[#This Row],[States]],'Sentiment Classification'!E:G,3,FALSE)</f>
        <v>North</v>
      </c>
      <c r="BD768" s="66" t="str">
        <f>IF(Edges[[#This Row],[Vertex 1]]=Edges[[#This Row],[Vertex 2]],"HIDE","SHOW")</f>
        <v>SHOW</v>
      </c>
      <c r="BE768" s="66">
        <f>VLOOKUP(Edges[[#This Row],[Region]],'Sentiment Classification'!J:K,2,FALSE)</f>
        <v>154</v>
      </c>
      <c r="BF768" s="66">
        <f>VLOOKUP(Edges[[#This Row],[States]],'Sentiment Classification'!E:F,2,FALSE)</f>
        <v>161</v>
      </c>
      <c r="BG768" s="65" t="str">
        <f>REPLACE(INDEX(GroupVertices[Group], MATCH(Edges[[#This Row],[Vertex 1]],GroupVertices[Vertex],0)),1,1,"")</f>
        <v>orth</v>
      </c>
      <c r="BH768" s="65" t="str">
        <f>REPLACE(INDEX(GroupVertices[Group], MATCH(Edges[[#This Row],[Vertex 2]],GroupVertices[Vertex],0)),1,1,"")</f>
        <v>orth</v>
      </c>
      <c r="BI768">
        <v>1</v>
      </c>
    </row>
    <row r="769" spans="1:61" x14ac:dyDescent="0.25">
      <c r="A769" s="64" t="s">
        <v>4564</v>
      </c>
      <c r="B769" s="64" t="s">
        <v>4634</v>
      </c>
      <c r="C769" s="79" t="s">
        <v>9480</v>
      </c>
      <c r="D769" s="87">
        <v>1</v>
      </c>
      <c r="E769" s="88"/>
      <c r="F769" s="89">
        <v>90</v>
      </c>
      <c r="G769" s="66" t="str">
        <f>IF(Edges[[#This Row],[Vertex 1]]=Edges[[#This Row],[Vertex 2]],"HIDE","SHOW")</f>
        <v>SHOW</v>
      </c>
      <c r="H769" s="77"/>
      <c r="I769" s="90"/>
      <c r="J769" s="90"/>
      <c r="K769" s="34" t="s">
        <v>65</v>
      </c>
      <c r="L769" s="93">
        <v>769</v>
      </c>
      <c r="M769" s="93"/>
      <c r="N769" s="92"/>
      <c r="O769" s="66" t="s">
        <v>232</v>
      </c>
      <c r="P769" s="68">
        <v>42852.076782407406</v>
      </c>
      <c r="Q769" s="66" t="s">
        <v>4745</v>
      </c>
      <c r="R769" s="66"/>
      <c r="S769" s="66"/>
      <c r="T769" s="66"/>
      <c r="U769" s="66"/>
      <c r="V769" s="70" t="s">
        <v>5129</v>
      </c>
      <c r="W769" s="68">
        <v>42852.076782407406</v>
      </c>
      <c r="X769" s="70" t="s">
        <v>5462</v>
      </c>
      <c r="Y769" s="66"/>
      <c r="Z769" s="66"/>
      <c r="AA769" s="72" t="s">
        <v>5813</v>
      </c>
      <c r="AB769" s="66"/>
      <c r="AC769" s="66" t="b">
        <v>0</v>
      </c>
      <c r="AD769" s="66">
        <v>0</v>
      </c>
      <c r="AE769" s="72" t="s">
        <v>294</v>
      </c>
      <c r="AF769" s="66" t="b">
        <v>0</v>
      </c>
      <c r="AG769" s="66" t="s">
        <v>297</v>
      </c>
      <c r="AH769" s="66"/>
      <c r="AI769" s="72" t="s">
        <v>294</v>
      </c>
      <c r="AJ769" s="66" t="b">
        <v>0</v>
      </c>
      <c r="AK769" s="66">
        <v>1</v>
      </c>
      <c r="AL769" s="72" t="s">
        <v>5812</v>
      </c>
      <c r="AM769" s="66" t="s">
        <v>300</v>
      </c>
      <c r="AN769" s="66" t="b">
        <v>0</v>
      </c>
      <c r="AO769" s="72" t="s">
        <v>5812</v>
      </c>
      <c r="AP769" s="66" t="s">
        <v>178</v>
      </c>
      <c r="AQ769" s="66">
        <v>0</v>
      </c>
      <c r="AR769" s="66">
        <v>0</v>
      </c>
      <c r="AS769" s="66"/>
      <c r="AT769" s="66"/>
      <c r="AU769" s="66"/>
      <c r="AV769" s="66"/>
      <c r="AW769" s="66"/>
      <c r="AX769" s="66"/>
      <c r="AY769" s="66"/>
      <c r="AZ769" s="66"/>
      <c r="BA769" s="66" t="s">
        <v>1167</v>
      </c>
      <c r="BB769">
        <v>-1</v>
      </c>
      <c r="BC769" s="66" t="str">
        <f>VLOOKUP(Edges[[#This Row],[States]],'Sentiment Classification'!E:G,3,FALSE)</f>
        <v>North</v>
      </c>
      <c r="BD769" s="66" t="str">
        <f>IF(Edges[[#This Row],[Vertex 1]]=Edges[[#This Row],[Vertex 2]],"HIDE","SHOW")</f>
        <v>SHOW</v>
      </c>
      <c r="BE769" s="66">
        <f>VLOOKUP(Edges[[#This Row],[Region]],'Sentiment Classification'!J:K,2,FALSE)</f>
        <v>154</v>
      </c>
      <c r="BF769" s="66">
        <f>VLOOKUP(Edges[[#This Row],[States]],'Sentiment Classification'!E:F,2,FALSE)</f>
        <v>161</v>
      </c>
      <c r="BG769" s="65" t="str">
        <f>REPLACE(INDEX(GroupVertices[Group], MATCH(Edges[[#This Row],[Vertex 1]],GroupVertices[Vertex],0)),1,1,"")</f>
        <v>orth</v>
      </c>
      <c r="BH769" s="65" t="str">
        <f>REPLACE(INDEX(GroupVertices[Group], MATCH(Edges[[#This Row],[Vertex 2]],GroupVertices[Vertex],0)),1,1,"")</f>
        <v>orth</v>
      </c>
      <c r="BI769">
        <v>1</v>
      </c>
    </row>
    <row r="770" spans="1:61" x14ac:dyDescent="0.25">
      <c r="A770" s="64" t="s">
        <v>4563</v>
      </c>
      <c r="B770" s="64" t="s">
        <v>4635</v>
      </c>
      <c r="C770" s="79" t="s">
        <v>9480</v>
      </c>
      <c r="D770" s="87">
        <v>1</v>
      </c>
      <c r="E770" s="88"/>
      <c r="F770" s="89">
        <v>90</v>
      </c>
      <c r="G770" s="66" t="str">
        <f>IF(Edges[[#This Row],[Vertex 1]]=Edges[[#This Row],[Vertex 2]],"HIDE","SHOW")</f>
        <v>SHOW</v>
      </c>
      <c r="H770" s="77"/>
      <c r="I770" s="90"/>
      <c r="J770" s="90"/>
      <c r="K770" s="34" t="s">
        <v>65</v>
      </c>
      <c r="L770" s="93">
        <v>770</v>
      </c>
      <c r="M770" s="93"/>
      <c r="N770" s="92"/>
      <c r="O770" s="66" t="s">
        <v>233</v>
      </c>
      <c r="P770" s="68">
        <v>42851.731990740744</v>
      </c>
      <c r="Q770" s="66" t="s">
        <v>4744</v>
      </c>
      <c r="R770" s="66"/>
      <c r="S770" s="66"/>
      <c r="T770" s="66"/>
      <c r="U770" s="66"/>
      <c r="V770" s="70" t="s">
        <v>5128</v>
      </c>
      <c r="W770" s="68">
        <v>42851.731990740744</v>
      </c>
      <c r="X770" s="70" t="s">
        <v>5461</v>
      </c>
      <c r="Y770" s="66"/>
      <c r="Z770" s="66"/>
      <c r="AA770" s="72" t="s">
        <v>5812</v>
      </c>
      <c r="AB770" s="72" t="s">
        <v>5874</v>
      </c>
      <c r="AC770" s="66" t="b">
        <v>0</v>
      </c>
      <c r="AD770" s="66">
        <v>2</v>
      </c>
      <c r="AE770" s="72" t="s">
        <v>5903</v>
      </c>
      <c r="AF770" s="66" t="b">
        <v>0</v>
      </c>
      <c r="AG770" s="66" t="s">
        <v>297</v>
      </c>
      <c r="AH770" s="66"/>
      <c r="AI770" s="72" t="s">
        <v>294</v>
      </c>
      <c r="AJ770" s="66" t="b">
        <v>0</v>
      </c>
      <c r="AK770" s="66">
        <v>1</v>
      </c>
      <c r="AL770" s="72" t="s">
        <v>294</v>
      </c>
      <c r="AM770" s="66" t="s">
        <v>303</v>
      </c>
      <c r="AN770" s="66" t="b">
        <v>0</v>
      </c>
      <c r="AO770" s="72" t="s">
        <v>5874</v>
      </c>
      <c r="AP770" s="66" t="s">
        <v>178</v>
      </c>
      <c r="AQ770" s="66">
        <v>0</v>
      </c>
      <c r="AR770" s="66">
        <v>0</v>
      </c>
      <c r="AS770" s="66"/>
      <c r="AT770" s="66"/>
      <c r="AU770" s="66"/>
      <c r="AV770" s="66"/>
      <c r="AW770" s="66"/>
      <c r="AX770" s="66"/>
      <c r="AY770" s="66"/>
      <c r="AZ770" s="66"/>
      <c r="BA770" s="66" t="s">
        <v>1167</v>
      </c>
      <c r="BB770">
        <v>-1</v>
      </c>
      <c r="BC770" s="66" t="str">
        <f>VLOOKUP(Edges[[#This Row],[States]],'Sentiment Classification'!E:G,3,FALSE)</f>
        <v>North</v>
      </c>
      <c r="BD770" s="66" t="str">
        <f>IF(Edges[[#This Row],[Vertex 1]]=Edges[[#This Row],[Vertex 2]],"HIDE","SHOW")</f>
        <v>SHOW</v>
      </c>
      <c r="BE770" s="66">
        <f>VLOOKUP(Edges[[#This Row],[Region]],'Sentiment Classification'!J:K,2,FALSE)</f>
        <v>154</v>
      </c>
      <c r="BF770" s="66">
        <f>VLOOKUP(Edges[[#This Row],[States]],'Sentiment Classification'!E:F,2,FALSE)</f>
        <v>161</v>
      </c>
      <c r="BG770" s="65" t="str">
        <f>REPLACE(INDEX(GroupVertices[Group], MATCH(Edges[[#This Row],[Vertex 1]],GroupVertices[Vertex],0)),1,1,"")</f>
        <v>orth</v>
      </c>
      <c r="BH770" s="65" t="str">
        <f>REPLACE(INDEX(GroupVertices[Group], MATCH(Edges[[#This Row],[Vertex 2]],GroupVertices[Vertex],0)),1,1,"")</f>
        <v>orth</v>
      </c>
      <c r="BI770">
        <v>1</v>
      </c>
    </row>
    <row r="771" spans="1:61" x14ac:dyDescent="0.25">
      <c r="A771" s="64" t="s">
        <v>4564</v>
      </c>
      <c r="B771" s="64" t="s">
        <v>4635</v>
      </c>
      <c r="C771" s="79" t="s">
        <v>9480</v>
      </c>
      <c r="D771" s="87">
        <v>1</v>
      </c>
      <c r="E771" s="88"/>
      <c r="F771" s="89">
        <v>90</v>
      </c>
      <c r="G771" s="66" t="str">
        <f>IF(Edges[[#This Row],[Vertex 1]]=Edges[[#This Row],[Vertex 2]],"HIDE","SHOW")</f>
        <v>SHOW</v>
      </c>
      <c r="H771" s="77"/>
      <c r="I771" s="90"/>
      <c r="J771" s="90"/>
      <c r="K771" s="34" t="s">
        <v>65</v>
      </c>
      <c r="L771" s="93">
        <v>771</v>
      </c>
      <c r="M771" s="93"/>
      <c r="N771" s="92"/>
      <c r="O771" s="66" t="s">
        <v>232</v>
      </c>
      <c r="P771" s="68">
        <v>42852.076782407406</v>
      </c>
      <c r="Q771" s="66" t="s">
        <v>4745</v>
      </c>
      <c r="R771" s="66"/>
      <c r="S771" s="66"/>
      <c r="T771" s="66"/>
      <c r="U771" s="66"/>
      <c r="V771" s="70" t="s">
        <v>5129</v>
      </c>
      <c r="W771" s="68">
        <v>42852.076782407406</v>
      </c>
      <c r="X771" s="70" t="s">
        <v>5462</v>
      </c>
      <c r="Y771" s="66"/>
      <c r="Z771" s="66"/>
      <c r="AA771" s="72" t="s">
        <v>5813</v>
      </c>
      <c r="AB771" s="66"/>
      <c r="AC771" s="66" t="b">
        <v>0</v>
      </c>
      <c r="AD771" s="66">
        <v>0</v>
      </c>
      <c r="AE771" s="72" t="s">
        <v>294</v>
      </c>
      <c r="AF771" s="66" t="b">
        <v>0</v>
      </c>
      <c r="AG771" s="66" t="s">
        <v>297</v>
      </c>
      <c r="AH771" s="66"/>
      <c r="AI771" s="72" t="s">
        <v>294</v>
      </c>
      <c r="AJ771" s="66" t="b">
        <v>0</v>
      </c>
      <c r="AK771" s="66">
        <v>1</v>
      </c>
      <c r="AL771" s="72" t="s">
        <v>5812</v>
      </c>
      <c r="AM771" s="66" t="s">
        <v>300</v>
      </c>
      <c r="AN771" s="66" t="b">
        <v>0</v>
      </c>
      <c r="AO771" s="72" t="s">
        <v>5812</v>
      </c>
      <c r="AP771" s="66" t="s">
        <v>178</v>
      </c>
      <c r="AQ771" s="66">
        <v>0</v>
      </c>
      <c r="AR771" s="66">
        <v>0</v>
      </c>
      <c r="AS771" s="66"/>
      <c r="AT771" s="66"/>
      <c r="AU771" s="66"/>
      <c r="AV771" s="66"/>
      <c r="AW771" s="66"/>
      <c r="AX771" s="66"/>
      <c r="AY771" s="66"/>
      <c r="AZ771" s="66"/>
      <c r="BA771" s="66" t="s">
        <v>1167</v>
      </c>
      <c r="BB771">
        <v>-1</v>
      </c>
      <c r="BC771" s="66" t="str">
        <f>VLOOKUP(Edges[[#This Row],[States]],'Sentiment Classification'!E:G,3,FALSE)</f>
        <v>North</v>
      </c>
      <c r="BD771" s="66" t="str">
        <f>IF(Edges[[#This Row],[Vertex 1]]=Edges[[#This Row],[Vertex 2]],"HIDE","SHOW")</f>
        <v>SHOW</v>
      </c>
      <c r="BE771" s="66">
        <f>VLOOKUP(Edges[[#This Row],[Region]],'Sentiment Classification'!J:K,2,FALSE)</f>
        <v>154</v>
      </c>
      <c r="BF771" s="66">
        <f>VLOOKUP(Edges[[#This Row],[States]],'Sentiment Classification'!E:F,2,FALSE)</f>
        <v>161</v>
      </c>
      <c r="BG771" s="65" t="str">
        <f>REPLACE(INDEX(GroupVertices[Group], MATCH(Edges[[#This Row],[Vertex 1]],GroupVertices[Vertex],0)),1,1,"")</f>
        <v>orth</v>
      </c>
      <c r="BH771" s="65" t="str">
        <f>REPLACE(INDEX(GroupVertices[Group], MATCH(Edges[[#This Row],[Vertex 2]],GroupVertices[Vertex],0)),1,1,"")</f>
        <v>orth</v>
      </c>
      <c r="BI771">
        <v>1</v>
      </c>
    </row>
    <row r="772" spans="1:61" x14ac:dyDescent="0.25">
      <c r="A772" s="64" t="s">
        <v>4564</v>
      </c>
      <c r="B772" s="64" t="s">
        <v>4563</v>
      </c>
      <c r="C772" s="79" t="s">
        <v>9480</v>
      </c>
      <c r="D772" s="87">
        <v>1</v>
      </c>
      <c r="E772" s="88"/>
      <c r="F772" s="89">
        <v>90</v>
      </c>
      <c r="G772" s="66" t="str">
        <f>IF(Edges[[#This Row],[Vertex 1]]=Edges[[#This Row],[Vertex 2]],"HIDE","SHOW")</f>
        <v>SHOW</v>
      </c>
      <c r="H772" s="77"/>
      <c r="I772" s="90"/>
      <c r="J772" s="90"/>
      <c r="K772" s="34" t="s">
        <v>65</v>
      </c>
      <c r="L772" s="93">
        <v>772</v>
      </c>
      <c r="M772" s="93"/>
      <c r="N772" s="92"/>
      <c r="O772" s="66" t="s">
        <v>232</v>
      </c>
      <c r="P772" s="68">
        <v>42852.076782407406</v>
      </c>
      <c r="Q772" s="66" t="s">
        <v>4745</v>
      </c>
      <c r="R772" s="66"/>
      <c r="S772" s="66"/>
      <c r="T772" s="66"/>
      <c r="U772" s="66"/>
      <c r="V772" s="70" t="s">
        <v>5129</v>
      </c>
      <c r="W772" s="68">
        <v>42852.076782407406</v>
      </c>
      <c r="X772" s="70" t="s">
        <v>5462</v>
      </c>
      <c r="Y772" s="66"/>
      <c r="Z772" s="66"/>
      <c r="AA772" s="72" t="s">
        <v>5813</v>
      </c>
      <c r="AB772" s="66"/>
      <c r="AC772" s="66" t="b">
        <v>0</v>
      </c>
      <c r="AD772" s="66">
        <v>0</v>
      </c>
      <c r="AE772" s="72" t="s">
        <v>294</v>
      </c>
      <c r="AF772" s="66" t="b">
        <v>0</v>
      </c>
      <c r="AG772" s="66" t="s">
        <v>297</v>
      </c>
      <c r="AH772" s="66"/>
      <c r="AI772" s="72" t="s">
        <v>294</v>
      </c>
      <c r="AJ772" s="66" t="b">
        <v>0</v>
      </c>
      <c r="AK772" s="66">
        <v>1</v>
      </c>
      <c r="AL772" s="72" t="s">
        <v>5812</v>
      </c>
      <c r="AM772" s="66" t="s">
        <v>300</v>
      </c>
      <c r="AN772" s="66" t="b">
        <v>0</v>
      </c>
      <c r="AO772" s="72" t="s">
        <v>5812</v>
      </c>
      <c r="AP772" s="66" t="s">
        <v>178</v>
      </c>
      <c r="AQ772" s="66">
        <v>0</v>
      </c>
      <c r="AR772" s="66">
        <v>0</v>
      </c>
      <c r="AS772" s="66"/>
      <c r="AT772" s="66"/>
      <c r="AU772" s="66"/>
      <c r="AV772" s="66"/>
      <c r="AW772" s="66"/>
      <c r="AX772" s="66"/>
      <c r="AY772" s="66"/>
      <c r="AZ772" s="66"/>
      <c r="BA772" s="66" t="s">
        <v>1167</v>
      </c>
      <c r="BB772">
        <v>-1</v>
      </c>
      <c r="BC772" s="66" t="str">
        <f>VLOOKUP(Edges[[#This Row],[States]],'Sentiment Classification'!E:G,3,FALSE)</f>
        <v>North</v>
      </c>
      <c r="BD772" s="66" t="str">
        <f>IF(Edges[[#This Row],[Vertex 1]]=Edges[[#This Row],[Vertex 2]],"HIDE","SHOW")</f>
        <v>SHOW</v>
      </c>
      <c r="BE772" s="66">
        <f>VLOOKUP(Edges[[#This Row],[Region]],'Sentiment Classification'!J:K,2,FALSE)</f>
        <v>154</v>
      </c>
      <c r="BF772" s="66">
        <f>VLOOKUP(Edges[[#This Row],[States]],'Sentiment Classification'!E:F,2,FALSE)</f>
        <v>161</v>
      </c>
      <c r="BG772" s="65" t="str">
        <f>REPLACE(INDEX(GroupVertices[Group], MATCH(Edges[[#This Row],[Vertex 1]],GroupVertices[Vertex],0)),1,1,"")</f>
        <v>orth</v>
      </c>
      <c r="BH772" s="65" t="str">
        <f>REPLACE(INDEX(GroupVertices[Group], MATCH(Edges[[#This Row],[Vertex 2]],GroupVertices[Vertex],0)),1,1,"")</f>
        <v>orth</v>
      </c>
      <c r="BI772">
        <v>1</v>
      </c>
    </row>
    <row r="773" spans="1:61" hidden="1" x14ac:dyDescent="0.25">
      <c r="A773" s="64" t="s">
        <v>4565</v>
      </c>
      <c r="B773" s="64" t="s">
        <v>4565</v>
      </c>
      <c r="C773" s="79"/>
      <c r="D773" s="87"/>
      <c r="E773" s="88"/>
      <c r="F773" s="89"/>
      <c r="G773" s="66" t="str">
        <f>IF(Edges[[#This Row],[Vertex 1]]=Edges[[#This Row],[Vertex 2]],"HIDE","SHOW")</f>
        <v>HIDE</v>
      </c>
      <c r="H773" s="77"/>
      <c r="I773" s="90"/>
      <c r="J773" s="90"/>
      <c r="K773" s="34" t="s">
        <v>65</v>
      </c>
      <c r="L773" s="93">
        <v>773</v>
      </c>
      <c r="M773" s="93"/>
      <c r="N773" s="92"/>
      <c r="O773" s="66" t="s">
        <v>178</v>
      </c>
      <c r="P773" s="68">
        <v>42847.721805555557</v>
      </c>
      <c r="Q773" s="66" t="s">
        <v>4746</v>
      </c>
      <c r="R773" s="66"/>
      <c r="S773" s="66"/>
      <c r="T773" s="66" t="s">
        <v>4857</v>
      </c>
      <c r="U773" s="66"/>
      <c r="V773" s="70" t="s">
        <v>5130</v>
      </c>
      <c r="W773" s="68">
        <v>42847.721805555557</v>
      </c>
      <c r="X773" s="70" t="s">
        <v>5463</v>
      </c>
      <c r="Y773" s="66"/>
      <c r="Z773" s="66"/>
      <c r="AA773" s="72" t="s">
        <v>5814</v>
      </c>
      <c r="AB773" s="66"/>
      <c r="AC773" s="66" t="b">
        <v>0</v>
      </c>
      <c r="AD773" s="66">
        <v>498</v>
      </c>
      <c r="AE773" s="72" t="s">
        <v>294</v>
      </c>
      <c r="AF773" s="66" t="b">
        <v>0</v>
      </c>
      <c r="AG773" s="66" t="s">
        <v>297</v>
      </c>
      <c r="AH773" s="66"/>
      <c r="AI773" s="72" t="s">
        <v>294</v>
      </c>
      <c r="AJ773" s="66" t="b">
        <v>0</v>
      </c>
      <c r="AK773" s="66">
        <v>61</v>
      </c>
      <c r="AL773" s="72" t="s">
        <v>294</v>
      </c>
      <c r="AM773" s="66" t="s">
        <v>3799</v>
      </c>
      <c r="AN773" s="66" t="b">
        <v>0</v>
      </c>
      <c r="AO773" s="72" t="s">
        <v>5814</v>
      </c>
      <c r="AP773" s="66" t="s">
        <v>178</v>
      </c>
      <c r="AQ773" s="66">
        <v>0</v>
      </c>
      <c r="AR773" s="66">
        <v>0</v>
      </c>
      <c r="AS773" s="66"/>
      <c r="AT773" s="66"/>
      <c r="AU773" s="66"/>
      <c r="AV773" s="66"/>
      <c r="AW773" s="66"/>
      <c r="AX773" s="66"/>
      <c r="AY773" s="66"/>
      <c r="AZ773" s="66"/>
      <c r="BA773" s="66" t="s">
        <v>1167</v>
      </c>
      <c r="BB773">
        <v>1</v>
      </c>
      <c r="BC773" s="66" t="str">
        <f>VLOOKUP(Edges[[#This Row],[States]],'Sentiment Classification'!E:G,3,FALSE)</f>
        <v>North</v>
      </c>
      <c r="BD773" s="66" t="str">
        <f>IF(Edges[[#This Row],[Vertex 1]]=Edges[[#This Row],[Vertex 2]],"HIDE","SHOW")</f>
        <v>HIDE</v>
      </c>
      <c r="BE773" s="66">
        <f>VLOOKUP(Edges[[#This Row],[Region]],'Sentiment Classification'!J:K,2,FALSE)</f>
        <v>154</v>
      </c>
      <c r="BF773" s="66">
        <f>VLOOKUP(Edges[[#This Row],[States]],'Sentiment Classification'!E:F,2,FALSE)</f>
        <v>161</v>
      </c>
      <c r="BG773" s="137" t="str">
        <f>REPLACE(INDEX(GroupVertices[Group], MATCH(Edges[[#This Row],[Vertex 1]],GroupVertices[Vertex],0)),1,1,"")</f>
        <v>orth</v>
      </c>
      <c r="BH773" s="137" t="str">
        <f>REPLACE(INDEX(GroupVertices[Group], MATCH(Edges[[#This Row],[Vertex 2]],GroupVertices[Vertex],0)),1,1,"")</f>
        <v>orth</v>
      </c>
      <c r="BI773">
        <v>1</v>
      </c>
    </row>
    <row r="774" spans="1:61" x14ac:dyDescent="0.25">
      <c r="A774" s="64" t="s">
        <v>4566</v>
      </c>
      <c r="B774" s="64" t="s">
        <v>4565</v>
      </c>
      <c r="C774" s="79" t="s">
        <v>9479</v>
      </c>
      <c r="D774" s="87">
        <v>1</v>
      </c>
      <c r="E774" s="88"/>
      <c r="F774" s="89">
        <v>90</v>
      </c>
      <c r="G774" s="66" t="str">
        <f>IF(Edges[[#This Row],[Vertex 1]]=Edges[[#This Row],[Vertex 2]],"HIDE","SHOW")</f>
        <v>SHOW</v>
      </c>
      <c r="H774" s="77"/>
      <c r="I774" s="90"/>
      <c r="J774" s="90"/>
      <c r="K774" s="34" t="s">
        <v>65</v>
      </c>
      <c r="L774" s="93">
        <v>774</v>
      </c>
      <c r="M774" s="93"/>
      <c r="N774" s="92"/>
      <c r="O774" s="66" t="s">
        <v>232</v>
      </c>
      <c r="P774" s="68">
        <v>42852.133101851854</v>
      </c>
      <c r="Q774" s="66" t="s">
        <v>4680</v>
      </c>
      <c r="R774" s="66"/>
      <c r="S774" s="66"/>
      <c r="T774" s="66" t="s">
        <v>4857</v>
      </c>
      <c r="U774" s="66"/>
      <c r="V774" s="70" t="s">
        <v>418</v>
      </c>
      <c r="W774" s="68">
        <v>42852.133101851854</v>
      </c>
      <c r="X774" s="70" t="s">
        <v>5464</v>
      </c>
      <c r="Y774" s="66"/>
      <c r="Z774" s="66"/>
      <c r="AA774" s="72" t="s">
        <v>5815</v>
      </c>
      <c r="AB774" s="66"/>
      <c r="AC774" s="66" t="b">
        <v>0</v>
      </c>
      <c r="AD774" s="66">
        <v>0</v>
      </c>
      <c r="AE774" s="72" t="s">
        <v>294</v>
      </c>
      <c r="AF774" s="66" t="b">
        <v>0</v>
      </c>
      <c r="AG774" s="66" t="s">
        <v>297</v>
      </c>
      <c r="AH774" s="66"/>
      <c r="AI774" s="72" t="s">
        <v>294</v>
      </c>
      <c r="AJ774" s="66" t="b">
        <v>0</v>
      </c>
      <c r="AK774" s="66">
        <v>61</v>
      </c>
      <c r="AL774" s="72" t="s">
        <v>5814</v>
      </c>
      <c r="AM774" s="66" t="s">
        <v>1020</v>
      </c>
      <c r="AN774" s="66" t="b">
        <v>0</v>
      </c>
      <c r="AO774" s="72" t="s">
        <v>5814</v>
      </c>
      <c r="AP774" s="66" t="s">
        <v>178</v>
      </c>
      <c r="AQ774" s="66">
        <v>0</v>
      </c>
      <c r="AR774" s="66">
        <v>0</v>
      </c>
      <c r="AS774" s="66"/>
      <c r="AT774" s="66"/>
      <c r="AU774" s="66"/>
      <c r="AV774" s="66"/>
      <c r="AW774" s="66"/>
      <c r="AX774" s="66"/>
      <c r="AY774" s="66"/>
      <c r="AZ774" s="66"/>
      <c r="BA774" s="66" t="s">
        <v>1167</v>
      </c>
      <c r="BB774">
        <v>1</v>
      </c>
      <c r="BC774" s="66" t="str">
        <f>VLOOKUP(Edges[[#This Row],[States]],'Sentiment Classification'!E:G,3,FALSE)</f>
        <v>North</v>
      </c>
      <c r="BD774" s="66" t="str">
        <f>IF(Edges[[#This Row],[Vertex 1]]=Edges[[#This Row],[Vertex 2]],"HIDE","SHOW")</f>
        <v>SHOW</v>
      </c>
      <c r="BE774" s="66">
        <f>VLOOKUP(Edges[[#This Row],[Region]],'Sentiment Classification'!J:K,2,FALSE)</f>
        <v>154</v>
      </c>
      <c r="BF774" s="66">
        <f>VLOOKUP(Edges[[#This Row],[States]],'Sentiment Classification'!E:F,2,FALSE)</f>
        <v>161</v>
      </c>
      <c r="BG774" s="65" t="str">
        <f>REPLACE(INDEX(GroupVertices[Group], MATCH(Edges[[#This Row],[Vertex 1]],GroupVertices[Vertex],0)),1,1,"")</f>
        <v>orth</v>
      </c>
      <c r="BH774" s="65" t="str">
        <f>REPLACE(INDEX(GroupVertices[Group], MATCH(Edges[[#This Row],[Vertex 2]],GroupVertices[Vertex],0)),1,1,"")</f>
        <v>orth</v>
      </c>
      <c r="BI774">
        <v>1</v>
      </c>
    </row>
    <row r="775" spans="1:61" x14ac:dyDescent="0.25">
      <c r="A775" s="64" t="s">
        <v>4567</v>
      </c>
      <c r="B775" s="64" t="s">
        <v>226</v>
      </c>
      <c r="C775" s="79" t="s">
        <v>9480</v>
      </c>
      <c r="D775" s="87">
        <v>1</v>
      </c>
      <c r="E775" s="88"/>
      <c r="F775" s="89">
        <v>90</v>
      </c>
      <c r="G775" s="66" t="str">
        <f>IF(Edges[[#This Row],[Vertex 1]]=Edges[[#This Row],[Vertex 2]],"HIDE","SHOW")</f>
        <v>SHOW</v>
      </c>
      <c r="H775" s="77"/>
      <c r="I775" s="90"/>
      <c r="J775" s="90"/>
      <c r="K775" s="34" t="s">
        <v>65</v>
      </c>
      <c r="L775" s="93">
        <v>775</v>
      </c>
      <c r="M775" s="93"/>
      <c r="N775" s="92"/>
      <c r="O775" s="66" t="s">
        <v>233</v>
      </c>
      <c r="P775" s="68">
        <v>42852.247407407405</v>
      </c>
      <c r="Q775" s="66" t="s">
        <v>4747</v>
      </c>
      <c r="R775" s="66"/>
      <c r="S775" s="66"/>
      <c r="T775" s="66"/>
      <c r="U775" s="66"/>
      <c r="V775" s="70" t="s">
        <v>5131</v>
      </c>
      <c r="W775" s="68">
        <v>42852.247407407405</v>
      </c>
      <c r="X775" s="70" t="s">
        <v>5465</v>
      </c>
      <c r="Y775" s="66"/>
      <c r="Z775" s="66"/>
      <c r="AA775" s="72" t="s">
        <v>5816</v>
      </c>
      <c r="AB775" s="72" t="s">
        <v>4164</v>
      </c>
      <c r="AC775" s="66" t="b">
        <v>0</v>
      </c>
      <c r="AD775" s="66">
        <v>0</v>
      </c>
      <c r="AE775" s="72" t="s">
        <v>581</v>
      </c>
      <c r="AF775" s="66" t="b">
        <v>0</v>
      </c>
      <c r="AG775" s="66" t="s">
        <v>297</v>
      </c>
      <c r="AH775" s="66"/>
      <c r="AI775" s="72" t="s">
        <v>294</v>
      </c>
      <c r="AJ775" s="66" t="b">
        <v>0</v>
      </c>
      <c r="AK775" s="66">
        <v>0</v>
      </c>
      <c r="AL775" s="72" t="s">
        <v>294</v>
      </c>
      <c r="AM775" s="66" t="s">
        <v>303</v>
      </c>
      <c r="AN775" s="66" t="b">
        <v>0</v>
      </c>
      <c r="AO775" s="72" t="s">
        <v>4164</v>
      </c>
      <c r="AP775" s="66" t="s">
        <v>178</v>
      </c>
      <c r="AQ775" s="66">
        <v>0</v>
      </c>
      <c r="AR775" s="66">
        <v>0</v>
      </c>
      <c r="AS775" s="66"/>
      <c r="AT775" s="66"/>
      <c r="AU775" s="66"/>
      <c r="AV775" s="66"/>
      <c r="AW775" s="66"/>
      <c r="AX775" s="66"/>
      <c r="AY775" s="66"/>
      <c r="AZ775" s="66"/>
      <c r="BA775" s="66" t="s">
        <v>1167</v>
      </c>
      <c r="BB775">
        <v>-1</v>
      </c>
      <c r="BC775" s="66" t="str">
        <f>VLOOKUP(Edges[[#This Row],[States]],'Sentiment Classification'!E:G,3,FALSE)</f>
        <v>North</v>
      </c>
      <c r="BD775" s="66" t="str">
        <f>IF(Edges[[#This Row],[Vertex 1]]=Edges[[#This Row],[Vertex 2]],"HIDE","SHOW")</f>
        <v>SHOW</v>
      </c>
      <c r="BE775" s="66">
        <f>VLOOKUP(Edges[[#This Row],[Region]],'Sentiment Classification'!J:K,2,FALSE)</f>
        <v>154</v>
      </c>
      <c r="BF775" s="66">
        <f>VLOOKUP(Edges[[#This Row],[States]],'Sentiment Classification'!E:F,2,FALSE)</f>
        <v>161</v>
      </c>
      <c r="BG775" s="65" t="str">
        <f>REPLACE(INDEX(GroupVertices[Group], MATCH(Edges[[#This Row],[Vertex 1]],GroupVertices[Vertex],0)),1,1,"")</f>
        <v>orth</v>
      </c>
      <c r="BH775" s="65" t="str">
        <f>REPLACE(INDEX(GroupVertices[Group], MATCH(Edges[[#This Row],[Vertex 2]],GroupVertices[Vertex],0)),1,1,"")</f>
        <v>A</v>
      </c>
      <c r="BI775">
        <v>1</v>
      </c>
    </row>
    <row r="776" spans="1:61" x14ac:dyDescent="0.25">
      <c r="A776" s="64" t="s">
        <v>4568</v>
      </c>
      <c r="B776" s="64" t="s">
        <v>4636</v>
      </c>
      <c r="C776" s="79" t="s">
        <v>9481</v>
      </c>
      <c r="D776" s="87">
        <v>1</v>
      </c>
      <c r="E776" s="88"/>
      <c r="F776" s="89">
        <v>90</v>
      </c>
      <c r="G776" s="66" t="str">
        <f>IF(Edges[[#This Row],[Vertex 1]]=Edges[[#This Row],[Vertex 2]],"HIDE","SHOW")</f>
        <v>SHOW</v>
      </c>
      <c r="H776" s="77"/>
      <c r="I776" s="90"/>
      <c r="J776" s="90"/>
      <c r="K776" s="34" t="s">
        <v>65</v>
      </c>
      <c r="L776" s="93">
        <v>776</v>
      </c>
      <c r="M776" s="93"/>
      <c r="N776" s="92"/>
      <c r="O776" s="66" t="s">
        <v>232</v>
      </c>
      <c r="P776" s="68">
        <v>42851.348530092589</v>
      </c>
      <c r="Q776" s="66" t="s">
        <v>4748</v>
      </c>
      <c r="R776" s="66"/>
      <c r="S776" s="66"/>
      <c r="T776" s="66"/>
      <c r="U776" s="66"/>
      <c r="V776" s="70" t="s">
        <v>5132</v>
      </c>
      <c r="W776" s="68">
        <v>42851.348530092589</v>
      </c>
      <c r="X776" s="70" t="s">
        <v>5466</v>
      </c>
      <c r="Y776" s="66"/>
      <c r="Z776" s="66"/>
      <c r="AA776" s="72" t="s">
        <v>5817</v>
      </c>
      <c r="AB776" s="66"/>
      <c r="AC776" s="66" t="b">
        <v>0</v>
      </c>
      <c r="AD776" s="66">
        <v>20649</v>
      </c>
      <c r="AE776" s="72" t="s">
        <v>294</v>
      </c>
      <c r="AF776" s="66" t="b">
        <v>0</v>
      </c>
      <c r="AG776" s="66" t="s">
        <v>297</v>
      </c>
      <c r="AH776" s="66"/>
      <c r="AI776" s="72" t="s">
        <v>294</v>
      </c>
      <c r="AJ776" s="66" t="b">
        <v>0</v>
      </c>
      <c r="AK776" s="66">
        <v>5614</v>
      </c>
      <c r="AL776" s="72" t="s">
        <v>294</v>
      </c>
      <c r="AM776" s="66" t="s">
        <v>585</v>
      </c>
      <c r="AN776" s="66" t="b">
        <v>0</v>
      </c>
      <c r="AO776" s="72" t="s">
        <v>5817</v>
      </c>
      <c r="AP776" s="66" t="s">
        <v>1021</v>
      </c>
      <c r="AQ776" s="66">
        <v>0</v>
      </c>
      <c r="AR776" s="66">
        <v>0</v>
      </c>
      <c r="AS776" s="66"/>
      <c r="AT776" s="66"/>
      <c r="AU776" s="66"/>
      <c r="AV776" s="66"/>
      <c r="AW776" s="66"/>
      <c r="AX776" s="66"/>
      <c r="AY776" s="66"/>
      <c r="AZ776" s="66"/>
      <c r="BA776" s="66" t="s">
        <v>1167</v>
      </c>
      <c r="BB776">
        <v>0</v>
      </c>
      <c r="BC776" s="66" t="str">
        <f>VLOOKUP(Edges[[#This Row],[States]],'Sentiment Classification'!E:G,3,FALSE)</f>
        <v>North</v>
      </c>
      <c r="BD776" s="66" t="str">
        <f>IF(Edges[[#This Row],[Vertex 1]]=Edges[[#This Row],[Vertex 2]],"HIDE","SHOW")</f>
        <v>SHOW</v>
      </c>
      <c r="BE776" s="66">
        <f>VLOOKUP(Edges[[#This Row],[Region]],'Sentiment Classification'!J:K,2,FALSE)</f>
        <v>154</v>
      </c>
      <c r="BF776" s="66">
        <f>VLOOKUP(Edges[[#This Row],[States]],'Sentiment Classification'!E:F,2,FALSE)</f>
        <v>161</v>
      </c>
      <c r="BG776" s="65" t="str">
        <f>REPLACE(INDEX(GroupVertices[Group], MATCH(Edges[[#This Row],[Vertex 1]],GroupVertices[Vertex],0)),1,1,"")</f>
        <v>orth</v>
      </c>
      <c r="BH776" s="65" t="str">
        <f>REPLACE(INDEX(GroupVertices[Group], MATCH(Edges[[#This Row],[Vertex 2]],GroupVertices[Vertex],0)),1,1,"")</f>
        <v>A</v>
      </c>
      <c r="BI776">
        <v>1</v>
      </c>
    </row>
    <row r="777" spans="1:61" x14ac:dyDescent="0.25">
      <c r="A777" s="64" t="s">
        <v>4569</v>
      </c>
      <c r="B777" s="64" t="s">
        <v>4636</v>
      </c>
      <c r="C777" s="79" t="s">
        <v>9481</v>
      </c>
      <c r="D777" s="87">
        <v>1</v>
      </c>
      <c r="E777" s="88"/>
      <c r="F777" s="89">
        <v>90</v>
      </c>
      <c r="G777" s="66" t="str">
        <f>IF(Edges[[#This Row],[Vertex 1]]=Edges[[#This Row],[Vertex 2]],"HIDE","SHOW")</f>
        <v>SHOW</v>
      </c>
      <c r="H777" s="77"/>
      <c r="I777" s="90"/>
      <c r="J777" s="90"/>
      <c r="K777" s="34" t="s">
        <v>65</v>
      </c>
      <c r="L777" s="93">
        <v>777</v>
      </c>
      <c r="M777" s="93"/>
      <c r="N777" s="92"/>
      <c r="O777" s="66" t="s">
        <v>232</v>
      </c>
      <c r="P777" s="68">
        <v>42852.250810185185</v>
      </c>
      <c r="Q777" s="66" t="s">
        <v>4749</v>
      </c>
      <c r="R777" s="66"/>
      <c r="S777" s="66"/>
      <c r="T777" s="66"/>
      <c r="U777" s="66"/>
      <c r="V777" s="70" t="s">
        <v>418</v>
      </c>
      <c r="W777" s="68">
        <v>42852.250810185185</v>
      </c>
      <c r="X777" s="70" t="s">
        <v>5467</v>
      </c>
      <c r="Y777" s="66"/>
      <c r="Z777" s="66"/>
      <c r="AA777" s="72" t="s">
        <v>5818</v>
      </c>
      <c r="AB777" s="66"/>
      <c r="AC777" s="66" t="b">
        <v>0</v>
      </c>
      <c r="AD777" s="66">
        <v>0</v>
      </c>
      <c r="AE777" s="72" t="s">
        <v>294</v>
      </c>
      <c r="AF777" s="66" t="b">
        <v>0</v>
      </c>
      <c r="AG777" s="66" t="s">
        <v>297</v>
      </c>
      <c r="AH777" s="66"/>
      <c r="AI777" s="72" t="s">
        <v>294</v>
      </c>
      <c r="AJ777" s="66" t="b">
        <v>0</v>
      </c>
      <c r="AK777" s="66">
        <v>5614</v>
      </c>
      <c r="AL777" s="72" t="s">
        <v>5817</v>
      </c>
      <c r="AM777" s="66" t="s">
        <v>300</v>
      </c>
      <c r="AN777" s="66" t="b">
        <v>0</v>
      </c>
      <c r="AO777" s="72" t="s">
        <v>5817</v>
      </c>
      <c r="AP777" s="66" t="s">
        <v>178</v>
      </c>
      <c r="AQ777" s="66">
        <v>0</v>
      </c>
      <c r="AR777" s="66">
        <v>0</v>
      </c>
      <c r="AS777" s="66"/>
      <c r="AT777" s="66"/>
      <c r="AU777" s="66"/>
      <c r="AV777" s="66"/>
      <c r="AW777" s="66"/>
      <c r="AX777" s="66"/>
      <c r="AY777" s="66"/>
      <c r="AZ777" s="66"/>
      <c r="BA777" s="66" t="s">
        <v>1167</v>
      </c>
      <c r="BB777">
        <v>0</v>
      </c>
      <c r="BC777" s="66" t="str">
        <f>VLOOKUP(Edges[[#This Row],[States]],'Sentiment Classification'!E:G,3,FALSE)</f>
        <v>North</v>
      </c>
      <c r="BD777" s="66" t="str">
        <f>IF(Edges[[#This Row],[Vertex 1]]=Edges[[#This Row],[Vertex 2]],"HIDE","SHOW")</f>
        <v>SHOW</v>
      </c>
      <c r="BE777" s="66">
        <f>VLOOKUP(Edges[[#This Row],[Region]],'Sentiment Classification'!J:K,2,FALSE)</f>
        <v>154</v>
      </c>
      <c r="BF777" s="66">
        <f>VLOOKUP(Edges[[#This Row],[States]],'Sentiment Classification'!E:F,2,FALSE)</f>
        <v>161</v>
      </c>
      <c r="BG777" s="65" t="str">
        <f>REPLACE(INDEX(GroupVertices[Group], MATCH(Edges[[#This Row],[Vertex 1]],GroupVertices[Vertex],0)),1,1,"")</f>
        <v>orth</v>
      </c>
      <c r="BH777" s="65" t="str">
        <f>REPLACE(INDEX(GroupVertices[Group], MATCH(Edges[[#This Row],[Vertex 2]],GroupVertices[Vertex],0)),1,1,"")</f>
        <v>A</v>
      </c>
      <c r="BI777">
        <v>1</v>
      </c>
    </row>
    <row r="778" spans="1:61" x14ac:dyDescent="0.25">
      <c r="A778" s="64" t="s">
        <v>4569</v>
      </c>
      <c r="B778" s="64" t="s">
        <v>4568</v>
      </c>
      <c r="C778" s="79" t="s">
        <v>9481</v>
      </c>
      <c r="D778" s="87">
        <v>1</v>
      </c>
      <c r="E778" s="88"/>
      <c r="F778" s="89">
        <v>90</v>
      </c>
      <c r="G778" s="66" t="str">
        <f>IF(Edges[[#This Row],[Vertex 1]]=Edges[[#This Row],[Vertex 2]],"HIDE","SHOW")</f>
        <v>SHOW</v>
      </c>
      <c r="H778" s="77"/>
      <c r="I778" s="90"/>
      <c r="J778" s="90"/>
      <c r="K778" s="34" t="s">
        <v>65</v>
      </c>
      <c r="L778" s="93">
        <v>778</v>
      </c>
      <c r="M778" s="93"/>
      <c r="N778" s="92"/>
      <c r="O778" s="66" t="s">
        <v>232</v>
      </c>
      <c r="P778" s="68">
        <v>42852.250810185185</v>
      </c>
      <c r="Q778" s="66" t="s">
        <v>4749</v>
      </c>
      <c r="R778" s="66"/>
      <c r="S778" s="66"/>
      <c r="T778" s="66"/>
      <c r="U778" s="66"/>
      <c r="V778" s="70" t="s">
        <v>418</v>
      </c>
      <c r="W778" s="68">
        <v>42852.250810185185</v>
      </c>
      <c r="X778" s="70" t="s">
        <v>5467</v>
      </c>
      <c r="Y778" s="66"/>
      <c r="Z778" s="66"/>
      <c r="AA778" s="72" t="s">
        <v>5818</v>
      </c>
      <c r="AB778" s="66"/>
      <c r="AC778" s="66" t="b">
        <v>0</v>
      </c>
      <c r="AD778" s="66">
        <v>0</v>
      </c>
      <c r="AE778" s="72" t="s">
        <v>294</v>
      </c>
      <c r="AF778" s="66" t="b">
        <v>0</v>
      </c>
      <c r="AG778" s="66" t="s">
        <v>297</v>
      </c>
      <c r="AH778" s="66"/>
      <c r="AI778" s="72" t="s">
        <v>294</v>
      </c>
      <c r="AJ778" s="66" t="b">
        <v>0</v>
      </c>
      <c r="AK778" s="66">
        <v>5614</v>
      </c>
      <c r="AL778" s="72" t="s">
        <v>5817</v>
      </c>
      <c r="AM778" s="66" t="s">
        <v>300</v>
      </c>
      <c r="AN778" s="66" t="b">
        <v>0</v>
      </c>
      <c r="AO778" s="72" t="s">
        <v>5817</v>
      </c>
      <c r="AP778" s="66" t="s">
        <v>178</v>
      </c>
      <c r="AQ778" s="66">
        <v>0</v>
      </c>
      <c r="AR778" s="66">
        <v>0</v>
      </c>
      <c r="AS778" s="66"/>
      <c r="AT778" s="66"/>
      <c r="AU778" s="66"/>
      <c r="AV778" s="66"/>
      <c r="AW778" s="66"/>
      <c r="AX778" s="66"/>
      <c r="AY778" s="66"/>
      <c r="AZ778" s="66"/>
      <c r="BA778" s="66" t="s">
        <v>1167</v>
      </c>
      <c r="BB778">
        <v>0</v>
      </c>
      <c r="BC778" s="66" t="str">
        <f>VLOOKUP(Edges[[#This Row],[States]],'Sentiment Classification'!E:G,3,FALSE)</f>
        <v>North</v>
      </c>
      <c r="BD778" s="66" t="str">
        <f>IF(Edges[[#This Row],[Vertex 1]]=Edges[[#This Row],[Vertex 2]],"HIDE","SHOW")</f>
        <v>SHOW</v>
      </c>
      <c r="BE778" s="66">
        <f>VLOOKUP(Edges[[#This Row],[Region]],'Sentiment Classification'!J:K,2,FALSE)</f>
        <v>154</v>
      </c>
      <c r="BF778" s="66">
        <f>VLOOKUP(Edges[[#This Row],[States]],'Sentiment Classification'!E:F,2,FALSE)</f>
        <v>161</v>
      </c>
      <c r="BG778" s="65" t="str">
        <f>REPLACE(INDEX(GroupVertices[Group], MATCH(Edges[[#This Row],[Vertex 1]],GroupVertices[Vertex],0)),1,1,"")</f>
        <v>orth</v>
      </c>
      <c r="BH778" s="65" t="str">
        <f>REPLACE(INDEX(GroupVertices[Group], MATCH(Edges[[#This Row],[Vertex 2]],GroupVertices[Vertex],0)),1,1,"")</f>
        <v>orth</v>
      </c>
      <c r="BI778">
        <v>1</v>
      </c>
    </row>
    <row r="779" spans="1:61" x14ac:dyDescent="0.25">
      <c r="A779" s="64" t="s">
        <v>4570</v>
      </c>
      <c r="B779" s="64" t="s">
        <v>1610</v>
      </c>
      <c r="C779" s="79" t="s">
        <v>9480</v>
      </c>
      <c r="D779" s="87">
        <v>1</v>
      </c>
      <c r="E779" s="88"/>
      <c r="F779" s="89">
        <v>90</v>
      </c>
      <c r="G779" s="66" t="str">
        <f>IF(Edges[[#This Row],[Vertex 1]]=Edges[[#This Row],[Vertex 2]],"HIDE","SHOW")</f>
        <v>SHOW</v>
      </c>
      <c r="H779" s="77"/>
      <c r="I779" s="90"/>
      <c r="J779" s="90"/>
      <c r="K779" s="34" t="s">
        <v>65</v>
      </c>
      <c r="L779" s="93">
        <v>779</v>
      </c>
      <c r="M779" s="93"/>
      <c r="N779" s="92"/>
      <c r="O779" s="66" t="s">
        <v>233</v>
      </c>
      <c r="P779" s="68">
        <v>42852.257025462961</v>
      </c>
      <c r="Q779" s="66" t="s">
        <v>4750</v>
      </c>
      <c r="R779" s="66"/>
      <c r="S779" s="66"/>
      <c r="T779" s="66" t="s">
        <v>4869</v>
      </c>
      <c r="U779" s="69" t="s">
        <v>4883</v>
      </c>
      <c r="V779" s="70" t="s">
        <v>4883</v>
      </c>
      <c r="W779" s="68">
        <v>42852.257025462961</v>
      </c>
      <c r="X779" s="70" t="s">
        <v>5468</v>
      </c>
      <c r="Y779" s="66"/>
      <c r="Z779" s="66"/>
      <c r="AA779" s="72" t="s">
        <v>5819</v>
      </c>
      <c r="AB779" s="72" t="s">
        <v>1771</v>
      </c>
      <c r="AC779" s="66" t="b">
        <v>0</v>
      </c>
      <c r="AD779" s="66">
        <v>0</v>
      </c>
      <c r="AE779" s="72" t="s">
        <v>1777</v>
      </c>
      <c r="AF779" s="66" t="b">
        <v>0</v>
      </c>
      <c r="AG779" s="66" t="s">
        <v>297</v>
      </c>
      <c r="AH779" s="66"/>
      <c r="AI779" s="72" t="s">
        <v>294</v>
      </c>
      <c r="AJ779" s="66" t="b">
        <v>0</v>
      </c>
      <c r="AK779" s="66">
        <v>0</v>
      </c>
      <c r="AL779" s="72" t="s">
        <v>294</v>
      </c>
      <c r="AM779" s="66" t="s">
        <v>303</v>
      </c>
      <c r="AN779" s="66" t="b">
        <v>0</v>
      </c>
      <c r="AO779" s="72" t="s">
        <v>1771</v>
      </c>
      <c r="AP779" s="66" t="s">
        <v>178</v>
      </c>
      <c r="AQ779" s="66">
        <v>0</v>
      </c>
      <c r="AR779" s="66">
        <v>0</v>
      </c>
      <c r="AS779" s="66"/>
      <c r="AT779" s="66"/>
      <c r="AU779" s="66"/>
      <c r="AV779" s="66"/>
      <c r="AW779" s="66"/>
      <c r="AX779" s="66"/>
      <c r="AY779" s="66"/>
      <c r="AZ779" s="66"/>
      <c r="BA779" s="66" t="s">
        <v>1167</v>
      </c>
      <c r="BB779">
        <v>-1</v>
      </c>
      <c r="BC779" s="66" t="str">
        <f>VLOOKUP(Edges[[#This Row],[States]],'Sentiment Classification'!E:G,3,FALSE)</f>
        <v>North</v>
      </c>
      <c r="BD779" s="66" t="str">
        <f>IF(Edges[[#This Row],[Vertex 1]]=Edges[[#This Row],[Vertex 2]],"HIDE","SHOW")</f>
        <v>SHOW</v>
      </c>
      <c r="BE779" s="66">
        <f>VLOOKUP(Edges[[#This Row],[Region]],'Sentiment Classification'!J:K,2,FALSE)</f>
        <v>154</v>
      </c>
      <c r="BF779" s="66">
        <f>VLOOKUP(Edges[[#This Row],[States]],'Sentiment Classification'!E:F,2,FALSE)</f>
        <v>161</v>
      </c>
      <c r="BG779" s="65" t="str">
        <f>REPLACE(INDEX(GroupVertices[Group], MATCH(Edges[[#This Row],[Vertex 1]],GroupVertices[Vertex],0)),1,1,"")</f>
        <v>orth</v>
      </c>
      <c r="BH779" s="65" t="str">
        <f>REPLACE(INDEX(GroupVertices[Group], MATCH(Edges[[#This Row],[Vertex 2]],GroupVertices[Vertex],0)),1,1,"")</f>
        <v>est</v>
      </c>
      <c r="BI779">
        <v>1</v>
      </c>
    </row>
    <row r="780" spans="1:61" x14ac:dyDescent="0.25">
      <c r="A780" s="64" t="s">
        <v>4571</v>
      </c>
      <c r="B780" s="64" t="s">
        <v>3840</v>
      </c>
      <c r="C780" s="79" t="s">
        <v>9480</v>
      </c>
      <c r="D780" s="87">
        <v>1</v>
      </c>
      <c r="E780" s="88"/>
      <c r="F780" s="89">
        <v>90</v>
      </c>
      <c r="G780" s="66" t="str">
        <f>IF(Edges[[#This Row],[Vertex 1]]=Edges[[#This Row],[Vertex 2]],"HIDE","SHOW")</f>
        <v>SHOW</v>
      </c>
      <c r="H780" s="77"/>
      <c r="I780" s="90"/>
      <c r="J780" s="90"/>
      <c r="K780" s="34" t="s">
        <v>65</v>
      </c>
      <c r="L780" s="93">
        <v>780</v>
      </c>
      <c r="M780" s="93"/>
      <c r="N780" s="92"/>
      <c r="O780" s="66" t="s">
        <v>232</v>
      </c>
      <c r="P780" s="68">
        <v>42852.364328703705</v>
      </c>
      <c r="Q780" s="66" t="s">
        <v>4751</v>
      </c>
      <c r="R780" s="69" t="s">
        <v>4829</v>
      </c>
      <c r="S780" s="66" t="s">
        <v>525</v>
      </c>
      <c r="T780" s="66"/>
      <c r="U780" s="66"/>
      <c r="V780" s="70" t="s">
        <v>5133</v>
      </c>
      <c r="W780" s="68">
        <v>42852.364328703705</v>
      </c>
      <c r="X780" s="70" t="s">
        <v>5469</v>
      </c>
      <c r="Y780" s="66"/>
      <c r="Z780" s="66"/>
      <c r="AA780" s="72" t="s">
        <v>5820</v>
      </c>
      <c r="AB780" s="66"/>
      <c r="AC780" s="66" t="b">
        <v>0</v>
      </c>
      <c r="AD780" s="66">
        <v>0</v>
      </c>
      <c r="AE780" s="72" t="s">
        <v>581</v>
      </c>
      <c r="AF780" s="66" t="b">
        <v>0</v>
      </c>
      <c r="AG780" s="66" t="s">
        <v>297</v>
      </c>
      <c r="AH780" s="66"/>
      <c r="AI780" s="72" t="s">
        <v>294</v>
      </c>
      <c r="AJ780" s="66" t="b">
        <v>0</v>
      </c>
      <c r="AK780" s="66">
        <v>0</v>
      </c>
      <c r="AL780" s="72" t="s">
        <v>294</v>
      </c>
      <c r="AM780" s="66" t="s">
        <v>585</v>
      </c>
      <c r="AN780" s="66" t="b">
        <v>1</v>
      </c>
      <c r="AO780" s="72" t="s">
        <v>5820</v>
      </c>
      <c r="AP780" s="66" t="s">
        <v>178</v>
      </c>
      <c r="AQ780" s="66">
        <v>0</v>
      </c>
      <c r="AR780" s="66">
        <v>0</v>
      </c>
      <c r="AS780" s="66"/>
      <c r="AT780" s="66"/>
      <c r="AU780" s="66"/>
      <c r="AV780" s="66"/>
      <c r="AW780" s="66"/>
      <c r="AX780" s="66"/>
      <c r="AY780" s="66"/>
      <c r="AZ780" s="66"/>
      <c r="BA780" s="66" t="s">
        <v>1167</v>
      </c>
      <c r="BB780">
        <v>-1</v>
      </c>
      <c r="BC780" s="66" t="str">
        <f>VLOOKUP(Edges[[#This Row],[States]],'Sentiment Classification'!E:G,3,FALSE)</f>
        <v>North</v>
      </c>
      <c r="BD780" s="66" t="str">
        <f>IF(Edges[[#This Row],[Vertex 1]]=Edges[[#This Row],[Vertex 2]],"HIDE","SHOW")</f>
        <v>SHOW</v>
      </c>
      <c r="BE780" s="66">
        <f>VLOOKUP(Edges[[#This Row],[Region]],'Sentiment Classification'!J:K,2,FALSE)</f>
        <v>154</v>
      </c>
      <c r="BF780" s="66">
        <f>VLOOKUP(Edges[[#This Row],[States]],'Sentiment Classification'!E:F,2,FALSE)</f>
        <v>161</v>
      </c>
      <c r="BG780" s="65" t="str">
        <f>REPLACE(INDEX(GroupVertices[Group], MATCH(Edges[[#This Row],[Vertex 1]],GroupVertices[Vertex],0)),1,1,"")</f>
        <v>orth</v>
      </c>
      <c r="BH780" s="65" t="str">
        <f>REPLACE(INDEX(GroupVertices[Group], MATCH(Edges[[#This Row],[Vertex 2]],GroupVertices[Vertex],0)),1,1,"")</f>
        <v>A</v>
      </c>
      <c r="BI780">
        <v>1</v>
      </c>
    </row>
    <row r="781" spans="1:61" x14ac:dyDescent="0.25">
      <c r="A781" s="64" t="s">
        <v>4571</v>
      </c>
      <c r="B781" s="64" t="s">
        <v>4637</v>
      </c>
      <c r="C781" s="79" t="s">
        <v>9480</v>
      </c>
      <c r="D781" s="87">
        <v>1</v>
      </c>
      <c r="E781" s="88"/>
      <c r="F781" s="89">
        <v>90</v>
      </c>
      <c r="G781" s="66" t="str">
        <f>IF(Edges[[#This Row],[Vertex 1]]=Edges[[#This Row],[Vertex 2]],"HIDE","SHOW")</f>
        <v>SHOW</v>
      </c>
      <c r="H781" s="77"/>
      <c r="I781" s="90"/>
      <c r="J781" s="90"/>
      <c r="K781" s="34" t="s">
        <v>65</v>
      </c>
      <c r="L781" s="93">
        <v>781</v>
      </c>
      <c r="M781" s="93"/>
      <c r="N781" s="92"/>
      <c r="O781" s="66" t="s">
        <v>232</v>
      </c>
      <c r="P781" s="68">
        <v>42852.364328703705</v>
      </c>
      <c r="Q781" s="66" t="s">
        <v>4751</v>
      </c>
      <c r="R781" s="69" t="s">
        <v>4829</v>
      </c>
      <c r="S781" s="66" t="s">
        <v>525</v>
      </c>
      <c r="T781" s="66"/>
      <c r="U781" s="66"/>
      <c r="V781" s="70" t="s">
        <v>5133</v>
      </c>
      <c r="W781" s="68">
        <v>42852.364328703705</v>
      </c>
      <c r="X781" s="70" t="s">
        <v>5469</v>
      </c>
      <c r="Y781" s="66"/>
      <c r="Z781" s="66"/>
      <c r="AA781" s="72" t="s">
        <v>5820</v>
      </c>
      <c r="AB781" s="66"/>
      <c r="AC781" s="66" t="b">
        <v>0</v>
      </c>
      <c r="AD781" s="66">
        <v>0</v>
      </c>
      <c r="AE781" s="72" t="s">
        <v>581</v>
      </c>
      <c r="AF781" s="66" t="b">
        <v>0</v>
      </c>
      <c r="AG781" s="66" t="s">
        <v>297</v>
      </c>
      <c r="AH781" s="66"/>
      <c r="AI781" s="72" t="s">
        <v>294</v>
      </c>
      <c r="AJ781" s="66" t="b">
        <v>0</v>
      </c>
      <c r="AK781" s="66">
        <v>0</v>
      </c>
      <c r="AL781" s="72" t="s">
        <v>294</v>
      </c>
      <c r="AM781" s="66" t="s">
        <v>585</v>
      </c>
      <c r="AN781" s="66" t="b">
        <v>1</v>
      </c>
      <c r="AO781" s="72" t="s">
        <v>5820</v>
      </c>
      <c r="AP781" s="66" t="s">
        <v>178</v>
      </c>
      <c r="AQ781" s="66">
        <v>0</v>
      </c>
      <c r="AR781" s="66">
        <v>0</v>
      </c>
      <c r="AS781" s="66"/>
      <c r="AT781" s="66"/>
      <c r="AU781" s="66"/>
      <c r="AV781" s="66"/>
      <c r="AW781" s="66"/>
      <c r="AX781" s="66"/>
      <c r="AY781" s="66"/>
      <c r="AZ781" s="66"/>
      <c r="BA781" s="66" t="s">
        <v>1167</v>
      </c>
      <c r="BB781">
        <v>-1</v>
      </c>
      <c r="BC781" s="66" t="str">
        <f>VLOOKUP(Edges[[#This Row],[States]],'Sentiment Classification'!E:G,3,FALSE)</f>
        <v>North</v>
      </c>
      <c r="BD781" s="66" t="str">
        <f>IF(Edges[[#This Row],[Vertex 1]]=Edges[[#This Row],[Vertex 2]],"HIDE","SHOW")</f>
        <v>SHOW</v>
      </c>
      <c r="BE781" s="66">
        <f>VLOOKUP(Edges[[#This Row],[Region]],'Sentiment Classification'!J:K,2,FALSE)</f>
        <v>154</v>
      </c>
      <c r="BF781" s="66">
        <f>VLOOKUP(Edges[[#This Row],[States]],'Sentiment Classification'!E:F,2,FALSE)</f>
        <v>161</v>
      </c>
      <c r="BG781" s="65" t="str">
        <f>REPLACE(INDEX(GroupVertices[Group], MATCH(Edges[[#This Row],[Vertex 1]],GroupVertices[Vertex],0)),1,1,"")</f>
        <v>orth</v>
      </c>
      <c r="BH781" s="65" t="str">
        <f>REPLACE(INDEX(GroupVertices[Group], MATCH(Edges[[#This Row],[Vertex 2]],GroupVertices[Vertex],0)),1,1,"")</f>
        <v>A</v>
      </c>
      <c r="BI781">
        <v>1</v>
      </c>
    </row>
    <row r="782" spans="1:61" x14ac:dyDescent="0.25">
      <c r="A782" s="64" t="s">
        <v>4571</v>
      </c>
      <c r="B782" s="64" t="s">
        <v>227</v>
      </c>
      <c r="C782" s="79" t="s">
        <v>9480</v>
      </c>
      <c r="D782" s="87">
        <v>1</v>
      </c>
      <c r="E782" s="88"/>
      <c r="F782" s="89">
        <v>90</v>
      </c>
      <c r="G782" s="66" t="str">
        <f>IF(Edges[[#This Row],[Vertex 1]]=Edges[[#This Row],[Vertex 2]],"HIDE","SHOW")</f>
        <v>SHOW</v>
      </c>
      <c r="H782" s="77"/>
      <c r="I782" s="90"/>
      <c r="J782" s="90"/>
      <c r="K782" s="34" t="s">
        <v>65</v>
      </c>
      <c r="L782" s="93">
        <v>782</v>
      </c>
      <c r="M782" s="93"/>
      <c r="N782" s="92"/>
      <c r="O782" s="66" t="s">
        <v>232</v>
      </c>
      <c r="P782" s="68">
        <v>42852.364328703705</v>
      </c>
      <c r="Q782" s="66" t="s">
        <v>4751</v>
      </c>
      <c r="R782" s="69" t="s">
        <v>4829</v>
      </c>
      <c r="S782" s="66" t="s">
        <v>525</v>
      </c>
      <c r="T782" s="66"/>
      <c r="U782" s="66"/>
      <c r="V782" s="70" t="s">
        <v>5133</v>
      </c>
      <c r="W782" s="68">
        <v>42852.364328703705</v>
      </c>
      <c r="X782" s="70" t="s">
        <v>5469</v>
      </c>
      <c r="Y782" s="66"/>
      <c r="Z782" s="66"/>
      <c r="AA782" s="72" t="s">
        <v>5820</v>
      </c>
      <c r="AB782" s="66"/>
      <c r="AC782" s="66" t="b">
        <v>0</v>
      </c>
      <c r="AD782" s="66">
        <v>0</v>
      </c>
      <c r="AE782" s="72" t="s">
        <v>581</v>
      </c>
      <c r="AF782" s="66" t="b">
        <v>0</v>
      </c>
      <c r="AG782" s="66" t="s">
        <v>297</v>
      </c>
      <c r="AH782" s="66"/>
      <c r="AI782" s="72" t="s">
        <v>294</v>
      </c>
      <c r="AJ782" s="66" t="b">
        <v>0</v>
      </c>
      <c r="AK782" s="66">
        <v>0</v>
      </c>
      <c r="AL782" s="72" t="s">
        <v>294</v>
      </c>
      <c r="AM782" s="66" t="s">
        <v>585</v>
      </c>
      <c r="AN782" s="66" t="b">
        <v>1</v>
      </c>
      <c r="AO782" s="72" t="s">
        <v>5820</v>
      </c>
      <c r="AP782" s="66" t="s">
        <v>178</v>
      </c>
      <c r="AQ782" s="66">
        <v>0</v>
      </c>
      <c r="AR782" s="66">
        <v>0</v>
      </c>
      <c r="AS782" s="66"/>
      <c r="AT782" s="66"/>
      <c r="AU782" s="66"/>
      <c r="AV782" s="66"/>
      <c r="AW782" s="66"/>
      <c r="AX782" s="66"/>
      <c r="AY782" s="66"/>
      <c r="AZ782" s="66"/>
      <c r="BA782" s="66" t="s">
        <v>1167</v>
      </c>
      <c r="BB782">
        <v>-1</v>
      </c>
      <c r="BC782" s="66" t="str">
        <f>VLOOKUP(Edges[[#This Row],[States]],'Sentiment Classification'!E:G,3,FALSE)</f>
        <v>North</v>
      </c>
      <c r="BD782" s="66" t="str">
        <f>IF(Edges[[#This Row],[Vertex 1]]=Edges[[#This Row],[Vertex 2]],"HIDE","SHOW")</f>
        <v>SHOW</v>
      </c>
      <c r="BE782" s="66">
        <f>VLOOKUP(Edges[[#This Row],[Region]],'Sentiment Classification'!J:K,2,FALSE)</f>
        <v>154</v>
      </c>
      <c r="BF782" s="66">
        <f>VLOOKUP(Edges[[#This Row],[States]],'Sentiment Classification'!E:F,2,FALSE)</f>
        <v>161</v>
      </c>
      <c r="BG782" s="65" t="str">
        <f>REPLACE(INDEX(GroupVertices[Group], MATCH(Edges[[#This Row],[Vertex 1]],GroupVertices[Vertex],0)),1,1,"")</f>
        <v>orth</v>
      </c>
      <c r="BH782" s="65" t="str">
        <f>REPLACE(INDEX(GroupVertices[Group], MATCH(Edges[[#This Row],[Vertex 2]],GroupVertices[Vertex],0)),1,1,"")</f>
        <v>A</v>
      </c>
      <c r="BI782">
        <v>1</v>
      </c>
    </row>
    <row r="783" spans="1:61" x14ac:dyDescent="0.25">
      <c r="A783" s="64" t="s">
        <v>4571</v>
      </c>
      <c r="B783" s="64" t="s">
        <v>226</v>
      </c>
      <c r="C783" s="79" t="s">
        <v>9480</v>
      </c>
      <c r="D783" s="87">
        <v>1</v>
      </c>
      <c r="E783" s="88"/>
      <c r="F783" s="89">
        <v>90</v>
      </c>
      <c r="G783" s="66" t="str">
        <f>IF(Edges[[#This Row],[Vertex 1]]=Edges[[#This Row],[Vertex 2]],"HIDE","SHOW")</f>
        <v>SHOW</v>
      </c>
      <c r="H783" s="77"/>
      <c r="I783" s="90"/>
      <c r="J783" s="90"/>
      <c r="K783" s="34" t="s">
        <v>65</v>
      </c>
      <c r="L783" s="93">
        <v>783</v>
      </c>
      <c r="M783" s="93"/>
      <c r="N783" s="92"/>
      <c r="O783" s="66" t="s">
        <v>233</v>
      </c>
      <c r="P783" s="68">
        <v>42852.364328703705</v>
      </c>
      <c r="Q783" s="66" t="s">
        <v>4751</v>
      </c>
      <c r="R783" s="69" t="s">
        <v>4829</v>
      </c>
      <c r="S783" s="66" t="s">
        <v>525</v>
      </c>
      <c r="T783" s="66"/>
      <c r="U783" s="66"/>
      <c r="V783" s="70" t="s">
        <v>5133</v>
      </c>
      <c r="W783" s="68">
        <v>42852.364328703705</v>
      </c>
      <c r="X783" s="70" t="s">
        <v>5469</v>
      </c>
      <c r="Y783" s="66"/>
      <c r="Z783" s="66"/>
      <c r="AA783" s="72" t="s">
        <v>5820</v>
      </c>
      <c r="AB783" s="66"/>
      <c r="AC783" s="66" t="b">
        <v>0</v>
      </c>
      <c r="AD783" s="66">
        <v>0</v>
      </c>
      <c r="AE783" s="72" t="s">
        <v>581</v>
      </c>
      <c r="AF783" s="66" t="b">
        <v>0</v>
      </c>
      <c r="AG783" s="66" t="s">
        <v>297</v>
      </c>
      <c r="AH783" s="66"/>
      <c r="AI783" s="72" t="s">
        <v>294</v>
      </c>
      <c r="AJ783" s="66" t="b">
        <v>0</v>
      </c>
      <c r="AK783" s="66">
        <v>0</v>
      </c>
      <c r="AL783" s="72" t="s">
        <v>294</v>
      </c>
      <c r="AM783" s="66" t="s">
        <v>585</v>
      </c>
      <c r="AN783" s="66" t="b">
        <v>1</v>
      </c>
      <c r="AO783" s="72" t="s">
        <v>5820</v>
      </c>
      <c r="AP783" s="66" t="s">
        <v>178</v>
      </c>
      <c r="AQ783" s="66">
        <v>0</v>
      </c>
      <c r="AR783" s="66">
        <v>0</v>
      </c>
      <c r="AS783" s="66"/>
      <c r="AT783" s="66"/>
      <c r="AU783" s="66"/>
      <c r="AV783" s="66"/>
      <c r="AW783" s="66"/>
      <c r="AX783" s="66"/>
      <c r="AY783" s="66"/>
      <c r="AZ783" s="66"/>
      <c r="BA783" s="66" t="s">
        <v>1167</v>
      </c>
      <c r="BB783">
        <v>-1</v>
      </c>
      <c r="BC783" s="66" t="str">
        <f>VLOOKUP(Edges[[#This Row],[States]],'Sentiment Classification'!E:G,3,FALSE)</f>
        <v>North</v>
      </c>
      <c r="BD783" s="66" t="str">
        <f>IF(Edges[[#This Row],[Vertex 1]]=Edges[[#This Row],[Vertex 2]],"HIDE","SHOW")</f>
        <v>SHOW</v>
      </c>
      <c r="BE783" s="66">
        <f>VLOOKUP(Edges[[#This Row],[Region]],'Sentiment Classification'!J:K,2,FALSE)</f>
        <v>154</v>
      </c>
      <c r="BF783" s="66">
        <f>VLOOKUP(Edges[[#This Row],[States]],'Sentiment Classification'!E:F,2,FALSE)</f>
        <v>161</v>
      </c>
      <c r="BG783" s="65" t="str">
        <f>REPLACE(INDEX(GroupVertices[Group], MATCH(Edges[[#This Row],[Vertex 1]],GroupVertices[Vertex],0)),1,1,"")</f>
        <v>orth</v>
      </c>
      <c r="BH783" s="65" t="str">
        <f>REPLACE(INDEX(GroupVertices[Group], MATCH(Edges[[#This Row],[Vertex 2]],GroupVertices[Vertex],0)),1,1,"")</f>
        <v>A</v>
      </c>
      <c r="BI783">
        <v>1</v>
      </c>
    </row>
    <row r="784" spans="1:61" hidden="1" x14ac:dyDescent="0.25">
      <c r="A784" s="64" t="s">
        <v>4572</v>
      </c>
      <c r="B784" s="64" t="s">
        <v>4572</v>
      </c>
      <c r="C784" s="79"/>
      <c r="D784" s="87"/>
      <c r="E784" s="88"/>
      <c r="F784" s="89"/>
      <c r="G784" s="66" t="str">
        <f>IF(Edges[[#This Row],[Vertex 1]]=Edges[[#This Row],[Vertex 2]],"HIDE","SHOW")</f>
        <v>HIDE</v>
      </c>
      <c r="H784" s="77"/>
      <c r="I784" s="90"/>
      <c r="J784" s="90"/>
      <c r="K784" s="34" t="s">
        <v>65</v>
      </c>
      <c r="L784" s="93">
        <v>784</v>
      </c>
      <c r="M784" s="93"/>
      <c r="N784" s="92"/>
      <c r="O784" s="66" t="s">
        <v>178</v>
      </c>
      <c r="P784" s="68">
        <v>42852.415312500001</v>
      </c>
      <c r="Q784" s="66" t="s">
        <v>4752</v>
      </c>
      <c r="R784" s="69" t="s">
        <v>4830</v>
      </c>
      <c r="S784" s="66" t="s">
        <v>2581</v>
      </c>
      <c r="T784" s="66"/>
      <c r="U784" s="66"/>
      <c r="V784" s="70" t="s">
        <v>5134</v>
      </c>
      <c r="W784" s="68">
        <v>42852.415312500001</v>
      </c>
      <c r="X784" s="70" t="s">
        <v>5470</v>
      </c>
      <c r="Y784" s="66"/>
      <c r="Z784" s="66"/>
      <c r="AA784" s="72" t="s">
        <v>5821</v>
      </c>
      <c r="AB784" s="66"/>
      <c r="AC784" s="66" t="b">
        <v>0</v>
      </c>
      <c r="AD784" s="66">
        <v>0</v>
      </c>
      <c r="AE784" s="72" t="s">
        <v>294</v>
      </c>
      <c r="AF784" s="66" t="b">
        <v>0</v>
      </c>
      <c r="AG784" s="66" t="s">
        <v>298</v>
      </c>
      <c r="AH784" s="66"/>
      <c r="AI784" s="72" t="s">
        <v>294</v>
      </c>
      <c r="AJ784" s="66" t="b">
        <v>0</v>
      </c>
      <c r="AK784" s="66">
        <v>0</v>
      </c>
      <c r="AL784" s="72" t="s">
        <v>294</v>
      </c>
      <c r="AM784" s="66" t="s">
        <v>1785</v>
      </c>
      <c r="AN784" s="66" t="b">
        <v>0</v>
      </c>
      <c r="AO784" s="72" t="s">
        <v>5821</v>
      </c>
      <c r="AP784" s="66" t="s">
        <v>178</v>
      </c>
      <c r="AQ784" s="66">
        <v>0</v>
      </c>
      <c r="AR784" s="66">
        <v>0</v>
      </c>
      <c r="AS784" s="66"/>
      <c r="AT784" s="66"/>
      <c r="AU784" s="66"/>
      <c r="AV784" s="66"/>
      <c r="AW784" s="66"/>
      <c r="AX784" s="66"/>
      <c r="AY784" s="66"/>
      <c r="AZ784" s="66"/>
      <c r="BA784" s="66" t="s">
        <v>1167</v>
      </c>
      <c r="BB784">
        <v>0</v>
      </c>
      <c r="BC784" s="66" t="str">
        <f>VLOOKUP(Edges[[#This Row],[States]],'Sentiment Classification'!E:G,3,FALSE)</f>
        <v>North</v>
      </c>
      <c r="BD784" s="66" t="str">
        <f>IF(Edges[[#This Row],[Vertex 1]]=Edges[[#This Row],[Vertex 2]],"HIDE","SHOW")</f>
        <v>HIDE</v>
      </c>
      <c r="BE784" s="66">
        <f>VLOOKUP(Edges[[#This Row],[Region]],'Sentiment Classification'!J:K,2,FALSE)</f>
        <v>154</v>
      </c>
      <c r="BF784" s="66">
        <f>VLOOKUP(Edges[[#This Row],[States]],'Sentiment Classification'!E:F,2,FALSE)</f>
        <v>161</v>
      </c>
      <c r="BG784" s="137" t="e">
        <f>REPLACE(INDEX(GroupVertices[Group], MATCH(Edges[[#This Row],[Vertex 1]],GroupVertices[Vertex],0)),1,1,"")</f>
        <v>#N/A</v>
      </c>
      <c r="BH784" s="137" t="e">
        <f>REPLACE(INDEX(GroupVertices[Group], MATCH(Edges[[#This Row],[Vertex 2]],GroupVertices[Vertex],0)),1,1,"")</f>
        <v>#N/A</v>
      </c>
      <c r="BI784">
        <v>1</v>
      </c>
    </row>
    <row r="785" spans="1:61" x14ac:dyDescent="0.25">
      <c r="A785" s="64" t="s">
        <v>4573</v>
      </c>
      <c r="B785" s="64" t="s">
        <v>226</v>
      </c>
      <c r="C785" s="79" t="s">
        <v>9480</v>
      </c>
      <c r="D785" s="87">
        <v>1</v>
      </c>
      <c r="E785" s="88"/>
      <c r="F785" s="89">
        <v>90</v>
      </c>
      <c r="G785" s="66" t="str">
        <f>IF(Edges[[#This Row],[Vertex 1]]=Edges[[#This Row],[Vertex 2]],"HIDE","SHOW")</f>
        <v>SHOW</v>
      </c>
      <c r="H785" s="77"/>
      <c r="I785" s="90"/>
      <c r="J785" s="90"/>
      <c r="K785" s="34" t="s">
        <v>65</v>
      </c>
      <c r="L785" s="93">
        <v>785</v>
      </c>
      <c r="M785" s="93"/>
      <c r="N785" s="92"/>
      <c r="O785" s="66" t="s">
        <v>233</v>
      </c>
      <c r="P785" s="68">
        <v>42852.515810185185</v>
      </c>
      <c r="Q785" s="66" t="s">
        <v>4753</v>
      </c>
      <c r="R785" s="66"/>
      <c r="S785" s="66"/>
      <c r="T785" s="66"/>
      <c r="U785" s="66"/>
      <c r="V785" s="70" t="s">
        <v>5135</v>
      </c>
      <c r="W785" s="68">
        <v>42852.515810185185</v>
      </c>
      <c r="X785" s="70" t="s">
        <v>5471</v>
      </c>
      <c r="Y785" s="66"/>
      <c r="Z785" s="66"/>
      <c r="AA785" s="72" t="s">
        <v>5822</v>
      </c>
      <c r="AB785" s="66"/>
      <c r="AC785" s="66" t="b">
        <v>0</v>
      </c>
      <c r="AD785" s="66">
        <v>0</v>
      </c>
      <c r="AE785" s="72" t="s">
        <v>581</v>
      </c>
      <c r="AF785" s="66" t="b">
        <v>0</v>
      </c>
      <c r="AG785" s="66" t="s">
        <v>297</v>
      </c>
      <c r="AH785" s="66"/>
      <c r="AI785" s="72" t="s">
        <v>294</v>
      </c>
      <c r="AJ785" s="66" t="b">
        <v>0</v>
      </c>
      <c r="AK785" s="66">
        <v>0</v>
      </c>
      <c r="AL785" s="72" t="s">
        <v>294</v>
      </c>
      <c r="AM785" s="66" t="s">
        <v>303</v>
      </c>
      <c r="AN785" s="66" t="b">
        <v>0</v>
      </c>
      <c r="AO785" s="72" t="s">
        <v>5822</v>
      </c>
      <c r="AP785" s="66" t="s">
        <v>178</v>
      </c>
      <c r="AQ785" s="66">
        <v>0</v>
      </c>
      <c r="AR785" s="66">
        <v>0</v>
      </c>
      <c r="AS785" s="66"/>
      <c r="AT785" s="66"/>
      <c r="AU785" s="66"/>
      <c r="AV785" s="66"/>
      <c r="AW785" s="66"/>
      <c r="AX785" s="66"/>
      <c r="AY785" s="66"/>
      <c r="AZ785" s="66"/>
      <c r="BA785" s="66" t="s">
        <v>1167</v>
      </c>
      <c r="BB785">
        <v>-1</v>
      </c>
      <c r="BC785" s="66" t="str">
        <f>VLOOKUP(Edges[[#This Row],[States]],'Sentiment Classification'!E:G,3,FALSE)</f>
        <v>North</v>
      </c>
      <c r="BD785" s="66" t="str">
        <f>IF(Edges[[#This Row],[Vertex 1]]=Edges[[#This Row],[Vertex 2]],"HIDE","SHOW")</f>
        <v>SHOW</v>
      </c>
      <c r="BE785" s="66">
        <f>VLOOKUP(Edges[[#This Row],[Region]],'Sentiment Classification'!J:K,2,FALSE)</f>
        <v>154</v>
      </c>
      <c r="BF785" s="66">
        <f>VLOOKUP(Edges[[#This Row],[States]],'Sentiment Classification'!E:F,2,FALSE)</f>
        <v>161</v>
      </c>
      <c r="BG785" s="65" t="str">
        <f>REPLACE(INDEX(GroupVertices[Group], MATCH(Edges[[#This Row],[Vertex 1]],GroupVertices[Vertex],0)),1,1,"")</f>
        <v>orth</v>
      </c>
      <c r="BH785" s="65" t="str">
        <f>REPLACE(INDEX(GroupVertices[Group], MATCH(Edges[[#This Row],[Vertex 2]],GroupVertices[Vertex],0)),1,1,"")</f>
        <v>A</v>
      </c>
      <c r="BI785">
        <v>1</v>
      </c>
    </row>
    <row r="786" spans="1:61" x14ac:dyDescent="0.25">
      <c r="A786" s="64" t="s">
        <v>4574</v>
      </c>
      <c r="B786" s="64" t="s">
        <v>226</v>
      </c>
      <c r="C786" s="79" t="s">
        <v>9480</v>
      </c>
      <c r="D786" s="87">
        <v>1</v>
      </c>
      <c r="E786" s="88"/>
      <c r="F786" s="89">
        <v>90</v>
      </c>
      <c r="G786" s="66" t="str">
        <f>IF(Edges[[#This Row],[Vertex 1]]=Edges[[#This Row],[Vertex 2]],"HIDE","SHOW")</f>
        <v>SHOW</v>
      </c>
      <c r="H786" s="77"/>
      <c r="I786" s="90"/>
      <c r="J786" s="90"/>
      <c r="K786" s="34" t="s">
        <v>65</v>
      </c>
      <c r="L786" s="93">
        <v>786</v>
      </c>
      <c r="M786" s="93"/>
      <c r="N786" s="92"/>
      <c r="O786" s="66" t="s">
        <v>233</v>
      </c>
      <c r="P786" s="68">
        <v>42852.597731481481</v>
      </c>
      <c r="Q786" s="66" t="s">
        <v>4754</v>
      </c>
      <c r="R786" s="66"/>
      <c r="S786" s="66"/>
      <c r="T786" s="66"/>
      <c r="U786" s="66"/>
      <c r="V786" s="70" t="s">
        <v>5136</v>
      </c>
      <c r="W786" s="68">
        <v>42852.597731481481</v>
      </c>
      <c r="X786" s="70" t="s">
        <v>5472</v>
      </c>
      <c r="Y786" s="66"/>
      <c r="Z786" s="66"/>
      <c r="AA786" s="72" t="s">
        <v>5823</v>
      </c>
      <c r="AB786" s="66"/>
      <c r="AC786" s="66" t="b">
        <v>0</v>
      </c>
      <c r="AD786" s="66">
        <v>0</v>
      </c>
      <c r="AE786" s="72" t="s">
        <v>581</v>
      </c>
      <c r="AF786" s="66" t="b">
        <v>0</v>
      </c>
      <c r="AG786" s="66" t="s">
        <v>297</v>
      </c>
      <c r="AH786" s="66"/>
      <c r="AI786" s="72" t="s">
        <v>294</v>
      </c>
      <c r="AJ786" s="66" t="b">
        <v>0</v>
      </c>
      <c r="AK786" s="66">
        <v>0</v>
      </c>
      <c r="AL786" s="72" t="s">
        <v>294</v>
      </c>
      <c r="AM786" s="66" t="s">
        <v>303</v>
      </c>
      <c r="AN786" s="66" t="b">
        <v>0</v>
      </c>
      <c r="AO786" s="72" t="s">
        <v>5823</v>
      </c>
      <c r="AP786" s="66" t="s">
        <v>178</v>
      </c>
      <c r="AQ786" s="66">
        <v>0</v>
      </c>
      <c r="AR786" s="66">
        <v>0</v>
      </c>
      <c r="AS786" s="66"/>
      <c r="AT786" s="66"/>
      <c r="AU786" s="66"/>
      <c r="AV786" s="66"/>
      <c r="AW786" s="66"/>
      <c r="AX786" s="66"/>
      <c r="AY786" s="66"/>
      <c r="AZ786" s="66"/>
      <c r="BA786" s="66" t="s">
        <v>1167</v>
      </c>
      <c r="BB786">
        <v>-1</v>
      </c>
      <c r="BC786" s="66" t="str">
        <f>VLOOKUP(Edges[[#This Row],[States]],'Sentiment Classification'!E:G,3,FALSE)</f>
        <v>North</v>
      </c>
      <c r="BD786" s="66" t="str">
        <f>IF(Edges[[#This Row],[Vertex 1]]=Edges[[#This Row],[Vertex 2]],"HIDE","SHOW")</f>
        <v>SHOW</v>
      </c>
      <c r="BE786" s="66">
        <f>VLOOKUP(Edges[[#This Row],[Region]],'Sentiment Classification'!J:K,2,FALSE)</f>
        <v>154</v>
      </c>
      <c r="BF786" s="66">
        <f>VLOOKUP(Edges[[#This Row],[States]],'Sentiment Classification'!E:F,2,FALSE)</f>
        <v>161</v>
      </c>
      <c r="BG786" s="65" t="str">
        <f>REPLACE(INDEX(GroupVertices[Group], MATCH(Edges[[#This Row],[Vertex 1]],GroupVertices[Vertex],0)),1,1,"")</f>
        <v>orth</v>
      </c>
      <c r="BH786" s="65" t="str">
        <f>REPLACE(INDEX(GroupVertices[Group], MATCH(Edges[[#This Row],[Vertex 2]],GroupVertices[Vertex],0)),1,1,"")</f>
        <v>A</v>
      </c>
      <c r="BI786">
        <v>1</v>
      </c>
    </row>
    <row r="787" spans="1:61" x14ac:dyDescent="0.25">
      <c r="A787" s="64" t="s">
        <v>4575</v>
      </c>
      <c r="B787" s="64" t="s">
        <v>4638</v>
      </c>
      <c r="C787" s="79" t="s">
        <v>9481</v>
      </c>
      <c r="D787" s="87">
        <v>1</v>
      </c>
      <c r="E787" s="88"/>
      <c r="F787" s="89">
        <v>90</v>
      </c>
      <c r="G787" s="66" t="str">
        <f>IF(Edges[[#This Row],[Vertex 1]]=Edges[[#This Row],[Vertex 2]],"HIDE","SHOW")</f>
        <v>SHOW</v>
      </c>
      <c r="H787" s="77"/>
      <c r="I787" s="90"/>
      <c r="J787" s="90"/>
      <c r="K787" s="34" t="s">
        <v>65</v>
      </c>
      <c r="L787" s="93">
        <v>787</v>
      </c>
      <c r="M787" s="93"/>
      <c r="N787" s="92"/>
      <c r="O787" s="66" t="s">
        <v>232</v>
      </c>
      <c r="P787" s="68">
        <v>42852.677175925928</v>
      </c>
      <c r="Q787" s="66" t="s">
        <v>4755</v>
      </c>
      <c r="R787" s="66"/>
      <c r="S787" s="66"/>
      <c r="T787" s="66"/>
      <c r="U787" s="66"/>
      <c r="V787" s="70" t="s">
        <v>418</v>
      </c>
      <c r="W787" s="68">
        <v>42852.677175925928</v>
      </c>
      <c r="X787" s="70" t="s">
        <v>5473</v>
      </c>
      <c r="Y787" s="66"/>
      <c r="Z787" s="66"/>
      <c r="AA787" s="72" t="s">
        <v>5824</v>
      </c>
      <c r="AB787" s="72" t="s">
        <v>5875</v>
      </c>
      <c r="AC787" s="66" t="b">
        <v>0</v>
      </c>
      <c r="AD787" s="66">
        <v>0</v>
      </c>
      <c r="AE787" s="72" t="s">
        <v>5904</v>
      </c>
      <c r="AF787" s="66" t="b">
        <v>0</v>
      </c>
      <c r="AG787" s="66" t="s">
        <v>3196</v>
      </c>
      <c r="AH787" s="66"/>
      <c r="AI787" s="72" t="s">
        <v>294</v>
      </c>
      <c r="AJ787" s="66" t="b">
        <v>0</v>
      </c>
      <c r="AK787" s="66">
        <v>0</v>
      </c>
      <c r="AL787" s="72" t="s">
        <v>294</v>
      </c>
      <c r="AM787" s="66" t="s">
        <v>585</v>
      </c>
      <c r="AN787" s="66" t="b">
        <v>0</v>
      </c>
      <c r="AO787" s="72" t="s">
        <v>5875</v>
      </c>
      <c r="AP787" s="66" t="s">
        <v>178</v>
      </c>
      <c r="AQ787" s="66">
        <v>0</v>
      </c>
      <c r="AR787" s="66">
        <v>0</v>
      </c>
      <c r="AS787" s="66"/>
      <c r="AT787" s="66"/>
      <c r="AU787" s="66"/>
      <c r="AV787" s="66"/>
      <c r="AW787" s="66"/>
      <c r="AX787" s="66"/>
      <c r="AY787" s="66"/>
      <c r="AZ787" s="66"/>
      <c r="BA787" s="66" t="s">
        <v>1167</v>
      </c>
      <c r="BB787">
        <v>0</v>
      </c>
      <c r="BC787" s="66" t="str">
        <f>VLOOKUP(Edges[[#This Row],[States]],'Sentiment Classification'!E:G,3,FALSE)</f>
        <v>North</v>
      </c>
      <c r="BD787" s="66" t="str">
        <f>IF(Edges[[#This Row],[Vertex 1]]=Edges[[#This Row],[Vertex 2]],"HIDE","SHOW")</f>
        <v>SHOW</v>
      </c>
      <c r="BE787" s="66">
        <f>VLOOKUP(Edges[[#This Row],[Region]],'Sentiment Classification'!J:K,2,FALSE)</f>
        <v>154</v>
      </c>
      <c r="BF787" s="66">
        <f>VLOOKUP(Edges[[#This Row],[States]],'Sentiment Classification'!E:F,2,FALSE)</f>
        <v>161</v>
      </c>
      <c r="BG787" s="65" t="str">
        <f>REPLACE(INDEX(GroupVertices[Group], MATCH(Edges[[#This Row],[Vertex 1]],GroupVertices[Vertex],0)),1,1,"")</f>
        <v>orth</v>
      </c>
      <c r="BH787" s="65" t="str">
        <f>REPLACE(INDEX(GroupVertices[Group], MATCH(Edges[[#This Row],[Vertex 2]],GroupVertices[Vertex],0)),1,1,"")</f>
        <v>orth</v>
      </c>
      <c r="BI787">
        <v>1</v>
      </c>
    </row>
    <row r="788" spans="1:61" x14ac:dyDescent="0.25">
      <c r="A788" s="64" t="s">
        <v>4575</v>
      </c>
      <c r="B788" s="64" t="s">
        <v>4639</v>
      </c>
      <c r="C788" s="79" t="s">
        <v>9481</v>
      </c>
      <c r="D788" s="87">
        <v>1</v>
      </c>
      <c r="E788" s="88"/>
      <c r="F788" s="89">
        <v>90</v>
      </c>
      <c r="G788" s="66" t="str">
        <f>IF(Edges[[#This Row],[Vertex 1]]=Edges[[#This Row],[Vertex 2]],"HIDE","SHOW")</f>
        <v>SHOW</v>
      </c>
      <c r="H788" s="77"/>
      <c r="I788" s="90"/>
      <c r="J788" s="90"/>
      <c r="K788" s="34" t="s">
        <v>65</v>
      </c>
      <c r="L788" s="93">
        <v>788</v>
      </c>
      <c r="M788" s="93"/>
      <c r="N788" s="92"/>
      <c r="O788" s="66" t="s">
        <v>232</v>
      </c>
      <c r="P788" s="68">
        <v>42852.677175925928</v>
      </c>
      <c r="Q788" s="66" t="s">
        <v>4755</v>
      </c>
      <c r="R788" s="66"/>
      <c r="S788" s="66"/>
      <c r="T788" s="66"/>
      <c r="U788" s="66"/>
      <c r="V788" s="70" t="s">
        <v>418</v>
      </c>
      <c r="W788" s="68">
        <v>42852.677175925928</v>
      </c>
      <c r="X788" s="70" t="s">
        <v>5473</v>
      </c>
      <c r="Y788" s="66"/>
      <c r="Z788" s="66"/>
      <c r="AA788" s="72" t="s">
        <v>5824</v>
      </c>
      <c r="AB788" s="72" t="s">
        <v>5875</v>
      </c>
      <c r="AC788" s="66" t="b">
        <v>0</v>
      </c>
      <c r="AD788" s="66">
        <v>0</v>
      </c>
      <c r="AE788" s="72" t="s">
        <v>5904</v>
      </c>
      <c r="AF788" s="66" t="b">
        <v>0</v>
      </c>
      <c r="AG788" s="66" t="s">
        <v>3196</v>
      </c>
      <c r="AH788" s="66"/>
      <c r="AI788" s="72" t="s">
        <v>294</v>
      </c>
      <c r="AJ788" s="66" t="b">
        <v>0</v>
      </c>
      <c r="AK788" s="66">
        <v>0</v>
      </c>
      <c r="AL788" s="72" t="s">
        <v>294</v>
      </c>
      <c r="AM788" s="66" t="s">
        <v>585</v>
      </c>
      <c r="AN788" s="66" t="b">
        <v>0</v>
      </c>
      <c r="AO788" s="72" t="s">
        <v>5875</v>
      </c>
      <c r="AP788" s="66" t="s">
        <v>178</v>
      </c>
      <c r="AQ788" s="66">
        <v>0</v>
      </c>
      <c r="AR788" s="66">
        <v>0</v>
      </c>
      <c r="AS788" s="66"/>
      <c r="AT788" s="66"/>
      <c r="AU788" s="66"/>
      <c r="AV788" s="66"/>
      <c r="AW788" s="66"/>
      <c r="AX788" s="66"/>
      <c r="AY788" s="66"/>
      <c r="AZ788" s="66"/>
      <c r="BA788" s="66" t="s">
        <v>1167</v>
      </c>
      <c r="BB788">
        <v>0</v>
      </c>
      <c r="BC788" s="66" t="str">
        <f>VLOOKUP(Edges[[#This Row],[States]],'Sentiment Classification'!E:G,3,FALSE)</f>
        <v>North</v>
      </c>
      <c r="BD788" s="66" t="str">
        <f>IF(Edges[[#This Row],[Vertex 1]]=Edges[[#This Row],[Vertex 2]],"HIDE","SHOW")</f>
        <v>SHOW</v>
      </c>
      <c r="BE788" s="66">
        <f>VLOOKUP(Edges[[#This Row],[Region]],'Sentiment Classification'!J:K,2,FALSE)</f>
        <v>154</v>
      </c>
      <c r="BF788" s="66">
        <f>VLOOKUP(Edges[[#This Row],[States]],'Sentiment Classification'!E:F,2,FALSE)</f>
        <v>161</v>
      </c>
      <c r="BG788" s="65" t="str">
        <f>REPLACE(INDEX(GroupVertices[Group], MATCH(Edges[[#This Row],[Vertex 1]],GroupVertices[Vertex],0)),1,1,"")</f>
        <v>orth</v>
      </c>
      <c r="BH788" s="65" t="str">
        <f>REPLACE(INDEX(GroupVertices[Group], MATCH(Edges[[#This Row],[Vertex 2]],GroupVertices[Vertex],0)),1,1,"")</f>
        <v>orth</v>
      </c>
      <c r="BI788">
        <v>1</v>
      </c>
    </row>
    <row r="789" spans="1:61" x14ac:dyDescent="0.25">
      <c r="A789" s="64" t="s">
        <v>4575</v>
      </c>
      <c r="B789" s="64" t="s">
        <v>4640</v>
      </c>
      <c r="C789" s="79" t="s">
        <v>9481</v>
      </c>
      <c r="D789" s="87">
        <v>1</v>
      </c>
      <c r="E789" s="88"/>
      <c r="F789" s="89">
        <v>90</v>
      </c>
      <c r="G789" s="66" t="str">
        <f>IF(Edges[[#This Row],[Vertex 1]]=Edges[[#This Row],[Vertex 2]],"HIDE","SHOW")</f>
        <v>SHOW</v>
      </c>
      <c r="H789" s="77"/>
      <c r="I789" s="90"/>
      <c r="J789" s="90"/>
      <c r="K789" s="34" t="s">
        <v>65</v>
      </c>
      <c r="L789" s="93">
        <v>789</v>
      </c>
      <c r="M789" s="93"/>
      <c r="N789" s="92"/>
      <c r="O789" s="66" t="s">
        <v>233</v>
      </c>
      <c r="P789" s="68">
        <v>42852.677175925928</v>
      </c>
      <c r="Q789" s="66" t="s">
        <v>4755</v>
      </c>
      <c r="R789" s="66"/>
      <c r="S789" s="66"/>
      <c r="T789" s="66"/>
      <c r="U789" s="66"/>
      <c r="V789" s="70" t="s">
        <v>418</v>
      </c>
      <c r="W789" s="68">
        <v>42852.677175925928</v>
      </c>
      <c r="X789" s="70" t="s">
        <v>5473</v>
      </c>
      <c r="Y789" s="66"/>
      <c r="Z789" s="66"/>
      <c r="AA789" s="72" t="s">
        <v>5824</v>
      </c>
      <c r="AB789" s="72" t="s">
        <v>5875</v>
      </c>
      <c r="AC789" s="66" t="b">
        <v>0</v>
      </c>
      <c r="AD789" s="66">
        <v>0</v>
      </c>
      <c r="AE789" s="72" t="s">
        <v>5904</v>
      </c>
      <c r="AF789" s="66" t="b">
        <v>0</v>
      </c>
      <c r="AG789" s="66" t="s">
        <v>3196</v>
      </c>
      <c r="AH789" s="66"/>
      <c r="AI789" s="72" t="s">
        <v>294</v>
      </c>
      <c r="AJ789" s="66" t="b">
        <v>0</v>
      </c>
      <c r="AK789" s="66">
        <v>0</v>
      </c>
      <c r="AL789" s="72" t="s">
        <v>294</v>
      </c>
      <c r="AM789" s="66" t="s">
        <v>585</v>
      </c>
      <c r="AN789" s="66" t="b">
        <v>0</v>
      </c>
      <c r="AO789" s="72" t="s">
        <v>5875</v>
      </c>
      <c r="AP789" s="66" t="s">
        <v>178</v>
      </c>
      <c r="AQ789" s="66">
        <v>0</v>
      </c>
      <c r="AR789" s="66">
        <v>0</v>
      </c>
      <c r="AS789" s="66"/>
      <c r="AT789" s="66"/>
      <c r="AU789" s="66"/>
      <c r="AV789" s="66"/>
      <c r="AW789" s="66"/>
      <c r="AX789" s="66"/>
      <c r="AY789" s="66"/>
      <c r="AZ789" s="66"/>
      <c r="BA789" s="66" t="s">
        <v>1167</v>
      </c>
      <c r="BB789">
        <v>0</v>
      </c>
      <c r="BC789" s="66" t="str">
        <f>VLOOKUP(Edges[[#This Row],[States]],'Sentiment Classification'!E:G,3,FALSE)</f>
        <v>North</v>
      </c>
      <c r="BD789" s="66" t="str">
        <f>IF(Edges[[#This Row],[Vertex 1]]=Edges[[#This Row],[Vertex 2]],"HIDE","SHOW")</f>
        <v>SHOW</v>
      </c>
      <c r="BE789" s="66">
        <f>VLOOKUP(Edges[[#This Row],[Region]],'Sentiment Classification'!J:K,2,FALSE)</f>
        <v>154</v>
      </c>
      <c r="BF789" s="66">
        <f>VLOOKUP(Edges[[#This Row],[States]],'Sentiment Classification'!E:F,2,FALSE)</f>
        <v>161</v>
      </c>
      <c r="BG789" s="65" t="str">
        <f>REPLACE(INDEX(GroupVertices[Group], MATCH(Edges[[#This Row],[Vertex 1]],GroupVertices[Vertex],0)),1,1,"")</f>
        <v>orth</v>
      </c>
      <c r="BH789" s="65" t="str">
        <f>REPLACE(INDEX(GroupVertices[Group], MATCH(Edges[[#This Row],[Vertex 2]],GroupVertices[Vertex],0)),1,1,"")</f>
        <v>orth</v>
      </c>
      <c r="BI789">
        <v>1</v>
      </c>
    </row>
    <row r="790" spans="1:61" x14ac:dyDescent="0.25">
      <c r="A790" s="64" t="s">
        <v>4575</v>
      </c>
      <c r="B790" s="64" t="s">
        <v>4608</v>
      </c>
      <c r="C790" s="79" t="s">
        <v>9481</v>
      </c>
      <c r="D790" s="87">
        <v>1</v>
      </c>
      <c r="E790" s="88"/>
      <c r="F790" s="89">
        <v>90</v>
      </c>
      <c r="G790" s="66" t="str">
        <f>IF(Edges[[#This Row],[Vertex 1]]=Edges[[#This Row],[Vertex 2]],"HIDE","SHOW")</f>
        <v>SHOW</v>
      </c>
      <c r="H790" s="77"/>
      <c r="I790" s="90"/>
      <c r="J790" s="90"/>
      <c r="K790" s="34" t="s">
        <v>65</v>
      </c>
      <c r="L790" s="93">
        <v>790</v>
      </c>
      <c r="M790" s="93"/>
      <c r="N790" s="92"/>
      <c r="O790" s="66" t="s">
        <v>232</v>
      </c>
      <c r="P790" s="68">
        <v>42852.677175925928</v>
      </c>
      <c r="Q790" s="66" t="s">
        <v>4755</v>
      </c>
      <c r="R790" s="66"/>
      <c r="S790" s="66"/>
      <c r="T790" s="66"/>
      <c r="U790" s="66"/>
      <c r="V790" s="70" t="s">
        <v>418</v>
      </c>
      <c r="W790" s="68">
        <v>42852.677175925928</v>
      </c>
      <c r="X790" s="70" t="s">
        <v>5473</v>
      </c>
      <c r="Y790" s="66"/>
      <c r="Z790" s="66"/>
      <c r="AA790" s="72" t="s">
        <v>5824</v>
      </c>
      <c r="AB790" s="72" t="s">
        <v>5875</v>
      </c>
      <c r="AC790" s="66" t="b">
        <v>0</v>
      </c>
      <c r="AD790" s="66">
        <v>0</v>
      </c>
      <c r="AE790" s="72" t="s">
        <v>5904</v>
      </c>
      <c r="AF790" s="66" t="b">
        <v>0</v>
      </c>
      <c r="AG790" s="66" t="s">
        <v>3196</v>
      </c>
      <c r="AH790" s="66"/>
      <c r="AI790" s="72" t="s">
        <v>294</v>
      </c>
      <c r="AJ790" s="66" t="b">
        <v>0</v>
      </c>
      <c r="AK790" s="66">
        <v>0</v>
      </c>
      <c r="AL790" s="72" t="s">
        <v>294</v>
      </c>
      <c r="AM790" s="66" t="s">
        <v>585</v>
      </c>
      <c r="AN790" s="66" t="b">
        <v>0</v>
      </c>
      <c r="AO790" s="72" t="s">
        <v>5875</v>
      </c>
      <c r="AP790" s="66" t="s">
        <v>178</v>
      </c>
      <c r="AQ790" s="66">
        <v>0</v>
      </c>
      <c r="AR790" s="66">
        <v>0</v>
      </c>
      <c r="AS790" s="66"/>
      <c r="AT790" s="66"/>
      <c r="AU790" s="66"/>
      <c r="AV790" s="66"/>
      <c r="AW790" s="66"/>
      <c r="AX790" s="66"/>
      <c r="AY790" s="66"/>
      <c r="AZ790" s="66"/>
      <c r="BA790" s="66" t="s">
        <v>1167</v>
      </c>
      <c r="BB790">
        <v>0</v>
      </c>
      <c r="BC790" s="66" t="str">
        <f>VLOOKUP(Edges[[#This Row],[States]],'Sentiment Classification'!E:G,3,FALSE)</f>
        <v>North</v>
      </c>
      <c r="BD790" s="66" t="str">
        <f>IF(Edges[[#This Row],[Vertex 1]]=Edges[[#This Row],[Vertex 2]],"HIDE","SHOW")</f>
        <v>SHOW</v>
      </c>
      <c r="BE790" s="66">
        <f>VLOOKUP(Edges[[#This Row],[Region]],'Sentiment Classification'!J:K,2,FALSE)</f>
        <v>154</v>
      </c>
      <c r="BF790" s="66">
        <f>VLOOKUP(Edges[[#This Row],[States]],'Sentiment Classification'!E:F,2,FALSE)</f>
        <v>161</v>
      </c>
      <c r="BG790" s="65" t="str">
        <f>REPLACE(INDEX(GroupVertices[Group], MATCH(Edges[[#This Row],[Vertex 1]],GroupVertices[Vertex],0)),1,1,"")</f>
        <v>orth</v>
      </c>
      <c r="BH790" s="65" t="str">
        <f>REPLACE(INDEX(GroupVertices[Group], MATCH(Edges[[#This Row],[Vertex 2]],GroupVertices[Vertex],0)),1,1,"")</f>
        <v>orth</v>
      </c>
      <c r="BI790">
        <v>1</v>
      </c>
    </row>
    <row r="791" spans="1:61" hidden="1" x14ac:dyDescent="0.25">
      <c r="A791" s="64" t="s">
        <v>4576</v>
      </c>
      <c r="B791" s="64" t="s">
        <v>4576</v>
      </c>
      <c r="C791" s="79"/>
      <c r="D791" s="87"/>
      <c r="E791" s="88"/>
      <c r="F791" s="89"/>
      <c r="G791" s="66" t="str">
        <f>IF(Edges[[#This Row],[Vertex 1]]=Edges[[#This Row],[Vertex 2]],"HIDE","SHOW")</f>
        <v>HIDE</v>
      </c>
      <c r="H791" s="77"/>
      <c r="I791" s="90"/>
      <c r="J791" s="90"/>
      <c r="K791" s="34" t="s">
        <v>65</v>
      </c>
      <c r="L791" s="93">
        <v>791</v>
      </c>
      <c r="M791" s="93"/>
      <c r="N791" s="92"/>
      <c r="O791" s="66" t="s">
        <v>178</v>
      </c>
      <c r="P791" s="68">
        <v>42852.758680555555</v>
      </c>
      <c r="Q791" s="66" t="s">
        <v>4756</v>
      </c>
      <c r="R791" s="66"/>
      <c r="S791" s="66"/>
      <c r="T791" s="66" t="s">
        <v>252</v>
      </c>
      <c r="U791" s="66"/>
      <c r="V791" s="70" t="s">
        <v>5137</v>
      </c>
      <c r="W791" s="68">
        <v>42852.758680555555</v>
      </c>
      <c r="X791" s="70" t="s">
        <v>5474</v>
      </c>
      <c r="Y791" s="66"/>
      <c r="Z791" s="66"/>
      <c r="AA791" s="72" t="s">
        <v>5825</v>
      </c>
      <c r="AB791" s="66"/>
      <c r="AC791" s="66" t="b">
        <v>0</v>
      </c>
      <c r="AD791" s="66">
        <v>1</v>
      </c>
      <c r="AE791" s="72" t="s">
        <v>294</v>
      </c>
      <c r="AF791" s="66" t="b">
        <v>0</v>
      </c>
      <c r="AG791" s="66" t="s">
        <v>297</v>
      </c>
      <c r="AH791" s="66"/>
      <c r="AI791" s="72" t="s">
        <v>294</v>
      </c>
      <c r="AJ791" s="66" t="b">
        <v>0</v>
      </c>
      <c r="AK791" s="66">
        <v>0</v>
      </c>
      <c r="AL791" s="72" t="s">
        <v>294</v>
      </c>
      <c r="AM791" s="66" t="s">
        <v>300</v>
      </c>
      <c r="AN791" s="66" t="b">
        <v>0</v>
      </c>
      <c r="AO791" s="72" t="s">
        <v>5825</v>
      </c>
      <c r="AP791" s="66" t="s">
        <v>178</v>
      </c>
      <c r="AQ791" s="66">
        <v>0</v>
      </c>
      <c r="AR791" s="66">
        <v>0</v>
      </c>
      <c r="AS791" s="66"/>
      <c r="AT791" s="66"/>
      <c r="AU791" s="66"/>
      <c r="AV791" s="66"/>
      <c r="AW791" s="66"/>
      <c r="AX791" s="66"/>
      <c r="AY791" s="66"/>
      <c r="AZ791" s="66"/>
      <c r="BA791" s="66" t="s">
        <v>1167</v>
      </c>
      <c r="BB791">
        <v>-1</v>
      </c>
      <c r="BC791" s="66" t="str">
        <f>VLOOKUP(Edges[[#This Row],[States]],'Sentiment Classification'!E:G,3,FALSE)</f>
        <v>North</v>
      </c>
      <c r="BD791" s="66" t="str">
        <f>IF(Edges[[#This Row],[Vertex 1]]=Edges[[#This Row],[Vertex 2]],"HIDE","SHOW")</f>
        <v>HIDE</v>
      </c>
      <c r="BE791" s="66">
        <f>VLOOKUP(Edges[[#This Row],[Region]],'Sentiment Classification'!J:K,2,FALSE)</f>
        <v>154</v>
      </c>
      <c r="BF791" s="66">
        <f>VLOOKUP(Edges[[#This Row],[States]],'Sentiment Classification'!E:F,2,FALSE)</f>
        <v>161</v>
      </c>
      <c r="BG791" s="137" t="e">
        <f>REPLACE(INDEX(GroupVertices[Group], MATCH(Edges[[#This Row],[Vertex 1]],GroupVertices[Vertex],0)),1,1,"")</f>
        <v>#N/A</v>
      </c>
      <c r="BH791" s="137" t="e">
        <f>REPLACE(INDEX(GroupVertices[Group], MATCH(Edges[[#This Row],[Vertex 2]],GroupVertices[Vertex],0)),1,1,"")</f>
        <v>#N/A</v>
      </c>
      <c r="BI791">
        <v>1</v>
      </c>
    </row>
    <row r="792" spans="1:61" x14ac:dyDescent="0.25">
      <c r="A792" s="64" t="s">
        <v>4577</v>
      </c>
      <c r="B792" s="64" t="s">
        <v>226</v>
      </c>
      <c r="C792" s="79" t="s">
        <v>9480</v>
      </c>
      <c r="D792" s="87">
        <v>1</v>
      </c>
      <c r="E792" s="88"/>
      <c r="F792" s="89">
        <v>90</v>
      </c>
      <c r="G792" s="66" t="str">
        <f>IF(Edges[[#This Row],[Vertex 1]]=Edges[[#This Row],[Vertex 2]],"HIDE","SHOW")</f>
        <v>SHOW</v>
      </c>
      <c r="H792" s="77"/>
      <c r="I792" s="90"/>
      <c r="J792" s="90"/>
      <c r="K792" s="34" t="s">
        <v>65</v>
      </c>
      <c r="L792" s="93">
        <v>792</v>
      </c>
      <c r="M792" s="93"/>
      <c r="N792" s="92"/>
      <c r="O792" s="66" t="s">
        <v>233</v>
      </c>
      <c r="P792" s="68">
        <v>42852.767696759256</v>
      </c>
      <c r="Q792" s="66" t="s">
        <v>4757</v>
      </c>
      <c r="R792" s="66"/>
      <c r="S792" s="66"/>
      <c r="T792" s="66"/>
      <c r="U792" s="69" t="s">
        <v>4884</v>
      </c>
      <c r="V792" s="70" t="s">
        <v>4884</v>
      </c>
      <c r="W792" s="68">
        <v>42852.767696759256</v>
      </c>
      <c r="X792" s="70" t="s">
        <v>5475</v>
      </c>
      <c r="Y792" s="66"/>
      <c r="Z792" s="66"/>
      <c r="AA792" s="72" t="s">
        <v>5826</v>
      </c>
      <c r="AB792" s="66"/>
      <c r="AC792" s="66" t="b">
        <v>0</v>
      </c>
      <c r="AD792" s="66">
        <v>0</v>
      </c>
      <c r="AE792" s="72" t="s">
        <v>581</v>
      </c>
      <c r="AF792" s="66" t="b">
        <v>0</v>
      </c>
      <c r="AG792" s="66" t="s">
        <v>297</v>
      </c>
      <c r="AH792" s="66"/>
      <c r="AI792" s="72" t="s">
        <v>294</v>
      </c>
      <c r="AJ792" s="66" t="b">
        <v>0</v>
      </c>
      <c r="AK792" s="66">
        <v>0</v>
      </c>
      <c r="AL792" s="72" t="s">
        <v>294</v>
      </c>
      <c r="AM792" s="66" t="s">
        <v>303</v>
      </c>
      <c r="AN792" s="66" t="b">
        <v>0</v>
      </c>
      <c r="AO792" s="72" t="s">
        <v>5826</v>
      </c>
      <c r="AP792" s="66" t="s">
        <v>178</v>
      </c>
      <c r="AQ792" s="66">
        <v>0</v>
      </c>
      <c r="AR792" s="66">
        <v>0</v>
      </c>
      <c r="AS792" s="66"/>
      <c r="AT792" s="66"/>
      <c r="AU792" s="66"/>
      <c r="AV792" s="66"/>
      <c r="AW792" s="66"/>
      <c r="AX792" s="66"/>
      <c r="AY792" s="66"/>
      <c r="AZ792" s="66"/>
      <c r="BA792" s="66" t="s">
        <v>1167</v>
      </c>
      <c r="BB792">
        <v>-1</v>
      </c>
      <c r="BC792" s="66" t="str">
        <f>VLOOKUP(Edges[[#This Row],[States]],'Sentiment Classification'!E:G,3,FALSE)</f>
        <v>North</v>
      </c>
      <c r="BD792" s="66" t="str">
        <f>IF(Edges[[#This Row],[Vertex 1]]=Edges[[#This Row],[Vertex 2]],"HIDE","SHOW")</f>
        <v>SHOW</v>
      </c>
      <c r="BE792" s="66">
        <f>VLOOKUP(Edges[[#This Row],[Region]],'Sentiment Classification'!J:K,2,FALSE)</f>
        <v>154</v>
      </c>
      <c r="BF792" s="66">
        <f>VLOOKUP(Edges[[#This Row],[States]],'Sentiment Classification'!E:F,2,FALSE)</f>
        <v>161</v>
      </c>
      <c r="BG792" s="65" t="str">
        <f>REPLACE(INDEX(GroupVertices[Group], MATCH(Edges[[#This Row],[Vertex 1]],GroupVertices[Vertex],0)),1,1,"")</f>
        <v>orth</v>
      </c>
      <c r="BH792" s="65" t="str">
        <f>REPLACE(INDEX(GroupVertices[Group], MATCH(Edges[[#This Row],[Vertex 2]],GroupVertices[Vertex],0)),1,1,"")</f>
        <v>A</v>
      </c>
      <c r="BI792">
        <v>1</v>
      </c>
    </row>
    <row r="793" spans="1:61" x14ac:dyDescent="0.25">
      <c r="A793" s="64" t="s">
        <v>4578</v>
      </c>
      <c r="B793" s="64" t="s">
        <v>226</v>
      </c>
      <c r="C793" s="79" t="s">
        <v>9481</v>
      </c>
      <c r="D793" s="87">
        <v>1</v>
      </c>
      <c r="E793" s="88"/>
      <c r="F793" s="89">
        <v>90</v>
      </c>
      <c r="G793" s="66" t="str">
        <f>IF(Edges[[#This Row],[Vertex 1]]=Edges[[#This Row],[Vertex 2]],"HIDE","SHOW")</f>
        <v>SHOW</v>
      </c>
      <c r="H793" s="77"/>
      <c r="I793" s="90"/>
      <c r="J793" s="90"/>
      <c r="K793" s="34" t="s">
        <v>65</v>
      </c>
      <c r="L793" s="93">
        <v>793</v>
      </c>
      <c r="M793" s="93"/>
      <c r="N793" s="92"/>
      <c r="O793" s="66" t="s">
        <v>233</v>
      </c>
      <c r="P793" s="68">
        <v>42852.853796296295</v>
      </c>
      <c r="Q793" s="66" t="s">
        <v>4758</v>
      </c>
      <c r="R793" s="66"/>
      <c r="S793" s="66"/>
      <c r="T793" s="66"/>
      <c r="U793" s="66"/>
      <c r="V793" s="70" t="s">
        <v>5138</v>
      </c>
      <c r="W793" s="68">
        <v>42852.853796296295</v>
      </c>
      <c r="X793" s="70" t="s">
        <v>5476</v>
      </c>
      <c r="Y793" s="66"/>
      <c r="Z793" s="66"/>
      <c r="AA793" s="72" t="s">
        <v>5827</v>
      </c>
      <c r="AB793" s="72" t="s">
        <v>5876</v>
      </c>
      <c r="AC793" s="66" t="b">
        <v>0</v>
      </c>
      <c r="AD793" s="66">
        <v>0</v>
      </c>
      <c r="AE793" s="72" t="s">
        <v>581</v>
      </c>
      <c r="AF793" s="66" t="b">
        <v>0</v>
      </c>
      <c r="AG793" s="66" t="s">
        <v>3445</v>
      </c>
      <c r="AH793" s="66"/>
      <c r="AI793" s="72" t="s">
        <v>294</v>
      </c>
      <c r="AJ793" s="66" t="b">
        <v>0</v>
      </c>
      <c r="AK793" s="66">
        <v>0</v>
      </c>
      <c r="AL793" s="72" t="s">
        <v>294</v>
      </c>
      <c r="AM793" s="66" t="s">
        <v>300</v>
      </c>
      <c r="AN793" s="66" t="b">
        <v>0</v>
      </c>
      <c r="AO793" s="72" t="s">
        <v>5876</v>
      </c>
      <c r="AP793" s="66" t="s">
        <v>178</v>
      </c>
      <c r="AQ793" s="66">
        <v>0</v>
      </c>
      <c r="AR793" s="66">
        <v>0</v>
      </c>
      <c r="AS793" s="66" t="s">
        <v>5913</v>
      </c>
      <c r="AT793" s="66" t="s">
        <v>365</v>
      </c>
      <c r="AU793" s="66" t="s">
        <v>1024</v>
      </c>
      <c r="AV793" s="66" t="s">
        <v>364</v>
      </c>
      <c r="AW793" s="66" t="s">
        <v>5914</v>
      </c>
      <c r="AX793" s="66" t="s">
        <v>363</v>
      </c>
      <c r="AY793" s="66" t="s">
        <v>1031</v>
      </c>
      <c r="AZ793" s="69" t="s">
        <v>5915</v>
      </c>
      <c r="BA793" s="66" t="s">
        <v>1167</v>
      </c>
      <c r="BB793">
        <v>0</v>
      </c>
      <c r="BC793" s="66" t="str">
        <f>VLOOKUP(Edges[[#This Row],[States]],'Sentiment Classification'!E:G,3,FALSE)</f>
        <v>North</v>
      </c>
      <c r="BD793" s="66" t="str">
        <f>IF(Edges[[#This Row],[Vertex 1]]=Edges[[#This Row],[Vertex 2]],"HIDE","SHOW")</f>
        <v>SHOW</v>
      </c>
      <c r="BE793" s="66">
        <f>VLOOKUP(Edges[[#This Row],[Region]],'Sentiment Classification'!J:K,2,FALSE)</f>
        <v>154</v>
      </c>
      <c r="BF793" s="66">
        <f>VLOOKUP(Edges[[#This Row],[States]],'Sentiment Classification'!E:F,2,FALSE)</f>
        <v>161</v>
      </c>
      <c r="BG793" s="65" t="str">
        <f>REPLACE(INDEX(GroupVertices[Group], MATCH(Edges[[#This Row],[Vertex 1]],GroupVertices[Vertex],0)),1,1,"")</f>
        <v>orth</v>
      </c>
      <c r="BH793" s="65" t="str">
        <f>REPLACE(INDEX(GroupVertices[Group], MATCH(Edges[[#This Row],[Vertex 2]],GroupVertices[Vertex],0)),1,1,"")</f>
        <v>A</v>
      </c>
      <c r="BI793">
        <v>1</v>
      </c>
    </row>
    <row r="794" spans="1:61" x14ac:dyDescent="0.25">
      <c r="A794" s="64" t="s">
        <v>4579</v>
      </c>
      <c r="B794" s="64" t="s">
        <v>227</v>
      </c>
      <c r="C794" s="79" t="s">
        <v>9480</v>
      </c>
      <c r="D794" s="87">
        <v>1</v>
      </c>
      <c r="E794" s="88"/>
      <c r="F794" s="89">
        <v>90</v>
      </c>
      <c r="G794" s="66" t="str">
        <f>IF(Edges[[#This Row],[Vertex 1]]=Edges[[#This Row],[Vertex 2]],"HIDE","SHOW")</f>
        <v>SHOW</v>
      </c>
      <c r="H794" s="77"/>
      <c r="I794" s="90"/>
      <c r="J794" s="90"/>
      <c r="K794" s="34" t="s">
        <v>65</v>
      </c>
      <c r="L794" s="93">
        <v>794</v>
      </c>
      <c r="M794" s="93"/>
      <c r="N794" s="92"/>
      <c r="O794" s="66" t="s">
        <v>232</v>
      </c>
      <c r="P794" s="68">
        <v>42853.225891203707</v>
      </c>
      <c r="Q794" s="66" t="s">
        <v>4759</v>
      </c>
      <c r="R794" s="66"/>
      <c r="S794" s="66"/>
      <c r="T794" s="66"/>
      <c r="U794" s="66"/>
      <c r="V794" s="70" t="s">
        <v>5139</v>
      </c>
      <c r="W794" s="68">
        <v>42853.225891203707</v>
      </c>
      <c r="X794" s="70" t="s">
        <v>5477</v>
      </c>
      <c r="Y794" s="66"/>
      <c r="Z794" s="66"/>
      <c r="AA794" s="72" t="s">
        <v>5828</v>
      </c>
      <c r="AB794" s="66"/>
      <c r="AC794" s="66" t="b">
        <v>0</v>
      </c>
      <c r="AD794" s="66">
        <v>0</v>
      </c>
      <c r="AE794" s="72" t="s">
        <v>294</v>
      </c>
      <c r="AF794" s="66" t="b">
        <v>0</v>
      </c>
      <c r="AG794" s="66" t="s">
        <v>297</v>
      </c>
      <c r="AH794" s="66"/>
      <c r="AI794" s="72" t="s">
        <v>294</v>
      </c>
      <c r="AJ794" s="66" t="b">
        <v>0</v>
      </c>
      <c r="AK794" s="66">
        <v>0</v>
      </c>
      <c r="AL794" s="72" t="s">
        <v>294</v>
      </c>
      <c r="AM794" s="66" t="s">
        <v>306</v>
      </c>
      <c r="AN794" s="66" t="b">
        <v>0</v>
      </c>
      <c r="AO794" s="72" t="s">
        <v>5828</v>
      </c>
      <c r="AP794" s="66" t="s">
        <v>178</v>
      </c>
      <c r="AQ794" s="66">
        <v>0</v>
      </c>
      <c r="AR794" s="66">
        <v>0</v>
      </c>
      <c r="AS794" s="66"/>
      <c r="AT794" s="66"/>
      <c r="AU794" s="66"/>
      <c r="AV794" s="66"/>
      <c r="AW794" s="66"/>
      <c r="AX794" s="66"/>
      <c r="AY794" s="66"/>
      <c r="AZ794" s="66"/>
      <c r="BA794" s="66" t="s">
        <v>1167</v>
      </c>
      <c r="BB794">
        <v>-1</v>
      </c>
      <c r="BC794" s="66" t="str">
        <f>VLOOKUP(Edges[[#This Row],[States]],'Sentiment Classification'!E:G,3,FALSE)</f>
        <v>North</v>
      </c>
      <c r="BD794" s="66" t="str">
        <f>IF(Edges[[#This Row],[Vertex 1]]=Edges[[#This Row],[Vertex 2]],"HIDE","SHOW")</f>
        <v>SHOW</v>
      </c>
      <c r="BE794" s="66">
        <f>VLOOKUP(Edges[[#This Row],[Region]],'Sentiment Classification'!J:K,2,FALSE)</f>
        <v>154</v>
      </c>
      <c r="BF794" s="66">
        <f>VLOOKUP(Edges[[#This Row],[States]],'Sentiment Classification'!E:F,2,FALSE)</f>
        <v>161</v>
      </c>
      <c r="BG794" s="65" t="str">
        <f>REPLACE(INDEX(GroupVertices[Group], MATCH(Edges[[#This Row],[Vertex 1]],GroupVertices[Vertex],0)),1,1,"")</f>
        <v>orth</v>
      </c>
      <c r="BH794" s="65" t="str">
        <f>REPLACE(INDEX(GroupVertices[Group], MATCH(Edges[[#This Row],[Vertex 2]],GroupVertices[Vertex],0)),1,1,"")</f>
        <v>A</v>
      </c>
      <c r="BI794">
        <v>1</v>
      </c>
    </row>
    <row r="795" spans="1:61" hidden="1" x14ac:dyDescent="0.25">
      <c r="A795" s="64" t="s">
        <v>4580</v>
      </c>
      <c r="B795" s="64" t="s">
        <v>4580</v>
      </c>
      <c r="C795" s="79"/>
      <c r="D795" s="87"/>
      <c r="E795" s="88"/>
      <c r="F795" s="89"/>
      <c r="G795" s="66" t="str">
        <f>IF(Edges[[#This Row],[Vertex 1]]=Edges[[#This Row],[Vertex 2]],"HIDE","SHOW")</f>
        <v>HIDE</v>
      </c>
      <c r="H795" s="77"/>
      <c r="I795" s="90"/>
      <c r="J795" s="90"/>
      <c r="K795" s="34" t="s">
        <v>65</v>
      </c>
      <c r="L795" s="93">
        <v>795</v>
      </c>
      <c r="M795" s="93"/>
      <c r="N795" s="92"/>
      <c r="O795" s="66" t="s">
        <v>178</v>
      </c>
      <c r="P795" s="68">
        <v>42803.402442129627</v>
      </c>
      <c r="Q795" s="66" t="s">
        <v>4760</v>
      </c>
      <c r="R795" s="66"/>
      <c r="S795" s="66"/>
      <c r="T795" s="66"/>
      <c r="U795" s="69" t="s">
        <v>4881</v>
      </c>
      <c r="V795" s="70" t="s">
        <v>4881</v>
      </c>
      <c r="W795" s="68">
        <v>42803.402442129627</v>
      </c>
      <c r="X795" s="70" t="s">
        <v>5478</v>
      </c>
      <c r="Y795" s="66"/>
      <c r="Z795" s="66"/>
      <c r="AA795" s="72" t="s">
        <v>5829</v>
      </c>
      <c r="AB795" s="66"/>
      <c r="AC795" s="66" t="b">
        <v>0</v>
      </c>
      <c r="AD795" s="66">
        <v>274</v>
      </c>
      <c r="AE795" s="72" t="s">
        <v>294</v>
      </c>
      <c r="AF795" s="66" t="b">
        <v>0</v>
      </c>
      <c r="AG795" s="66" t="s">
        <v>297</v>
      </c>
      <c r="AH795" s="66"/>
      <c r="AI795" s="72" t="s">
        <v>294</v>
      </c>
      <c r="AJ795" s="66" t="b">
        <v>0</v>
      </c>
      <c r="AK795" s="66">
        <v>233</v>
      </c>
      <c r="AL795" s="72" t="s">
        <v>294</v>
      </c>
      <c r="AM795" s="66" t="s">
        <v>303</v>
      </c>
      <c r="AN795" s="66" t="b">
        <v>0</v>
      </c>
      <c r="AO795" s="72" t="s">
        <v>5829</v>
      </c>
      <c r="AP795" s="66" t="s">
        <v>1021</v>
      </c>
      <c r="AQ795" s="66">
        <v>0</v>
      </c>
      <c r="AR795" s="66">
        <v>0</v>
      </c>
      <c r="AS795" s="66"/>
      <c r="AT795" s="66"/>
      <c r="AU795" s="66"/>
      <c r="AV795" s="66"/>
      <c r="AW795" s="66"/>
      <c r="AX795" s="66"/>
      <c r="AY795" s="66"/>
      <c r="AZ795" s="66"/>
      <c r="BA795" s="66" t="s">
        <v>1167</v>
      </c>
      <c r="BB795">
        <v>1</v>
      </c>
      <c r="BC795" s="66" t="str">
        <f>VLOOKUP(Edges[[#This Row],[States]],'Sentiment Classification'!E:G,3,FALSE)</f>
        <v>North</v>
      </c>
      <c r="BD795" s="66" t="str">
        <f>IF(Edges[[#This Row],[Vertex 1]]=Edges[[#This Row],[Vertex 2]],"HIDE","SHOW")</f>
        <v>HIDE</v>
      </c>
      <c r="BE795" s="66">
        <f>VLOOKUP(Edges[[#This Row],[Region]],'Sentiment Classification'!J:K,2,FALSE)</f>
        <v>154</v>
      </c>
      <c r="BF795" s="66">
        <f>VLOOKUP(Edges[[#This Row],[States]],'Sentiment Classification'!E:F,2,FALSE)</f>
        <v>161</v>
      </c>
      <c r="BG795" s="137" t="str">
        <f>REPLACE(INDEX(GroupVertices[Group], MATCH(Edges[[#This Row],[Vertex 1]],GroupVertices[Vertex],0)),1,1,"")</f>
        <v>orth</v>
      </c>
      <c r="BH795" s="137" t="str">
        <f>REPLACE(INDEX(GroupVertices[Group], MATCH(Edges[[#This Row],[Vertex 2]],GroupVertices[Vertex],0)),1,1,"")</f>
        <v>orth</v>
      </c>
      <c r="BI795">
        <v>1</v>
      </c>
    </row>
    <row r="796" spans="1:61" x14ac:dyDescent="0.25">
      <c r="A796" s="64" t="s">
        <v>4581</v>
      </c>
      <c r="B796" s="64" t="s">
        <v>4580</v>
      </c>
      <c r="C796" s="79" t="s">
        <v>9479</v>
      </c>
      <c r="D796" s="87">
        <v>1</v>
      </c>
      <c r="E796" s="88"/>
      <c r="F796" s="89">
        <v>90</v>
      </c>
      <c r="G796" s="66" t="str">
        <f>IF(Edges[[#This Row],[Vertex 1]]=Edges[[#This Row],[Vertex 2]],"HIDE","SHOW")</f>
        <v>SHOW</v>
      </c>
      <c r="H796" s="77"/>
      <c r="I796" s="90"/>
      <c r="J796" s="90"/>
      <c r="K796" s="34" t="s">
        <v>65</v>
      </c>
      <c r="L796" s="93">
        <v>796</v>
      </c>
      <c r="M796" s="93"/>
      <c r="N796" s="92"/>
      <c r="O796" s="66" t="s">
        <v>232</v>
      </c>
      <c r="P796" s="68">
        <v>42853.239976851852</v>
      </c>
      <c r="Q796" s="66" t="s">
        <v>4733</v>
      </c>
      <c r="R796" s="66"/>
      <c r="S796" s="66"/>
      <c r="T796" s="66"/>
      <c r="U796" s="69" t="s">
        <v>4881</v>
      </c>
      <c r="V796" s="70" t="s">
        <v>4881</v>
      </c>
      <c r="W796" s="68">
        <v>42853.239976851852</v>
      </c>
      <c r="X796" s="70" t="s">
        <v>5479</v>
      </c>
      <c r="Y796" s="66"/>
      <c r="Z796" s="66"/>
      <c r="AA796" s="72" t="s">
        <v>5830</v>
      </c>
      <c r="AB796" s="66"/>
      <c r="AC796" s="66" t="b">
        <v>0</v>
      </c>
      <c r="AD796" s="66">
        <v>0</v>
      </c>
      <c r="AE796" s="72" t="s">
        <v>294</v>
      </c>
      <c r="AF796" s="66" t="b">
        <v>0</v>
      </c>
      <c r="AG796" s="66" t="s">
        <v>297</v>
      </c>
      <c r="AH796" s="66"/>
      <c r="AI796" s="72" t="s">
        <v>294</v>
      </c>
      <c r="AJ796" s="66" t="b">
        <v>0</v>
      </c>
      <c r="AK796" s="66">
        <v>233</v>
      </c>
      <c r="AL796" s="72" t="s">
        <v>5829</v>
      </c>
      <c r="AM796" s="66" t="s">
        <v>303</v>
      </c>
      <c r="AN796" s="66" t="b">
        <v>0</v>
      </c>
      <c r="AO796" s="72" t="s">
        <v>5829</v>
      </c>
      <c r="AP796" s="66" t="s">
        <v>178</v>
      </c>
      <c r="AQ796" s="66">
        <v>0</v>
      </c>
      <c r="AR796" s="66">
        <v>0</v>
      </c>
      <c r="AS796" s="66"/>
      <c r="AT796" s="66"/>
      <c r="AU796" s="66"/>
      <c r="AV796" s="66"/>
      <c r="AW796" s="66"/>
      <c r="AX796" s="66"/>
      <c r="AY796" s="66"/>
      <c r="AZ796" s="66"/>
      <c r="BA796" s="66" t="s">
        <v>1167</v>
      </c>
      <c r="BB796">
        <v>1</v>
      </c>
      <c r="BC796" s="66" t="str">
        <f>VLOOKUP(Edges[[#This Row],[States]],'Sentiment Classification'!E:G,3,FALSE)</f>
        <v>North</v>
      </c>
      <c r="BD796" s="66" t="str">
        <f>IF(Edges[[#This Row],[Vertex 1]]=Edges[[#This Row],[Vertex 2]],"HIDE","SHOW")</f>
        <v>SHOW</v>
      </c>
      <c r="BE796" s="66">
        <f>VLOOKUP(Edges[[#This Row],[Region]],'Sentiment Classification'!J:K,2,FALSE)</f>
        <v>154</v>
      </c>
      <c r="BF796" s="66">
        <f>VLOOKUP(Edges[[#This Row],[States]],'Sentiment Classification'!E:F,2,FALSE)</f>
        <v>161</v>
      </c>
      <c r="BG796" s="65" t="str">
        <f>REPLACE(INDEX(GroupVertices[Group], MATCH(Edges[[#This Row],[Vertex 1]],GroupVertices[Vertex],0)),1,1,"")</f>
        <v>orth</v>
      </c>
      <c r="BH796" s="65" t="str">
        <f>REPLACE(INDEX(GroupVertices[Group], MATCH(Edges[[#This Row],[Vertex 2]],GroupVertices[Vertex],0)),1,1,"")</f>
        <v>orth</v>
      </c>
      <c r="BI796">
        <v>1</v>
      </c>
    </row>
    <row r="797" spans="1:61" x14ac:dyDescent="0.25">
      <c r="A797" s="64" t="s">
        <v>4582</v>
      </c>
      <c r="B797" s="64" t="s">
        <v>226</v>
      </c>
      <c r="C797" s="79" t="s">
        <v>9480</v>
      </c>
      <c r="D797" s="87">
        <v>1</v>
      </c>
      <c r="E797" s="88"/>
      <c r="F797" s="89">
        <v>90</v>
      </c>
      <c r="G797" s="66" t="str">
        <f>IF(Edges[[#This Row],[Vertex 1]]=Edges[[#This Row],[Vertex 2]],"HIDE","SHOW")</f>
        <v>SHOW</v>
      </c>
      <c r="H797" s="77"/>
      <c r="I797" s="90"/>
      <c r="J797" s="90"/>
      <c r="K797" s="34" t="s">
        <v>65</v>
      </c>
      <c r="L797" s="93">
        <v>797</v>
      </c>
      <c r="M797" s="93"/>
      <c r="N797" s="92"/>
      <c r="O797" s="66" t="s">
        <v>233</v>
      </c>
      <c r="P797" s="68">
        <v>42853.324166666665</v>
      </c>
      <c r="Q797" s="66" t="s">
        <v>4761</v>
      </c>
      <c r="R797" s="66"/>
      <c r="S797" s="66"/>
      <c r="T797" s="66"/>
      <c r="U797" s="66"/>
      <c r="V797" s="70" t="s">
        <v>5140</v>
      </c>
      <c r="W797" s="68">
        <v>42853.324166666665</v>
      </c>
      <c r="X797" s="70" t="s">
        <v>5480</v>
      </c>
      <c r="Y797" s="66"/>
      <c r="Z797" s="66"/>
      <c r="AA797" s="72" t="s">
        <v>5831</v>
      </c>
      <c r="AB797" s="66"/>
      <c r="AC797" s="66" t="b">
        <v>0</v>
      </c>
      <c r="AD797" s="66">
        <v>0</v>
      </c>
      <c r="AE797" s="72" t="s">
        <v>581</v>
      </c>
      <c r="AF797" s="66" t="b">
        <v>0</v>
      </c>
      <c r="AG797" s="66" t="s">
        <v>297</v>
      </c>
      <c r="AH797" s="66"/>
      <c r="AI797" s="72" t="s">
        <v>294</v>
      </c>
      <c r="AJ797" s="66" t="b">
        <v>0</v>
      </c>
      <c r="AK797" s="66">
        <v>0</v>
      </c>
      <c r="AL797" s="72" t="s">
        <v>294</v>
      </c>
      <c r="AM797" s="66" t="s">
        <v>303</v>
      </c>
      <c r="AN797" s="66" t="b">
        <v>0</v>
      </c>
      <c r="AO797" s="72" t="s">
        <v>5831</v>
      </c>
      <c r="AP797" s="66" t="s">
        <v>178</v>
      </c>
      <c r="AQ797" s="66">
        <v>0</v>
      </c>
      <c r="AR797" s="66">
        <v>0</v>
      </c>
      <c r="AS797" s="66"/>
      <c r="AT797" s="66"/>
      <c r="AU797" s="66"/>
      <c r="AV797" s="66"/>
      <c r="AW797" s="66"/>
      <c r="AX797" s="66"/>
      <c r="AY797" s="66"/>
      <c r="AZ797" s="66"/>
      <c r="BA797" s="66" t="s">
        <v>1167</v>
      </c>
      <c r="BB797">
        <v>-1</v>
      </c>
      <c r="BC797" s="66" t="str">
        <f>VLOOKUP(Edges[[#This Row],[States]],'Sentiment Classification'!E:G,3,FALSE)</f>
        <v>North</v>
      </c>
      <c r="BD797" s="66" t="str">
        <f>IF(Edges[[#This Row],[Vertex 1]]=Edges[[#This Row],[Vertex 2]],"HIDE","SHOW")</f>
        <v>SHOW</v>
      </c>
      <c r="BE797" s="66">
        <f>VLOOKUP(Edges[[#This Row],[Region]],'Sentiment Classification'!J:K,2,FALSE)</f>
        <v>154</v>
      </c>
      <c r="BF797" s="66">
        <f>VLOOKUP(Edges[[#This Row],[States]],'Sentiment Classification'!E:F,2,FALSE)</f>
        <v>161</v>
      </c>
      <c r="BG797" s="65" t="str">
        <f>REPLACE(INDEX(GroupVertices[Group], MATCH(Edges[[#This Row],[Vertex 1]],GroupVertices[Vertex],0)),1,1,"")</f>
        <v>orth</v>
      </c>
      <c r="BH797" s="65" t="str">
        <f>REPLACE(INDEX(GroupVertices[Group], MATCH(Edges[[#This Row],[Vertex 2]],GroupVertices[Vertex],0)),1,1,"")</f>
        <v>A</v>
      </c>
      <c r="BI797">
        <v>1</v>
      </c>
    </row>
    <row r="798" spans="1:61" x14ac:dyDescent="0.25">
      <c r="A798" s="64" t="s">
        <v>4583</v>
      </c>
      <c r="B798" s="64" t="s">
        <v>226</v>
      </c>
      <c r="C798" s="79" t="s">
        <v>9480</v>
      </c>
      <c r="D798" s="87">
        <v>1</v>
      </c>
      <c r="E798" s="88"/>
      <c r="F798" s="89">
        <v>90</v>
      </c>
      <c r="G798" s="66" t="str">
        <f>IF(Edges[[#This Row],[Vertex 1]]=Edges[[#This Row],[Vertex 2]],"HIDE","SHOW")</f>
        <v>SHOW</v>
      </c>
      <c r="H798" s="77"/>
      <c r="I798" s="90"/>
      <c r="J798" s="90"/>
      <c r="K798" s="34" t="s">
        <v>65</v>
      </c>
      <c r="L798" s="93">
        <v>798</v>
      </c>
      <c r="M798" s="93"/>
      <c r="N798" s="92"/>
      <c r="O798" s="66" t="s">
        <v>233</v>
      </c>
      <c r="P798" s="68">
        <v>42853.347361111111</v>
      </c>
      <c r="Q798" s="66" t="s">
        <v>4762</v>
      </c>
      <c r="R798" s="66"/>
      <c r="S798" s="66"/>
      <c r="T798" s="66"/>
      <c r="U798" s="66"/>
      <c r="V798" s="70" t="s">
        <v>5141</v>
      </c>
      <c r="W798" s="68">
        <v>42853.347361111111</v>
      </c>
      <c r="X798" s="70" t="s">
        <v>5481</v>
      </c>
      <c r="Y798" s="66"/>
      <c r="Z798" s="66"/>
      <c r="AA798" s="72" t="s">
        <v>5832</v>
      </c>
      <c r="AB798" s="72" t="s">
        <v>5877</v>
      </c>
      <c r="AC798" s="66" t="b">
        <v>0</v>
      </c>
      <c r="AD798" s="66">
        <v>0</v>
      </c>
      <c r="AE798" s="72" t="s">
        <v>581</v>
      </c>
      <c r="AF798" s="66" t="b">
        <v>0</v>
      </c>
      <c r="AG798" s="66" t="s">
        <v>297</v>
      </c>
      <c r="AH798" s="66"/>
      <c r="AI798" s="72" t="s">
        <v>294</v>
      </c>
      <c r="AJ798" s="66" t="b">
        <v>0</v>
      </c>
      <c r="AK798" s="66">
        <v>0</v>
      </c>
      <c r="AL798" s="72" t="s">
        <v>294</v>
      </c>
      <c r="AM798" s="66" t="s">
        <v>585</v>
      </c>
      <c r="AN798" s="66" t="b">
        <v>0</v>
      </c>
      <c r="AO798" s="72" t="s">
        <v>5877</v>
      </c>
      <c r="AP798" s="66" t="s">
        <v>178</v>
      </c>
      <c r="AQ798" s="66">
        <v>0</v>
      </c>
      <c r="AR798" s="66">
        <v>0</v>
      </c>
      <c r="AS798" s="66"/>
      <c r="AT798" s="66"/>
      <c r="AU798" s="66"/>
      <c r="AV798" s="66"/>
      <c r="AW798" s="66"/>
      <c r="AX798" s="66"/>
      <c r="AY798" s="66"/>
      <c r="AZ798" s="66"/>
      <c r="BA798" s="66" t="s">
        <v>1167</v>
      </c>
      <c r="BB798">
        <v>-1</v>
      </c>
      <c r="BC798" s="66" t="str">
        <f>VLOOKUP(Edges[[#This Row],[States]],'Sentiment Classification'!E:G,3,FALSE)</f>
        <v>North</v>
      </c>
      <c r="BD798" s="66" t="str">
        <f>IF(Edges[[#This Row],[Vertex 1]]=Edges[[#This Row],[Vertex 2]],"HIDE","SHOW")</f>
        <v>SHOW</v>
      </c>
      <c r="BE798" s="66">
        <f>VLOOKUP(Edges[[#This Row],[Region]],'Sentiment Classification'!J:K,2,FALSE)</f>
        <v>154</v>
      </c>
      <c r="BF798" s="66">
        <f>VLOOKUP(Edges[[#This Row],[States]],'Sentiment Classification'!E:F,2,FALSE)</f>
        <v>161</v>
      </c>
      <c r="BG798" s="65" t="str">
        <f>REPLACE(INDEX(GroupVertices[Group], MATCH(Edges[[#This Row],[Vertex 1]],GroupVertices[Vertex],0)),1,1,"")</f>
        <v>orth</v>
      </c>
      <c r="BH798" s="65" t="str">
        <f>REPLACE(INDEX(GroupVertices[Group], MATCH(Edges[[#This Row],[Vertex 2]],GroupVertices[Vertex],0)),1,1,"")</f>
        <v>A</v>
      </c>
      <c r="BI798">
        <v>1</v>
      </c>
    </row>
    <row r="799" spans="1:61" x14ac:dyDescent="0.25">
      <c r="A799" s="64" t="s">
        <v>4584</v>
      </c>
      <c r="B799" s="64" t="s">
        <v>226</v>
      </c>
      <c r="C799" s="79" t="s">
        <v>9481</v>
      </c>
      <c r="D799" s="87">
        <v>1</v>
      </c>
      <c r="E799" s="88"/>
      <c r="F799" s="89">
        <v>90</v>
      </c>
      <c r="G799" s="66" t="str">
        <f>IF(Edges[[#This Row],[Vertex 1]]=Edges[[#This Row],[Vertex 2]],"HIDE","SHOW")</f>
        <v>SHOW</v>
      </c>
      <c r="H799" s="77"/>
      <c r="I799" s="90"/>
      <c r="J799" s="90"/>
      <c r="K799" s="34" t="s">
        <v>65</v>
      </c>
      <c r="L799" s="93">
        <v>799</v>
      </c>
      <c r="M799" s="93"/>
      <c r="N799" s="92"/>
      <c r="O799" s="66" t="s">
        <v>233</v>
      </c>
      <c r="P799" s="68">
        <v>42853.402453703704</v>
      </c>
      <c r="Q799" s="66" t="s">
        <v>4763</v>
      </c>
      <c r="R799" s="69" t="s">
        <v>4831</v>
      </c>
      <c r="S799" s="66" t="s">
        <v>525</v>
      </c>
      <c r="T799" s="66"/>
      <c r="U799" s="66"/>
      <c r="V799" s="70" t="s">
        <v>5142</v>
      </c>
      <c r="W799" s="68">
        <v>42853.402453703704</v>
      </c>
      <c r="X799" s="70" t="s">
        <v>5482</v>
      </c>
      <c r="Y799" s="66"/>
      <c r="Z799" s="66"/>
      <c r="AA799" s="72" t="s">
        <v>5833</v>
      </c>
      <c r="AB799" s="72" t="s">
        <v>5878</v>
      </c>
      <c r="AC799" s="66" t="b">
        <v>0</v>
      </c>
      <c r="AD799" s="66">
        <v>0</v>
      </c>
      <c r="AE799" s="72" t="s">
        <v>581</v>
      </c>
      <c r="AF799" s="66" t="b">
        <v>0</v>
      </c>
      <c r="AG799" s="66" t="s">
        <v>297</v>
      </c>
      <c r="AH799" s="66"/>
      <c r="AI799" s="72" t="s">
        <v>294</v>
      </c>
      <c r="AJ799" s="66" t="b">
        <v>0</v>
      </c>
      <c r="AK799" s="66">
        <v>0</v>
      </c>
      <c r="AL799" s="72" t="s">
        <v>294</v>
      </c>
      <c r="AM799" s="66" t="s">
        <v>303</v>
      </c>
      <c r="AN799" s="66" t="b">
        <v>1</v>
      </c>
      <c r="AO799" s="72" t="s">
        <v>5878</v>
      </c>
      <c r="AP799" s="66" t="s">
        <v>178</v>
      </c>
      <c r="AQ799" s="66">
        <v>0</v>
      </c>
      <c r="AR799" s="66">
        <v>0</v>
      </c>
      <c r="AS799" s="66"/>
      <c r="AT799" s="66"/>
      <c r="AU799" s="66"/>
      <c r="AV799" s="66"/>
      <c r="AW799" s="66"/>
      <c r="AX799" s="66"/>
      <c r="AY799" s="66"/>
      <c r="AZ799" s="66"/>
      <c r="BA799" s="66" t="s">
        <v>1167</v>
      </c>
      <c r="BB799">
        <v>0</v>
      </c>
      <c r="BC799" s="66" t="str">
        <f>VLOOKUP(Edges[[#This Row],[States]],'Sentiment Classification'!E:G,3,FALSE)</f>
        <v>North</v>
      </c>
      <c r="BD799" s="66" t="str">
        <f>IF(Edges[[#This Row],[Vertex 1]]=Edges[[#This Row],[Vertex 2]],"HIDE","SHOW")</f>
        <v>SHOW</v>
      </c>
      <c r="BE799" s="66">
        <f>VLOOKUP(Edges[[#This Row],[Region]],'Sentiment Classification'!J:K,2,FALSE)</f>
        <v>154</v>
      </c>
      <c r="BF799" s="66">
        <f>VLOOKUP(Edges[[#This Row],[States]],'Sentiment Classification'!E:F,2,FALSE)</f>
        <v>161</v>
      </c>
      <c r="BG799" s="65" t="str">
        <f>REPLACE(INDEX(GroupVertices[Group], MATCH(Edges[[#This Row],[Vertex 1]],GroupVertices[Vertex],0)),1,1,"")</f>
        <v>orth</v>
      </c>
      <c r="BH799" s="65" t="str">
        <f>REPLACE(INDEX(GroupVertices[Group], MATCH(Edges[[#This Row],[Vertex 2]],GroupVertices[Vertex],0)),1,1,"")</f>
        <v>A</v>
      </c>
      <c r="BI799">
        <v>1</v>
      </c>
    </row>
    <row r="800" spans="1:61" x14ac:dyDescent="0.25">
      <c r="A800" s="64" t="s">
        <v>4585</v>
      </c>
      <c r="B800" s="64" t="s">
        <v>226</v>
      </c>
      <c r="C800" s="79" t="s">
        <v>9481</v>
      </c>
      <c r="D800" s="87">
        <v>1</v>
      </c>
      <c r="E800" s="88"/>
      <c r="F800" s="89">
        <v>90</v>
      </c>
      <c r="G800" s="66" t="str">
        <f>IF(Edges[[#This Row],[Vertex 1]]=Edges[[#This Row],[Vertex 2]],"HIDE","SHOW")</f>
        <v>SHOW</v>
      </c>
      <c r="H800" s="77"/>
      <c r="I800" s="90"/>
      <c r="J800" s="90"/>
      <c r="K800" s="34" t="s">
        <v>65</v>
      </c>
      <c r="L800" s="93">
        <v>800</v>
      </c>
      <c r="M800" s="93"/>
      <c r="N800" s="92"/>
      <c r="O800" s="66" t="s">
        <v>233</v>
      </c>
      <c r="P800" s="68">
        <v>42853.498715277776</v>
      </c>
      <c r="Q800" s="66" t="s">
        <v>4764</v>
      </c>
      <c r="R800" s="66"/>
      <c r="S800" s="66"/>
      <c r="T800" s="66"/>
      <c r="U800" s="66"/>
      <c r="V800" s="70" t="s">
        <v>5143</v>
      </c>
      <c r="W800" s="68">
        <v>42853.498715277776</v>
      </c>
      <c r="X800" s="70" t="s">
        <v>5483</v>
      </c>
      <c r="Y800" s="66"/>
      <c r="Z800" s="66"/>
      <c r="AA800" s="72" t="s">
        <v>5834</v>
      </c>
      <c r="AB800" s="72" t="s">
        <v>5879</v>
      </c>
      <c r="AC800" s="66" t="b">
        <v>0</v>
      </c>
      <c r="AD800" s="66">
        <v>0</v>
      </c>
      <c r="AE800" s="72" t="s">
        <v>581</v>
      </c>
      <c r="AF800" s="66" t="b">
        <v>0</v>
      </c>
      <c r="AG800" s="66" t="s">
        <v>297</v>
      </c>
      <c r="AH800" s="66"/>
      <c r="AI800" s="72" t="s">
        <v>294</v>
      </c>
      <c r="AJ800" s="66" t="b">
        <v>0</v>
      </c>
      <c r="AK800" s="66">
        <v>0</v>
      </c>
      <c r="AL800" s="72" t="s">
        <v>294</v>
      </c>
      <c r="AM800" s="66" t="s">
        <v>303</v>
      </c>
      <c r="AN800" s="66" t="b">
        <v>0</v>
      </c>
      <c r="AO800" s="72" t="s">
        <v>5879</v>
      </c>
      <c r="AP800" s="66" t="s">
        <v>178</v>
      </c>
      <c r="AQ800" s="66">
        <v>0</v>
      </c>
      <c r="AR800" s="66">
        <v>0</v>
      </c>
      <c r="AS800" s="66"/>
      <c r="AT800" s="66"/>
      <c r="AU800" s="66"/>
      <c r="AV800" s="66"/>
      <c r="AW800" s="66"/>
      <c r="AX800" s="66"/>
      <c r="AY800" s="66"/>
      <c r="AZ800" s="66"/>
      <c r="BA800" s="66" t="s">
        <v>1167</v>
      </c>
      <c r="BB800">
        <v>0</v>
      </c>
      <c r="BC800" s="66" t="str">
        <f>VLOOKUP(Edges[[#This Row],[States]],'Sentiment Classification'!E:G,3,FALSE)</f>
        <v>North</v>
      </c>
      <c r="BD800" s="66" t="str">
        <f>IF(Edges[[#This Row],[Vertex 1]]=Edges[[#This Row],[Vertex 2]],"HIDE","SHOW")</f>
        <v>SHOW</v>
      </c>
      <c r="BE800" s="66">
        <f>VLOOKUP(Edges[[#This Row],[Region]],'Sentiment Classification'!J:K,2,FALSE)</f>
        <v>154</v>
      </c>
      <c r="BF800" s="66">
        <f>VLOOKUP(Edges[[#This Row],[States]],'Sentiment Classification'!E:F,2,FALSE)</f>
        <v>161</v>
      </c>
      <c r="BG800" s="65" t="str">
        <f>REPLACE(INDEX(GroupVertices[Group], MATCH(Edges[[#This Row],[Vertex 1]],GroupVertices[Vertex],0)),1,1,"")</f>
        <v>orth</v>
      </c>
      <c r="BH800" s="65" t="str">
        <f>REPLACE(INDEX(GroupVertices[Group], MATCH(Edges[[#This Row],[Vertex 2]],GroupVertices[Vertex],0)),1,1,"")</f>
        <v>A</v>
      </c>
      <c r="BI800">
        <v>1</v>
      </c>
    </row>
    <row r="801" spans="1:61" x14ac:dyDescent="0.25">
      <c r="A801" s="64" t="s">
        <v>4586</v>
      </c>
      <c r="B801" s="64" t="s">
        <v>3840</v>
      </c>
      <c r="C801" s="79" t="s">
        <v>9480</v>
      </c>
      <c r="D801" s="87">
        <v>1</v>
      </c>
      <c r="E801" s="88"/>
      <c r="F801" s="89">
        <v>90</v>
      </c>
      <c r="G801" s="66" t="str">
        <f>IF(Edges[[#This Row],[Vertex 1]]=Edges[[#This Row],[Vertex 2]],"HIDE","SHOW")</f>
        <v>SHOW</v>
      </c>
      <c r="H801" s="77"/>
      <c r="I801" s="90"/>
      <c r="J801" s="90"/>
      <c r="K801" s="34" t="s">
        <v>65</v>
      </c>
      <c r="L801" s="93">
        <v>801</v>
      </c>
      <c r="M801" s="93"/>
      <c r="N801" s="92"/>
      <c r="O801" s="66" t="s">
        <v>232</v>
      </c>
      <c r="P801" s="68">
        <v>42853.518483796295</v>
      </c>
      <c r="Q801" s="66" t="s">
        <v>4765</v>
      </c>
      <c r="R801" s="66"/>
      <c r="S801" s="66"/>
      <c r="T801" s="66" t="s">
        <v>4870</v>
      </c>
      <c r="U801" s="66"/>
      <c r="V801" s="70" t="s">
        <v>5144</v>
      </c>
      <c r="W801" s="68">
        <v>42853.518483796295</v>
      </c>
      <c r="X801" s="70" t="s">
        <v>5484</v>
      </c>
      <c r="Y801" s="66"/>
      <c r="Z801" s="66"/>
      <c r="AA801" s="72" t="s">
        <v>5835</v>
      </c>
      <c r="AB801" s="72" t="s">
        <v>5880</v>
      </c>
      <c r="AC801" s="66" t="b">
        <v>0</v>
      </c>
      <c r="AD801" s="66">
        <v>0</v>
      </c>
      <c r="AE801" s="72" t="s">
        <v>5905</v>
      </c>
      <c r="AF801" s="66" t="b">
        <v>0</v>
      </c>
      <c r="AG801" s="66" t="s">
        <v>297</v>
      </c>
      <c r="AH801" s="66"/>
      <c r="AI801" s="72" t="s">
        <v>294</v>
      </c>
      <c r="AJ801" s="66" t="b">
        <v>0</v>
      </c>
      <c r="AK801" s="66">
        <v>0</v>
      </c>
      <c r="AL801" s="72" t="s">
        <v>294</v>
      </c>
      <c r="AM801" s="66" t="s">
        <v>303</v>
      </c>
      <c r="AN801" s="66" t="b">
        <v>0</v>
      </c>
      <c r="AO801" s="72" t="s">
        <v>5880</v>
      </c>
      <c r="AP801" s="66" t="s">
        <v>178</v>
      </c>
      <c r="AQ801" s="66">
        <v>0</v>
      </c>
      <c r="AR801" s="66">
        <v>0</v>
      </c>
      <c r="AS801" s="66"/>
      <c r="AT801" s="66"/>
      <c r="AU801" s="66"/>
      <c r="AV801" s="66"/>
      <c r="AW801" s="66"/>
      <c r="AX801" s="66"/>
      <c r="AY801" s="66"/>
      <c r="AZ801" s="66"/>
      <c r="BA801" s="66" t="s">
        <v>1167</v>
      </c>
      <c r="BB801">
        <v>-1</v>
      </c>
      <c r="BC801" s="66" t="str">
        <f>VLOOKUP(Edges[[#This Row],[States]],'Sentiment Classification'!E:G,3,FALSE)</f>
        <v>North</v>
      </c>
      <c r="BD801" s="66" t="str">
        <f>IF(Edges[[#This Row],[Vertex 1]]=Edges[[#This Row],[Vertex 2]],"HIDE","SHOW")</f>
        <v>SHOW</v>
      </c>
      <c r="BE801" s="66">
        <f>VLOOKUP(Edges[[#This Row],[Region]],'Sentiment Classification'!J:K,2,FALSE)</f>
        <v>154</v>
      </c>
      <c r="BF801" s="66">
        <f>VLOOKUP(Edges[[#This Row],[States]],'Sentiment Classification'!E:F,2,FALSE)</f>
        <v>161</v>
      </c>
      <c r="BG801" s="65" t="str">
        <f>REPLACE(INDEX(GroupVertices[Group], MATCH(Edges[[#This Row],[Vertex 1]],GroupVertices[Vertex],0)),1,1,"")</f>
        <v>orth</v>
      </c>
      <c r="BH801" s="65" t="str">
        <f>REPLACE(INDEX(GroupVertices[Group], MATCH(Edges[[#This Row],[Vertex 2]],GroupVertices[Vertex],0)),1,1,"")</f>
        <v>A</v>
      </c>
      <c r="BI801">
        <v>1</v>
      </c>
    </row>
    <row r="802" spans="1:61" x14ac:dyDescent="0.25">
      <c r="A802" s="64" t="s">
        <v>4586</v>
      </c>
      <c r="B802" s="64" t="s">
        <v>4641</v>
      </c>
      <c r="C802" s="79" t="s">
        <v>9480</v>
      </c>
      <c r="D802" s="87">
        <v>1</v>
      </c>
      <c r="E802" s="88"/>
      <c r="F802" s="89">
        <v>90</v>
      </c>
      <c r="G802" s="66" t="str">
        <f>IF(Edges[[#This Row],[Vertex 1]]=Edges[[#This Row],[Vertex 2]],"HIDE","SHOW")</f>
        <v>SHOW</v>
      </c>
      <c r="H802" s="77"/>
      <c r="I802" s="90"/>
      <c r="J802" s="90"/>
      <c r="K802" s="34" t="s">
        <v>65</v>
      </c>
      <c r="L802" s="93">
        <v>802</v>
      </c>
      <c r="M802" s="93"/>
      <c r="N802" s="92"/>
      <c r="O802" s="66" t="s">
        <v>232</v>
      </c>
      <c r="P802" s="68">
        <v>42853.518483796295</v>
      </c>
      <c r="Q802" s="66" t="s">
        <v>4765</v>
      </c>
      <c r="R802" s="66"/>
      <c r="S802" s="66"/>
      <c r="T802" s="66" t="s">
        <v>4870</v>
      </c>
      <c r="U802" s="66"/>
      <c r="V802" s="70" t="s">
        <v>5144</v>
      </c>
      <c r="W802" s="68">
        <v>42853.518483796295</v>
      </c>
      <c r="X802" s="70" t="s">
        <v>5484</v>
      </c>
      <c r="Y802" s="66"/>
      <c r="Z802" s="66"/>
      <c r="AA802" s="72" t="s">
        <v>5835</v>
      </c>
      <c r="AB802" s="72" t="s">
        <v>5880</v>
      </c>
      <c r="AC802" s="66" t="b">
        <v>0</v>
      </c>
      <c r="AD802" s="66">
        <v>0</v>
      </c>
      <c r="AE802" s="72" t="s">
        <v>5905</v>
      </c>
      <c r="AF802" s="66" t="b">
        <v>0</v>
      </c>
      <c r="AG802" s="66" t="s">
        <v>297</v>
      </c>
      <c r="AH802" s="66"/>
      <c r="AI802" s="72" t="s">
        <v>294</v>
      </c>
      <c r="AJ802" s="66" t="b">
        <v>0</v>
      </c>
      <c r="AK802" s="66">
        <v>0</v>
      </c>
      <c r="AL802" s="72" t="s">
        <v>294</v>
      </c>
      <c r="AM802" s="66" t="s">
        <v>303</v>
      </c>
      <c r="AN802" s="66" t="b">
        <v>0</v>
      </c>
      <c r="AO802" s="72" t="s">
        <v>5880</v>
      </c>
      <c r="AP802" s="66" t="s">
        <v>178</v>
      </c>
      <c r="AQ802" s="66">
        <v>0</v>
      </c>
      <c r="AR802" s="66">
        <v>0</v>
      </c>
      <c r="AS802" s="66"/>
      <c r="AT802" s="66"/>
      <c r="AU802" s="66"/>
      <c r="AV802" s="66"/>
      <c r="AW802" s="66"/>
      <c r="AX802" s="66"/>
      <c r="AY802" s="66"/>
      <c r="AZ802" s="66"/>
      <c r="BA802" s="66" t="s">
        <v>1167</v>
      </c>
      <c r="BB802">
        <v>-1</v>
      </c>
      <c r="BC802" s="66" t="str">
        <f>VLOOKUP(Edges[[#This Row],[States]],'Sentiment Classification'!E:G,3,FALSE)</f>
        <v>North</v>
      </c>
      <c r="BD802" s="66" t="str">
        <f>IF(Edges[[#This Row],[Vertex 1]]=Edges[[#This Row],[Vertex 2]],"HIDE","SHOW")</f>
        <v>SHOW</v>
      </c>
      <c r="BE802" s="66">
        <f>VLOOKUP(Edges[[#This Row],[Region]],'Sentiment Classification'!J:K,2,FALSE)</f>
        <v>154</v>
      </c>
      <c r="BF802" s="66">
        <f>VLOOKUP(Edges[[#This Row],[States]],'Sentiment Classification'!E:F,2,FALSE)</f>
        <v>161</v>
      </c>
      <c r="BG802" s="65" t="str">
        <f>REPLACE(INDEX(GroupVertices[Group], MATCH(Edges[[#This Row],[Vertex 1]],GroupVertices[Vertex],0)),1,1,"")</f>
        <v>orth</v>
      </c>
      <c r="BH802" s="65" t="str">
        <f>REPLACE(INDEX(GroupVertices[Group], MATCH(Edges[[#This Row],[Vertex 2]],GroupVertices[Vertex],0)),1,1,"")</f>
        <v>orth</v>
      </c>
      <c r="BI802">
        <v>1</v>
      </c>
    </row>
    <row r="803" spans="1:61" x14ac:dyDescent="0.25">
      <c r="A803" s="64" t="s">
        <v>4586</v>
      </c>
      <c r="B803" s="64" t="s">
        <v>4637</v>
      </c>
      <c r="C803" s="79" t="s">
        <v>9480</v>
      </c>
      <c r="D803" s="87">
        <v>1</v>
      </c>
      <c r="E803" s="88"/>
      <c r="F803" s="89">
        <v>90</v>
      </c>
      <c r="G803" s="66" t="str">
        <f>IF(Edges[[#This Row],[Vertex 1]]=Edges[[#This Row],[Vertex 2]],"HIDE","SHOW")</f>
        <v>SHOW</v>
      </c>
      <c r="H803" s="77"/>
      <c r="I803" s="90"/>
      <c r="J803" s="90"/>
      <c r="K803" s="34" t="s">
        <v>65</v>
      </c>
      <c r="L803" s="93">
        <v>803</v>
      </c>
      <c r="M803" s="93"/>
      <c r="N803" s="92"/>
      <c r="O803" s="66" t="s">
        <v>233</v>
      </c>
      <c r="P803" s="68">
        <v>42853.518483796295</v>
      </c>
      <c r="Q803" s="66" t="s">
        <v>4765</v>
      </c>
      <c r="R803" s="66"/>
      <c r="S803" s="66"/>
      <c r="T803" s="66" t="s">
        <v>4870</v>
      </c>
      <c r="U803" s="66"/>
      <c r="V803" s="70" t="s">
        <v>5144</v>
      </c>
      <c r="W803" s="68">
        <v>42853.518483796295</v>
      </c>
      <c r="X803" s="70" t="s">
        <v>5484</v>
      </c>
      <c r="Y803" s="66"/>
      <c r="Z803" s="66"/>
      <c r="AA803" s="72" t="s">
        <v>5835</v>
      </c>
      <c r="AB803" s="72" t="s">
        <v>5880</v>
      </c>
      <c r="AC803" s="66" t="b">
        <v>0</v>
      </c>
      <c r="AD803" s="66">
        <v>0</v>
      </c>
      <c r="AE803" s="72" t="s">
        <v>5905</v>
      </c>
      <c r="AF803" s="66" t="b">
        <v>0</v>
      </c>
      <c r="AG803" s="66" t="s">
        <v>297</v>
      </c>
      <c r="AH803" s="66"/>
      <c r="AI803" s="72" t="s">
        <v>294</v>
      </c>
      <c r="AJ803" s="66" t="b">
        <v>0</v>
      </c>
      <c r="AK803" s="66">
        <v>0</v>
      </c>
      <c r="AL803" s="72" t="s">
        <v>294</v>
      </c>
      <c r="AM803" s="66" t="s">
        <v>303</v>
      </c>
      <c r="AN803" s="66" t="b">
        <v>0</v>
      </c>
      <c r="AO803" s="72" t="s">
        <v>5880</v>
      </c>
      <c r="AP803" s="66" t="s">
        <v>178</v>
      </c>
      <c r="AQ803" s="66">
        <v>0</v>
      </c>
      <c r="AR803" s="66">
        <v>0</v>
      </c>
      <c r="AS803" s="66"/>
      <c r="AT803" s="66"/>
      <c r="AU803" s="66"/>
      <c r="AV803" s="66"/>
      <c r="AW803" s="66"/>
      <c r="AX803" s="66"/>
      <c r="AY803" s="66"/>
      <c r="AZ803" s="66"/>
      <c r="BA803" s="66" t="s">
        <v>1167</v>
      </c>
      <c r="BB803">
        <v>-1</v>
      </c>
      <c r="BC803" s="66" t="str">
        <f>VLOOKUP(Edges[[#This Row],[States]],'Sentiment Classification'!E:G,3,FALSE)</f>
        <v>North</v>
      </c>
      <c r="BD803" s="66" t="str">
        <f>IF(Edges[[#This Row],[Vertex 1]]=Edges[[#This Row],[Vertex 2]],"HIDE","SHOW")</f>
        <v>SHOW</v>
      </c>
      <c r="BE803" s="66">
        <f>VLOOKUP(Edges[[#This Row],[Region]],'Sentiment Classification'!J:K,2,FALSE)</f>
        <v>154</v>
      </c>
      <c r="BF803" s="66">
        <f>VLOOKUP(Edges[[#This Row],[States]],'Sentiment Classification'!E:F,2,FALSE)</f>
        <v>161</v>
      </c>
      <c r="BG803" s="65" t="str">
        <f>REPLACE(INDEX(GroupVertices[Group], MATCH(Edges[[#This Row],[Vertex 1]],GroupVertices[Vertex],0)),1,1,"")</f>
        <v>orth</v>
      </c>
      <c r="BH803" s="65" t="str">
        <f>REPLACE(INDEX(GroupVertices[Group], MATCH(Edges[[#This Row],[Vertex 2]],GroupVertices[Vertex],0)),1,1,"")</f>
        <v>A</v>
      </c>
      <c r="BI803">
        <v>1</v>
      </c>
    </row>
    <row r="804" spans="1:61" x14ac:dyDescent="0.25">
      <c r="A804" s="64" t="s">
        <v>4587</v>
      </c>
      <c r="B804" s="64" t="s">
        <v>4608</v>
      </c>
      <c r="C804" s="79" t="s">
        <v>9479</v>
      </c>
      <c r="D804" s="87">
        <v>1</v>
      </c>
      <c r="E804" s="88"/>
      <c r="F804" s="89">
        <v>90</v>
      </c>
      <c r="G804" s="66" t="str">
        <f>IF(Edges[[#This Row],[Vertex 1]]=Edges[[#This Row],[Vertex 2]],"HIDE","SHOW")</f>
        <v>SHOW</v>
      </c>
      <c r="H804" s="77"/>
      <c r="I804" s="90"/>
      <c r="J804" s="90"/>
      <c r="K804" s="34" t="s">
        <v>65</v>
      </c>
      <c r="L804" s="93">
        <v>804</v>
      </c>
      <c r="M804" s="93"/>
      <c r="N804" s="92"/>
      <c r="O804" s="66" t="s">
        <v>232</v>
      </c>
      <c r="P804" s="68">
        <v>42853.528136574074</v>
      </c>
      <c r="Q804" s="66" t="s">
        <v>4766</v>
      </c>
      <c r="R804" s="69" t="s">
        <v>4832</v>
      </c>
      <c r="S804" s="66" t="s">
        <v>525</v>
      </c>
      <c r="T804" s="66"/>
      <c r="U804" s="66"/>
      <c r="V804" s="70" t="s">
        <v>5145</v>
      </c>
      <c r="W804" s="68">
        <v>42853.528136574074</v>
      </c>
      <c r="X804" s="70" t="s">
        <v>5485</v>
      </c>
      <c r="Y804" s="66"/>
      <c r="Z804" s="66"/>
      <c r="AA804" s="72" t="s">
        <v>5836</v>
      </c>
      <c r="AB804" s="72" t="s">
        <v>5881</v>
      </c>
      <c r="AC804" s="66" t="b">
        <v>0</v>
      </c>
      <c r="AD804" s="66">
        <v>2</v>
      </c>
      <c r="AE804" s="72" t="s">
        <v>5906</v>
      </c>
      <c r="AF804" s="66" t="b">
        <v>0</v>
      </c>
      <c r="AG804" s="66" t="s">
        <v>462</v>
      </c>
      <c r="AH804" s="66"/>
      <c r="AI804" s="72" t="s">
        <v>294</v>
      </c>
      <c r="AJ804" s="66" t="b">
        <v>0</v>
      </c>
      <c r="AK804" s="66">
        <v>1</v>
      </c>
      <c r="AL804" s="72" t="s">
        <v>294</v>
      </c>
      <c r="AM804" s="66" t="s">
        <v>303</v>
      </c>
      <c r="AN804" s="66" t="b">
        <v>1</v>
      </c>
      <c r="AO804" s="72" t="s">
        <v>5881</v>
      </c>
      <c r="AP804" s="66" t="s">
        <v>178</v>
      </c>
      <c r="AQ804" s="66">
        <v>0</v>
      </c>
      <c r="AR804" s="66">
        <v>0</v>
      </c>
      <c r="AS804" s="66"/>
      <c r="AT804" s="66"/>
      <c r="AU804" s="66"/>
      <c r="AV804" s="66"/>
      <c r="AW804" s="66"/>
      <c r="AX804" s="66"/>
      <c r="AY804" s="66"/>
      <c r="AZ804" s="66"/>
      <c r="BA804" s="66" t="s">
        <v>1167</v>
      </c>
      <c r="BB804">
        <v>1</v>
      </c>
      <c r="BC804" s="66" t="str">
        <f>VLOOKUP(Edges[[#This Row],[States]],'Sentiment Classification'!E:G,3,FALSE)</f>
        <v>North</v>
      </c>
      <c r="BD804" s="66" t="str">
        <f>IF(Edges[[#This Row],[Vertex 1]]=Edges[[#This Row],[Vertex 2]],"HIDE","SHOW")</f>
        <v>SHOW</v>
      </c>
      <c r="BE804" s="66">
        <f>VLOOKUP(Edges[[#This Row],[Region]],'Sentiment Classification'!J:K,2,FALSE)</f>
        <v>154</v>
      </c>
      <c r="BF804" s="66">
        <f>VLOOKUP(Edges[[#This Row],[States]],'Sentiment Classification'!E:F,2,FALSE)</f>
        <v>161</v>
      </c>
      <c r="BG804" s="65" t="str">
        <f>REPLACE(INDEX(GroupVertices[Group], MATCH(Edges[[#This Row],[Vertex 1]],GroupVertices[Vertex],0)),1,1,"")</f>
        <v>orth</v>
      </c>
      <c r="BH804" s="65" t="str">
        <f>REPLACE(INDEX(GroupVertices[Group], MATCH(Edges[[#This Row],[Vertex 2]],GroupVertices[Vertex],0)),1,1,"")</f>
        <v>orth</v>
      </c>
      <c r="BI804">
        <v>1</v>
      </c>
    </row>
    <row r="805" spans="1:61" x14ac:dyDescent="0.25">
      <c r="A805" s="64" t="s">
        <v>4588</v>
      </c>
      <c r="B805" s="64" t="s">
        <v>4608</v>
      </c>
      <c r="C805" s="79" t="s">
        <v>9479</v>
      </c>
      <c r="D805" s="87">
        <v>1</v>
      </c>
      <c r="E805" s="88"/>
      <c r="F805" s="89">
        <v>90</v>
      </c>
      <c r="G805" s="66" t="str">
        <f>IF(Edges[[#This Row],[Vertex 1]]=Edges[[#This Row],[Vertex 2]],"HIDE","SHOW")</f>
        <v>SHOW</v>
      </c>
      <c r="H805" s="77"/>
      <c r="I805" s="90"/>
      <c r="J805" s="90"/>
      <c r="K805" s="34" t="s">
        <v>65</v>
      </c>
      <c r="L805" s="93">
        <v>805</v>
      </c>
      <c r="M805" s="93"/>
      <c r="N805" s="92"/>
      <c r="O805" s="66" t="s">
        <v>232</v>
      </c>
      <c r="P805" s="68">
        <v>42853.547997685186</v>
      </c>
      <c r="Q805" s="66" t="s">
        <v>4767</v>
      </c>
      <c r="R805" s="66"/>
      <c r="S805" s="66"/>
      <c r="T805" s="66"/>
      <c r="U805" s="66"/>
      <c r="V805" s="70" t="s">
        <v>5146</v>
      </c>
      <c r="W805" s="68">
        <v>42853.547997685186</v>
      </c>
      <c r="X805" s="70" t="s">
        <v>5486</v>
      </c>
      <c r="Y805" s="66"/>
      <c r="Z805" s="66"/>
      <c r="AA805" s="72" t="s">
        <v>5837</v>
      </c>
      <c r="AB805" s="66"/>
      <c r="AC805" s="66" t="b">
        <v>0</v>
      </c>
      <c r="AD805" s="66">
        <v>0</v>
      </c>
      <c r="AE805" s="72" t="s">
        <v>294</v>
      </c>
      <c r="AF805" s="66" t="b">
        <v>0</v>
      </c>
      <c r="AG805" s="66" t="s">
        <v>462</v>
      </c>
      <c r="AH805" s="66"/>
      <c r="AI805" s="72" t="s">
        <v>294</v>
      </c>
      <c r="AJ805" s="66" t="b">
        <v>0</v>
      </c>
      <c r="AK805" s="66">
        <v>1</v>
      </c>
      <c r="AL805" s="72" t="s">
        <v>5836</v>
      </c>
      <c r="AM805" s="66" t="s">
        <v>303</v>
      </c>
      <c r="AN805" s="66" t="b">
        <v>0</v>
      </c>
      <c r="AO805" s="72" t="s">
        <v>5836</v>
      </c>
      <c r="AP805" s="66" t="s">
        <v>178</v>
      </c>
      <c r="AQ805" s="66">
        <v>0</v>
      </c>
      <c r="AR805" s="66">
        <v>0</v>
      </c>
      <c r="AS805" s="66"/>
      <c r="AT805" s="66"/>
      <c r="AU805" s="66"/>
      <c r="AV805" s="66"/>
      <c r="AW805" s="66"/>
      <c r="AX805" s="66"/>
      <c r="AY805" s="66"/>
      <c r="AZ805" s="66"/>
      <c r="BA805" s="66" t="s">
        <v>1167</v>
      </c>
      <c r="BB805">
        <v>1</v>
      </c>
      <c r="BC805" s="66" t="str">
        <f>VLOOKUP(Edges[[#This Row],[States]],'Sentiment Classification'!E:G,3,FALSE)</f>
        <v>North</v>
      </c>
      <c r="BD805" s="66" t="str">
        <f>IF(Edges[[#This Row],[Vertex 1]]=Edges[[#This Row],[Vertex 2]],"HIDE","SHOW")</f>
        <v>SHOW</v>
      </c>
      <c r="BE805" s="66">
        <f>VLOOKUP(Edges[[#This Row],[Region]],'Sentiment Classification'!J:K,2,FALSE)</f>
        <v>154</v>
      </c>
      <c r="BF805" s="66">
        <f>VLOOKUP(Edges[[#This Row],[States]],'Sentiment Classification'!E:F,2,FALSE)</f>
        <v>161</v>
      </c>
      <c r="BG805" s="65" t="str">
        <f>REPLACE(INDEX(GroupVertices[Group], MATCH(Edges[[#This Row],[Vertex 1]],GroupVertices[Vertex],0)),1,1,"")</f>
        <v>orth</v>
      </c>
      <c r="BH805" s="65" t="str">
        <f>REPLACE(INDEX(GroupVertices[Group], MATCH(Edges[[#This Row],[Vertex 2]],GroupVertices[Vertex],0)),1,1,"")</f>
        <v>orth</v>
      </c>
      <c r="BI805">
        <v>1</v>
      </c>
    </row>
    <row r="806" spans="1:61" x14ac:dyDescent="0.25">
      <c r="A806" s="64" t="s">
        <v>4587</v>
      </c>
      <c r="B806" s="64" t="s">
        <v>4642</v>
      </c>
      <c r="C806" s="79" t="s">
        <v>9479</v>
      </c>
      <c r="D806" s="87">
        <v>1</v>
      </c>
      <c r="E806" s="88"/>
      <c r="F806" s="89">
        <v>90</v>
      </c>
      <c r="G806" s="66" t="str">
        <f>IF(Edges[[#This Row],[Vertex 1]]=Edges[[#This Row],[Vertex 2]],"HIDE","SHOW")</f>
        <v>SHOW</v>
      </c>
      <c r="H806" s="77"/>
      <c r="I806" s="90"/>
      <c r="J806" s="90"/>
      <c r="K806" s="34" t="s">
        <v>65</v>
      </c>
      <c r="L806" s="93">
        <v>806</v>
      </c>
      <c r="M806" s="93"/>
      <c r="N806" s="92"/>
      <c r="O806" s="66" t="s">
        <v>232</v>
      </c>
      <c r="P806" s="68">
        <v>42853.528136574074</v>
      </c>
      <c r="Q806" s="66" t="s">
        <v>4766</v>
      </c>
      <c r="R806" s="69" t="s">
        <v>4832</v>
      </c>
      <c r="S806" s="66" t="s">
        <v>525</v>
      </c>
      <c r="T806" s="66"/>
      <c r="U806" s="66"/>
      <c r="V806" s="70" t="s">
        <v>5145</v>
      </c>
      <c r="W806" s="68">
        <v>42853.528136574074</v>
      </c>
      <c r="X806" s="70" t="s">
        <v>5485</v>
      </c>
      <c r="Y806" s="66"/>
      <c r="Z806" s="66"/>
      <c r="AA806" s="72" t="s">
        <v>5836</v>
      </c>
      <c r="AB806" s="72" t="s">
        <v>5881</v>
      </c>
      <c r="AC806" s="66" t="b">
        <v>0</v>
      </c>
      <c r="AD806" s="66">
        <v>2</v>
      </c>
      <c r="AE806" s="72" t="s">
        <v>5906</v>
      </c>
      <c r="AF806" s="66" t="b">
        <v>0</v>
      </c>
      <c r="AG806" s="66" t="s">
        <v>462</v>
      </c>
      <c r="AH806" s="66"/>
      <c r="AI806" s="72" t="s">
        <v>294</v>
      </c>
      <c r="AJ806" s="66" t="b">
        <v>0</v>
      </c>
      <c r="AK806" s="66">
        <v>1</v>
      </c>
      <c r="AL806" s="72" t="s">
        <v>294</v>
      </c>
      <c r="AM806" s="66" t="s">
        <v>303</v>
      </c>
      <c r="AN806" s="66" t="b">
        <v>1</v>
      </c>
      <c r="AO806" s="72" t="s">
        <v>5881</v>
      </c>
      <c r="AP806" s="66" t="s">
        <v>178</v>
      </c>
      <c r="AQ806" s="66">
        <v>0</v>
      </c>
      <c r="AR806" s="66">
        <v>0</v>
      </c>
      <c r="AS806" s="66"/>
      <c r="AT806" s="66"/>
      <c r="AU806" s="66"/>
      <c r="AV806" s="66"/>
      <c r="AW806" s="66"/>
      <c r="AX806" s="66"/>
      <c r="AY806" s="66"/>
      <c r="AZ806" s="66"/>
      <c r="BA806" s="66" t="s">
        <v>1167</v>
      </c>
      <c r="BB806">
        <v>1</v>
      </c>
      <c r="BC806" s="66" t="str">
        <f>VLOOKUP(Edges[[#This Row],[States]],'Sentiment Classification'!E:G,3,FALSE)</f>
        <v>North</v>
      </c>
      <c r="BD806" s="66" t="str">
        <f>IF(Edges[[#This Row],[Vertex 1]]=Edges[[#This Row],[Vertex 2]],"HIDE","SHOW")</f>
        <v>SHOW</v>
      </c>
      <c r="BE806" s="66">
        <f>VLOOKUP(Edges[[#This Row],[Region]],'Sentiment Classification'!J:K,2,FALSE)</f>
        <v>154</v>
      </c>
      <c r="BF806" s="66">
        <f>VLOOKUP(Edges[[#This Row],[States]],'Sentiment Classification'!E:F,2,FALSE)</f>
        <v>161</v>
      </c>
      <c r="BG806" s="65" t="str">
        <f>REPLACE(INDEX(GroupVertices[Group], MATCH(Edges[[#This Row],[Vertex 1]],GroupVertices[Vertex],0)),1,1,"")</f>
        <v>orth</v>
      </c>
      <c r="BH806" s="65" t="str">
        <f>REPLACE(INDEX(GroupVertices[Group], MATCH(Edges[[#This Row],[Vertex 2]],GroupVertices[Vertex],0)),1,1,"")</f>
        <v>orth</v>
      </c>
      <c r="BI806">
        <v>1</v>
      </c>
    </row>
    <row r="807" spans="1:61" x14ac:dyDescent="0.25">
      <c r="A807" s="64" t="s">
        <v>4588</v>
      </c>
      <c r="B807" s="64" t="s">
        <v>4642</v>
      </c>
      <c r="C807" s="79" t="s">
        <v>9479</v>
      </c>
      <c r="D807" s="87">
        <v>1</v>
      </c>
      <c r="E807" s="88"/>
      <c r="F807" s="89">
        <v>90</v>
      </c>
      <c r="G807" s="66" t="str">
        <f>IF(Edges[[#This Row],[Vertex 1]]=Edges[[#This Row],[Vertex 2]],"HIDE","SHOW")</f>
        <v>SHOW</v>
      </c>
      <c r="H807" s="77"/>
      <c r="I807" s="90"/>
      <c r="J807" s="90"/>
      <c r="K807" s="34" t="s">
        <v>65</v>
      </c>
      <c r="L807" s="93">
        <v>807</v>
      </c>
      <c r="M807" s="93"/>
      <c r="N807" s="92"/>
      <c r="O807" s="66" t="s">
        <v>232</v>
      </c>
      <c r="P807" s="68">
        <v>42853.547997685186</v>
      </c>
      <c r="Q807" s="66" t="s">
        <v>4767</v>
      </c>
      <c r="R807" s="66"/>
      <c r="S807" s="66"/>
      <c r="T807" s="66"/>
      <c r="U807" s="66"/>
      <c r="V807" s="70" t="s">
        <v>5146</v>
      </c>
      <c r="W807" s="68">
        <v>42853.547997685186</v>
      </c>
      <c r="X807" s="70" t="s">
        <v>5486</v>
      </c>
      <c r="Y807" s="66"/>
      <c r="Z807" s="66"/>
      <c r="AA807" s="72" t="s">
        <v>5837</v>
      </c>
      <c r="AB807" s="66"/>
      <c r="AC807" s="66" t="b">
        <v>0</v>
      </c>
      <c r="AD807" s="66">
        <v>0</v>
      </c>
      <c r="AE807" s="72" t="s">
        <v>294</v>
      </c>
      <c r="AF807" s="66" t="b">
        <v>0</v>
      </c>
      <c r="AG807" s="66" t="s">
        <v>462</v>
      </c>
      <c r="AH807" s="66"/>
      <c r="AI807" s="72" t="s">
        <v>294</v>
      </c>
      <c r="AJ807" s="66" t="b">
        <v>0</v>
      </c>
      <c r="AK807" s="66">
        <v>1</v>
      </c>
      <c r="AL807" s="72" t="s">
        <v>5836</v>
      </c>
      <c r="AM807" s="66" t="s">
        <v>303</v>
      </c>
      <c r="AN807" s="66" t="b">
        <v>0</v>
      </c>
      <c r="AO807" s="72" t="s">
        <v>5836</v>
      </c>
      <c r="AP807" s="66" t="s">
        <v>178</v>
      </c>
      <c r="AQ807" s="66">
        <v>0</v>
      </c>
      <c r="AR807" s="66">
        <v>0</v>
      </c>
      <c r="AS807" s="66"/>
      <c r="AT807" s="66"/>
      <c r="AU807" s="66"/>
      <c r="AV807" s="66"/>
      <c r="AW807" s="66"/>
      <c r="AX807" s="66"/>
      <c r="AY807" s="66"/>
      <c r="AZ807" s="66"/>
      <c r="BA807" s="66" t="s">
        <v>1167</v>
      </c>
      <c r="BB807">
        <v>1</v>
      </c>
      <c r="BC807" s="66" t="str">
        <f>VLOOKUP(Edges[[#This Row],[States]],'Sentiment Classification'!E:G,3,FALSE)</f>
        <v>North</v>
      </c>
      <c r="BD807" s="66" t="str">
        <f>IF(Edges[[#This Row],[Vertex 1]]=Edges[[#This Row],[Vertex 2]],"HIDE","SHOW")</f>
        <v>SHOW</v>
      </c>
      <c r="BE807" s="66">
        <f>VLOOKUP(Edges[[#This Row],[Region]],'Sentiment Classification'!J:K,2,FALSE)</f>
        <v>154</v>
      </c>
      <c r="BF807" s="66">
        <f>VLOOKUP(Edges[[#This Row],[States]],'Sentiment Classification'!E:F,2,FALSE)</f>
        <v>161</v>
      </c>
      <c r="BG807" s="65" t="str">
        <f>REPLACE(INDEX(GroupVertices[Group], MATCH(Edges[[#This Row],[Vertex 1]],GroupVertices[Vertex],0)),1,1,"")</f>
        <v>orth</v>
      </c>
      <c r="BH807" s="65" t="str">
        <f>REPLACE(INDEX(GroupVertices[Group], MATCH(Edges[[#This Row],[Vertex 2]],GroupVertices[Vertex],0)),1,1,"")</f>
        <v>orth</v>
      </c>
      <c r="BI807">
        <v>1</v>
      </c>
    </row>
    <row r="808" spans="1:61" x14ac:dyDescent="0.25">
      <c r="A808" s="64" t="s">
        <v>4587</v>
      </c>
      <c r="B808" s="64" t="s">
        <v>4643</v>
      </c>
      <c r="C808" s="79" t="s">
        <v>9479</v>
      </c>
      <c r="D808" s="87">
        <v>1</v>
      </c>
      <c r="E808" s="88"/>
      <c r="F808" s="89">
        <v>90</v>
      </c>
      <c r="G808" s="66" t="str">
        <f>IF(Edges[[#This Row],[Vertex 1]]=Edges[[#This Row],[Vertex 2]],"HIDE","SHOW")</f>
        <v>SHOW</v>
      </c>
      <c r="H808" s="77"/>
      <c r="I808" s="90"/>
      <c r="J808" s="90"/>
      <c r="K808" s="34" t="s">
        <v>65</v>
      </c>
      <c r="L808" s="93">
        <v>808</v>
      </c>
      <c r="M808" s="93"/>
      <c r="N808" s="92"/>
      <c r="O808" s="66" t="s">
        <v>233</v>
      </c>
      <c r="P808" s="68">
        <v>42853.528136574074</v>
      </c>
      <c r="Q808" s="66" t="s">
        <v>4766</v>
      </c>
      <c r="R808" s="69" t="s">
        <v>4832</v>
      </c>
      <c r="S808" s="66" t="s">
        <v>525</v>
      </c>
      <c r="T808" s="66"/>
      <c r="U808" s="66"/>
      <c r="V808" s="70" t="s">
        <v>5145</v>
      </c>
      <c r="W808" s="68">
        <v>42853.528136574074</v>
      </c>
      <c r="X808" s="70" t="s">
        <v>5485</v>
      </c>
      <c r="Y808" s="66"/>
      <c r="Z808" s="66"/>
      <c r="AA808" s="72" t="s">
        <v>5836</v>
      </c>
      <c r="AB808" s="72" t="s">
        <v>5881</v>
      </c>
      <c r="AC808" s="66" t="b">
        <v>0</v>
      </c>
      <c r="AD808" s="66">
        <v>2</v>
      </c>
      <c r="AE808" s="72" t="s">
        <v>5906</v>
      </c>
      <c r="AF808" s="66" t="b">
        <v>0</v>
      </c>
      <c r="AG808" s="66" t="s">
        <v>462</v>
      </c>
      <c r="AH808" s="66"/>
      <c r="AI808" s="72" t="s">
        <v>294</v>
      </c>
      <c r="AJ808" s="66" t="b">
        <v>0</v>
      </c>
      <c r="AK808" s="66">
        <v>1</v>
      </c>
      <c r="AL808" s="72" t="s">
        <v>294</v>
      </c>
      <c r="AM808" s="66" t="s">
        <v>303</v>
      </c>
      <c r="AN808" s="66" t="b">
        <v>1</v>
      </c>
      <c r="AO808" s="72" t="s">
        <v>5881</v>
      </c>
      <c r="AP808" s="66" t="s">
        <v>178</v>
      </c>
      <c r="AQ808" s="66">
        <v>0</v>
      </c>
      <c r="AR808" s="66">
        <v>0</v>
      </c>
      <c r="AS808" s="66"/>
      <c r="AT808" s="66"/>
      <c r="AU808" s="66"/>
      <c r="AV808" s="66"/>
      <c r="AW808" s="66"/>
      <c r="AX808" s="66"/>
      <c r="AY808" s="66"/>
      <c r="AZ808" s="66"/>
      <c r="BA808" s="66" t="s">
        <v>1167</v>
      </c>
      <c r="BB808">
        <v>1</v>
      </c>
      <c r="BC808" s="66" t="str">
        <f>VLOOKUP(Edges[[#This Row],[States]],'Sentiment Classification'!E:G,3,FALSE)</f>
        <v>North</v>
      </c>
      <c r="BD808" s="66" t="str">
        <f>IF(Edges[[#This Row],[Vertex 1]]=Edges[[#This Row],[Vertex 2]],"HIDE","SHOW")</f>
        <v>SHOW</v>
      </c>
      <c r="BE808" s="66">
        <f>VLOOKUP(Edges[[#This Row],[Region]],'Sentiment Classification'!J:K,2,FALSE)</f>
        <v>154</v>
      </c>
      <c r="BF808" s="66">
        <f>VLOOKUP(Edges[[#This Row],[States]],'Sentiment Classification'!E:F,2,FALSE)</f>
        <v>161</v>
      </c>
      <c r="BG808" s="65" t="str">
        <f>REPLACE(INDEX(GroupVertices[Group], MATCH(Edges[[#This Row],[Vertex 1]],GroupVertices[Vertex],0)),1,1,"")</f>
        <v>orth</v>
      </c>
      <c r="BH808" s="65" t="str">
        <f>REPLACE(INDEX(GroupVertices[Group], MATCH(Edges[[#This Row],[Vertex 2]],GroupVertices[Vertex],0)),1,1,"")</f>
        <v>orth</v>
      </c>
      <c r="BI808">
        <v>1</v>
      </c>
    </row>
    <row r="809" spans="1:61" x14ac:dyDescent="0.25">
      <c r="A809" s="64" t="s">
        <v>4588</v>
      </c>
      <c r="B809" s="64" t="s">
        <v>4643</v>
      </c>
      <c r="C809" s="79" t="s">
        <v>9479</v>
      </c>
      <c r="D809" s="87">
        <v>1</v>
      </c>
      <c r="E809" s="88"/>
      <c r="F809" s="89">
        <v>90</v>
      </c>
      <c r="G809" s="66" t="str">
        <f>IF(Edges[[#This Row],[Vertex 1]]=Edges[[#This Row],[Vertex 2]],"HIDE","SHOW")</f>
        <v>SHOW</v>
      </c>
      <c r="H809" s="77"/>
      <c r="I809" s="90"/>
      <c r="J809" s="90"/>
      <c r="K809" s="34" t="s">
        <v>65</v>
      </c>
      <c r="L809" s="93">
        <v>809</v>
      </c>
      <c r="M809" s="93"/>
      <c r="N809" s="92"/>
      <c r="O809" s="66" t="s">
        <v>232</v>
      </c>
      <c r="P809" s="68">
        <v>42853.547997685186</v>
      </c>
      <c r="Q809" s="66" t="s">
        <v>4767</v>
      </c>
      <c r="R809" s="66"/>
      <c r="S809" s="66"/>
      <c r="T809" s="66"/>
      <c r="U809" s="66"/>
      <c r="V809" s="70" t="s">
        <v>5146</v>
      </c>
      <c r="W809" s="68">
        <v>42853.547997685186</v>
      </c>
      <c r="X809" s="70" t="s">
        <v>5486</v>
      </c>
      <c r="Y809" s="66"/>
      <c r="Z809" s="66"/>
      <c r="AA809" s="72" t="s">
        <v>5837</v>
      </c>
      <c r="AB809" s="66"/>
      <c r="AC809" s="66" t="b">
        <v>0</v>
      </c>
      <c r="AD809" s="66">
        <v>0</v>
      </c>
      <c r="AE809" s="72" t="s">
        <v>294</v>
      </c>
      <c r="AF809" s="66" t="b">
        <v>0</v>
      </c>
      <c r="AG809" s="66" t="s">
        <v>462</v>
      </c>
      <c r="AH809" s="66"/>
      <c r="AI809" s="72" t="s">
        <v>294</v>
      </c>
      <c r="AJ809" s="66" t="b">
        <v>0</v>
      </c>
      <c r="AK809" s="66">
        <v>1</v>
      </c>
      <c r="AL809" s="72" t="s">
        <v>5836</v>
      </c>
      <c r="AM809" s="66" t="s">
        <v>303</v>
      </c>
      <c r="AN809" s="66" t="b">
        <v>0</v>
      </c>
      <c r="AO809" s="72" t="s">
        <v>5836</v>
      </c>
      <c r="AP809" s="66" t="s">
        <v>178</v>
      </c>
      <c r="AQ809" s="66">
        <v>0</v>
      </c>
      <c r="AR809" s="66">
        <v>0</v>
      </c>
      <c r="AS809" s="66"/>
      <c r="AT809" s="66"/>
      <c r="AU809" s="66"/>
      <c r="AV809" s="66"/>
      <c r="AW809" s="66"/>
      <c r="AX809" s="66"/>
      <c r="AY809" s="66"/>
      <c r="AZ809" s="66"/>
      <c r="BA809" s="66" t="s">
        <v>1167</v>
      </c>
      <c r="BB809">
        <v>1</v>
      </c>
      <c r="BC809" s="66" t="str">
        <f>VLOOKUP(Edges[[#This Row],[States]],'Sentiment Classification'!E:G,3,FALSE)</f>
        <v>North</v>
      </c>
      <c r="BD809" s="66" t="str">
        <f>IF(Edges[[#This Row],[Vertex 1]]=Edges[[#This Row],[Vertex 2]],"HIDE","SHOW")</f>
        <v>SHOW</v>
      </c>
      <c r="BE809" s="66">
        <f>VLOOKUP(Edges[[#This Row],[Region]],'Sentiment Classification'!J:K,2,FALSE)</f>
        <v>154</v>
      </c>
      <c r="BF809" s="66">
        <f>VLOOKUP(Edges[[#This Row],[States]],'Sentiment Classification'!E:F,2,FALSE)</f>
        <v>161</v>
      </c>
      <c r="BG809" s="65" t="str">
        <f>REPLACE(INDEX(GroupVertices[Group], MATCH(Edges[[#This Row],[Vertex 1]],GroupVertices[Vertex],0)),1,1,"")</f>
        <v>orth</v>
      </c>
      <c r="BH809" s="65" t="str">
        <f>REPLACE(INDEX(GroupVertices[Group], MATCH(Edges[[#This Row],[Vertex 2]],GroupVertices[Vertex],0)),1,1,"")</f>
        <v>orth</v>
      </c>
      <c r="BI809">
        <v>1</v>
      </c>
    </row>
    <row r="810" spans="1:61" x14ac:dyDescent="0.25">
      <c r="A810" s="64" t="s">
        <v>4587</v>
      </c>
      <c r="B810" s="64" t="s">
        <v>4588</v>
      </c>
      <c r="C810" s="79" t="s">
        <v>9479</v>
      </c>
      <c r="D810" s="87">
        <v>1</v>
      </c>
      <c r="E810" s="88"/>
      <c r="F810" s="89">
        <v>90</v>
      </c>
      <c r="G810" s="66" t="str">
        <f>IF(Edges[[#This Row],[Vertex 1]]=Edges[[#This Row],[Vertex 2]],"HIDE","SHOW")</f>
        <v>SHOW</v>
      </c>
      <c r="H810" s="77"/>
      <c r="I810" s="90"/>
      <c r="J810" s="90"/>
      <c r="K810" s="34" t="s">
        <v>66</v>
      </c>
      <c r="L810" s="93">
        <v>810</v>
      </c>
      <c r="M810" s="93"/>
      <c r="N810" s="92"/>
      <c r="O810" s="66" t="s">
        <v>232</v>
      </c>
      <c r="P810" s="68">
        <v>42853.528136574074</v>
      </c>
      <c r="Q810" s="66" t="s">
        <v>4766</v>
      </c>
      <c r="R810" s="69" t="s">
        <v>4832</v>
      </c>
      <c r="S810" s="66" t="s">
        <v>525</v>
      </c>
      <c r="T810" s="66"/>
      <c r="U810" s="66"/>
      <c r="V810" s="70" t="s">
        <v>5145</v>
      </c>
      <c r="W810" s="68">
        <v>42853.528136574074</v>
      </c>
      <c r="X810" s="70" t="s">
        <v>5485</v>
      </c>
      <c r="Y810" s="66"/>
      <c r="Z810" s="66"/>
      <c r="AA810" s="72" t="s">
        <v>5836</v>
      </c>
      <c r="AB810" s="72" t="s">
        <v>5881</v>
      </c>
      <c r="AC810" s="66" t="b">
        <v>0</v>
      </c>
      <c r="AD810" s="66">
        <v>2</v>
      </c>
      <c r="AE810" s="72" t="s">
        <v>5906</v>
      </c>
      <c r="AF810" s="66" t="b">
        <v>0</v>
      </c>
      <c r="AG810" s="66" t="s">
        <v>462</v>
      </c>
      <c r="AH810" s="66"/>
      <c r="AI810" s="72" t="s">
        <v>294</v>
      </c>
      <c r="AJ810" s="66" t="b">
        <v>0</v>
      </c>
      <c r="AK810" s="66">
        <v>1</v>
      </c>
      <c r="AL810" s="72" t="s">
        <v>294</v>
      </c>
      <c r="AM810" s="66" t="s">
        <v>303</v>
      </c>
      <c r="AN810" s="66" t="b">
        <v>1</v>
      </c>
      <c r="AO810" s="72" t="s">
        <v>5881</v>
      </c>
      <c r="AP810" s="66" t="s">
        <v>178</v>
      </c>
      <c r="AQ810" s="66">
        <v>0</v>
      </c>
      <c r="AR810" s="66">
        <v>0</v>
      </c>
      <c r="AS810" s="66"/>
      <c r="AT810" s="66"/>
      <c r="AU810" s="66"/>
      <c r="AV810" s="66"/>
      <c r="AW810" s="66"/>
      <c r="AX810" s="66"/>
      <c r="AY810" s="66"/>
      <c r="AZ810" s="66"/>
      <c r="BA810" s="66" t="s">
        <v>1167</v>
      </c>
      <c r="BB810">
        <v>1</v>
      </c>
      <c r="BC810" s="66" t="str">
        <f>VLOOKUP(Edges[[#This Row],[States]],'Sentiment Classification'!E:G,3,FALSE)</f>
        <v>North</v>
      </c>
      <c r="BD810" s="66" t="str">
        <f>IF(Edges[[#This Row],[Vertex 1]]=Edges[[#This Row],[Vertex 2]],"HIDE","SHOW")</f>
        <v>SHOW</v>
      </c>
      <c r="BE810" s="66">
        <f>VLOOKUP(Edges[[#This Row],[Region]],'Sentiment Classification'!J:K,2,FALSE)</f>
        <v>154</v>
      </c>
      <c r="BF810" s="66">
        <f>VLOOKUP(Edges[[#This Row],[States]],'Sentiment Classification'!E:F,2,FALSE)</f>
        <v>161</v>
      </c>
      <c r="BG810" s="65" t="str">
        <f>REPLACE(INDEX(GroupVertices[Group], MATCH(Edges[[#This Row],[Vertex 1]],GroupVertices[Vertex],0)),1,1,"")</f>
        <v>orth</v>
      </c>
      <c r="BH810" s="65" t="str">
        <f>REPLACE(INDEX(GroupVertices[Group], MATCH(Edges[[#This Row],[Vertex 2]],GroupVertices[Vertex],0)),1,1,"")</f>
        <v>orth</v>
      </c>
      <c r="BI810">
        <v>1</v>
      </c>
    </row>
    <row r="811" spans="1:61" x14ac:dyDescent="0.25">
      <c r="A811" s="64" t="s">
        <v>4588</v>
      </c>
      <c r="B811" s="64" t="s">
        <v>4587</v>
      </c>
      <c r="C811" s="79" t="s">
        <v>9479</v>
      </c>
      <c r="D811" s="87">
        <v>1</v>
      </c>
      <c r="E811" s="88"/>
      <c r="F811" s="89">
        <v>90</v>
      </c>
      <c r="G811" s="66" t="str">
        <f>IF(Edges[[#This Row],[Vertex 1]]=Edges[[#This Row],[Vertex 2]],"HIDE","SHOW")</f>
        <v>SHOW</v>
      </c>
      <c r="H811" s="77"/>
      <c r="I811" s="90"/>
      <c r="J811" s="90"/>
      <c r="K811" s="34" t="s">
        <v>66</v>
      </c>
      <c r="L811" s="93">
        <v>811</v>
      </c>
      <c r="M811" s="93"/>
      <c r="N811" s="92"/>
      <c r="O811" s="66" t="s">
        <v>232</v>
      </c>
      <c r="P811" s="68">
        <v>42853.547997685186</v>
      </c>
      <c r="Q811" s="66" t="s">
        <v>4767</v>
      </c>
      <c r="R811" s="66"/>
      <c r="S811" s="66"/>
      <c r="T811" s="66"/>
      <c r="U811" s="66"/>
      <c r="V811" s="70" t="s">
        <v>5146</v>
      </c>
      <c r="W811" s="68">
        <v>42853.547997685186</v>
      </c>
      <c r="X811" s="70" t="s">
        <v>5486</v>
      </c>
      <c r="Y811" s="66"/>
      <c r="Z811" s="66"/>
      <c r="AA811" s="72" t="s">
        <v>5837</v>
      </c>
      <c r="AB811" s="66"/>
      <c r="AC811" s="66" t="b">
        <v>0</v>
      </c>
      <c r="AD811" s="66">
        <v>0</v>
      </c>
      <c r="AE811" s="72" t="s">
        <v>294</v>
      </c>
      <c r="AF811" s="66" t="b">
        <v>0</v>
      </c>
      <c r="AG811" s="66" t="s">
        <v>462</v>
      </c>
      <c r="AH811" s="66"/>
      <c r="AI811" s="72" t="s">
        <v>294</v>
      </c>
      <c r="AJ811" s="66" t="b">
        <v>0</v>
      </c>
      <c r="AK811" s="66">
        <v>1</v>
      </c>
      <c r="AL811" s="72" t="s">
        <v>5836</v>
      </c>
      <c r="AM811" s="66" t="s">
        <v>303</v>
      </c>
      <c r="AN811" s="66" t="b">
        <v>0</v>
      </c>
      <c r="AO811" s="72" t="s">
        <v>5836</v>
      </c>
      <c r="AP811" s="66" t="s">
        <v>178</v>
      </c>
      <c r="AQ811" s="66">
        <v>0</v>
      </c>
      <c r="AR811" s="66">
        <v>0</v>
      </c>
      <c r="AS811" s="66"/>
      <c r="AT811" s="66"/>
      <c r="AU811" s="66"/>
      <c r="AV811" s="66"/>
      <c r="AW811" s="66"/>
      <c r="AX811" s="66"/>
      <c r="AY811" s="66"/>
      <c r="AZ811" s="66"/>
      <c r="BA811" s="66" t="s">
        <v>1167</v>
      </c>
      <c r="BB811">
        <v>1</v>
      </c>
      <c r="BC811" s="66" t="str">
        <f>VLOOKUP(Edges[[#This Row],[States]],'Sentiment Classification'!E:G,3,FALSE)</f>
        <v>North</v>
      </c>
      <c r="BD811" s="66" t="str">
        <f>IF(Edges[[#This Row],[Vertex 1]]=Edges[[#This Row],[Vertex 2]],"HIDE","SHOW")</f>
        <v>SHOW</v>
      </c>
      <c r="BE811" s="66">
        <f>VLOOKUP(Edges[[#This Row],[Region]],'Sentiment Classification'!J:K,2,FALSE)</f>
        <v>154</v>
      </c>
      <c r="BF811" s="66">
        <f>VLOOKUP(Edges[[#This Row],[States]],'Sentiment Classification'!E:F,2,FALSE)</f>
        <v>161</v>
      </c>
      <c r="BG811" s="65" t="str">
        <f>REPLACE(INDEX(GroupVertices[Group], MATCH(Edges[[#This Row],[Vertex 1]],GroupVertices[Vertex],0)),1,1,"")</f>
        <v>orth</v>
      </c>
      <c r="BH811" s="65" t="str">
        <f>REPLACE(INDEX(GroupVertices[Group], MATCH(Edges[[#This Row],[Vertex 2]],GroupVertices[Vertex],0)),1,1,"")</f>
        <v>orth</v>
      </c>
      <c r="BI811">
        <v>1</v>
      </c>
    </row>
    <row r="812" spans="1:61" x14ac:dyDescent="0.25">
      <c r="A812" s="64" t="s">
        <v>4589</v>
      </c>
      <c r="B812" s="64" t="s">
        <v>226</v>
      </c>
      <c r="C812" s="79" t="s">
        <v>9481</v>
      </c>
      <c r="D812" s="87">
        <v>1</v>
      </c>
      <c r="E812" s="88"/>
      <c r="F812" s="89">
        <v>90</v>
      </c>
      <c r="G812" s="66" t="str">
        <f>IF(Edges[[#This Row],[Vertex 1]]=Edges[[#This Row],[Vertex 2]],"HIDE","SHOW")</f>
        <v>SHOW</v>
      </c>
      <c r="H812" s="77"/>
      <c r="I812" s="90"/>
      <c r="J812" s="90"/>
      <c r="K812" s="34" t="s">
        <v>65</v>
      </c>
      <c r="L812" s="93">
        <v>812</v>
      </c>
      <c r="M812" s="93"/>
      <c r="N812" s="92"/>
      <c r="O812" s="66" t="s">
        <v>233</v>
      </c>
      <c r="P812" s="68">
        <v>42853.652407407404</v>
      </c>
      <c r="Q812" s="66" t="s">
        <v>4768</v>
      </c>
      <c r="R812" s="66"/>
      <c r="S812" s="66"/>
      <c r="T812" s="66"/>
      <c r="U812" s="66"/>
      <c r="V812" s="70" t="s">
        <v>5147</v>
      </c>
      <c r="W812" s="68">
        <v>42853.652407407404</v>
      </c>
      <c r="X812" s="70" t="s">
        <v>5487</v>
      </c>
      <c r="Y812" s="66"/>
      <c r="Z812" s="66"/>
      <c r="AA812" s="72" t="s">
        <v>5838</v>
      </c>
      <c r="AB812" s="72" t="s">
        <v>5882</v>
      </c>
      <c r="AC812" s="66" t="b">
        <v>0</v>
      </c>
      <c r="AD812" s="66">
        <v>0</v>
      </c>
      <c r="AE812" s="72" t="s">
        <v>581</v>
      </c>
      <c r="AF812" s="66" t="b">
        <v>0</v>
      </c>
      <c r="AG812" s="66" t="s">
        <v>297</v>
      </c>
      <c r="AH812" s="66"/>
      <c r="AI812" s="72" t="s">
        <v>294</v>
      </c>
      <c r="AJ812" s="66" t="b">
        <v>0</v>
      </c>
      <c r="AK812" s="66">
        <v>0</v>
      </c>
      <c r="AL812" s="72" t="s">
        <v>294</v>
      </c>
      <c r="AM812" s="66" t="s">
        <v>306</v>
      </c>
      <c r="AN812" s="66" t="b">
        <v>0</v>
      </c>
      <c r="AO812" s="72" t="s">
        <v>5882</v>
      </c>
      <c r="AP812" s="66" t="s">
        <v>178</v>
      </c>
      <c r="AQ812" s="66">
        <v>0</v>
      </c>
      <c r="AR812" s="66">
        <v>0</v>
      </c>
      <c r="AS812" s="66"/>
      <c r="AT812" s="66"/>
      <c r="AU812" s="66"/>
      <c r="AV812" s="66"/>
      <c r="AW812" s="66"/>
      <c r="AX812" s="66"/>
      <c r="AY812" s="66"/>
      <c r="AZ812" s="66"/>
      <c r="BA812" s="66" t="s">
        <v>1167</v>
      </c>
      <c r="BB812">
        <v>0</v>
      </c>
      <c r="BC812" s="66" t="str">
        <f>VLOOKUP(Edges[[#This Row],[States]],'Sentiment Classification'!E:G,3,FALSE)</f>
        <v>North</v>
      </c>
      <c r="BD812" s="66" t="str">
        <f>IF(Edges[[#This Row],[Vertex 1]]=Edges[[#This Row],[Vertex 2]],"HIDE","SHOW")</f>
        <v>SHOW</v>
      </c>
      <c r="BE812" s="66">
        <f>VLOOKUP(Edges[[#This Row],[Region]],'Sentiment Classification'!J:K,2,FALSE)</f>
        <v>154</v>
      </c>
      <c r="BF812" s="66">
        <f>VLOOKUP(Edges[[#This Row],[States]],'Sentiment Classification'!E:F,2,FALSE)</f>
        <v>161</v>
      </c>
      <c r="BG812" s="65" t="str">
        <f>REPLACE(INDEX(GroupVertices[Group], MATCH(Edges[[#This Row],[Vertex 1]],GroupVertices[Vertex],0)),1,1,"")</f>
        <v>orth</v>
      </c>
      <c r="BH812" s="65" t="str">
        <f>REPLACE(INDEX(GroupVertices[Group], MATCH(Edges[[#This Row],[Vertex 2]],GroupVertices[Vertex],0)),1,1,"")</f>
        <v>A</v>
      </c>
      <c r="BI812">
        <v>1</v>
      </c>
    </row>
    <row r="813" spans="1:61" hidden="1" x14ac:dyDescent="0.25">
      <c r="A813" s="64" t="s">
        <v>4590</v>
      </c>
      <c r="B813" s="64" t="s">
        <v>4590</v>
      </c>
      <c r="C813" s="79"/>
      <c r="D813" s="87"/>
      <c r="E813" s="88"/>
      <c r="F813" s="89"/>
      <c r="G813" s="66" t="str">
        <f>IF(Edges[[#This Row],[Vertex 1]]=Edges[[#This Row],[Vertex 2]],"HIDE","SHOW")</f>
        <v>HIDE</v>
      </c>
      <c r="H813" s="77"/>
      <c r="I813" s="90"/>
      <c r="J813" s="90"/>
      <c r="K813" s="34" t="s">
        <v>65</v>
      </c>
      <c r="L813" s="93">
        <v>813</v>
      </c>
      <c r="M813" s="93"/>
      <c r="N813" s="92"/>
      <c r="O813" s="66" t="s">
        <v>178</v>
      </c>
      <c r="P813" s="68">
        <v>42853.769745370373</v>
      </c>
      <c r="Q813" s="66" t="s">
        <v>4769</v>
      </c>
      <c r="R813" s="66"/>
      <c r="S813" s="66"/>
      <c r="T813" s="66"/>
      <c r="U813" s="66"/>
      <c r="V813" s="70" t="s">
        <v>5148</v>
      </c>
      <c r="W813" s="68">
        <v>42853.769745370373</v>
      </c>
      <c r="X813" s="70" t="s">
        <v>5488</v>
      </c>
      <c r="Y813" s="66"/>
      <c r="Z813" s="66"/>
      <c r="AA813" s="72" t="s">
        <v>5839</v>
      </c>
      <c r="AB813" s="66"/>
      <c r="AC813" s="66" t="b">
        <v>0</v>
      </c>
      <c r="AD813" s="66">
        <v>0</v>
      </c>
      <c r="AE813" s="72" t="s">
        <v>294</v>
      </c>
      <c r="AF813" s="66" t="b">
        <v>0</v>
      </c>
      <c r="AG813" s="66" t="s">
        <v>297</v>
      </c>
      <c r="AH813" s="66"/>
      <c r="AI813" s="72" t="s">
        <v>294</v>
      </c>
      <c r="AJ813" s="66" t="b">
        <v>0</v>
      </c>
      <c r="AK813" s="66">
        <v>0</v>
      </c>
      <c r="AL813" s="72" t="s">
        <v>294</v>
      </c>
      <c r="AM813" s="66" t="s">
        <v>5912</v>
      </c>
      <c r="AN813" s="66" t="b">
        <v>0</v>
      </c>
      <c r="AO813" s="72" t="s">
        <v>5839</v>
      </c>
      <c r="AP813" s="66" t="s">
        <v>178</v>
      </c>
      <c r="AQ813" s="66">
        <v>0</v>
      </c>
      <c r="AR813" s="66">
        <v>0</v>
      </c>
      <c r="AS813" s="66"/>
      <c r="AT813" s="66"/>
      <c r="AU813" s="66"/>
      <c r="AV813" s="66"/>
      <c r="AW813" s="66"/>
      <c r="AX813" s="66"/>
      <c r="AY813" s="66"/>
      <c r="AZ813" s="66"/>
      <c r="BA813" s="66" t="s">
        <v>1167</v>
      </c>
      <c r="BB813">
        <v>-1</v>
      </c>
      <c r="BC813" s="66" t="str">
        <f>VLOOKUP(Edges[[#This Row],[States]],'Sentiment Classification'!E:G,3,FALSE)</f>
        <v>North</v>
      </c>
      <c r="BD813" s="66" t="str">
        <f>IF(Edges[[#This Row],[Vertex 1]]=Edges[[#This Row],[Vertex 2]],"HIDE","SHOW")</f>
        <v>HIDE</v>
      </c>
      <c r="BE813" s="66">
        <f>VLOOKUP(Edges[[#This Row],[Region]],'Sentiment Classification'!J:K,2,FALSE)</f>
        <v>154</v>
      </c>
      <c r="BF813" s="66">
        <f>VLOOKUP(Edges[[#This Row],[States]],'Sentiment Classification'!E:F,2,FALSE)</f>
        <v>161</v>
      </c>
      <c r="BG813" s="137" t="e">
        <f>REPLACE(INDEX(GroupVertices[Group], MATCH(Edges[[#This Row],[Vertex 1]],GroupVertices[Vertex],0)),1,1,"")</f>
        <v>#N/A</v>
      </c>
      <c r="BH813" s="137" t="e">
        <f>REPLACE(INDEX(GroupVertices[Group], MATCH(Edges[[#This Row],[Vertex 2]],GroupVertices[Vertex],0)),1,1,"")</f>
        <v>#N/A</v>
      </c>
      <c r="BI813">
        <v>1</v>
      </c>
    </row>
    <row r="814" spans="1:61" hidden="1" x14ac:dyDescent="0.25">
      <c r="A814" s="64" t="s">
        <v>4591</v>
      </c>
      <c r="B814" s="64" t="s">
        <v>4591</v>
      </c>
      <c r="C814" s="79"/>
      <c r="D814" s="87"/>
      <c r="E814" s="88"/>
      <c r="F814" s="89"/>
      <c r="G814" s="66" t="str">
        <f>IF(Edges[[#This Row],[Vertex 1]]=Edges[[#This Row],[Vertex 2]],"HIDE","SHOW")</f>
        <v>HIDE</v>
      </c>
      <c r="H814" s="77"/>
      <c r="I814" s="90"/>
      <c r="J814" s="90"/>
      <c r="K814" s="34" t="s">
        <v>65</v>
      </c>
      <c r="L814" s="93">
        <v>814</v>
      </c>
      <c r="M814" s="93"/>
      <c r="N814" s="92"/>
      <c r="O814" s="66" t="s">
        <v>178</v>
      </c>
      <c r="P814" s="68">
        <v>42850.309849537036</v>
      </c>
      <c r="Q814" s="66" t="s">
        <v>4770</v>
      </c>
      <c r="R814" s="66"/>
      <c r="S814" s="66"/>
      <c r="T814" s="66" t="s">
        <v>4864</v>
      </c>
      <c r="U814" s="69" t="s">
        <v>4879</v>
      </c>
      <c r="V814" s="70" t="s">
        <v>4879</v>
      </c>
      <c r="W814" s="68">
        <v>42850.309849537036</v>
      </c>
      <c r="X814" s="70" t="s">
        <v>5489</v>
      </c>
      <c r="Y814" s="66"/>
      <c r="Z814" s="66"/>
      <c r="AA814" s="72" t="s">
        <v>5840</v>
      </c>
      <c r="AB814" s="66"/>
      <c r="AC814" s="66" t="b">
        <v>0</v>
      </c>
      <c r="AD814" s="66">
        <v>241</v>
      </c>
      <c r="AE814" s="72" t="s">
        <v>294</v>
      </c>
      <c r="AF814" s="66" t="b">
        <v>0</v>
      </c>
      <c r="AG814" s="66" t="s">
        <v>297</v>
      </c>
      <c r="AH814" s="66"/>
      <c r="AI814" s="72" t="s">
        <v>294</v>
      </c>
      <c r="AJ814" s="66" t="b">
        <v>0</v>
      </c>
      <c r="AK814" s="66">
        <v>26</v>
      </c>
      <c r="AL814" s="72" t="s">
        <v>294</v>
      </c>
      <c r="AM814" s="66" t="s">
        <v>300</v>
      </c>
      <c r="AN814" s="66" t="b">
        <v>0</v>
      </c>
      <c r="AO814" s="72" t="s">
        <v>5840</v>
      </c>
      <c r="AP814" s="66" t="s">
        <v>178</v>
      </c>
      <c r="AQ814" s="66">
        <v>0</v>
      </c>
      <c r="AR814" s="66">
        <v>0</v>
      </c>
      <c r="AS814" s="66"/>
      <c r="AT814" s="66"/>
      <c r="AU814" s="66"/>
      <c r="AV814" s="66"/>
      <c r="AW814" s="66"/>
      <c r="AX814" s="66"/>
      <c r="AY814" s="66"/>
      <c r="AZ814" s="66"/>
      <c r="BA814" s="66" t="s">
        <v>1167</v>
      </c>
      <c r="BB814">
        <v>0</v>
      </c>
      <c r="BC814" s="66" t="str">
        <f>VLOOKUP(Edges[[#This Row],[States]],'Sentiment Classification'!E:G,3,FALSE)</f>
        <v>North</v>
      </c>
      <c r="BD814" s="66" t="str">
        <f>IF(Edges[[#This Row],[Vertex 1]]=Edges[[#This Row],[Vertex 2]],"HIDE","SHOW")</f>
        <v>HIDE</v>
      </c>
      <c r="BE814" s="66">
        <f>VLOOKUP(Edges[[#This Row],[Region]],'Sentiment Classification'!J:K,2,FALSE)</f>
        <v>154</v>
      </c>
      <c r="BF814" s="66">
        <f>VLOOKUP(Edges[[#This Row],[States]],'Sentiment Classification'!E:F,2,FALSE)</f>
        <v>161</v>
      </c>
      <c r="BG814" s="137" t="str">
        <f>REPLACE(INDEX(GroupVertices[Group], MATCH(Edges[[#This Row],[Vertex 1]],GroupVertices[Vertex],0)),1,1,"")</f>
        <v>orth</v>
      </c>
      <c r="BH814" s="137" t="str">
        <f>REPLACE(INDEX(GroupVertices[Group], MATCH(Edges[[#This Row],[Vertex 2]],GroupVertices[Vertex],0)),1,1,"")</f>
        <v>orth</v>
      </c>
      <c r="BI814">
        <v>1</v>
      </c>
    </row>
    <row r="815" spans="1:61" x14ac:dyDescent="0.25">
      <c r="A815" s="64" t="s">
        <v>4592</v>
      </c>
      <c r="B815" s="64" t="s">
        <v>4591</v>
      </c>
      <c r="C815" s="79" t="s">
        <v>9481</v>
      </c>
      <c r="D815" s="87">
        <v>1</v>
      </c>
      <c r="E815" s="88"/>
      <c r="F815" s="89">
        <v>90</v>
      </c>
      <c r="G815" s="66" t="str">
        <f>IF(Edges[[#This Row],[Vertex 1]]=Edges[[#This Row],[Vertex 2]],"HIDE","SHOW")</f>
        <v>SHOW</v>
      </c>
      <c r="H815" s="77"/>
      <c r="I815" s="90"/>
      <c r="J815" s="90"/>
      <c r="K815" s="34" t="s">
        <v>65</v>
      </c>
      <c r="L815" s="93">
        <v>815</v>
      </c>
      <c r="M815" s="93"/>
      <c r="N815" s="92"/>
      <c r="O815" s="66" t="s">
        <v>232</v>
      </c>
      <c r="P815" s="68">
        <v>42854.13658564815</v>
      </c>
      <c r="Q815" s="66" t="s">
        <v>4719</v>
      </c>
      <c r="R815" s="66"/>
      <c r="S815" s="66"/>
      <c r="T815" s="66" t="s">
        <v>4864</v>
      </c>
      <c r="U815" s="69" t="s">
        <v>4879</v>
      </c>
      <c r="V815" s="70" t="s">
        <v>4879</v>
      </c>
      <c r="W815" s="68">
        <v>42854.13658564815</v>
      </c>
      <c r="X815" s="70" t="s">
        <v>5490</v>
      </c>
      <c r="Y815" s="66"/>
      <c r="Z815" s="66"/>
      <c r="AA815" s="72" t="s">
        <v>5841</v>
      </c>
      <c r="AB815" s="66"/>
      <c r="AC815" s="66" t="b">
        <v>0</v>
      </c>
      <c r="AD815" s="66">
        <v>0</v>
      </c>
      <c r="AE815" s="72" t="s">
        <v>294</v>
      </c>
      <c r="AF815" s="66" t="b">
        <v>0</v>
      </c>
      <c r="AG815" s="66" t="s">
        <v>297</v>
      </c>
      <c r="AH815" s="66"/>
      <c r="AI815" s="72" t="s">
        <v>294</v>
      </c>
      <c r="AJ815" s="66" t="b">
        <v>0</v>
      </c>
      <c r="AK815" s="66">
        <v>26</v>
      </c>
      <c r="AL815" s="72" t="s">
        <v>5840</v>
      </c>
      <c r="AM815" s="66" t="s">
        <v>303</v>
      </c>
      <c r="AN815" s="66" t="b">
        <v>0</v>
      </c>
      <c r="AO815" s="72" t="s">
        <v>5840</v>
      </c>
      <c r="AP815" s="66" t="s">
        <v>178</v>
      </c>
      <c r="AQ815" s="66">
        <v>0</v>
      </c>
      <c r="AR815" s="66">
        <v>0</v>
      </c>
      <c r="AS815" s="66"/>
      <c r="AT815" s="66"/>
      <c r="AU815" s="66"/>
      <c r="AV815" s="66"/>
      <c r="AW815" s="66"/>
      <c r="AX815" s="66"/>
      <c r="AY815" s="66"/>
      <c r="AZ815" s="66"/>
      <c r="BA815" s="66" t="s">
        <v>1167</v>
      </c>
      <c r="BB815">
        <v>0</v>
      </c>
      <c r="BC815" s="66" t="str">
        <f>VLOOKUP(Edges[[#This Row],[States]],'Sentiment Classification'!E:G,3,FALSE)</f>
        <v>North</v>
      </c>
      <c r="BD815" s="66" t="str">
        <f>IF(Edges[[#This Row],[Vertex 1]]=Edges[[#This Row],[Vertex 2]],"HIDE","SHOW")</f>
        <v>SHOW</v>
      </c>
      <c r="BE815" s="66">
        <f>VLOOKUP(Edges[[#This Row],[Region]],'Sentiment Classification'!J:K,2,FALSE)</f>
        <v>154</v>
      </c>
      <c r="BF815" s="66">
        <f>VLOOKUP(Edges[[#This Row],[States]],'Sentiment Classification'!E:F,2,FALSE)</f>
        <v>161</v>
      </c>
      <c r="BG815" s="65" t="str">
        <f>REPLACE(INDEX(GroupVertices[Group], MATCH(Edges[[#This Row],[Vertex 1]],GroupVertices[Vertex],0)),1,1,"")</f>
        <v>orth</v>
      </c>
      <c r="BH815" s="65" t="str">
        <f>REPLACE(INDEX(GroupVertices[Group], MATCH(Edges[[#This Row],[Vertex 2]],GroupVertices[Vertex],0)),1,1,"")</f>
        <v>orth</v>
      </c>
      <c r="BI815">
        <v>1</v>
      </c>
    </row>
    <row r="816" spans="1:61" x14ac:dyDescent="0.25">
      <c r="A816" s="64" t="s">
        <v>4593</v>
      </c>
      <c r="B816" s="64" t="s">
        <v>4644</v>
      </c>
      <c r="C816" s="79" t="s">
        <v>9480</v>
      </c>
      <c r="D816" s="87">
        <v>1</v>
      </c>
      <c r="E816" s="88"/>
      <c r="F816" s="89">
        <v>90</v>
      </c>
      <c r="G816" s="66" t="str">
        <f>IF(Edges[[#This Row],[Vertex 1]]=Edges[[#This Row],[Vertex 2]],"HIDE","SHOW")</f>
        <v>SHOW</v>
      </c>
      <c r="H816" s="77"/>
      <c r="I816" s="90"/>
      <c r="J816" s="90"/>
      <c r="K816" s="34" t="s">
        <v>65</v>
      </c>
      <c r="L816" s="93">
        <v>816</v>
      </c>
      <c r="M816" s="93"/>
      <c r="N816" s="92"/>
      <c r="O816" s="66" t="s">
        <v>232</v>
      </c>
      <c r="P816" s="68">
        <v>42847.588854166665</v>
      </c>
      <c r="Q816" s="66" t="s">
        <v>4771</v>
      </c>
      <c r="R816" s="69" t="s">
        <v>4833</v>
      </c>
      <c r="S816" s="66" t="s">
        <v>525</v>
      </c>
      <c r="T816" s="66"/>
      <c r="U816" s="66"/>
      <c r="V816" s="70" t="s">
        <v>5149</v>
      </c>
      <c r="W816" s="68">
        <v>42847.588854166665</v>
      </c>
      <c r="X816" s="70" t="s">
        <v>5491</v>
      </c>
      <c r="Y816" s="66"/>
      <c r="Z816" s="66"/>
      <c r="AA816" s="72" t="s">
        <v>5842</v>
      </c>
      <c r="AB816" s="66"/>
      <c r="AC816" s="66" t="b">
        <v>0</v>
      </c>
      <c r="AD816" s="66">
        <v>0</v>
      </c>
      <c r="AE816" s="72" t="s">
        <v>581</v>
      </c>
      <c r="AF816" s="66" t="b">
        <v>0</v>
      </c>
      <c r="AG816" s="66" t="s">
        <v>297</v>
      </c>
      <c r="AH816" s="66"/>
      <c r="AI816" s="72" t="s">
        <v>294</v>
      </c>
      <c r="AJ816" s="66" t="b">
        <v>0</v>
      </c>
      <c r="AK816" s="66">
        <v>0</v>
      </c>
      <c r="AL816" s="72" t="s">
        <v>294</v>
      </c>
      <c r="AM816" s="66" t="s">
        <v>303</v>
      </c>
      <c r="AN816" s="66" t="b">
        <v>1</v>
      </c>
      <c r="AO816" s="72" t="s">
        <v>5842</v>
      </c>
      <c r="AP816" s="66" t="s">
        <v>178</v>
      </c>
      <c r="AQ816" s="66">
        <v>0</v>
      </c>
      <c r="AR816" s="66">
        <v>0</v>
      </c>
      <c r="AS816" s="66"/>
      <c r="AT816" s="66"/>
      <c r="AU816" s="66"/>
      <c r="AV816" s="66"/>
      <c r="AW816" s="66"/>
      <c r="AX816" s="66"/>
      <c r="AY816" s="66"/>
      <c r="AZ816" s="66"/>
      <c r="BA816" s="66" t="s">
        <v>1167</v>
      </c>
      <c r="BB816">
        <v>-1</v>
      </c>
      <c r="BC816" s="66" t="str">
        <f>VLOOKUP(Edges[[#This Row],[States]],'Sentiment Classification'!E:G,3,FALSE)</f>
        <v>North</v>
      </c>
      <c r="BD816" s="66" t="str">
        <f>IF(Edges[[#This Row],[Vertex 1]]=Edges[[#This Row],[Vertex 2]],"HIDE","SHOW")</f>
        <v>SHOW</v>
      </c>
      <c r="BE816" s="66">
        <f>VLOOKUP(Edges[[#This Row],[Region]],'Sentiment Classification'!J:K,2,FALSE)</f>
        <v>154</v>
      </c>
      <c r="BF816" s="66">
        <f>VLOOKUP(Edges[[#This Row],[States]],'Sentiment Classification'!E:F,2,FALSE)</f>
        <v>161</v>
      </c>
      <c r="BG816" s="65" t="str">
        <f>REPLACE(INDEX(GroupVertices[Group], MATCH(Edges[[#This Row],[Vertex 1]],GroupVertices[Vertex],0)),1,1,"")</f>
        <v>orth</v>
      </c>
      <c r="BH816" s="65" t="str">
        <f>REPLACE(INDEX(GroupVertices[Group], MATCH(Edges[[#This Row],[Vertex 2]],GroupVertices[Vertex],0)),1,1,"")</f>
        <v>A</v>
      </c>
      <c r="BI816">
        <v>1</v>
      </c>
    </row>
    <row r="817" spans="1:61" x14ac:dyDescent="0.25">
      <c r="A817" s="64" t="s">
        <v>4593</v>
      </c>
      <c r="B817" s="64" t="s">
        <v>227</v>
      </c>
      <c r="C817" s="79" t="s">
        <v>9480</v>
      </c>
      <c r="D817" s="87">
        <v>4</v>
      </c>
      <c r="E817" s="88"/>
      <c r="F817" s="89">
        <v>100</v>
      </c>
      <c r="G817" s="66" t="str">
        <f>IF(Edges[[#This Row],[Vertex 1]]=Edges[[#This Row],[Vertex 2]],"HIDE","SHOW")</f>
        <v>SHOW</v>
      </c>
      <c r="H817" s="77"/>
      <c r="I817" s="90"/>
      <c r="J817" s="90"/>
      <c r="K817" s="34" t="s">
        <v>65</v>
      </c>
      <c r="L817" s="93">
        <v>817</v>
      </c>
      <c r="M817" s="93"/>
      <c r="N817" s="92"/>
      <c r="O817" s="66" t="s">
        <v>232</v>
      </c>
      <c r="P817" s="68">
        <v>42847.330127314817</v>
      </c>
      <c r="Q817" s="66" t="s">
        <v>4772</v>
      </c>
      <c r="R817" s="66"/>
      <c r="S817" s="66"/>
      <c r="T817" s="66"/>
      <c r="U817" s="69" t="s">
        <v>4885</v>
      </c>
      <c r="V817" s="70" t="s">
        <v>4885</v>
      </c>
      <c r="W817" s="68">
        <v>42847.330127314817</v>
      </c>
      <c r="X817" s="70" t="s">
        <v>5492</v>
      </c>
      <c r="Y817" s="66"/>
      <c r="Z817" s="66"/>
      <c r="AA817" s="72" t="s">
        <v>5843</v>
      </c>
      <c r="AB817" s="66"/>
      <c r="AC817" s="66" t="b">
        <v>0</v>
      </c>
      <c r="AD817" s="66">
        <v>0</v>
      </c>
      <c r="AE817" s="72" t="s">
        <v>581</v>
      </c>
      <c r="AF817" s="66" t="b">
        <v>0</v>
      </c>
      <c r="AG817" s="66" t="s">
        <v>297</v>
      </c>
      <c r="AH817" s="66"/>
      <c r="AI817" s="72" t="s">
        <v>294</v>
      </c>
      <c r="AJ817" s="66" t="b">
        <v>0</v>
      </c>
      <c r="AK817" s="66">
        <v>0</v>
      </c>
      <c r="AL817" s="72" t="s">
        <v>294</v>
      </c>
      <c r="AM817" s="66" t="s">
        <v>303</v>
      </c>
      <c r="AN817" s="66" t="b">
        <v>0</v>
      </c>
      <c r="AO817" s="72" t="s">
        <v>5843</v>
      </c>
      <c r="AP817" s="66" t="s">
        <v>178</v>
      </c>
      <c r="AQ817" s="66">
        <v>0</v>
      </c>
      <c r="AR817" s="66">
        <v>0</v>
      </c>
      <c r="AS817" s="66"/>
      <c r="AT817" s="66"/>
      <c r="AU817" s="66"/>
      <c r="AV817" s="66"/>
      <c r="AW817" s="66"/>
      <c r="AX817" s="66"/>
      <c r="AY817" s="66"/>
      <c r="AZ817" s="66"/>
      <c r="BA817" s="66" t="s">
        <v>1167</v>
      </c>
      <c r="BB817">
        <v>-1</v>
      </c>
      <c r="BC817" s="66" t="str">
        <f>VLOOKUP(Edges[[#This Row],[States]],'Sentiment Classification'!E:G,3,FALSE)</f>
        <v>North</v>
      </c>
      <c r="BD817" s="66" t="str">
        <f>IF(Edges[[#This Row],[Vertex 1]]=Edges[[#This Row],[Vertex 2]],"HIDE","SHOW")</f>
        <v>SHOW</v>
      </c>
      <c r="BE817" s="66">
        <f>VLOOKUP(Edges[[#This Row],[Region]],'Sentiment Classification'!J:K,2,FALSE)</f>
        <v>154</v>
      </c>
      <c r="BF817" s="66">
        <f>VLOOKUP(Edges[[#This Row],[States]],'Sentiment Classification'!E:F,2,FALSE)</f>
        <v>161</v>
      </c>
      <c r="BG817" s="65" t="str">
        <f>REPLACE(INDEX(GroupVertices[Group], MATCH(Edges[[#This Row],[Vertex 1]],GroupVertices[Vertex],0)),1,1,"")</f>
        <v>orth</v>
      </c>
      <c r="BH817" s="65" t="str">
        <f>REPLACE(INDEX(GroupVertices[Group], MATCH(Edges[[#This Row],[Vertex 2]],GroupVertices[Vertex],0)),1,1,"")</f>
        <v>A</v>
      </c>
      <c r="BI817">
        <v>3</v>
      </c>
    </row>
    <row r="818" spans="1:61" x14ac:dyDescent="0.25">
      <c r="A818" s="64" t="s">
        <v>4593</v>
      </c>
      <c r="B818" s="64" t="s">
        <v>226</v>
      </c>
      <c r="C818" s="79" t="s">
        <v>9480</v>
      </c>
      <c r="D818" s="87">
        <v>4</v>
      </c>
      <c r="E818" s="88"/>
      <c r="F818" s="89">
        <v>100</v>
      </c>
      <c r="G818" s="66" t="str">
        <f>IF(Edges[[#This Row],[Vertex 1]]=Edges[[#This Row],[Vertex 2]],"HIDE","SHOW")</f>
        <v>SHOW</v>
      </c>
      <c r="H818" s="77"/>
      <c r="I818" s="90"/>
      <c r="J818" s="90"/>
      <c r="K818" s="34" t="s">
        <v>65</v>
      </c>
      <c r="L818" s="93">
        <v>818</v>
      </c>
      <c r="M818" s="93"/>
      <c r="N818" s="92"/>
      <c r="O818" s="66" t="s">
        <v>233</v>
      </c>
      <c r="P818" s="68">
        <v>42847.330127314817</v>
      </c>
      <c r="Q818" s="66" t="s">
        <v>4772</v>
      </c>
      <c r="R818" s="66"/>
      <c r="S818" s="66"/>
      <c r="T818" s="66"/>
      <c r="U818" s="69" t="s">
        <v>4885</v>
      </c>
      <c r="V818" s="70" t="s">
        <v>4885</v>
      </c>
      <c r="W818" s="68">
        <v>42847.330127314817</v>
      </c>
      <c r="X818" s="70" t="s">
        <v>5492</v>
      </c>
      <c r="Y818" s="66"/>
      <c r="Z818" s="66"/>
      <c r="AA818" s="72" t="s">
        <v>5843</v>
      </c>
      <c r="AB818" s="66"/>
      <c r="AC818" s="66" t="b">
        <v>0</v>
      </c>
      <c r="AD818" s="66">
        <v>0</v>
      </c>
      <c r="AE818" s="72" t="s">
        <v>581</v>
      </c>
      <c r="AF818" s="66" t="b">
        <v>0</v>
      </c>
      <c r="AG818" s="66" t="s">
        <v>297</v>
      </c>
      <c r="AH818" s="66"/>
      <c r="AI818" s="72" t="s">
        <v>294</v>
      </c>
      <c r="AJ818" s="66" t="b">
        <v>0</v>
      </c>
      <c r="AK818" s="66">
        <v>0</v>
      </c>
      <c r="AL818" s="72" t="s">
        <v>294</v>
      </c>
      <c r="AM818" s="66" t="s">
        <v>303</v>
      </c>
      <c r="AN818" s="66" t="b">
        <v>0</v>
      </c>
      <c r="AO818" s="72" t="s">
        <v>5843</v>
      </c>
      <c r="AP818" s="66" t="s">
        <v>178</v>
      </c>
      <c r="AQ818" s="66">
        <v>0</v>
      </c>
      <c r="AR818" s="66">
        <v>0</v>
      </c>
      <c r="AS818" s="66"/>
      <c r="AT818" s="66"/>
      <c r="AU818" s="66"/>
      <c r="AV818" s="66"/>
      <c r="AW818" s="66"/>
      <c r="AX818" s="66"/>
      <c r="AY818" s="66"/>
      <c r="AZ818" s="66"/>
      <c r="BA818" s="66" t="s">
        <v>1167</v>
      </c>
      <c r="BB818">
        <v>-1</v>
      </c>
      <c r="BC818" s="66" t="str">
        <f>VLOOKUP(Edges[[#This Row],[States]],'Sentiment Classification'!E:G,3,FALSE)</f>
        <v>North</v>
      </c>
      <c r="BD818" s="66" t="str">
        <f>IF(Edges[[#This Row],[Vertex 1]]=Edges[[#This Row],[Vertex 2]],"HIDE","SHOW")</f>
        <v>SHOW</v>
      </c>
      <c r="BE818" s="66">
        <f>VLOOKUP(Edges[[#This Row],[Region]],'Sentiment Classification'!J:K,2,FALSE)</f>
        <v>154</v>
      </c>
      <c r="BF818" s="66">
        <f>VLOOKUP(Edges[[#This Row],[States]],'Sentiment Classification'!E:F,2,FALSE)</f>
        <v>161</v>
      </c>
      <c r="BG818" s="65" t="str">
        <f>REPLACE(INDEX(GroupVertices[Group], MATCH(Edges[[#This Row],[Vertex 1]],GroupVertices[Vertex],0)),1,1,"")</f>
        <v>orth</v>
      </c>
      <c r="BH818" s="65" t="str">
        <f>REPLACE(INDEX(GroupVertices[Group], MATCH(Edges[[#This Row],[Vertex 2]],GroupVertices[Vertex],0)),1,1,"")</f>
        <v>A</v>
      </c>
      <c r="BI818">
        <v>3</v>
      </c>
    </row>
    <row r="819" spans="1:61" x14ac:dyDescent="0.25">
      <c r="A819" s="64" t="s">
        <v>4593</v>
      </c>
      <c r="B819" s="64" t="s">
        <v>227</v>
      </c>
      <c r="C819" s="79" t="s">
        <v>9480</v>
      </c>
      <c r="D819" s="87">
        <v>4</v>
      </c>
      <c r="E819" s="88"/>
      <c r="F819" s="89">
        <v>100</v>
      </c>
      <c r="G819" s="66" t="str">
        <f>IF(Edges[[#This Row],[Vertex 1]]=Edges[[#This Row],[Vertex 2]],"HIDE","SHOW")</f>
        <v>SHOW</v>
      </c>
      <c r="H819" s="77"/>
      <c r="I819" s="90"/>
      <c r="J819" s="90"/>
      <c r="K819" s="34" t="s">
        <v>65</v>
      </c>
      <c r="L819" s="93">
        <v>819</v>
      </c>
      <c r="M819" s="93"/>
      <c r="N819" s="92"/>
      <c r="O819" s="66" t="s">
        <v>232</v>
      </c>
      <c r="P819" s="68">
        <v>42847.588854166665</v>
      </c>
      <c r="Q819" s="66" t="s">
        <v>4771</v>
      </c>
      <c r="R819" s="69" t="s">
        <v>4833</v>
      </c>
      <c r="S819" s="66" t="s">
        <v>525</v>
      </c>
      <c r="T819" s="66"/>
      <c r="U819" s="66"/>
      <c r="V819" s="70" t="s">
        <v>5149</v>
      </c>
      <c r="W819" s="68">
        <v>42847.588854166665</v>
      </c>
      <c r="X819" s="70" t="s">
        <v>5491</v>
      </c>
      <c r="Y819" s="66"/>
      <c r="Z819" s="66"/>
      <c r="AA819" s="72" t="s">
        <v>5842</v>
      </c>
      <c r="AB819" s="66"/>
      <c r="AC819" s="66" t="b">
        <v>0</v>
      </c>
      <c r="AD819" s="66">
        <v>0</v>
      </c>
      <c r="AE819" s="72" t="s">
        <v>581</v>
      </c>
      <c r="AF819" s="66" t="b">
        <v>0</v>
      </c>
      <c r="AG819" s="66" t="s">
        <v>297</v>
      </c>
      <c r="AH819" s="66"/>
      <c r="AI819" s="72" t="s">
        <v>294</v>
      </c>
      <c r="AJ819" s="66" t="b">
        <v>0</v>
      </c>
      <c r="AK819" s="66">
        <v>0</v>
      </c>
      <c r="AL819" s="72" t="s">
        <v>294</v>
      </c>
      <c r="AM819" s="66" t="s">
        <v>303</v>
      </c>
      <c r="AN819" s="66" t="b">
        <v>1</v>
      </c>
      <c r="AO819" s="72" t="s">
        <v>5842</v>
      </c>
      <c r="AP819" s="66" t="s">
        <v>178</v>
      </c>
      <c r="AQ819" s="66">
        <v>0</v>
      </c>
      <c r="AR819" s="66">
        <v>0</v>
      </c>
      <c r="AS819" s="66"/>
      <c r="AT819" s="66"/>
      <c r="AU819" s="66"/>
      <c r="AV819" s="66"/>
      <c r="AW819" s="66"/>
      <c r="AX819" s="66"/>
      <c r="AY819" s="66"/>
      <c r="AZ819" s="66"/>
      <c r="BA819" s="66" t="s">
        <v>1167</v>
      </c>
      <c r="BB819">
        <v>-1</v>
      </c>
      <c r="BC819" s="66" t="str">
        <f>VLOOKUP(Edges[[#This Row],[States]],'Sentiment Classification'!E:G,3,FALSE)</f>
        <v>North</v>
      </c>
      <c r="BD819" s="66" t="str">
        <f>IF(Edges[[#This Row],[Vertex 1]]=Edges[[#This Row],[Vertex 2]],"HIDE","SHOW")</f>
        <v>SHOW</v>
      </c>
      <c r="BE819" s="66">
        <f>VLOOKUP(Edges[[#This Row],[Region]],'Sentiment Classification'!J:K,2,FALSE)</f>
        <v>154</v>
      </c>
      <c r="BF819" s="66">
        <f>VLOOKUP(Edges[[#This Row],[States]],'Sentiment Classification'!E:F,2,FALSE)</f>
        <v>161</v>
      </c>
      <c r="BG819" s="65" t="str">
        <f>REPLACE(INDEX(GroupVertices[Group], MATCH(Edges[[#This Row],[Vertex 1]],GroupVertices[Vertex],0)),1,1,"")</f>
        <v>orth</v>
      </c>
      <c r="BH819" s="65" t="str">
        <f>REPLACE(INDEX(GroupVertices[Group], MATCH(Edges[[#This Row],[Vertex 2]],GroupVertices[Vertex],0)),1,1,"")</f>
        <v>A</v>
      </c>
      <c r="BI819">
        <v>3</v>
      </c>
    </row>
    <row r="820" spans="1:61" x14ac:dyDescent="0.25">
      <c r="A820" s="64" t="s">
        <v>4593</v>
      </c>
      <c r="B820" s="64" t="s">
        <v>226</v>
      </c>
      <c r="C820" s="79" t="s">
        <v>9480</v>
      </c>
      <c r="D820" s="87">
        <v>4</v>
      </c>
      <c r="E820" s="88"/>
      <c r="F820" s="89">
        <v>100</v>
      </c>
      <c r="G820" s="66" t="str">
        <f>IF(Edges[[#This Row],[Vertex 1]]=Edges[[#This Row],[Vertex 2]],"HIDE","SHOW")</f>
        <v>SHOW</v>
      </c>
      <c r="H820" s="77"/>
      <c r="I820" s="90"/>
      <c r="J820" s="90"/>
      <c r="K820" s="34" t="s">
        <v>65</v>
      </c>
      <c r="L820" s="93">
        <v>820</v>
      </c>
      <c r="M820" s="93"/>
      <c r="N820" s="92"/>
      <c r="O820" s="66" t="s">
        <v>233</v>
      </c>
      <c r="P820" s="68">
        <v>42847.588854166665</v>
      </c>
      <c r="Q820" s="66" t="s">
        <v>4771</v>
      </c>
      <c r="R820" s="69" t="s">
        <v>4833</v>
      </c>
      <c r="S820" s="66" t="s">
        <v>525</v>
      </c>
      <c r="T820" s="66"/>
      <c r="U820" s="66"/>
      <c r="V820" s="70" t="s">
        <v>5149</v>
      </c>
      <c r="W820" s="68">
        <v>42847.588854166665</v>
      </c>
      <c r="X820" s="70" t="s">
        <v>5491</v>
      </c>
      <c r="Y820" s="66"/>
      <c r="Z820" s="66"/>
      <c r="AA820" s="72" t="s">
        <v>5842</v>
      </c>
      <c r="AB820" s="66"/>
      <c r="AC820" s="66" t="b">
        <v>0</v>
      </c>
      <c r="AD820" s="66">
        <v>0</v>
      </c>
      <c r="AE820" s="72" t="s">
        <v>581</v>
      </c>
      <c r="AF820" s="66" t="b">
        <v>0</v>
      </c>
      <c r="AG820" s="66" t="s">
        <v>297</v>
      </c>
      <c r="AH820" s="66"/>
      <c r="AI820" s="72" t="s">
        <v>294</v>
      </c>
      <c r="AJ820" s="66" t="b">
        <v>0</v>
      </c>
      <c r="AK820" s="66">
        <v>0</v>
      </c>
      <c r="AL820" s="72" t="s">
        <v>294</v>
      </c>
      <c r="AM820" s="66" t="s">
        <v>303</v>
      </c>
      <c r="AN820" s="66" t="b">
        <v>1</v>
      </c>
      <c r="AO820" s="72" t="s">
        <v>5842</v>
      </c>
      <c r="AP820" s="66" t="s">
        <v>178</v>
      </c>
      <c r="AQ820" s="66">
        <v>0</v>
      </c>
      <c r="AR820" s="66">
        <v>0</v>
      </c>
      <c r="AS820" s="66"/>
      <c r="AT820" s="66"/>
      <c r="AU820" s="66"/>
      <c r="AV820" s="66"/>
      <c r="AW820" s="66"/>
      <c r="AX820" s="66"/>
      <c r="AY820" s="66"/>
      <c r="AZ820" s="66"/>
      <c r="BA820" s="66" t="s">
        <v>1167</v>
      </c>
      <c r="BB820">
        <v>-1</v>
      </c>
      <c r="BC820" s="66" t="str">
        <f>VLOOKUP(Edges[[#This Row],[States]],'Sentiment Classification'!E:G,3,FALSE)</f>
        <v>North</v>
      </c>
      <c r="BD820" s="66" t="str">
        <f>IF(Edges[[#This Row],[Vertex 1]]=Edges[[#This Row],[Vertex 2]],"HIDE","SHOW")</f>
        <v>SHOW</v>
      </c>
      <c r="BE820" s="66">
        <f>VLOOKUP(Edges[[#This Row],[Region]],'Sentiment Classification'!J:K,2,FALSE)</f>
        <v>154</v>
      </c>
      <c r="BF820" s="66">
        <f>VLOOKUP(Edges[[#This Row],[States]],'Sentiment Classification'!E:F,2,FALSE)</f>
        <v>161</v>
      </c>
      <c r="BG820" s="65" t="str">
        <f>REPLACE(INDEX(GroupVertices[Group], MATCH(Edges[[#This Row],[Vertex 1]],GroupVertices[Vertex],0)),1,1,"")</f>
        <v>orth</v>
      </c>
      <c r="BH820" s="65" t="str">
        <f>REPLACE(INDEX(GroupVertices[Group], MATCH(Edges[[#This Row],[Vertex 2]],GroupVertices[Vertex],0)),1,1,"")</f>
        <v>A</v>
      </c>
      <c r="BI820">
        <v>3</v>
      </c>
    </row>
    <row r="821" spans="1:61" x14ac:dyDescent="0.25">
      <c r="A821" s="64" t="s">
        <v>4593</v>
      </c>
      <c r="B821" s="64" t="s">
        <v>227</v>
      </c>
      <c r="C821" s="79" t="s">
        <v>9480</v>
      </c>
      <c r="D821" s="87">
        <v>4</v>
      </c>
      <c r="E821" s="88"/>
      <c r="F821" s="89">
        <v>100</v>
      </c>
      <c r="G821" s="66" t="str">
        <f>IF(Edges[[#This Row],[Vertex 1]]=Edges[[#This Row],[Vertex 2]],"HIDE","SHOW")</f>
        <v>SHOW</v>
      </c>
      <c r="H821" s="77"/>
      <c r="I821" s="90"/>
      <c r="J821" s="90"/>
      <c r="K821" s="34" t="s">
        <v>65</v>
      </c>
      <c r="L821" s="93">
        <v>821</v>
      </c>
      <c r="M821" s="93"/>
      <c r="N821" s="92"/>
      <c r="O821" s="66" t="s">
        <v>232</v>
      </c>
      <c r="P821" s="68">
        <v>42854.188402777778</v>
      </c>
      <c r="Q821" s="66" t="s">
        <v>4773</v>
      </c>
      <c r="R821" s="69" t="s">
        <v>4834</v>
      </c>
      <c r="S821" s="66" t="s">
        <v>525</v>
      </c>
      <c r="T821" s="66"/>
      <c r="U821" s="66"/>
      <c r="V821" s="70" t="s">
        <v>5149</v>
      </c>
      <c r="W821" s="68">
        <v>42854.188402777778</v>
      </c>
      <c r="X821" s="70" t="s">
        <v>5493</v>
      </c>
      <c r="Y821" s="66"/>
      <c r="Z821" s="66"/>
      <c r="AA821" s="72" t="s">
        <v>5844</v>
      </c>
      <c r="AB821" s="66"/>
      <c r="AC821" s="66" t="b">
        <v>0</v>
      </c>
      <c r="AD821" s="66">
        <v>0</v>
      </c>
      <c r="AE821" s="72" t="s">
        <v>581</v>
      </c>
      <c r="AF821" s="66" t="b">
        <v>0</v>
      </c>
      <c r="AG821" s="66" t="s">
        <v>297</v>
      </c>
      <c r="AH821" s="66"/>
      <c r="AI821" s="72" t="s">
        <v>294</v>
      </c>
      <c r="AJ821" s="66" t="b">
        <v>0</v>
      </c>
      <c r="AK821" s="66">
        <v>0</v>
      </c>
      <c r="AL821" s="72" t="s">
        <v>294</v>
      </c>
      <c r="AM821" s="66" t="s">
        <v>303</v>
      </c>
      <c r="AN821" s="66" t="b">
        <v>1</v>
      </c>
      <c r="AO821" s="72" t="s">
        <v>5844</v>
      </c>
      <c r="AP821" s="66" t="s">
        <v>178</v>
      </c>
      <c r="AQ821" s="66">
        <v>0</v>
      </c>
      <c r="AR821" s="66">
        <v>0</v>
      </c>
      <c r="AS821" s="66"/>
      <c r="AT821" s="66"/>
      <c r="AU821" s="66"/>
      <c r="AV821" s="66"/>
      <c r="AW821" s="66"/>
      <c r="AX821" s="66"/>
      <c r="AY821" s="66"/>
      <c r="AZ821" s="66"/>
      <c r="BA821" s="66" t="s">
        <v>1167</v>
      </c>
      <c r="BB821">
        <v>-1</v>
      </c>
      <c r="BC821" s="66" t="str">
        <f>VLOOKUP(Edges[[#This Row],[States]],'Sentiment Classification'!E:G,3,FALSE)</f>
        <v>North</v>
      </c>
      <c r="BD821" s="66" t="str">
        <f>IF(Edges[[#This Row],[Vertex 1]]=Edges[[#This Row],[Vertex 2]],"HIDE","SHOW")</f>
        <v>SHOW</v>
      </c>
      <c r="BE821" s="66">
        <f>VLOOKUP(Edges[[#This Row],[Region]],'Sentiment Classification'!J:K,2,FALSE)</f>
        <v>154</v>
      </c>
      <c r="BF821" s="66">
        <f>VLOOKUP(Edges[[#This Row],[States]],'Sentiment Classification'!E:F,2,FALSE)</f>
        <v>161</v>
      </c>
      <c r="BG821" s="65" t="str">
        <f>REPLACE(INDEX(GroupVertices[Group], MATCH(Edges[[#This Row],[Vertex 1]],GroupVertices[Vertex],0)),1,1,"")</f>
        <v>orth</v>
      </c>
      <c r="BH821" s="65" t="str">
        <f>REPLACE(INDEX(GroupVertices[Group], MATCH(Edges[[#This Row],[Vertex 2]],GroupVertices[Vertex],0)),1,1,"")</f>
        <v>A</v>
      </c>
      <c r="BI821">
        <v>3</v>
      </c>
    </row>
    <row r="822" spans="1:61" x14ac:dyDescent="0.25">
      <c r="A822" s="64" t="s">
        <v>4593</v>
      </c>
      <c r="B822" s="64" t="s">
        <v>226</v>
      </c>
      <c r="C822" s="79" t="s">
        <v>9480</v>
      </c>
      <c r="D822" s="87">
        <v>4</v>
      </c>
      <c r="E822" s="88"/>
      <c r="F822" s="89">
        <v>100</v>
      </c>
      <c r="G822" s="66" t="str">
        <f>IF(Edges[[#This Row],[Vertex 1]]=Edges[[#This Row],[Vertex 2]],"HIDE","SHOW")</f>
        <v>SHOW</v>
      </c>
      <c r="H822" s="77"/>
      <c r="I822" s="90"/>
      <c r="J822" s="90"/>
      <c r="K822" s="34" t="s">
        <v>65</v>
      </c>
      <c r="L822" s="93">
        <v>822</v>
      </c>
      <c r="M822" s="93"/>
      <c r="N822" s="92"/>
      <c r="O822" s="66" t="s">
        <v>233</v>
      </c>
      <c r="P822" s="68">
        <v>42854.188402777778</v>
      </c>
      <c r="Q822" s="66" t="s">
        <v>4773</v>
      </c>
      <c r="R822" s="69" t="s">
        <v>4834</v>
      </c>
      <c r="S822" s="66" t="s">
        <v>525</v>
      </c>
      <c r="T822" s="66"/>
      <c r="U822" s="66"/>
      <c r="V822" s="70" t="s">
        <v>5149</v>
      </c>
      <c r="W822" s="68">
        <v>42854.188402777778</v>
      </c>
      <c r="X822" s="70" t="s">
        <v>5493</v>
      </c>
      <c r="Y822" s="66"/>
      <c r="Z822" s="66"/>
      <c r="AA822" s="72" t="s">
        <v>5844</v>
      </c>
      <c r="AB822" s="66"/>
      <c r="AC822" s="66" t="b">
        <v>0</v>
      </c>
      <c r="AD822" s="66">
        <v>0</v>
      </c>
      <c r="AE822" s="72" t="s">
        <v>581</v>
      </c>
      <c r="AF822" s="66" t="b">
        <v>0</v>
      </c>
      <c r="AG822" s="66" t="s">
        <v>297</v>
      </c>
      <c r="AH822" s="66"/>
      <c r="AI822" s="72" t="s">
        <v>294</v>
      </c>
      <c r="AJ822" s="66" t="b">
        <v>0</v>
      </c>
      <c r="AK822" s="66">
        <v>0</v>
      </c>
      <c r="AL822" s="72" t="s">
        <v>294</v>
      </c>
      <c r="AM822" s="66" t="s">
        <v>303</v>
      </c>
      <c r="AN822" s="66" t="b">
        <v>1</v>
      </c>
      <c r="AO822" s="72" t="s">
        <v>5844</v>
      </c>
      <c r="AP822" s="66" t="s">
        <v>178</v>
      </c>
      <c r="AQ822" s="66">
        <v>0</v>
      </c>
      <c r="AR822" s="66">
        <v>0</v>
      </c>
      <c r="AS822" s="66"/>
      <c r="AT822" s="66"/>
      <c r="AU822" s="66"/>
      <c r="AV822" s="66"/>
      <c r="AW822" s="66"/>
      <c r="AX822" s="66"/>
      <c r="AY822" s="66"/>
      <c r="AZ822" s="66"/>
      <c r="BA822" s="66" t="s">
        <v>1167</v>
      </c>
      <c r="BB822">
        <v>-1</v>
      </c>
      <c r="BC822" s="66" t="str">
        <f>VLOOKUP(Edges[[#This Row],[States]],'Sentiment Classification'!E:G,3,FALSE)</f>
        <v>North</v>
      </c>
      <c r="BD822" s="66" t="str">
        <f>IF(Edges[[#This Row],[Vertex 1]]=Edges[[#This Row],[Vertex 2]],"HIDE","SHOW")</f>
        <v>SHOW</v>
      </c>
      <c r="BE822" s="66">
        <f>VLOOKUP(Edges[[#This Row],[Region]],'Sentiment Classification'!J:K,2,FALSE)</f>
        <v>154</v>
      </c>
      <c r="BF822" s="66">
        <f>VLOOKUP(Edges[[#This Row],[States]],'Sentiment Classification'!E:F,2,FALSE)</f>
        <v>161</v>
      </c>
      <c r="BG822" s="65" t="str">
        <f>REPLACE(INDEX(GroupVertices[Group], MATCH(Edges[[#This Row],[Vertex 1]],GroupVertices[Vertex],0)),1,1,"")</f>
        <v>orth</v>
      </c>
      <c r="BH822" s="65" t="str">
        <f>REPLACE(INDEX(GroupVertices[Group], MATCH(Edges[[#This Row],[Vertex 2]],GroupVertices[Vertex],0)),1,1,"")</f>
        <v>A</v>
      </c>
      <c r="BI822">
        <v>3</v>
      </c>
    </row>
    <row r="823" spans="1:61" x14ac:dyDescent="0.25">
      <c r="A823" s="64" t="s">
        <v>4594</v>
      </c>
      <c r="B823" s="64" t="s">
        <v>775</v>
      </c>
      <c r="C823" s="79" t="s">
        <v>9480</v>
      </c>
      <c r="D823" s="87">
        <v>1</v>
      </c>
      <c r="E823" s="88"/>
      <c r="F823" s="89">
        <v>90</v>
      </c>
      <c r="G823" s="66" t="str">
        <f>IF(Edges[[#This Row],[Vertex 1]]=Edges[[#This Row],[Vertex 2]],"HIDE","SHOW")</f>
        <v>SHOW</v>
      </c>
      <c r="H823" s="77"/>
      <c r="I823" s="90"/>
      <c r="J823" s="90"/>
      <c r="K823" s="34" t="s">
        <v>65</v>
      </c>
      <c r="L823" s="93">
        <v>823</v>
      </c>
      <c r="M823" s="93"/>
      <c r="N823" s="92"/>
      <c r="O823" s="66" t="s">
        <v>232</v>
      </c>
      <c r="P823" s="68">
        <v>42757.768738425926</v>
      </c>
      <c r="Q823" s="66" t="s">
        <v>4774</v>
      </c>
      <c r="R823" s="66"/>
      <c r="S823" s="66"/>
      <c r="T823" s="66" t="s">
        <v>4850</v>
      </c>
      <c r="U823" s="66"/>
      <c r="V823" s="70" t="s">
        <v>5150</v>
      </c>
      <c r="W823" s="68">
        <v>42757.768738425926</v>
      </c>
      <c r="X823" s="70" t="s">
        <v>5494</v>
      </c>
      <c r="Y823" s="66"/>
      <c r="Z823" s="66"/>
      <c r="AA823" s="72" t="s">
        <v>5845</v>
      </c>
      <c r="AB823" s="66"/>
      <c r="AC823" s="66" t="b">
        <v>0</v>
      </c>
      <c r="AD823" s="66">
        <v>1</v>
      </c>
      <c r="AE823" s="72" t="s">
        <v>294</v>
      </c>
      <c r="AF823" s="66" t="b">
        <v>0</v>
      </c>
      <c r="AG823" s="66" t="s">
        <v>297</v>
      </c>
      <c r="AH823" s="66"/>
      <c r="AI823" s="72" t="s">
        <v>294</v>
      </c>
      <c r="AJ823" s="66" t="b">
        <v>0</v>
      </c>
      <c r="AK823" s="66">
        <v>4</v>
      </c>
      <c r="AL823" s="72" t="s">
        <v>294</v>
      </c>
      <c r="AM823" s="66" t="s">
        <v>303</v>
      </c>
      <c r="AN823" s="66" t="b">
        <v>0</v>
      </c>
      <c r="AO823" s="72" t="s">
        <v>5845</v>
      </c>
      <c r="AP823" s="66" t="s">
        <v>1021</v>
      </c>
      <c r="AQ823" s="66">
        <v>0</v>
      </c>
      <c r="AR823" s="66">
        <v>0</v>
      </c>
      <c r="AS823" s="66"/>
      <c r="AT823" s="66"/>
      <c r="AU823" s="66"/>
      <c r="AV823" s="66"/>
      <c r="AW823" s="66"/>
      <c r="AX823" s="66"/>
      <c r="AY823" s="66"/>
      <c r="AZ823" s="66"/>
      <c r="BA823" s="66" t="s">
        <v>1167</v>
      </c>
      <c r="BB823">
        <v>-1</v>
      </c>
      <c r="BC823" s="66" t="str">
        <f>VLOOKUP(Edges[[#This Row],[States]],'Sentiment Classification'!E:G,3,FALSE)</f>
        <v>North</v>
      </c>
      <c r="BD823" s="66" t="str">
        <f>IF(Edges[[#This Row],[Vertex 1]]=Edges[[#This Row],[Vertex 2]],"HIDE","SHOW")</f>
        <v>SHOW</v>
      </c>
      <c r="BE823" s="66">
        <f>VLOOKUP(Edges[[#This Row],[Region]],'Sentiment Classification'!J:K,2,FALSE)</f>
        <v>154</v>
      </c>
      <c r="BF823" s="66">
        <f>VLOOKUP(Edges[[#This Row],[States]],'Sentiment Classification'!E:F,2,FALSE)</f>
        <v>161</v>
      </c>
      <c r="BG823" s="65" t="str">
        <f>REPLACE(INDEX(GroupVertices[Group], MATCH(Edges[[#This Row],[Vertex 1]],GroupVertices[Vertex],0)),1,1,"")</f>
        <v>orth</v>
      </c>
      <c r="BH823" s="65" t="str">
        <f>REPLACE(INDEX(GroupVertices[Group], MATCH(Edges[[#This Row],[Vertex 2]],GroupVertices[Vertex],0)),1,1,"")</f>
        <v>A</v>
      </c>
      <c r="BI823">
        <v>1</v>
      </c>
    </row>
    <row r="824" spans="1:61" x14ac:dyDescent="0.25">
      <c r="A824" s="64" t="s">
        <v>4595</v>
      </c>
      <c r="B824" s="64" t="s">
        <v>775</v>
      </c>
      <c r="C824" s="79" t="s">
        <v>9480</v>
      </c>
      <c r="D824" s="87">
        <v>1</v>
      </c>
      <c r="E824" s="88"/>
      <c r="F824" s="89">
        <v>90</v>
      </c>
      <c r="G824" s="66" t="str">
        <f>IF(Edges[[#This Row],[Vertex 1]]=Edges[[#This Row],[Vertex 2]],"HIDE","SHOW")</f>
        <v>SHOW</v>
      </c>
      <c r="H824" s="77"/>
      <c r="I824" s="90"/>
      <c r="J824" s="90"/>
      <c r="K824" s="34" t="s">
        <v>65</v>
      </c>
      <c r="L824" s="93">
        <v>824</v>
      </c>
      <c r="M824" s="93"/>
      <c r="N824" s="92"/>
      <c r="O824" s="66" t="s">
        <v>232</v>
      </c>
      <c r="P824" s="68">
        <v>42854.431030092594</v>
      </c>
      <c r="Q824" s="66" t="s">
        <v>4656</v>
      </c>
      <c r="R824" s="66"/>
      <c r="S824" s="66"/>
      <c r="T824" s="66" t="s">
        <v>4850</v>
      </c>
      <c r="U824" s="66"/>
      <c r="V824" s="70" t="s">
        <v>5151</v>
      </c>
      <c r="W824" s="68">
        <v>42854.431030092594</v>
      </c>
      <c r="X824" s="70" t="s">
        <v>5495</v>
      </c>
      <c r="Y824" s="66"/>
      <c r="Z824" s="66"/>
      <c r="AA824" s="72" t="s">
        <v>5846</v>
      </c>
      <c r="AB824" s="66"/>
      <c r="AC824" s="66" t="b">
        <v>0</v>
      </c>
      <c r="AD824" s="66">
        <v>0</v>
      </c>
      <c r="AE824" s="72" t="s">
        <v>294</v>
      </c>
      <c r="AF824" s="66" t="b">
        <v>0</v>
      </c>
      <c r="AG824" s="66" t="s">
        <v>297</v>
      </c>
      <c r="AH824" s="66"/>
      <c r="AI824" s="72" t="s">
        <v>294</v>
      </c>
      <c r="AJ824" s="66" t="b">
        <v>0</v>
      </c>
      <c r="AK824" s="66">
        <v>4</v>
      </c>
      <c r="AL824" s="72" t="s">
        <v>5845</v>
      </c>
      <c r="AM824" s="66" t="s">
        <v>585</v>
      </c>
      <c r="AN824" s="66" t="b">
        <v>0</v>
      </c>
      <c r="AO824" s="72" t="s">
        <v>5845</v>
      </c>
      <c r="AP824" s="66" t="s">
        <v>178</v>
      </c>
      <c r="AQ824" s="66">
        <v>0</v>
      </c>
      <c r="AR824" s="66">
        <v>0</v>
      </c>
      <c r="AS824" s="66"/>
      <c r="AT824" s="66"/>
      <c r="AU824" s="66"/>
      <c r="AV824" s="66"/>
      <c r="AW824" s="66"/>
      <c r="AX824" s="66"/>
      <c r="AY824" s="66"/>
      <c r="AZ824" s="66"/>
      <c r="BA824" s="66" t="s">
        <v>1167</v>
      </c>
      <c r="BB824">
        <v>-1</v>
      </c>
      <c r="BC824" s="66" t="str">
        <f>VLOOKUP(Edges[[#This Row],[States]],'Sentiment Classification'!E:G,3,FALSE)</f>
        <v>North</v>
      </c>
      <c r="BD824" s="66" t="str">
        <f>IF(Edges[[#This Row],[Vertex 1]]=Edges[[#This Row],[Vertex 2]],"HIDE","SHOW")</f>
        <v>SHOW</v>
      </c>
      <c r="BE824" s="66">
        <f>VLOOKUP(Edges[[#This Row],[Region]],'Sentiment Classification'!J:K,2,FALSE)</f>
        <v>154</v>
      </c>
      <c r="BF824" s="66">
        <f>VLOOKUP(Edges[[#This Row],[States]],'Sentiment Classification'!E:F,2,FALSE)</f>
        <v>161</v>
      </c>
      <c r="BG824" s="65" t="str">
        <f>REPLACE(INDEX(GroupVertices[Group], MATCH(Edges[[#This Row],[Vertex 1]],GroupVertices[Vertex],0)),1,1,"")</f>
        <v>orth</v>
      </c>
      <c r="BH824" s="65" t="str">
        <f>REPLACE(INDEX(GroupVertices[Group], MATCH(Edges[[#This Row],[Vertex 2]],GroupVertices[Vertex],0)),1,1,"")</f>
        <v>A</v>
      </c>
      <c r="BI824">
        <v>1</v>
      </c>
    </row>
    <row r="825" spans="1:61" x14ac:dyDescent="0.25">
      <c r="A825" s="64" t="s">
        <v>4595</v>
      </c>
      <c r="B825" s="64" t="s">
        <v>4594</v>
      </c>
      <c r="C825" s="79" t="s">
        <v>9480</v>
      </c>
      <c r="D825" s="87">
        <v>1</v>
      </c>
      <c r="E825" s="88"/>
      <c r="F825" s="89">
        <v>90</v>
      </c>
      <c r="G825" s="66" t="str">
        <f>IF(Edges[[#This Row],[Vertex 1]]=Edges[[#This Row],[Vertex 2]],"HIDE","SHOW")</f>
        <v>SHOW</v>
      </c>
      <c r="H825" s="77"/>
      <c r="I825" s="90"/>
      <c r="J825" s="90"/>
      <c r="K825" s="34" t="s">
        <v>65</v>
      </c>
      <c r="L825" s="93">
        <v>825</v>
      </c>
      <c r="M825" s="93"/>
      <c r="N825" s="92"/>
      <c r="O825" s="66" t="s">
        <v>232</v>
      </c>
      <c r="P825" s="68">
        <v>42854.431030092594</v>
      </c>
      <c r="Q825" s="66" t="s">
        <v>4656</v>
      </c>
      <c r="R825" s="66"/>
      <c r="S825" s="66"/>
      <c r="T825" s="66" t="s">
        <v>4850</v>
      </c>
      <c r="U825" s="66"/>
      <c r="V825" s="70" t="s">
        <v>5151</v>
      </c>
      <c r="W825" s="68">
        <v>42854.431030092594</v>
      </c>
      <c r="X825" s="70" t="s">
        <v>5495</v>
      </c>
      <c r="Y825" s="66"/>
      <c r="Z825" s="66"/>
      <c r="AA825" s="72" t="s">
        <v>5846</v>
      </c>
      <c r="AB825" s="66"/>
      <c r="AC825" s="66" t="b">
        <v>0</v>
      </c>
      <c r="AD825" s="66">
        <v>0</v>
      </c>
      <c r="AE825" s="72" t="s">
        <v>294</v>
      </c>
      <c r="AF825" s="66" t="b">
        <v>0</v>
      </c>
      <c r="AG825" s="66" t="s">
        <v>297</v>
      </c>
      <c r="AH825" s="66"/>
      <c r="AI825" s="72" t="s">
        <v>294</v>
      </c>
      <c r="AJ825" s="66" t="b">
        <v>0</v>
      </c>
      <c r="AK825" s="66">
        <v>4</v>
      </c>
      <c r="AL825" s="72" t="s">
        <v>5845</v>
      </c>
      <c r="AM825" s="66" t="s">
        <v>585</v>
      </c>
      <c r="AN825" s="66" t="b">
        <v>0</v>
      </c>
      <c r="AO825" s="72" t="s">
        <v>5845</v>
      </c>
      <c r="AP825" s="66" t="s">
        <v>178</v>
      </c>
      <c r="AQ825" s="66">
        <v>0</v>
      </c>
      <c r="AR825" s="66">
        <v>0</v>
      </c>
      <c r="AS825" s="66"/>
      <c r="AT825" s="66"/>
      <c r="AU825" s="66"/>
      <c r="AV825" s="66"/>
      <c r="AW825" s="66"/>
      <c r="AX825" s="66"/>
      <c r="AY825" s="66"/>
      <c r="AZ825" s="66"/>
      <c r="BA825" s="66" t="s">
        <v>1167</v>
      </c>
      <c r="BB825">
        <v>-1</v>
      </c>
      <c r="BC825" s="66" t="str">
        <f>VLOOKUP(Edges[[#This Row],[States]],'Sentiment Classification'!E:G,3,FALSE)</f>
        <v>North</v>
      </c>
      <c r="BD825" s="66" t="str">
        <f>IF(Edges[[#This Row],[Vertex 1]]=Edges[[#This Row],[Vertex 2]],"HIDE","SHOW")</f>
        <v>SHOW</v>
      </c>
      <c r="BE825" s="66">
        <f>VLOOKUP(Edges[[#This Row],[Region]],'Sentiment Classification'!J:K,2,FALSE)</f>
        <v>154</v>
      </c>
      <c r="BF825" s="66">
        <f>VLOOKUP(Edges[[#This Row],[States]],'Sentiment Classification'!E:F,2,FALSE)</f>
        <v>161</v>
      </c>
      <c r="BG825" s="65" t="str">
        <f>REPLACE(INDEX(GroupVertices[Group], MATCH(Edges[[#This Row],[Vertex 1]],GroupVertices[Vertex],0)),1,1,"")</f>
        <v>orth</v>
      </c>
      <c r="BH825" s="65" t="str">
        <f>REPLACE(INDEX(GroupVertices[Group], MATCH(Edges[[#This Row],[Vertex 2]],GroupVertices[Vertex],0)),1,1,"")</f>
        <v>orth</v>
      </c>
      <c r="BI825">
        <v>1</v>
      </c>
    </row>
    <row r="826" spans="1:61" x14ac:dyDescent="0.25">
      <c r="A826" s="64" t="s">
        <v>4596</v>
      </c>
      <c r="B826" s="64" t="s">
        <v>227</v>
      </c>
      <c r="C826" s="79" t="s">
        <v>9481</v>
      </c>
      <c r="D826" s="87">
        <v>2.5</v>
      </c>
      <c r="E826" s="88"/>
      <c r="F826" s="89">
        <v>95</v>
      </c>
      <c r="G826" s="66" t="str">
        <f>IF(Edges[[#This Row],[Vertex 1]]=Edges[[#This Row],[Vertex 2]],"HIDE","SHOW")</f>
        <v>SHOW</v>
      </c>
      <c r="H826" s="77"/>
      <c r="I826" s="90"/>
      <c r="J826" s="90"/>
      <c r="K826" s="34" t="s">
        <v>65</v>
      </c>
      <c r="L826" s="93">
        <v>826</v>
      </c>
      <c r="M826" s="93"/>
      <c r="N826" s="92"/>
      <c r="O826" s="66" t="s">
        <v>233</v>
      </c>
      <c r="P826" s="68">
        <v>42853.178240740737</v>
      </c>
      <c r="Q826" s="66" t="s">
        <v>4775</v>
      </c>
      <c r="R826" s="66"/>
      <c r="S826" s="66"/>
      <c r="T826" s="66"/>
      <c r="U826" s="69" t="s">
        <v>4886</v>
      </c>
      <c r="V826" s="70" t="s">
        <v>4886</v>
      </c>
      <c r="W826" s="68">
        <v>42853.178240740737</v>
      </c>
      <c r="X826" s="70" t="s">
        <v>5496</v>
      </c>
      <c r="Y826" s="66"/>
      <c r="Z826" s="66"/>
      <c r="AA826" s="72" t="s">
        <v>5847</v>
      </c>
      <c r="AB826" s="66"/>
      <c r="AC826" s="66" t="b">
        <v>0</v>
      </c>
      <c r="AD826" s="66">
        <v>0</v>
      </c>
      <c r="AE826" s="72" t="s">
        <v>293</v>
      </c>
      <c r="AF826" s="66" t="b">
        <v>0</v>
      </c>
      <c r="AG826" s="66" t="s">
        <v>298</v>
      </c>
      <c r="AH826" s="66"/>
      <c r="AI826" s="72" t="s">
        <v>294</v>
      </c>
      <c r="AJ826" s="66" t="b">
        <v>0</v>
      </c>
      <c r="AK826" s="66">
        <v>1</v>
      </c>
      <c r="AL826" s="72" t="s">
        <v>294</v>
      </c>
      <c r="AM826" s="66" t="s">
        <v>303</v>
      </c>
      <c r="AN826" s="66" t="b">
        <v>0</v>
      </c>
      <c r="AO826" s="72" t="s">
        <v>5847</v>
      </c>
      <c r="AP826" s="66" t="s">
        <v>178</v>
      </c>
      <c r="AQ826" s="66">
        <v>0</v>
      </c>
      <c r="AR826" s="66">
        <v>0</v>
      </c>
      <c r="AS826" s="66"/>
      <c r="AT826" s="66"/>
      <c r="AU826" s="66"/>
      <c r="AV826" s="66"/>
      <c r="AW826" s="66"/>
      <c r="AX826" s="66"/>
      <c r="AY826" s="66"/>
      <c r="AZ826" s="66"/>
      <c r="BA826" s="66" t="s">
        <v>1167</v>
      </c>
      <c r="BB826">
        <v>0</v>
      </c>
      <c r="BC826" s="66" t="str">
        <f>VLOOKUP(Edges[[#This Row],[States]],'Sentiment Classification'!E:G,3,FALSE)</f>
        <v>North</v>
      </c>
      <c r="BD826" s="66" t="str">
        <f>IF(Edges[[#This Row],[Vertex 1]]=Edges[[#This Row],[Vertex 2]],"HIDE","SHOW")</f>
        <v>SHOW</v>
      </c>
      <c r="BE826" s="66">
        <f>VLOOKUP(Edges[[#This Row],[Region]],'Sentiment Classification'!J:K,2,FALSE)</f>
        <v>154</v>
      </c>
      <c r="BF826" s="66">
        <f>VLOOKUP(Edges[[#This Row],[States]],'Sentiment Classification'!E:F,2,FALSE)</f>
        <v>161</v>
      </c>
      <c r="BG826" s="65" t="str">
        <f>REPLACE(INDEX(GroupVertices[Group], MATCH(Edges[[#This Row],[Vertex 1]],GroupVertices[Vertex],0)),1,1,"")</f>
        <v>orth</v>
      </c>
      <c r="BH826" s="65" t="str">
        <f>REPLACE(INDEX(GroupVertices[Group], MATCH(Edges[[#This Row],[Vertex 2]],GroupVertices[Vertex],0)),1,1,"")</f>
        <v>A</v>
      </c>
      <c r="BI826">
        <v>2</v>
      </c>
    </row>
    <row r="827" spans="1:61" x14ac:dyDescent="0.25">
      <c r="A827" s="64" t="s">
        <v>4596</v>
      </c>
      <c r="B827" s="64" t="s">
        <v>227</v>
      </c>
      <c r="C827" s="79" t="s">
        <v>9481</v>
      </c>
      <c r="D827" s="87">
        <v>2.5</v>
      </c>
      <c r="E827" s="88"/>
      <c r="F827" s="89">
        <v>95</v>
      </c>
      <c r="G827" s="66" t="str">
        <f>IF(Edges[[#This Row],[Vertex 1]]=Edges[[#This Row],[Vertex 2]],"HIDE","SHOW")</f>
        <v>SHOW</v>
      </c>
      <c r="H827" s="77"/>
      <c r="I827" s="90"/>
      <c r="J827" s="90"/>
      <c r="K827" s="34" t="s">
        <v>65</v>
      </c>
      <c r="L827" s="93">
        <v>827</v>
      </c>
      <c r="M827" s="93"/>
      <c r="N827" s="92"/>
      <c r="O827" s="66" t="s">
        <v>232</v>
      </c>
      <c r="P827" s="68">
        <v>42854.527222222219</v>
      </c>
      <c r="Q827" s="66" t="s">
        <v>4776</v>
      </c>
      <c r="R827" s="66"/>
      <c r="S827" s="66"/>
      <c r="T827" s="66"/>
      <c r="U827" s="69" t="s">
        <v>4886</v>
      </c>
      <c r="V827" s="70" t="s">
        <v>4886</v>
      </c>
      <c r="W827" s="68">
        <v>42854.527222222219</v>
      </c>
      <c r="X827" s="70" t="s">
        <v>5497</v>
      </c>
      <c r="Y827" s="66"/>
      <c r="Z827" s="66"/>
      <c r="AA827" s="72" t="s">
        <v>5848</v>
      </c>
      <c r="AB827" s="66"/>
      <c r="AC827" s="66" t="b">
        <v>0</v>
      </c>
      <c r="AD827" s="66">
        <v>0</v>
      </c>
      <c r="AE827" s="72" t="s">
        <v>294</v>
      </c>
      <c r="AF827" s="66" t="b">
        <v>0</v>
      </c>
      <c r="AG827" s="66" t="s">
        <v>298</v>
      </c>
      <c r="AH827" s="66"/>
      <c r="AI827" s="72" t="s">
        <v>294</v>
      </c>
      <c r="AJ827" s="66" t="b">
        <v>0</v>
      </c>
      <c r="AK827" s="66">
        <v>1</v>
      </c>
      <c r="AL827" s="72" t="s">
        <v>5847</v>
      </c>
      <c r="AM827" s="66" t="s">
        <v>303</v>
      </c>
      <c r="AN827" s="66" t="b">
        <v>0</v>
      </c>
      <c r="AO827" s="72" t="s">
        <v>5847</v>
      </c>
      <c r="AP827" s="66" t="s">
        <v>178</v>
      </c>
      <c r="AQ827" s="66">
        <v>0</v>
      </c>
      <c r="AR827" s="66">
        <v>0</v>
      </c>
      <c r="AS827" s="66"/>
      <c r="AT827" s="66"/>
      <c r="AU827" s="66"/>
      <c r="AV827" s="66"/>
      <c r="AW827" s="66"/>
      <c r="AX827" s="66"/>
      <c r="AY827" s="66"/>
      <c r="AZ827" s="66"/>
      <c r="BA827" s="66" t="s">
        <v>1167</v>
      </c>
      <c r="BB827">
        <v>0</v>
      </c>
      <c r="BC827" s="66" t="str">
        <f>VLOOKUP(Edges[[#This Row],[States]],'Sentiment Classification'!E:G,3,FALSE)</f>
        <v>North</v>
      </c>
      <c r="BD827" s="66" t="str">
        <f>IF(Edges[[#This Row],[Vertex 1]]=Edges[[#This Row],[Vertex 2]],"HIDE","SHOW")</f>
        <v>SHOW</v>
      </c>
      <c r="BE827" s="66">
        <f>VLOOKUP(Edges[[#This Row],[Region]],'Sentiment Classification'!J:K,2,FALSE)</f>
        <v>154</v>
      </c>
      <c r="BF827" s="66">
        <f>VLOOKUP(Edges[[#This Row],[States]],'Sentiment Classification'!E:F,2,FALSE)</f>
        <v>161</v>
      </c>
      <c r="BG827" s="65" t="str">
        <f>REPLACE(INDEX(GroupVertices[Group], MATCH(Edges[[#This Row],[Vertex 1]],GroupVertices[Vertex],0)),1,1,"")</f>
        <v>orth</v>
      </c>
      <c r="BH827" s="65" t="str">
        <f>REPLACE(INDEX(GroupVertices[Group], MATCH(Edges[[#This Row],[Vertex 2]],GroupVertices[Vertex],0)),1,1,"")</f>
        <v>A</v>
      </c>
      <c r="BI827">
        <v>2</v>
      </c>
    </row>
    <row r="828" spans="1:61" x14ac:dyDescent="0.25">
      <c r="A828" s="64" t="s">
        <v>4597</v>
      </c>
      <c r="B828" s="64" t="s">
        <v>226</v>
      </c>
      <c r="C828" s="79" t="s">
        <v>9480</v>
      </c>
      <c r="D828" s="87">
        <v>1</v>
      </c>
      <c r="E828" s="88"/>
      <c r="F828" s="89">
        <v>90</v>
      </c>
      <c r="G828" s="66" t="str">
        <f>IF(Edges[[#This Row],[Vertex 1]]=Edges[[#This Row],[Vertex 2]],"HIDE","SHOW")</f>
        <v>SHOW</v>
      </c>
      <c r="H828" s="77"/>
      <c r="I828" s="90"/>
      <c r="J828" s="90"/>
      <c r="K828" s="34" t="s">
        <v>65</v>
      </c>
      <c r="L828" s="93">
        <v>828</v>
      </c>
      <c r="M828" s="93"/>
      <c r="N828" s="92"/>
      <c r="O828" s="66" t="s">
        <v>233</v>
      </c>
      <c r="P828" s="68">
        <v>42854.594560185185</v>
      </c>
      <c r="Q828" s="66" t="s">
        <v>4777</v>
      </c>
      <c r="R828" s="69" t="s">
        <v>4835</v>
      </c>
      <c r="S828" s="66" t="s">
        <v>525</v>
      </c>
      <c r="T828" s="66" t="s">
        <v>4871</v>
      </c>
      <c r="U828" s="66"/>
      <c r="V828" s="70" t="s">
        <v>5152</v>
      </c>
      <c r="W828" s="68">
        <v>42854.594560185185</v>
      </c>
      <c r="X828" s="70" t="s">
        <v>5498</v>
      </c>
      <c r="Y828" s="66"/>
      <c r="Z828" s="66"/>
      <c r="AA828" s="72" t="s">
        <v>5849</v>
      </c>
      <c r="AB828" s="72" t="s">
        <v>5883</v>
      </c>
      <c r="AC828" s="66" t="b">
        <v>0</v>
      </c>
      <c r="AD828" s="66">
        <v>0</v>
      </c>
      <c r="AE828" s="72" t="s">
        <v>5907</v>
      </c>
      <c r="AF828" s="66" t="b">
        <v>0</v>
      </c>
      <c r="AG828" s="66" t="s">
        <v>297</v>
      </c>
      <c r="AH828" s="66"/>
      <c r="AI828" s="72" t="s">
        <v>294</v>
      </c>
      <c r="AJ828" s="66" t="b">
        <v>0</v>
      </c>
      <c r="AK828" s="66">
        <v>0</v>
      </c>
      <c r="AL828" s="72" t="s">
        <v>294</v>
      </c>
      <c r="AM828" s="66" t="s">
        <v>303</v>
      </c>
      <c r="AN828" s="66" t="b">
        <v>1</v>
      </c>
      <c r="AO828" s="72" t="s">
        <v>5883</v>
      </c>
      <c r="AP828" s="66" t="s">
        <v>178</v>
      </c>
      <c r="AQ828" s="66">
        <v>0</v>
      </c>
      <c r="AR828" s="66">
        <v>0</v>
      </c>
      <c r="AS828" s="66"/>
      <c r="AT828" s="66"/>
      <c r="AU828" s="66"/>
      <c r="AV828" s="66"/>
      <c r="AW828" s="66"/>
      <c r="AX828" s="66"/>
      <c r="AY828" s="66"/>
      <c r="AZ828" s="66"/>
      <c r="BA828" s="66" t="s">
        <v>1167</v>
      </c>
      <c r="BB828">
        <v>-1</v>
      </c>
      <c r="BC828" s="66" t="str">
        <f>VLOOKUP(Edges[[#This Row],[States]],'Sentiment Classification'!E:G,3,FALSE)</f>
        <v>North</v>
      </c>
      <c r="BD828" s="66" t="str">
        <f>IF(Edges[[#This Row],[Vertex 1]]=Edges[[#This Row],[Vertex 2]],"HIDE","SHOW")</f>
        <v>SHOW</v>
      </c>
      <c r="BE828" s="66">
        <f>VLOOKUP(Edges[[#This Row],[Region]],'Sentiment Classification'!J:K,2,FALSE)</f>
        <v>154</v>
      </c>
      <c r="BF828" s="66">
        <f>VLOOKUP(Edges[[#This Row],[States]],'Sentiment Classification'!E:F,2,FALSE)</f>
        <v>161</v>
      </c>
      <c r="BG828" s="65" t="str">
        <f>REPLACE(INDEX(GroupVertices[Group], MATCH(Edges[[#This Row],[Vertex 1]],GroupVertices[Vertex],0)),1,1,"")</f>
        <v>orth</v>
      </c>
      <c r="BH828" s="65" t="str">
        <f>REPLACE(INDEX(GroupVertices[Group], MATCH(Edges[[#This Row],[Vertex 2]],GroupVertices[Vertex],0)),1,1,"")</f>
        <v>A</v>
      </c>
      <c r="BI828">
        <v>1</v>
      </c>
    </row>
    <row r="829" spans="1:61" x14ac:dyDescent="0.25">
      <c r="A829" s="64" t="s">
        <v>4598</v>
      </c>
      <c r="B829" s="64" t="s">
        <v>227</v>
      </c>
      <c r="C829" s="79" t="s">
        <v>9481</v>
      </c>
      <c r="D829" s="87">
        <v>1</v>
      </c>
      <c r="E829" s="88"/>
      <c r="F829" s="89">
        <v>90</v>
      </c>
      <c r="G829" s="66" t="str">
        <f>IF(Edges[[#This Row],[Vertex 1]]=Edges[[#This Row],[Vertex 2]],"HIDE","SHOW")</f>
        <v>SHOW</v>
      </c>
      <c r="H829" s="77"/>
      <c r="I829" s="90"/>
      <c r="J829" s="90"/>
      <c r="K829" s="34" t="s">
        <v>65</v>
      </c>
      <c r="L829" s="93">
        <v>829</v>
      </c>
      <c r="M829" s="93"/>
      <c r="N829" s="92"/>
      <c r="O829" s="66" t="s">
        <v>233</v>
      </c>
      <c r="P829" s="68">
        <v>42854.763020833336</v>
      </c>
      <c r="Q829" s="66" t="s">
        <v>4778</v>
      </c>
      <c r="R829" s="66"/>
      <c r="S829" s="66"/>
      <c r="T829" s="66"/>
      <c r="U829" s="66"/>
      <c r="V829" s="70" t="s">
        <v>5153</v>
      </c>
      <c r="W829" s="68">
        <v>42854.763020833336</v>
      </c>
      <c r="X829" s="70" t="s">
        <v>5499</v>
      </c>
      <c r="Y829" s="66"/>
      <c r="Z829" s="66"/>
      <c r="AA829" s="72" t="s">
        <v>5850</v>
      </c>
      <c r="AB829" s="66"/>
      <c r="AC829" s="66" t="b">
        <v>0</v>
      </c>
      <c r="AD829" s="66">
        <v>0</v>
      </c>
      <c r="AE829" s="72" t="s">
        <v>293</v>
      </c>
      <c r="AF829" s="66" t="b">
        <v>0</v>
      </c>
      <c r="AG829" s="66" t="s">
        <v>297</v>
      </c>
      <c r="AH829" s="66"/>
      <c r="AI829" s="72" t="s">
        <v>294</v>
      </c>
      <c r="AJ829" s="66" t="b">
        <v>0</v>
      </c>
      <c r="AK829" s="66">
        <v>0</v>
      </c>
      <c r="AL829" s="72" t="s">
        <v>294</v>
      </c>
      <c r="AM829" s="66" t="s">
        <v>303</v>
      </c>
      <c r="AN829" s="66" t="b">
        <v>0</v>
      </c>
      <c r="AO829" s="72" t="s">
        <v>5850</v>
      </c>
      <c r="AP829" s="66" t="s">
        <v>178</v>
      </c>
      <c r="AQ829" s="66">
        <v>0</v>
      </c>
      <c r="AR829" s="66">
        <v>0</v>
      </c>
      <c r="AS829" s="66"/>
      <c r="AT829" s="66"/>
      <c r="AU829" s="66"/>
      <c r="AV829" s="66"/>
      <c r="AW829" s="66"/>
      <c r="AX829" s="66"/>
      <c r="AY829" s="66"/>
      <c r="AZ829" s="66"/>
      <c r="BA829" s="66" t="s">
        <v>1167</v>
      </c>
      <c r="BB829">
        <v>0</v>
      </c>
      <c r="BC829" s="66" t="str">
        <f>VLOOKUP(Edges[[#This Row],[States]],'Sentiment Classification'!E:G,3,FALSE)</f>
        <v>North</v>
      </c>
      <c r="BD829" s="66" t="str">
        <f>IF(Edges[[#This Row],[Vertex 1]]=Edges[[#This Row],[Vertex 2]],"HIDE","SHOW")</f>
        <v>SHOW</v>
      </c>
      <c r="BE829" s="66">
        <f>VLOOKUP(Edges[[#This Row],[Region]],'Sentiment Classification'!J:K,2,FALSE)</f>
        <v>154</v>
      </c>
      <c r="BF829" s="66">
        <f>VLOOKUP(Edges[[#This Row],[States]],'Sentiment Classification'!E:F,2,FALSE)</f>
        <v>161</v>
      </c>
      <c r="BG829" s="65" t="str">
        <f>REPLACE(INDEX(GroupVertices[Group], MATCH(Edges[[#This Row],[Vertex 1]],GroupVertices[Vertex],0)),1,1,"")</f>
        <v>orth</v>
      </c>
      <c r="BH829" s="65" t="str">
        <f>REPLACE(INDEX(GroupVertices[Group], MATCH(Edges[[#This Row],[Vertex 2]],GroupVertices[Vertex],0)),1,1,"")</f>
        <v>A</v>
      </c>
      <c r="BI829">
        <v>1</v>
      </c>
    </row>
    <row r="830" spans="1:61" hidden="1" x14ac:dyDescent="0.25">
      <c r="A830" s="64" t="s">
        <v>4599</v>
      </c>
      <c r="B830" s="64" t="s">
        <v>4599</v>
      </c>
      <c r="C830" s="79"/>
      <c r="D830" s="87"/>
      <c r="E830" s="88"/>
      <c r="F830" s="89"/>
      <c r="G830" s="66" t="str">
        <f>IF(Edges[[#This Row],[Vertex 1]]=Edges[[#This Row],[Vertex 2]],"HIDE","SHOW")</f>
        <v>HIDE</v>
      </c>
      <c r="H830" s="77"/>
      <c r="I830" s="90"/>
      <c r="J830" s="90"/>
      <c r="K830" s="34" t="s">
        <v>65</v>
      </c>
      <c r="L830" s="93">
        <v>830</v>
      </c>
      <c r="M830" s="93"/>
      <c r="N830" s="92"/>
      <c r="O830" s="66" t="s">
        <v>178</v>
      </c>
      <c r="P830" s="68">
        <v>42855.158252314817</v>
      </c>
      <c r="Q830" s="66" t="s">
        <v>4779</v>
      </c>
      <c r="R830" s="66"/>
      <c r="S830" s="66"/>
      <c r="T830" s="66" t="s">
        <v>4872</v>
      </c>
      <c r="U830" s="66"/>
      <c r="V830" s="70" t="s">
        <v>5154</v>
      </c>
      <c r="W830" s="68">
        <v>42855.158252314817</v>
      </c>
      <c r="X830" s="70" t="s">
        <v>5500</v>
      </c>
      <c r="Y830" s="66"/>
      <c r="Z830" s="66"/>
      <c r="AA830" s="72" t="s">
        <v>5851</v>
      </c>
      <c r="AB830" s="66"/>
      <c r="AC830" s="66" t="b">
        <v>0</v>
      </c>
      <c r="AD830" s="66">
        <v>2</v>
      </c>
      <c r="AE830" s="72" t="s">
        <v>294</v>
      </c>
      <c r="AF830" s="66" t="b">
        <v>0</v>
      </c>
      <c r="AG830" s="66" t="s">
        <v>297</v>
      </c>
      <c r="AH830" s="66"/>
      <c r="AI830" s="72" t="s">
        <v>294</v>
      </c>
      <c r="AJ830" s="66" t="b">
        <v>0</v>
      </c>
      <c r="AK830" s="66">
        <v>1</v>
      </c>
      <c r="AL830" s="72" t="s">
        <v>294</v>
      </c>
      <c r="AM830" s="66" t="s">
        <v>303</v>
      </c>
      <c r="AN830" s="66" t="b">
        <v>0</v>
      </c>
      <c r="AO830" s="72" t="s">
        <v>5851</v>
      </c>
      <c r="AP830" s="66" t="s">
        <v>178</v>
      </c>
      <c r="AQ830" s="66">
        <v>0</v>
      </c>
      <c r="AR830" s="66">
        <v>0</v>
      </c>
      <c r="AS830" s="66"/>
      <c r="AT830" s="66"/>
      <c r="AU830" s="66"/>
      <c r="AV830" s="66"/>
      <c r="AW830" s="66"/>
      <c r="AX830" s="66"/>
      <c r="AY830" s="66"/>
      <c r="AZ830" s="66"/>
      <c r="BA830" s="66" t="s">
        <v>1167</v>
      </c>
      <c r="BB830">
        <v>1</v>
      </c>
      <c r="BC830" s="66" t="str">
        <f>VLOOKUP(Edges[[#This Row],[States]],'Sentiment Classification'!E:G,3,FALSE)</f>
        <v>North</v>
      </c>
      <c r="BD830" s="66" t="str">
        <f>IF(Edges[[#This Row],[Vertex 1]]=Edges[[#This Row],[Vertex 2]],"HIDE","SHOW")</f>
        <v>HIDE</v>
      </c>
      <c r="BE830" s="66">
        <f>VLOOKUP(Edges[[#This Row],[Region]],'Sentiment Classification'!J:K,2,FALSE)</f>
        <v>154</v>
      </c>
      <c r="BF830" s="66">
        <f>VLOOKUP(Edges[[#This Row],[States]],'Sentiment Classification'!E:F,2,FALSE)</f>
        <v>161</v>
      </c>
      <c r="BG830" s="137" t="e">
        <f>REPLACE(INDEX(GroupVertices[Group], MATCH(Edges[[#This Row],[Vertex 1]],GroupVertices[Vertex],0)),1,1,"")</f>
        <v>#N/A</v>
      </c>
      <c r="BH830" s="137" t="e">
        <f>REPLACE(INDEX(GroupVertices[Group], MATCH(Edges[[#This Row],[Vertex 2]],GroupVertices[Vertex],0)),1,1,"")</f>
        <v>#N/A</v>
      </c>
      <c r="BI830">
        <v>1</v>
      </c>
    </row>
    <row r="831" spans="1:61" hidden="1" x14ac:dyDescent="0.25">
      <c r="A831" s="64" t="s">
        <v>4600</v>
      </c>
      <c r="B831" s="64" t="s">
        <v>4600</v>
      </c>
      <c r="C831" s="79"/>
      <c r="D831" s="87"/>
      <c r="E831" s="88"/>
      <c r="F831" s="89"/>
      <c r="G831" s="66" t="str">
        <f>IF(Edges[[#This Row],[Vertex 1]]=Edges[[#This Row],[Vertex 2]],"HIDE","SHOW")</f>
        <v>HIDE</v>
      </c>
      <c r="H831" s="77"/>
      <c r="I831" s="90"/>
      <c r="J831" s="90"/>
      <c r="K831" s="34" t="s">
        <v>65</v>
      </c>
      <c r="L831" s="93">
        <v>831</v>
      </c>
      <c r="M831" s="93"/>
      <c r="N831" s="92"/>
      <c r="O831" s="66" t="s">
        <v>178</v>
      </c>
      <c r="P831" s="68">
        <v>42855.179513888892</v>
      </c>
      <c r="Q831" s="66" t="s">
        <v>4780</v>
      </c>
      <c r="R831" s="66"/>
      <c r="S831" s="66"/>
      <c r="T831" s="66" t="s">
        <v>4873</v>
      </c>
      <c r="U831" s="66"/>
      <c r="V831" s="70" t="s">
        <v>5155</v>
      </c>
      <c r="W831" s="68">
        <v>42855.179513888892</v>
      </c>
      <c r="X831" s="70" t="s">
        <v>5501</v>
      </c>
      <c r="Y831" s="66"/>
      <c r="Z831" s="66"/>
      <c r="AA831" s="72" t="s">
        <v>5852</v>
      </c>
      <c r="AB831" s="66"/>
      <c r="AC831" s="66" t="b">
        <v>0</v>
      </c>
      <c r="AD831" s="66">
        <v>0</v>
      </c>
      <c r="AE831" s="72" t="s">
        <v>294</v>
      </c>
      <c r="AF831" s="66" t="b">
        <v>0</v>
      </c>
      <c r="AG831" s="66" t="s">
        <v>297</v>
      </c>
      <c r="AH831" s="66"/>
      <c r="AI831" s="72" t="s">
        <v>294</v>
      </c>
      <c r="AJ831" s="66" t="b">
        <v>0</v>
      </c>
      <c r="AK831" s="66">
        <v>0</v>
      </c>
      <c r="AL831" s="72" t="s">
        <v>294</v>
      </c>
      <c r="AM831" s="66" t="s">
        <v>303</v>
      </c>
      <c r="AN831" s="66" t="b">
        <v>0</v>
      </c>
      <c r="AO831" s="72" t="s">
        <v>5852</v>
      </c>
      <c r="AP831" s="66" t="s">
        <v>178</v>
      </c>
      <c r="AQ831" s="66">
        <v>0</v>
      </c>
      <c r="AR831" s="66">
        <v>0</v>
      </c>
      <c r="AS831" s="66"/>
      <c r="AT831" s="66"/>
      <c r="AU831" s="66"/>
      <c r="AV831" s="66"/>
      <c r="AW831" s="66"/>
      <c r="AX831" s="66"/>
      <c r="AY831" s="66"/>
      <c r="AZ831" s="66"/>
      <c r="BA831" s="66" t="s">
        <v>1167</v>
      </c>
      <c r="BB831">
        <v>-1</v>
      </c>
      <c r="BC831" s="66" t="str">
        <f>VLOOKUP(Edges[[#This Row],[States]],'Sentiment Classification'!E:G,3,FALSE)</f>
        <v>North</v>
      </c>
      <c r="BD831" s="66" t="str">
        <f>IF(Edges[[#This Row],[Vertex 1]]=Edges[[#This Row],[Vertex 2]],"HIDE","SHOW")</f>
        <v>HIDE</v>
      </c>
      <c r="BE831" s="66">
        <f>VLOOKUP(Edges[[#This Row],[Region]],'Sentiment Classification'!J:K,2,FALSE)</f>
        <v>154</v>
      </c>
      <c r="BF831" s="66">
        <f>VLOOKUP(Edges[[#This Row],[States]],'Sentiment Classification'!E:F,2,FALSE)</f>
        <v>161</v>
      </c>
      <c r="BG831" s="137" t="e">
        <f>REPLACE(INDEX(GroupVertices[Group], MATCH(Edges[[#This Row],[Vertex 1]],GroupVertices[Vertex],0)),1,1,"")</f>
        <v>#N/A</v>
      </c>
      <c r="BH831" s="137" t="e">
        <f>REPLACE(INDEX(GroupVertices[Group], MATCH(Edges[[#This Row],[Vertex 2]],GroupVertices[Vertex],0)),1,1,"")</f>
        <v>#N/A</v>
      </c>
      <c r="BI831">
        <v>1</v>
      </c>
    </row>
    <row r="832" spans="1:61" x14ac:dyDescent="0.25">
      <c r="A832" s="64" t="s">
        <v>4601</v>
      </c>
      <c r="B832" s="64" t="s">
        <v>226</v>
      </c>
      <c r="C832" s="79" t="s">
        <v>9480</v>
      </c>
      <c r="D832" s="87">
        <v>2.5</v>
      </c>
      <c r="E832" s="88"/>
      <c r="F832" s="89">
        <v>95</v>
      </c>
      <c r="G832" s="66" t="str">
        <f>IF(Edges[[#This Row],[Vertex 1]]=Edges[[#This Row],[Vertex 2]],"HIDE","SHOW")</f>
        <v>SHOW</v>
      </c>
      <c r="H832" s="77"/>
      <c r="I832" s="90"/>
      <c r="J832" s="90"/>
      <c r="K832" s="34" t="s">
        <v>65</v>
      </c>
      <c r="L832" s="93">
        <v>832</v>
      </c>
      <c r="M832" s="93"/>
      <c r="N832" s="92"/>
      <c r="O832" s="66" t="s">
        <v>233</v>
      </c>
      <c r="P832" s="68">
        <v>42853.435613425929</v>
      </c>
      <c r="Q832" s="66" t="s">
        <v>4781</v>
      </c>
      <c r="R832" s="66"/>
      <c r="S832" s="66"/>
      <c r="T832" s="66"/>
      <c r="U832" s="66"/>
      <c r="V832" s="70" t="s">
        <v>5156</v>
      </c>
      <c r="W832" s="68">
        <v>42853.435613425929</v>
      </c>
      <c r="X832" s="70" t="s">
        <v>5502</v>
      </c>
      <c r="Y832" s="66"/>
      <c r="Z832" s="66"/>
      <c r="AA832" s="72" t="s">
        <v>5853</v>
      </c>
      <c r="AB832" s="72" t="s">
        <v>5884</v>
      </c>
      <c r="AC832" s="66" t="b">
        <v>0</v>
      </c>
      <c r="AD832" s="66">
        <v>0</v>
      </c>
      <c r="AE832" s="72" t="s">
        <v>581</v>
      </c>
      <c r="AF832" s="66" t="b">
        <v>0</v>
      </c>
      <c r="AG832" s="66" t="s">
        <v>297</v>
      </c>
      <c r="AH832" s="66"/>
      <c r="AI832" s="72" t="s">
        <v>294</v>
      </c>
      <c r="AJ832" s="66" t="b">
        <v>0</v>
      </c>
      <c r="AK832" s="66">
        <v>0</v>
      </c>
      <c r="AL832" s="72" t="s">
        <v>294</v>
      </c>
      <c r="AM832" s="66" t="s">
        <v>303</v>
      </c>
      <c r="AN832" s="66" t="b">
        <v>0</v>
      </c>
      <c r="AO832" s="72" t="s">
        <v>5884</v>
      </c>
      <c r="AP832" s="66" t="s">
        <v>178</v>
      </c>
      <c r="AQ832" s="66">
        <v>0</v>
      </c>
      <c r="AR832" s="66">
        <v>0</v>
      </c>
      <c r="AS832" s="66"/>
      <c r="AT832" s="66"/>
      <c r="AU832" s="66"/>
      <c r="AV832" s="66"/>
      <c r="AW832" s="66"/>
      <c r="AX832" s="66"/>
      <c r="AY832" s="66"/>
      <c r="AZ832" s="66"/>
      <c r="BA832" s="66" t="s">
        <v>1167</v>
      </c>
      <c r="BB832">
        <v>-1</v>
      </c>
      <c r="BC832" s="66" t="str">
        <f>VLOOKUP(Edges[[#This Row],[States]],'Sentiment Classification'!E:G,3,FALSE)</f>
        <v>North</v>
      </c>
      <c r="BD832" s="66" t="str">
        <f>IF(Edges[[#This Row],[Vertex 1]]=Edges[[#This Row],[Vertex 2]],"HIDE","SHOW")</f>
        <v>SHOW</v>
      </c>
      <c r="BE832" s="66">
        <f>VLOOKUP(Edges[[#This Row],[Region]],'Sentiment Classification'!J:K,2,FALSE)</f>
        <v>154</v>
      </c>
      <c r="BF832" s="66">
        <f>VLOOKUP(Edges[[#This Row],[States]],'Sentiment Classification'!E:F,2,FALSE)</f>
        <v>161</v>
      </c>
      <c r="BG832" s="65" t="str">
        <f>REPLACE(INDEX(GroupVertices[Group], MATCH(Edges[[#This Row],[Vertex 1]],GroupVertices[Vertex],0)),1,1,"")</f>
        <v>orth</v>
      </c>
      <c r="BH832" s="65" t="str">
        <f>REPLACE(INDEX(GroupVertices[Group], MATCH(Edges[[#This Row],[Vertex 2]],GroupVertices[Vertex],0)),1,1,"")</f>
        <v>A</v>
      </c>
      <c r="BI832">
        <v>2</v>
      </c>
    </row>
    <row r="833" spans="1:61" x14ac:dyDescent="0.25">
      <c r="A833" s="64" t="s">
        <v>4601</v>
      </c>
      <c r="B833" s="64" t="s">
        <v>226</v>
      </c>
      <c r="C833" s="79" t="s">
        <v>9480</v>
      </c>
      <c r="D833" s="87">
        <v>2.5</v>
      </c>
      <c r="E833" s="88"/>
      <c r="F833" s="89">
        <v>95</v>
      </c>
      <c r="G833" s="66" t="str">
        <f>IF(Edges[[#This Row],[Vertex 1]]=Edges[[#This Row],[Vertex 2]],"HIDE","SHOW")</f>
        <v>SHOW</v>
      </c>
      <c r="H833" s="77"/>
      <c r="I833" s="90"/>
      <c r="J833" s="90"/>
      <c r="K833" s="34" t="s">
        <v>65</v>
      </c>
      <c r="L833" s="93">
        <v>833</v>
      </c>
      <c r="M833" s="93"/>
      <c r="N833" s="92"/>
      <c r="O833" s="66" t="s">
        <v>233</v>
      </c>
      <c r="P833" s="68">
        <v>42855.270578703705</v>
      </c>
      <c r="Q833" s="66" t="s">
        <v>4782</v>
      </c>
      <c r="R833" s="66"/>
      <c r="S833" s="66"/>
      <c r="T833" s="66"/>
      <c r="U833" s="66"/>
      <c r="V833" s="70" t="s">
        <v>5156</v>
      </c>
      <c r="W833" s="68">
        <v>42855.270578703705</v>
      </c>
      <c r="X833" s="70" t="s">
        <v>5503</v>
      </c>
      <c r="Y833" s="66"/>
      <c r="Z833" s="66"/>
      <c r="AA833" s="72" t="s">
        <v>5854</v>
      </c>
      <c r="AB833" s="72" t="s">
        <v>5885</v>
      </c>
      <c r="AC833" s="66" t="b">
        <v>0</v>
      </c>
      <c r="AD833" s="66">
        <v>0</v>
      </c>
      <c r="AE833" s="72" t="s">
        <v>581</v>
      </c>
      <c r="AF833" s="66" t="b">
        <v>0</v>
      </c>
      <c r="AG833" s="66" t="s">
        <v>297</v>
      </c>
      <c r="AH833" s="66"/>
      <c r="AI833" s="72" t="s">
        <v>294</v>
      </c>
      <c r="AJ833" s="66" t="b">
        <v>0</v>
      </c>
      <c r="AK833" s="66">
        <v>0</v>
      </c>
      <c r="AL833" s="72" t="s">
        <v>294</v>
      </c>
      <c r="AM833" s="66" t="s">
        <v>303</v>
      </c>
      <c r="AN833" s="66" t="b">
        <v>0</v>
      </c>
      <c r="AO833" s="72" t="s">
        <v>5885</v>
      </c>
      <c r="AP833" s="66" t="s">
        <v>178</v>
      </c>
      <c r="AQ833" s="66">
        <v>0</v>
      </c>
      <c r="AR833" s="66">
        <v>0</v>
      </c>
      <c r="AS833" s="66"/>
      <c r="AT833" s="66"/>
      <c r="AU833" s="66"/>
      <c r="AV833" s="66"/>
      <c r="AW833" s="66"/>
      <c r="AX833" s="66"/>
      <c r="AY833" s="66"/>
      <c r="AZ833" s="66"/>
      <c r="BA833" s="66" t="s">
        <v>1167</v>
      </c>
      <c r="BB833">
        <v>-1</v>
      </c>
      <c r="BC833" s="66" t="str">
        <f>VLOOKUP(Edges[[#This Row],[States]],'Sentiment Classification'!E:G,3,FALSE)</f>
        <v>North</v>
      </c>
      <c r="BD833" s="66" t="str">
        <f>IF(Edges[[#This Row],[Vertex 1]]=Edges[[#This Row],[Vertex 2]],"HIDE","SHOW")</f>
        <v>SHOW</v>
      </c>
      <c r="BE833" s="66">
        <f>VLOOKUP(Edges[[#This Row],[Region]],'Sentiment Classification'!J:K,2,FALSE)</f>
        <v>154</v>
      </c>
      <c r="BF833" s="66">
        <f>VLOOKUP(Edges[[#This Row],[States]],'Sentiment Classification'!E:F,2,FALSE)</f>
        <v>161</v>
      </c>
      <c r="BG833" s="65" t="str">
        <f>REPLACE(INDEX(GroupVertices[Group], MATCH(Edges[[#This Row],[Vertex 1]],GroupVertices[Vertex],0)),1,1,"")</f>
        <v>orth</v>
      </c>
      <c r="BH833" s="65" t="str">
        <f>REPLACE(INDEX(GroupVertices[Group], MATCH(Edges[[#This Row],[Vertex 2]],GroupVertices[Vertex],0)),1,1,"")</f>
        <v>A</v>
      </c>
      <c r="BI833">
        <v>2</v>
      </c>
    </row>
    <row r="834" spans="1:61" hidden="1" x14ac:dyDescent="0.25">
      <c r="A834" s="64" t="s">
        <v>4602</v>
      </c>
      <c r="B834" s="64" t="s">
        <v>4602</v>
      </c>
      <c r="C834" s="79"/>
      <c r="D834" s="87"/>
      <c r="E834" s="88"/>
      <c r="F834" s="89"/>
      <c r="G834" s="66" t="str">
        <f>IF(Edges[[#This Row],[Vertex 1]]=Edges[[#This Row],[Vertex 2]],"HIDE","SHOW")</f>
        <v>HIDE</v>
      </c>
      <c r="H834" s="77"/>
      <c r="I834" s="90"/>
      <c r="J834" s="90"/>
      <c r="K834" s="34" t="s">
        <v>65</v>
      </c>
      <c r="L834" s="93">
        <v>834</v>
      </c>
      <c r="M834" s="93"/>
      <c r="N834" s="92"/>
      <c r="O834" s="66" t="s">
        <v>178</v>
      </c>
      <c r="P834" s="68">
        <v>42855.466331018521</v>
      </c>
      <c r="Q834" s="66" t="s">
        <v>4783</v>
      </c>
      <c r="R834" s="66"/>
      <c r="S834" s="66"/>
      <c r="T834" s="66"/>
      <c r="U834" s="66"/>
      <c r="V834" s="70" t="s">
        <v>418</v>
      </c>
      <c r="W834" s="68">
        <v>42855.466331018521</v>
      </c>
      <c r="X834" s="70" t="s">
        <v>5504</v>
      </c>
      <c r="Y834" s="66"/>
      <c r="Z834" s="66"/>
      <c r="AA834" s="72" t="s">
        <v>5855</v>
      </c>
      <c r="AB834" s="66"/>
      <c r="AC834" s="66" t="b">
        <v>0</v>
      </c>
      <c r="AD834" s="66">
        <v>0</v>
      </c>
      <c r="AE834" s="72" t="s">
        <v>294</v>
      </c>
      <c r="AF834" s="66" t="b">
        <v>0</v>
      </c>
      <c r="AG834" s="66" t="s">
        <v>297</v>
      </c>
      <c r="AH834" s="66"/>
      <c r="AI834" s="72" t="s">
        <v>294</v>
      </c>
      <c r="AJ834" s="66" t="b">
        <v>0</v>
      </c>
      <c r="AK834" s="66">
        <v>0</v>
      </c>
      <c r="AL834" s="72" t="s">
        <v>294</v>
      </c>
      <c r="AM834" s="66" t="s">
        <v>1020</v>
      </c>
      <c r="AN834" s="66" t="b">
        <v>0</v>
      </c>
      <c r="AO834" s="72" t="s">
        <v>5855</v>
      </c>
      <c r="AP834" s="66" t="s">
        <v>178</v>
      </c>
      <c r="AQ834" s="66">
        <v>0</v>
      </c>
      <c r="AR834" s="66">
        <v>0</v>
      </c>
      <c r="AS834" s="66"/>
      <c r="AT834" s="66"/>
      <c r="AU834" s="66"/>
      <c r="AV834" s="66"/>
      <c r="AW834" s="66"/>
      <c r="AX834" s="66"/>
      <c r="AY834" s="66"/>
      <c r="AZ834" s="66"/>
      <c r="BA834" s="66" t="s">
        <v>1167</v>
      </c>
      <c r="BB834">
        <v>-1</v>
      </c>
      <c r="BC834" s="66" t="str">
        <f>VLOOKUP(Edges[[#This Row],[States]],'Sentiment Classification'!E:G,3,FALSE)</f>
        <v>North</v>
      </c>
      <c r="BD834" s="66" t="str">
        <f>IF(Edges[[#This Row],[Vertex 1]]=Edges[[#This Row],[Vertex 2]],"HIDE","SHOW")</f>
        <v>HIDE</v>
      </c>
      <c r="BE834" s="66">
        <f>VLOOKUP(Edges[[#This Row],[Region]],'Sentiment Classification'!J:K,2,FALSE)</f>
        <v>154</v>
      </c>
      <c r="BF834" s="66">
        <f>VLOOKUP(Edges[[#This Row],[States]],'Sentiment Classification'!E:F,2,FALSE)</f>
        <v>161</v>
      </c>
      <c r="BG834" s="137" t="e">
        <f>REPLACE(INDEX(GroupVertices[Group], MATCH(Edges[[#This Row],[Vertex 1]],GroupVertices[Vertex],0)),1,1,"")</f>
        <v>#N/A</v>
      </c>
      <c r="BH834" s="137" t="e">
        <f>REPLACE(INDEX(GroupVertices[Group], MATCH(Edges[[#This Row],[Vertex 2]],GroupVertices[Vertex],0)),1,1,"")</f>
        <v>#N/A</v>
      </c>
      <c r="BI834">
        <v>4</v>
      </c>
    </row>
    <row r="835" spans="1:61" hidden="1" x14ac:dyDescent="0.25">
      <c r="A835" s="64" t="s">
        <v>4602</v>
      </c>
      <c r="B835" s="64" t="s">
        <v>4602</v>
      </c>
      <c r="C835" s="79"/>
      <c r="D835" s="87"/>
      <c r="E835" s="88"/>
      <c r="F835" s="89"/>
      <c r="G835" s="66" t="str">
        <f>IF(Edges[[#This Row],[Vertex 1]]=Edges[[#This Row],[Vertex 2]],"HIDE","SHOW")</f>
        <v>HIDE</v>
      </c>
      <c r="H835" s="77"/>
      <c r="I835" s="90"/>
      <c r="J835" s="90"/>
      <c r="K835" s="34" t="s">
        <v>65</v>
      </c>
      <c r="L835" s="93">
        <v>835</v>
      </c>
      <c r="M835" s="93"/>
      <c r="N835" s="92"/>
      <c r="O835" s="66" t="s">
        <v>178</v>
      </c>
      <c r="P835" s="68">
        <v>42855.470185185186</v>
      </c>
      <c r="Q835" s="66" t="s">
        <v>4784</v>
      </c>
      <c r="R835" s="66"/>
      <c r="S835" s="66"/>
      <c r="T835" s="66"/>
      <c r="U835" s="66"/>
      <c r="V835" s="70" t="s">
        <v>418</v>
      </c>
      <c r="W835" s="68">
        <v>42855.470185185186</v>
      </c>
      <c r="X835" s="70" t="s">
        <v>5505</v>
      </c>
      <c r="Y835" s="66"/>
      <c r="Z835" s="66"/>
      <c r="AA835" s="72" t="s">
        <v>5856</v>
      </c>
      <c r="AB835" s="66"/>
      <c r="AC835" s="66" t="b">
        <v>0</v>
      </c>
      <c r="AD835" s="66">
        <v>0</v>
      </c>
      <c r="AE835" s="72" t="s">
        <v>294</v>
      </c>
      <c r="AF835" s="66" t="b">
        <v>0</v>
      </c>
      <c r="AG835" s="66" t="s">
        <v>3196</v>
      </c>
      <c r="AH835" s="66"/>
      <c r="AI835" s="72" t="s">
        <v>294</v>
      </c>
      <c r="AJ835" s="66" t="b">
        <v>0</v>
      </c>
      <c r="AK835" s="66">
        <v>0</v>
      </c>
      <c r="AL835" s="72" t="s">
        <v>294</v>
      </c>
      <c r="AM835" s="66" t="s">
        <v>1020</v>
      </c>
      <c r="AN835" s="66" t="b">
        <v>0</v>
      </c>
      <c r="AO835" s="72" t="s">
        <v>5856</v>
      </c>
      <c r="AP835" s="66" t="s">
        <v>178</v>
      </c>
      <c r="AQ835" s="66">
        <v>0</v>
      </c>
      <c r="AR835" s="66">
        <v>0</v>
      </c>
      <c r="AS835" s="66"/>
      <c r="AT835" s="66"/>
      <c r="AU835" s="66"/>
      <c r="AV835" s="66"/>
      <c r="AW835" s="66"/>
      <c r="AX835" s="66"/>
      <c r="AY835" s="66"/>
      <c r="AZ835" s="66"/>
      <c r="BA835" s="66" t="s">
        <v>1167</v>
      </c>
      <c r="BB835">
        <v>-1</v>
      </c>
      <c r="BC835" s="66" t="str">
        <f>VLOOKUP(Edges[[#This Row],[States]],'Sentiment Classification'!E:G,3,FALSE)</f>
        <v>North</v>
      </c>
      <c r="BD835" s="66" t="str">
        <f>IF(Edges[[#This Row],[Vertex 1]]=Edges[[#This Row],[Vertex 2]],"HIDE","SHOW")</f>
        <v>HIDE</v>
      </c>
      <c r="BE835" s="66">
        <f>VLOOKUP(Edges[[#This Row],[Region]],'Sentiment Classification'!J:K,2,FALSE)</f>
        <v>154</v>
      </c>
      <c r="BF835" s="66">
        <f>VLOOKUP(Edges[[#This Row],[States]],'Sentiment Classification'!E:F,2,FALSE)</f>
        <v>161</v>
      </c>
      <c r="BG835" s="137" t="e">
        <f>REPLACE(INDEX(GroupVertices[Group], MATCH(Edges[[#This Row],[Vertex 1]],GroupVertices[Vertex],0)),1,1,"")</f>
        <v>#N/A</v>
      </c>
      <c r="BH835" s="137" t="e">
        <f>REPLACE(INDEX(GroupVertices[Group], MATCH(Edges[[#This Row],[Vertex 2]],GroupVertices[Vertex],0)),1,1,"")</f>
        <v>#N/A</v>
      </c>
      <c r="BI835">
        <v>4</v>
      </c>
    </row>
    <row r="836" spans="1:61" hidden="1" x14ac:dyDescent="0.25">
      <c r="A836" s="64" t="s">
        <v>4602</v>
      </c>
      <c r="B836" s="64" t="s">
        <v>4602</v>
      </c>
      <c r="C836" s="79"/>
      <c r="D836" s="87"/>
      <c r="E836" s="88"/>
      <c r="F836" s="89"/>
      <c r="G836" s="66" t="str">
        <f>IF(Edges[[#This Row],[Vertex 1]]=Edges[[#This Row],[Vertex 2]],"HIDE","SHOW")</f>
        <v>HIDE</v>
      </c>
      <c r="H836" s="77"/>
      <c r="I836" s="90"/>
      <c r="J836" s="90"/>
      <c r="K836" s="34" t="s">
        <v>65</v>
      </c>
      <c r="L836" s="93">
        <v>836</v>
      </c>
      <c r="M836" s="93"/>
      <c r="N836" s="92"/>
      <c r="O836" s="66" t="s">
        <v>178</v>
      </c>
      <c r="P836" s="68">
        <v>42855.470671296294</v>
      </c>
      <c r="Q836" s="66" t="s">
        <v>4785</v>
      </c>
      <c r="R836" s="66"/>
      <c r="S836" s="66"/>
      <c r="T836" s="66"/>
      <c r="U836" s="66"/>
      <c r="V836" s="70" t="s">
        <v>418</v>
      </c>
      <c r="W836" s="68">
        <v>42855.470671296294</v>
      </c>
      <c r="X836" s="70" t="s">
        <v>5506</v>
      </c>
      <c r="Y836" s="66"/>
      <c r="Z836" s="66"/>
      <c r="AA836" s="72" t="s">
        <v>5857</v>
      </c>
      <c r="AB836" s="66"/>
      <c r="AC836" s="66" t="b">
        <v>0</v>
      </c>
      <c r="AD836" s="66">
        <v>0</v>
      </c>
      <c r="AE836" s="72" t="s">
        <v>294</v>
      </c>
      <c r="AF836" s="66" t="b">
        <v>0</v>
      </c>
      <c r="AG836" s="66" t="s">
        <v>3196</v>
      </c>
      <c r="AH836" s="66"/>
      <c r="AI836" s="72" t="s">
        <v>294</v>
      </c>
      <c r="AJ836" s="66" t="b">
        <v>0</v>
      </c>
      <c r="AK836" s="66">
        <v>0</v>
      </c>
      <c r="AL836" s="72" t="s">
        <v>294</v>
      </c>
      <c r="AM836" s="66" t="s">
        <v>1020</v>
      </c>
      <c r="AN836" s="66" t="b">
        <v>0</v>
      </c>
      <c r="AO836" s="72" t="s">
        <v>5857</v>
      </c>
      <c r="AP836" s="66" t="s">
        <v>178</v>
      </c>
      <c r="AQ836" s="66">
        <v>0</v>
      </c>
      <c r="AR836" s="66">
        <v>0</v>
      </c>
      <c r="AS836" s="66"/>
      <c r="AT836" s="66"/>
      <c r="AU836" s="66"/>
      <c r="AV836" s="66"/>
      <c r="AW836" s="66"/>
      <c r="AX836" s="66"/>
      <c r="AY836" s="66"/>
      <c r="AZ836" s="66"/>
      <c r="BA836" s="66" t="s">
        <v>1167</v>
      </c>
      <c r="BB836">
        <v>-1</v>
      </c>
      <c r="BC836" s="66" t="str">
        <f>VLOOKUP(Edges[[#This Row],[States]],'Sentiment Classification'!E:G,3,FALSE)</f>
        <v>North</v>
      </c>
      <c r="BD836" s="66" t="str">
        <f>IF(Edges[[#This Row],[Vertex 1]]=Edges[[#This Row],[Vertex 2]],"HIDE","SHOW")</f>
        <v>HIDE</v>
      </c>
      <c r="BE836" s="66">
        <f>VLOOKUP(Edges[[#This Row],[Region]],'Sentiment Classification'!J:K,2,FALSE)</f>
        <v>154</v>
      </c>
      <c r="BF836" s="66">
        <f>VLOOKUP(Edges[[#This Row],[States]],'Sentiment Classification'!E:F,2,FALSE)</f>
        <v>161</v>
      </c>
      <c r="BG836" s="137" t="e">
        <f>REPLACE(INDEX(GroupVertices[Group], MATCH(Edges[[#This Row],[Vertex 1]],GroupVertices[Vertex],0)),1,1,"")</f>
        <v>#N/A</v>
      </c>
      <c r="BH836" s="137" t="e">
        <f>REPLACE(INDEX(GroupVertices[Group], MATCH(Edges[[#This Row],[Vertex 2]],GroupVertices[Vertex],0)),1,1,"")</f>
        <v>#N/A</v>
      </c>
      <c r="BI836">
        <v>4</v>
      </c>
    </row>
    <row r="837" spans="1:61" hidden="1" x14ac:dyDescent="0.25">
      <c r="A837" s="64" t="s">
        <v>4603</v>
      </c>
      <c r="B837" s="64" t="s">
        <v>4603</v>
      </c>
      <c r="C837" s="79"/>
      <c r="D837" s="87"/>
      <c r="E837" s="88"/>
      <c r="F837" s="89"/>
      <c r="G837" s="66" t="str">
        <f>IF(Edges[[#This Row],[Vertex 1]]=Edges[[#This Row],[Vertex 2]],"HIDE","SHOW")</f>
        <v>HIDE</v>
      </c>
      <c r="H837" s="77"/>
      <c r="I837" s="90"/>
      <c r="J837" s="90"/>
      <c r="K837" s="34" t="s">
        <v>65</v>
      </c>
      <c r="L837" s="93">
        <v>837</v>
      </c>
      <c r="M837" s="93"/>
      <c r="N837" s="92"/>
      <c r="O837" s="66" t="s">
        <v>178</v>
      </c>
      <c r="P837" s="68">
        <v>42855.471388888887</v>
      </c>
      <c r="Q837" s="66" t="s">
        <v>4786</v>
      </c>
      <c r="R837" s="66"/>
      <c r="S837" s="66"/>
      <c r="T837" s="66" t="s">
        <v>4874</v>
      </c>
      <c r="U837" s="66"/>
      <c r="V837" s="70" t="s">
        <v>5157</v>
      </c>
      <c r="W837" s="68">
        <v>42855.471388888887</v>
      </c>
      <c r="X837" s="70" t="s">
        <v>5507</v>
      </c>
      <c r="Y837" s="66"/>
      <c r="Z837" s="66"/>
      <c r="AA837" s="72" t="s">
        <v>5858</v>
      </c>
      <c r="AB837" s="66"/>
      <c r="AC837" s="66" t="b">
        <v>0</v>
      </c>
      <c r="AD837" s="66">
        <v>0</v>
      </c>
      <c r="AE837" s="72" t="s">
        <v>294</v>
      </c>
      <c r="AF837" s="66" t="b">
        <v>0</v>
      </c>
      <c r="AG837" s="66" t="s">
        <v>297</v>
      </c>
      <c r="AH837" s="66"/>
      <c r="AI837" s="72" t="s">
        <v>294</v>
      </c>
      <c r="AJ837" s="66" t="b">
        <v>0</v>
      </c>
      <c r="AK837" s="66">
        <v>0</v>
      </c>
      <c r="AL837" s="72" t="s">
        <v>294</v>
      </c>
      <c r="AM837" s="66" t="s">
        <v>303</v>
      </c>
      <c r="AN837" s="66" t="b">
        <v>0</v>
      </c>
      <c r="AO837" s="72" t="s">
        <v>5858</v>
      </c>
      <c r="AP837" s="66" t="s">
        <v>178</v>
      </c>
      <c r="AQ837" s="66">
        <v>0</v>
      </c>
      <c r="AR837" s="66">
        <v>0</v>
      </c>
      <c r="AS837" s="66"/>
      <c r="AT837" s="66"/>
      <c r="AU837" s="66"/>
      <c r="AV837" s="66"/>
      <c r="AW837" s="66"/>
      <c r="AX837" s="66"/>
      <c r="AY837" s="66"/>
      <c r="AZ837" s="66"/>
      <c r="BA837" s="66" t="s">
        <v>1167</v>
      </c>
      <c r="BB837">
        <v>0</v>
      </c>
      <c r="BC837" s="66" t="str">
        <f>VLOOKUP(Edges[[#This Row],[States]],'Sentiment Classification'!E:G,3,FALSE)</f>
        <v>North</v>
      </c>
      <c r="BD837" s="66" t="str">
        <f>IF(Edges[[#This Row],[Vertex 1]]=Edges[[#This Row],[Vertex 2]],"HIDE","SHOW")</f>
        <v>HIDE</v>
      </c>
      <c r="BE837" s="66">
        <f>VLOOKUP(Edges[[#This Row],[Region]],'Sentiment Classification'!J:K,2,FALSE)</f>
        <v>154</v>
      </c>
      <c r="BF837" s="66">
        <f>VLOOKUP(Edges[[#This Row],[States]],'Sentiment Classification'!E:F,2,FALSE)</f>
        <v>161</v>
      </c>
      <c r="BG837" s="137" t="e">
        <f>REPLACE(INDEX(GroupVertices[Group], MATCH(Edges[[#This Row],[Vertex 1]],GroupVertices[Vertex],0)),1,1,"")</f>
        <v>#N/A</v>
      </c>
      <c r="BH837" s="137" t="e">
        <f>REPLACE(INDEX(GroupVertices[Group], MATCH(Edges[[#This Row],[Vertex 2]],GroupVertices[Vertex],0)),1,1,"")</f>
        <v>#N/A</v>
      </c>
      <c r="BI837">
        <v>1</v>
      </c>
    </row>
    <row r="838" spans="1:61" hidden="1" x14ac:dyDescent="0.25">
      <c r="A838" s="64" t="s">
        <v>4604</v>
      </c>
      <c r="B838" s="64" t="s">
        <v>4604</v>
      </c>
      <c r="C838" s="79"/>
      <c r="D838" s="87"/>
      <c r="E838" s="88"/>
      <c r="F838" s="89"/>
      <c r="G838" s="66" t="str">
        <f>IF(Edges[[#This Row],[Vertex 1]]=Edges[[#This Row],[Vertex 2]],"HIDE","SHOW")</f>
        <v>HIDE</v>
      </c>
      <c r="H838" s="77"/>
      <c r="I838" s="90"/>
      <c r="J838" s="90"/>
      <c r="K838" s="34" t="s">
        <v>65</v>
      </c>
      <c r="L838" s="93">
        <v>838</v>
      </c>
      <c r="M838" s="93"/>
      <c r="N838" s="92"/>
      <c r="O838" s="66" t="s">
        <v>178</v>
      </c>
      <c r="P838" s="68">
        <v>42855.501446759263</v>
      </c>
      <c r="Q838" s="66" t="s">
        <v>4787</v>
      </c>
      <c r="R838" s="66"/>
      <c r="S838" s="66"/>
      <c r="T838" s="66" t="s">
        <v>4874</v>
      </c>
      <c r="U838" s="66"/>
      <c r="V838" s="70" t="s">
        <v>5158</v>
      </c>
      <c r="W838" s="68">
        <v>42855.501446759263</v>
      </c>
      <c r="X838" s="70" t="s">
        <v>5508</v>
      </c>
      <c r="Y838" s="66"/>
      <c r="Z838" s="66"/>
      <c r="AA838" s="72" t="s">
        <v>5859</v>
      </c>
      <c r="AB838" s="66"/>
      <c r="AC838" s="66" t="b">
        <v>0</v>
      </c>
      <c r="AD838" s="66">
        <v>2</v>
      </c>
      <c r="AE838" s="72" t="s">
        <v>294</v>
      </c>
      <c r="AF838" s="66" t="b">
        <v>0</v>
      </c>
      <c r="AG838" s="66" t="s">
        <v>297</v>
      </c>
      <c r="AH838" s="66"/>
      <c r="AI838" s="72" t="s">
        <v>294</v>
      </c>
      <c r="AJ838" s="66" t="b">
        <v>0</v>
      </c>
      <c r="AK838" s="66">
        <v>0</v>
      </c>
      <c r="AL838" s="72" t="s">
        <v>294</v>
      </c>
      <c r="AM838" s="66" t="s">
        <v>300</v>
      </c>
      <c r="AN838" s="66" t="b">
        <v>0</v>
      </c>
      <c r="AO838" s="72" t="s">
        <v>5859</v>
      </c>
      <c r="AP838" s="66" t="s">
        <v>178</v>
      </c>
      <c r="AQ838" s="66">
        <v>0</v>
      </c>
      <c r="AR838" s="66">
        <v>0</v>
      </c>
      <c r="AS838" s="66"/>
      <c r="AT838" s="66"/>
      <c r="AU838" s="66"/>
      <c r="AV838" s="66"/>
      <c r="AW838" s="66"/>
      <c r="AX838" s="66"/>
      <c r="AY838" s="66"/>
      <c r="AZ838" s="66"/>
      <c r="BA838" s="66" t="s">
        <v>1167</v>
      </c>
      <c r="BB838">
        <v>0</v>
      </c>
      <c r="BC838" s="66" t="str">
        <f>VLOOKUP(Edges[[#This Row],[States]],'Sentiment Classification'!E:G,3,FALSE)</f>
        <v>North</v>
      </c>
      <c r="BD838" s="66" t="str">
        <f>IF(Edges[[#This Row],[Vertex 1]]=Edges[[#This Row],[Vertex 2]],"HIDE","SHOW")</f>
        <v>HIDE</v>
      </c>
      <c r="BE838" s="66">
        <f>VLOOKUP(Edges[[#This Row],[Region]],'Sentiment Classification'!J:K,2,FALSE)</f>
        <v>154</v>
      </c>
      <c r="BF838" s="66">
        <f>VLOOKUP(Edges[[#This Row],[States]],'Sentiment Classification'!E:F,2,FALSE)</f>
        <v>161</v>
      </c>
      <c r="BG838" s="137" t="e">
        <f>REPLACE(INDEX(GroupVertices[Group], MATCH(Edges[[#This Row],[Vertex 1]],GroupVertices[Vertex],0)),1,1,"")</f>
        <v>#N/A</v>
      </c>
      <c r="BH838" s="137" t="e">
        <f>REPLACE(INDEX(GroupVertices[Group], MATCH(Edges[[#This Row],[Vertex 2]],GroupVertices[Vertex],0)),1,1,"")</f>
        <v>#N/A</v>
      </c>
      <c r="BI838">
        <v>1</v>
      </c>
    </row>
    <row r="839" spans="1:61" x14ac:dyDescent="0.25">
      <c r="A839" s="80" t="s">
        <v>4605</v>
      </c>
      <c r="B839" s="80" t="s">
        <v>226</v>
      </c>
      <c r="C839" s="79" t="s">
        <v>9480</v>
      </c>
      <c r="D839" s="94">
        <v>1</v>
      </c>
      <c r="E839" s="95"/>
      <c r="F839" s="96">
        <v>90</v>
      </c>
      <c r="G839" s="66" t="str">
        <f>IF(Edges[[#This Row],[Vertex 1]]=Edges[[#This Row],[Vertex 2]],"HIDE","SHOW")</f>
        <v>SHOW</v>
      </c>
      <c r="H839" s="78"/>
      <c r="I839" s="97"/>
      <c r="J839" s="97"/>
      <c r="K839" s="34" t="s">
        <v>65</v>
      </c>
      <c r="L839" s="98">
        <v>839</v>
      </c>
      <c r="M839" s="98"/>
      <c r="N839" s="99"/>
      <c r="O839" s="81" t="s">
        <v>233</v>
      </c>
      <c r="P839" s="83">
        <v>42855.510983796295</v>
      </c>
      <c r="Q839" s="81" t="s">
        <v>4788</v>
      </c>
      <c r="R839" s="81"/>
      <c r="S839" s="81"/>
      <c r="T839" s="81"/>
      <c r="U839" s="84" t="s">
        <v>4887</v>
      </c>
      <c r="V839" s="82" t="s">
        <v>4887</v>
      </c>
      <c r="W839" s="83">
        <v>42855.510983796295</v>
      </c>
      <c r="X839" s="82" t="s">
        <v>5509</v>
      </c>
      <c r="Y839" s="81"/>
      <c r="Z839" s="81"/>
      <c r="AA839" s="85" t="s">
        <v>5860</v>
      </c>
      <c r="AB839" s="81"/>
      <c r="AC839" s="81" t="b">
        <v>0</v>
      </c>
      <c r="AD839" s="81">
        <v>0</v>
      </c>
      <c r="AE839" s="85" t="s">
        <v>581</v>
      </c>
      <c r="AF839" s="81" t="b">
        <v>0</v>
      </c>
      <c r="AG839" s="81" t="s">
        <v>297</v>
      </c>
      <c r="AH839" s="81"/>
      <c r="AI839" s="85" t="s">
        <v>294</v>
      </c>
      <c r="AJ839" s="81" t="b">
        <v>0</v>
      </c>
      <c r="AK839" s="81">
        <v>0</v>
      </c>
      <c r="AL839" s="85" t="s">
        <v>294</v>
      </c>
      <c r="AM839" s="81" t="s">
        <v>303</v>
      </c>
      <c r="AN839" s="81" t="b">
        <v>0</v>
      </c>
      <c r="AO839" s="85" t="s">
        <v>5860</v>
      </c>
      <c r="AP839" s="81" t="s">
        <v>178</v>
      </c>
      <c r="AQ839" s="81">
        <v>0</v>
      </c>
      <c r="AR839" s="81">
        <v>0</v>
      </c>
      <c r="AS839" s="81"/>
      <c r="AT839" s="81"/>
      <c r="AU839" s="81"/>
      <c r="AV839" s="81"/>
      <c r="AW839" s="81"/>
      <c r="AX839" s="81"/>
      <c r="AY839" s="81"/>
      <c r="AZ839" s="81"/>
      <c r="BA839" s="66" t="s">
        <v>1167</v>
      </c>
      <c r="BB839">
        <v>-1</v>
      </c>
      <c r="BC839" s="66" t="str">
        <f>VLOOKUP(Edges[[#This Row],[States]],'Sentiment Classification'!E:G,3,FALSE)</f>
        <v>North</v>
      </c>
      <c r="BD839" s="66" t="str">
        <f>IF(Edges[[#This Row],[Vertex 1]]=Edges[[#This Row],[Vertex 2]],"HIDE","SHOW")</f>
        <v>SHOW</v>
      </c>
      <c r="BE839" s="66">
        <f>VLOOKUP(Edges[[#This Row],[Region]],'Sentiment Classification'!J:K,2,FALSE)</f>
        <v>154</v>
      </c>
      <c r="BF839" s="66">
        <f>VLOOKUP(Edges[[#This Row],[States]],'Sentiment Classification'!E:F,2,FALSE)</f>
        <v>161</v>
      </c>
      <c r="BG839" s="65" t="str">
        <f>REPLACE(INDEX(GroupVertices[Group], MATCH(Edges[[#This Row],[Vertex 1]],GroupVertices[Vertex],0)),1,1,"")</f>
        <v>orth</v>
      </c>
      <c r="BH839" s="65" t="str">
        <f>REPLACE(INDEX(GroupVertices[Group], MATCH(Edges[[#This Row],[Vertex 2]],GroupVertices[Vertex],0)),1,1,"")</f>
        <v>A</v>
      </c>
      <c r="BI839">
        <v>1</v>
      </c>
    </row>
    <row r="840" spans="1:61" x14ac:dyDescent="0.25">
      <c r="A840" s="80" t="s">
        <v>497</v>
      </c>
      <c r="B840" s="80" t="s">
        <v>226</v>
      </c>
      <c r="C840" s="79" t="s">
        <v>9480</v>
      </c>
      <c r="D840" s="94">
        <v>1</v>
      </c>
      <c r="E840" s="95"/>
      <c r="F840" s="96">
        <v>90</v>
      </c>
      <c r="G840" s="66" t="str">
        <f>IF(Edges[[#This Row],[Vertex 1]]=Edges[[#This Row],[Vertex 2]],"HIDE","SHOW")</f>
        <v>SHOW</v>
      </c>
      <c r="H840" s="78"/>
      <c r="I840" s="97"/>
      <c r="J840" s="97"/>
      <c r="K840" s="34" t="s">
        <v>65</v>
      </c>
      <c r="L840" s="98">
        <v>840</v>
      </c>
      <c r="M840" s="98"/>
      <c r="N840" s="99"/>
      <c r="O840" s="81" t="s">
        <v>233</v>
      </c>
      <c r="P840" s="83">
        <v>42846.429606481484</v>
      </c>
      <c r="Q840" s="81" t="s">
        <v>7790</v>
      </c>
      <c r="R840" s="81"/>
      <c r="S840" s="81"/>
      <c r="T840" s="81"/>
      <c r="U840" s="81"/>
      <c r="V840" s="82" t="s">
        <v>538</v>
      </c>
      <c r="W840" s="83">
        <v>42846.429606481484</v>
      </c>
      <c r="X840" s="82" t="s">
        <v>7791</v>
      </c>
      <c r="Y840" s="81"/>
      <c r="Z840" s="81"/>
      <c r="AA840" s="85" t="s">
        <v>7792</v>
      </c>
      <c r="AB840" s="81"/>
      <c r="AC840" s="81" t="b">
        <v>0</v>
      </c>
      <c r="AD840" s="81">
        <v>0</v>
      </c>
      <c r="AE840" s="85" t="s">
        <v>581</v>
      </c>
      <c r="AF840" s="81" t="b">
        <v>0</v>
      </c>
      <c r="AG840" s="81" t="s">
        <v>297</v>
      </c>
      <c r="AH840" s="81"/>
      <c r="AI840" s="85" t="s">
        <v>294</v>
      </c>
      <c r="AJ840" s="81" t="b">
        <v>0</v>
      </c>
      <c r="AK840" s="81">
        <v>0</v>
      </c>
      <c r="AL840" s="85" t="s">
        <v>294</v>
      </c>
      <c r="AM840" s="81" t="s">
        <v>303</v>
      </c>
      <c r="AN840" s="81" t="b">
        <v>0</v>
      </c>
      <c r="AO840" s="85" t="s">
        <v>7792</v>
      </c>
      <c r="AP840" s="81" t="s">
        <v>178</v>
      </c>
      <c r="AQ840" s="81">
        <v>0</v>
      </c>
      <c r="AR840" s="81">
        <v>0</v>
      </c>
      <c r="AS840" s="81"/>
      <c r="AT840" s="81"/>
      <c r="AU840" s="81"/>
      <c r="AV840" s="81"/>
      <c r="AW840" s="81"/>
      <c r="AX840" s="81"/>
      <c r="AY840" s="81"/>
      <c r="AZ840" s="81"/>
      <c r="BA840" s="81" t="s">
        <v>484</v>
      </c>
      <c r="BB840">
        <v>-1</v>
      </c>
      <c r="BC840" s="66" t="str">
        <f>VLOOKUP(Edges[[#This Row],[States]],'Sentiment Classification'!E:G,3,FALSE)</f>
        <v>East</v>
      </c>
      <c r="BD840" s="66" t="str">
        <f>IF(Edges[[#This Row],[Vertex 1]]=Edges[[#This Row],[Vertex 2]],"HIDE","SHOW")</f>
        <v>SHOW</v>
      </c>
      <c r="BE840" s="66">
        <f>VLOOKUP(Edges[[#This Row],[Region]],'Sentiment Classification'!J:K,2,FALSE)</f>
        <v>-30</v>
      </c>
      <c r="BF840" s="66">
        <f>VLOOKUP(Edges[[#This Row],[States]],'Sentiment Classification'!E:F,2,FALSE)</f>
        <v>1</v>
      </c>
      <c r="BG840" s="65" t="str">
        <f>REPLACE(INDEX(GroupVertices[Group], MATCH(Edges[[#This Row],[Vertex 1]],GroupVertices[Vertex],0)),1,1,"")</f>
        <v>ast</v>
      </c>
      <c r="BH840" s="65" t="str">
        <f>REPLACE(INDEX(GroupVertices[Group], MATCH(Edges[[#This Row],[Vertex 2]],GroupVertices[Vertex],0)),1,1,"")</f>
        <v>A</v>
      </c>
      <c r="BI840">
        <v>1</v>
      </c>
    </row>
    <row r="841" spans="1:61" x14ac:dyDescent="0.25">
      <c r="A841" s="64" t="s">
        <v>7794</v>
      </c>
      <c r="B841" s="64" t="s">
        <v>7797</v>
      </c>
      <c r="C841" s="79" t="s">
        <v>9479</v>
      </c>
      <c r="D841" s="87">
        <v>1</v>
      </c>
      <c r="E841" s="88"/>
      <c r="F841" s="89">
        <v>90</v>
      </c>
      <c r="G841" s="66" t="str">
        <f>IF(Edges[[#This Row],[Vertex 1]]=Edges[[#This Row],[Vertex 2]],"HIDE","SHOW")</f>
        <v>SHOW</v>
      </c>
      <c r="H841" s="77"/>
      <c r="I841" s="90"/>
      <c r="J841" s="90"/>
      <c r="K841" s="34" t="s">
        <v>65</v>
      </c>
      <c r="L841" s="93">
        <v>841</v>
      </c>
      <c r="M841" s="93"/>
      <c r="N841" s="92"/>
      <c r="O841" s="66" t="s">
        <v>232</v>
      </c>
      <c r="P841" s="68">
        <v>42850.585069444445</v>
      </c>
      <c r="Q841" s="66" t="s">
        <v>7801</v>
      </c>
      <c r="R841" s="66"/>
      <c r="S841" s="66"/>
      <c r="T841" s="66"/>
      <c r="U841" s="66"/>
      <c r="V841" s="70" t="s">
        <v>7804</v>
      </c>
      <c r="W841" s="68">
        <v>42850.585069444445</v>
      </c>
      <c r="X841" s="70" t="s">
        <v>7807</v>
      </c>
      <c r="Y841" s="66"/>
      <c r="Z841" s="66"/>
      <c r="AA841" s="72" t="s">
        <v>7810</v>
      </c>
      <c r="AB841" s="72" t="s">
        <v>7813</v>
      </c>
      <c r="AC841" s="66" t="b">
        <v>0</v>
      </c>
      <c r="AD841" s="66">
        <v>1</v>
      </c>
      <c r="AE841" s="72" t="s">
        <v>7816</v>
      </c>
      <c r="AF841" s="66" t="b">
        <v>0</v>
      </c>
      <c r="AG841" s="66" t="s">
        <v>297</v>
      </c>
      <c r="AH841" s="66"/>
      <c r="AI841" s="72" t="s">
        <v>294</v>
      </c>
      <c r="AJ841" s="66" t="b">
        <v>0</v>
      </c>
      <c r="AK841" s="66">
        <v>0</v>
      </c>
      <c r="AL841" s="72" t="s">
        <v>294</v>
      </c>
      <c r="AM841" s="66" t="s">
        <v>300</v>
      </c>
      <c r="AN841" s="66" t="b">
        <v>0</v>
      </c>
      <c r="AO841" s="72" t="s">
        <v>7813</v>
      </c>
      <c r="AP841" s="66" t="s">
        <v>178</v>
      </c>
      <c r="AQ841" s="66">
        <v>0</v>
      </c>
      <c r="AR841" s="66">
        <v>0</v>
      </c>
      <c r="AS841" s="66"/>
      <c r="AT841" s="66"/>
      <c r="AU841" s="66"/>
      <c r="AV841" s="66"/>
      <c r="AW841" s="66"/>
      <c r="AX841" s="66"/>
      <c r="AY841" s="66"/>
      <c r="AZ841" s="66"/>
      <c r="BA841" s="81" t="s">
        <v>484</v>
      </c>
      <c r="BB841">
        <v>1</v>
      </c>
      <c r="BC841" s="66" t="str">
        <f>VLOOKUP(Edges[[#This Row],[States]],'Sentiment Classification'!E:G,3,FALSE)</f>
        <v>East</v>
      </c>
      <c r="BD841" s="66" t="str">
        <f>IF(Edges[[#This Row],[Vertex 1]]=Edges[[#This Row],[Vertex 2]],"HIDE","SHOW")</f>
        <v>SHOW</v>
      </c>
      <c r="BE841" s="66">
        <f>VLOOKUP(Edges[[#This Row],[Region]],'Sentiment Classification'!J:K,2,FALSE)</f>
        <v>-30</v>
      </c>
      <c r="BF841" s="66">
        <f>VLOOKUP(Edges[[#This Row],[States]],'Sentiment Classification'!E:F,2,FALSE)</f>
        <v>1</v>
      </c>
      <c r="BG841" s="65" t="str">
        <f>REPLACE(INDEX(GroupVertices[Group], MATCH(Edges[[#This Row],[Vertex 1]],GroupVertices[Vertex],0)),1,1,"")</f>
        <v>ast</v>
      </c>
      <c r="BH841" s="65" t="str">
        <f>REPLACE(INDEX(GroupVertices[Group], MATCH(Edges[[#This Row],[Vertex 2]],GroupVertices[Vertex],0)),1,1,"")</f>
        <v>ast</v>
      </c>
      <c r="BI841">
        <v>1</v>
      </c>
    </row>
    <row r="842" spans="1:61" x14ac:dyDescent="0.25">
      <c r="A842" s="64" t="s">
        <v>7794</v>
      </c>
      <c r="B842" s="64" t="s">
        <v>7798</v>
      </c>
      <c r="C842" s="79" t="s">
        <v>9479</v>
      </c>
      <c r="D842" s="87">
        <v>1</v>
      </c>
      <c r="E842" s="88"/>
      <c r="F842" s="89">
        <v>90</v>
      </c>
      <c r="G842" s="66" t="str">
        <f>IF(Edges[[#This Row],[Vertex 1]]=Edges[[#This Row],[Vertex 2]],"HIDE","SHOW")</f>
        <v>SHOW</v>
      </c>
      <c r="H842" s="77"/>
      <c r="I842" s="90"/>
      <c r="J842" s="90"/>
      <c r="K842" s="34" t="s">
        <v>65</v>
      </c>
      <c r="L842" s="93">
        <v>842</v>
      </c>
      <c r="M842" s="93"/>
      <c r="N842" s="92"/>
      <c r="O842" s="66" t="s">
        <v>233</v>
      </c>
      <c r="P842" s="68">
        <v>42850.585069444445</v>
      </c>
      <c r="Q842" s="66" t="s">
        <v>7801</v>
      </c>
      <c r="R842" s="66"/>
      <c r="S842" s="66"/>
      <c r="T842" s="66"/>
      <c r="U842" s="66"/>
      <c r="V842" s="70" t="s">
        <v>7804</v>
      </c>
      <c r="W842" s="68">
        <v>42850.585069444445</v>
      </c>
      <c r="X842" s="70" t="s">
        <v>7807</v>
      </c>
      <c r="Y842" s="66"/>
      <c r="Z842" s="66"/>
      <c r="AA842" s="72" t="s">
        <v>7810</v>
      </c>
      <c r="AB842" s="72" t="s">
        <v>7813</v>
      </c>
      <c r="AC842" s="66" t="b">
        <v>0</v>
      </c>
      <c r="AD842" s="66">
        <v>1</v>
      </c>
      <c r="AE842" s="72" t="s">
        <v>7816</v>
      </c>
      <c r="AF842" s="66" t="b">
        <v>0</v>
      </c>
      <c r="AG842" s="66" t="s">
        <v>297</v>
      </c>
      <c r="AH842" s="66"/>
      <c r="AI842" s="72" t="s">
        <v>294</v>
      </c>
      <c r="AJ842" s="66" t="b">
        <v>0</v>
      </c>
      <c r="AK842" s="66">
        <v>0</v>
      </c>
      <c r="AL842" s="72" t="s">
        <v>294</v>
      </c>
      <c r="AM842" s="66" t="s">
        <v>300</v>
      </c>
      <c r="AN842" s="66" t="b">
        <v>0</v>
      </c>
      <c r="AO842" s="72" t="s">
        <v>7813</v>
      </c>
      <c r="AP842" s="66" t="s">
        <v>178</v>
      </c>
      <c r="AQ842" s="66">
        <v>0</v>
      </c>
      <c r="AR842" s="66">
        <v>0</v>
      </c>
      <c r="AS842" s="66"/>
      <c r="AT842" s="66"/>
      <c r="AU842" s="66"/>
      <c r="AV842" s="66"/>
      <c r="AW842" s="66"/>
      <c r="AX842" s="66"/>
      <c r="AY842" s="66"/>
      <c r="AZ842" s="66"/>
      <c r="BA842" s="81" t="s">
        <v>484</v>
      </c>
      <c r="BB842">
        <v>1</v>
      </c>
      <c r="BC842" s="66" t="str">
        <f>VLOOKUP(Edges[[#This Row],[States]],'Sentiment Classification'!E:G,3,FALSE)</f>
        <v>East</v>
      </c>
      <c r="BD842" s="66" t="str">
        <f>IF(Edges[[#This Row],[Vertex 1]]=Edges[[#This Row],[Vertex 2]],"HIDE","SHOW")</f>
        <v>SHOW</v>
      </c>
      <c r="BE842" s="66">
        <f>VLOOKUP(Edges[[#This Row],[Region]],'Sentiment Classification'!J:K,2,FALSE)</f>
        <v>-30</v>
      </c>
      <c r="BF842" s="66">
        <f>VLOOKUP(Edges[[#This Row],[States]],'Sentiment Classification'!E:F,2,FALSE)</f>
        <v>1</v>
      </c>
      <c r="BG842" s="65" t="str">
        <f>REPLACE(INDEX(GroupVertices[Group], MATCH(Edges[[#This Row],[Vertex 1]],GroupVertices[Vertex],0)),1,1,"")</f>
        <v>ast</v>
      </c>
      <c r="BH842" s="65" t="str">
        <f>REPLACE(INDEX(GroupVertices[Group], MATCH(Edges[[#This Row],[Vertex 2]],GroupVertices[Vertex],0)),1,1,"")</f>
        <v>ast</v>
      </c>
      <c r="BI842">
        <v>1</v>
      </c>
    </row>
    <row r="843" spans="1:61" x14ac:dyDescent="0.25">
      <c r="A843" s="64" t="s">
        <v>7795</v>
      </c>
      <c r="B843" s="64" t="s">
        <v>7799</v>
      </c>
      <c r="C843" s="79" t="s">
        <v>9481</v>
      </c>
      <c r="D843" s="87">
        <v>1</v>
      </c>
      <c r="E843" s="88"/>
      <c r="F843" s="89">
        <v>90</v>
      </c>
      <c r="G843" s="66" t="str">
        <f>IF(Edges[[#This Row],[Vertex 1]]=Edges[[#This Row],[Vertex 2]],"HIDE","SHOW")</f>
        <v>SHOW</v>
      </c>
      <c r="H843" s="77"/>
      <c r="I843" s="90"/>
      <c r="J843" s="90"/>
      <c r="K843" s="34" t="s">
        <v>65</v>
      </c>
      <c r="L843" s="93">
        <v>843</v>
      </c>
      <c r="M843" s="93"/>
      <c r="N843" s="92"/>
      <c r="O843" s="66" t="s">
        <v>233</v>
      </c>
      <c r="P843" s="68">
        <v>42855.216087962966</v>
      </c>
      <c r="Q843" s="66" t="s">
        <v>7802</v>
      </c>
      <c r="R843" s="66"/>
      <c r="S843" s="66"/>
      <c r="T843" s="66"/>
      <c r="U843" s="66"/>
      <c r="V843" s="70" t="s">
        <v>7805</v>
      </c>
      <c r="W843" s="68">
        <v>42855.216087962966</v>
      </c>
      <c r="X843" s="70" t="s">
        <v>7808</v>
      </c>
      <c r="Y843" s="66"/>
      <c r="Z843" s="66"/>
      <c r="AA843" s="72" t="s">
        <v>7811</v>
      </c>
      <c r="AB843" s="72" t="s">
        <v>7814</v>
      </c>
      <c r="AC843" s="66" t="b">
        <v>0</v>
      </c>
      <c r="AD843" s="66">
        <v>0</v>
      </c>
      <c r="AE843" s="72" t="s">
        <v>7817</v>
      </c>
      <c r="AF843" s="66" t="b">
        <v>0</v>
      </c>
      <c r="AG843" s="66" t="s">
        <v>462</v>
      </c>
      <c r="AH843" s="66"/>
      <c r="AI843" s="72" t="s">
        <v>294</v>
      </c>
      <c r="AJ843" s="66" t="b">
        <v>0</v>
      </c>
      <c r="AK843" s="66">
        <v>0</v>
      </c>
      <c r="AL843" s="72" t="s">
        <v>294</v>
      </c>
      <c r="AM843" s="66" t="s">
        <v>303</v>
      </c>
      <c r="AN843" s="66" t="b">
        <v>0</v>
      </c>
      <c r="AO843" s="72" t="s">
        <v>7814</v>
      </c>
      <c r="AP843" s="66" t="s">
        <v>178</v>
      </c>
      <c r="AQ843" s="66">
        <v>0</v>
      </c>
      <c r="AR843" s="66">
        <v>0</v>
      </c>
      <c r="AS843" s="66"/>
      <c r="AT843" s="66"/>
      <c r="AU843" s="66"/>
      <c r="AV843" s="66"/>
      <c r="AW843" s="66"/>
      <c r="AX843" s="66"/>
      <c r="AY843" s="66"/>
      <c r="AZ843" s="66"/>
      <c r="BA843" s="81" t="s">
        <v>484</v>
      </c>
      <c r="BB843">
        <v>0</v>
      </c>
      <c r="BC843" s="66" t="str">
        <f>VLOOKUP(Edges[[#This Row],[States]],'Sentiment Classification'!E:G,3,FALSE)</f>
        <v>East</v>
      </c>
      <c r="BD843" s="66" t="str">
        <f>IF(Edges[[#This Row],[Vertex 1]]=Edges[[#This Row],[Vertex 2]],"HIDE","SHOW")</f>
        <v>SHOW</v>
      </c>
      <c r="BE843" s="66">
        <f>VLOOKUP(Edges[[#This Row],[Region]],'Sentiment Classification'!J:K,2,FALSE)</f>
        <v>-30</v>
      </c>
      <c r="BF843" s="66">
        <f>VLOOKUP(Edges[[#This Row],[States]],'Sentiment Classification'!E:F,2,FALSE)</f>
        <v>1</v>
      </c>
      <c r="BG843" s="65" t="str">
        <f>REPLACE(INDEX(GroupVertices[Group], MATCH(Edges[[#This Row],[Vertex 1]],GroupVertices[Vertex],0)),1,1,"")</f>
        <v>ast</v>
      </c>
      <c r="BH843" s="65" t="str">
        <f>REPLACE(INDEX(GroupVertices[Group], MATCH(Edges[[#This Row],[Vertex 2]],GroupVertices[Vertex],0)),1,1,"")</f>
        <v>ast</v>
      </c>
      <c r="BI843">
        <v>1</v>
      </c>
    </row>
    <row r="844" spans="1:61" x14ac:dyDescent="0.25">
      <c r="A844" s="80" t="s">
        <v>7796</v>
      </c>
      <c r="B844" s="80" t="s">
        <v>7800</v>
      </c>
      <c r="C844" s="79" t="s">
        <v>9481</v>
      </c>
      <c r="D844" s="94">
        <v>1</v>
      </c>
      <c r="E844" s="95"/>
      <c r="F844" s="96">
        <v>90</v>
      </c>
      <c r="G844" s="66" t="str">
        <f>IF(Edges[[#This Row],[Vertex 1]]=Edges[[#This Row],[Vertex 2]],"HIDE","SHOW")</f>
        <v>SHOW</v>
      </c>
      <c r="H844" s="78"/>
      <c r="I844" s="97"/>
      <c r="J844" s="97"/>
      <c r="K844" s="34" t="s">
        <v>65</v>
      </c>
      <c r="L844" s="98">
        <v>844</v>
      </c>
      <c r="M844" s="98"/>
      <c r="N844" s="99"/>
      <c r="O844" s="81" t="s">
        <v>233</v>
      </c>
      <c r="P844" s="83">
        <v>42855.236886574072</v>
      </c>
      <c r="Q844" s="81" t="s">
        <v>7803</v>
      </c>
      <c r="R844" s="81"/>
      <c r="S844" s="81"/>
      <c r="T844" s="81"/>
      <c r="U844" s="81"/>
      <c r="V844" s="82" t="s">
        <v>7806</v>
      </c>
      <c r="W844" s="83">
        <v>42855.236886574072</v>
      </c>
      <c r="X844" s="82" t="s">
        <v>7809</v>
      </c>
      <c r="Y844" s="81"/>
      <c r="Z844" s="81"/>
      <c r="AA844" s="85" t="s">
        <v>7812</v>
      </c>
      <c r="AB844" s="85" t="s">
        <v>7815</v>
      </c>
      <c r="AC844" s="81" t="b">
        <v>0</v>
      </c>
      <c r="AD844" s="81">
        <v>0</v>
      </c>
      <c r="AE844" s="85" t="s">
        <v>7818</v>
      </c>
      <c r="AF844" s="81" t="b">
        <v>0</v>
      </c>
      <c r="AG844" s="81" t="s">
        <v>462</v>
      </c>
      <c r="AH844" s="81"/>
      <c r="AI844" s="85" t="s">
        <v>294</v>
      </c>
      <c r="AJ844" s="81" t="b">
        <v>0</v>
      </c>
      <c r="AK844" s="81">
        <v>0</v>
      </c>
      <c r="AL844" s="85" t="s">
        <v>294</v>
      </c>
      <c r="AM844" s="81" t="s">
        <v>300</v>
      </c>
      <c r="AN844" s="81" t="b">
        <v>0</v>
      </c>
      <c r="AO844" s="85" t="s">
        <v>7815</v>
      </c>
      <c r="AP844" s="81" t="s">
        <v>178</v>
      </c>
      <c r="AQ844" s="81">
        <v>0</v>
      </c>
      <c r="AR844" s="81">
        <v>0</v>
      </c>
      <c r="AS844" s="81"/>
      <c r="AT844" s="81"/>
      <c r="AU844" s="81"/>
      <c r="AV844" s="81"/>
      <c r="AW844" s="81"/>
      <c r="AX844" s="81"/>
      <c r="AY844" s="81"/>
      <c r="AZ844" s="81"/>
      <c r="BA844" s="81" t="s">
        <v>484</v>
      </c>
      <c r="BB844">
        <v>0</v>
      </c>
      <c r="BC844" s="66" t="str">
        <f>VLOOKUP(Edges[[#This Row],[States]],'Sentiment Classification'!E:G,3,FALSE)</f>
        <v>East</v>
      </c>
      <c r="BD844" s="66" t="str">
        <f>IF(Edges[[#This Row],[Vertex 1]]=Edges[[#This Row],[Vertex 2]],"HIDE","SHOW")</f>
        <v>SHOW</v>
      </c>
      <c r="BE844" s="66">
        <f>VLOOKUP(Edges[[#This Row],[Region]],'Sentiment Classification'!J:K,2,FALSE)</f>
        <v>-30</v>
      </c>
      <c r="BF844" s="66">
        <f>VLOOKUP(Edges[[#This Row],[States]],'Sentiment Classification'!E:F,2,FALSE)</f>
        <v>1</v>
      </c>
      <c r="BG844" s="65" t="str">
        <f>REPLACE(INDEX(GroupVertices[Group], MATCH(Edges[[#This Row],[Vertex 1]],GroupVertices[Vertex],0)),1,1,"")</f>
        <v>ast</v>
      </c>
      <c r="BH844" s="65" t="str">
        <f>REPLACE(INDEX(GroupVertices[Group], MATCH(Edges[[#This Row],[Vertex 2]],GroupVertices[Vertex],0)),1,1,"")</f>
        <v>ast</v>
      </c>
      <c r="BI844">
        <v>1</v>
      </c>
    </row>
    <row r="845" spans="1:61" x14ac:dyDescent="0.25">
      <c r="A845" s="64" t="s">
        <v>7870</v>
      </c>
      <c r="B845" s="64" t="s">
        <v>7871</v>
      </c>
      <c r="C845" s="79" t="s">
        <v>9481</v>
      </c>
      <c r="D845" s="87">
        <v>2.5</v>
      </c>
      <c r="E845" s="88"/>
      <c r="F845" s="89">
        <v>95</v>
      </c>
      <c r="G845" s="66" t="str">
        <f>IF(Edges[[#This Row],[Vertex 1]]=Edges[[#This Row],[Vertex 2]],"HIDE","SHOW")</f>
        <v>SHOW</v>
      </c>
      <c r="H845" s="77"/>
      <c r="I845" s="90"/>
      <c r="J845" s="90"/>
      <c r="K845" s="34" t="s">
        <v>65</v>
      </c>
      <c r="L845" s="93">
        <v>845</v>
      </c>
      <c r="M845" s="93"/>
      <c r="N845" s="92"/>
      <c r="O845" s="66" t="s">
        <v>233</v>
      </c>
      <c r="P845" s="68">
        <v>42849.368449074071</v>
      </c>
      <c r="Q845" s="66" t="s">
        <v>7872</v>
      </c>
      <c r="R845" s="66"/>
      <c r="S845" s="66"/>
      <c r="T845" s="66"/>
      <c r="U845" s="66"/>
      <c r="V845" s="70" t="s">
        <v>7874</v>
      </c>
      <c r="W845" s="68">
        <v>42849.368449074071</v>
      </c>
      <c r="X845" s="70" t="s">
        <v>7875</v>
      </c>
      <c r="Y845" s="66"/>
      <c r="Z845" s="66"/>
      <c r="AA845" s="72" t="s">
        <v>7877</v>
      </c>
      <c r="AB845" s="72" t="s">
        <v>7879</v>
      </c>
      <c r="AC845" s="66" t="b">
        <v>0</v>
      </c>
      <c r="AD845" s="66">
        <v>1</v>
      </c>
      <c r="AE845" s="72" t="s">
        <v>7880</v>
      </c>
      <c r="AF845" s="66" t="b">
        <v>0</v>
      </c>
      <c r="AG845" s="66" t="s">
        <v>297</v>
      </c>
      <c r="AH845" s="66"/>
      <c r="AI845" s="72" t="s">
        <v>294</v>
      </c>
      <c r="AJ845" s="66" t="b">
        <v>0</v>
      </c>
      <c r="AK845" s="66">
        <v>1</v>
      </c>
      <c r="AL845" s="72" t="s">
        <v>294</v>
      </c>
      <c r="AM845" s="66" t="s">
        <v>303</v>
      </c>
      <c r="AN845" s="66" t="b">
        <v>0</v>
      </c>
      <c r="AO845" s="72" t="s">
        <v>7879</v>
      </c>
      <c r="AP845" s="66" t="s">
        <v>178</v>
      </c>
      <c r="AQ845" s="66">
        <v>0</v>
      </c>
      <c r="AR845" s="66">
        <v>0</v>
      </c>
      <c r="AS845" s="66"/>
      <c r="AT845" s="66"/>
      <c r="AU845" s="66"/>
      <c r="AV845" s="66"/>
      <c r="AW845" s="66"/>
      <c r="AX845" s="66"/>
      <c r="AY845" s="66"/>
      <c r="AZ845" s="66"/>
      <c r="BA845" s="81" t="s">
        <v>484</v>
      </c>
      <c r="BB845">
        <v>0</v>
      </c>
      <c r="BC845" s="66" t="str">
        <f>VLOOKUP(Edges[[#This Row],[States]],'Sentiment Classification'!E:G,3,FALSE)</f>
        <v>East</v>
      </c>
      <c r="BD845" s="66" t="str">
        <f>IF(Edges[[#This Row],[Vertex 1]]=Edges[[#This Row],[Vertex 2]],"HIDE","SHOW")</f>
        <v>SHOW</v>
      </c>
      <c r="BE845" s="66">
        <f>VLOOKUP(Edges[[#This Row],[Region]],'Sentiment Classification'!J:K,2,FALSE)</f>
        <v>-30</v>
      </c>
      <c r="BF845" s="66">
        <f>VLOOKUP(Edges[[#This Row],[States]],'Sentiment Classification'!E:F,2,FALSE)</f>
        <v>1</v>
      </c>
      <c r="BG845" s="65" t="str">
        <f>REPLACE(INDEX(GroupVertices[Group], MATCH(Edges[[#This Row],[Vertex 1]],GroupVertices[Vertex],0)),1,1,"")</f>
        <v>ast</v>
      </c>
      <c r="BH845" s="65" t="str">
        <f>REPLACE(INDEX(GroupVertices[Group], MATCH(Edges[[#This Row],[Vertex 2]],GroupVertices[Vertex],0)),1,1,"")</f>
        <v>ast</v>
      </c>
      <c r="BI845">
        <v>2</v>
      </c>
    </row>
    <row r="846" spans="1:61" x14ac:dyDescent="0.25">
      <c r="A846" s="80" t="s">
        <v>7870</v>
      </c>
      <c r="B846" s="80" t="s">
        <v>7871</v>
      </c>
      <c r="C846" s="79" t="s">
        <v>9481</v>
      </c>
      <c r="D846" s="94">
        <v>2.5</v>
      </c>
      <c r="E846" s="95"/>
      <c r="F846" s="96">
        <v>95</v>
      </c>
      <c r="G846" s="66" t="str">
        <f>IF(Edges[[#This Row],[Vertex 1]]=Edges[[#This Row],[Vertex 2]],"HIDE","SHOW")</f>
        <v>SHOW</v>
      </c>
      <c r="H846" s="78"/>
      <c r="I846" s="97"/>
      <c r="J846" s="97"/>
      <c r="K846" s="34" t="s">
        <v>65</v>
      </c>
      <c r="L846" s="98">
        <v>846</v>
      </c>
      <c r="M846" s="98"/>
      <c r="N846" s="99"/>
      <c r="O846" s="81" t="s">
        <v>232</v>
      </c>
      <c r="P846" s="83">
        <v>42850.452372685184</v>
      </c>
      <c r="Q846" s="81" t="s">
        <v>7873</v>
      </c>
      <c r="R846" s="81"/>
      <c r="S846" s="81"/>
      <c r="T846" s="81"/>
      <c r="U846" s="81"/>
      <c r="V846" s="82" t="s">
        <v>7874</v>
      </c>
      <c r="W846" s="83">
        <v>42850.452372685184</v>
      </c>
      <c r="X846" s="82" t="s">
        <v>7876</v>
      </c>
      <c r="Y846" s="81"/>
      <c r="Z846" s="81"/>
      <c r="AA846" s="85" t="s">
        <v>7878</v>
      </c>
      <c r="AB846" s="81"/>
      <c r="AC846" s="81" t="b">
        <v>0</v>
      </c>
      <c r="AD846" s="81">
        <v>0</v>
      </c>
      <c r="AE846" s="85" t="s">
        <v>294</v>
      </c>
      <c r="AF846" s="81" t="b">
        <v>0</v>
      </c>
      <c r="AG846" s="81" t="s">
        <v>297</v>
      </c>
      <c r="AH846" s="81"/>
      <c r="AI846" s="85" t="s">
        <v>294</v>
      </c>
      <c r="AJ846" s="81" t="b">
        <v>0</v>
      </c>
      <c r="AK846" s="81">
        <v>1</v>
      </c>
      <c r="AL846" s="85" t="s">
        <v>7877</v>
      </c>
      <c r="AM846" s="81" t="s">
        <v>303</v>
      </c>
      <c r="AN846" s="81" t="b">
        <v>0</v>
      </c>
      <c r="AO846" s="85" t="s">
        <v>7877</v>
      </c>
      <c r="AP846" s="81" t="s">
        <v>178</v>
      </c>
      <c r="AQ846" s="81">
        <v>0</v>
      </c>
      <c r="AR846" s="81">
        <v>0</v>
      </c>
      <c r="AS846" s="81"/>
      <c r="AT846" s="81"/>
      <c r="AU846" s="81"/>
      <c r="AV846" s="81"/>
      <c r="AW846" s="81"/>
      <c r="AX846" s="81"/>
      <c r="AY846" s="81"/>
      <c r="AZ846" s="81"/>
      <c r="BA846" s="81" t="s">
        <v>484</v>
      </c>
      <c r="BB846">
        <v>0</v>
      </c>
      <c r="BC846" s="66" t="str">
        <f>VLOOKUP(Edges[[#This Row],[States]],'Sentiment Classification'!E:G,3,FALSE)</f>
        <v>East</v>
      </c>
      <c r="BD846" s="66" t="str">
        <f>IF(Edges[[#This Row],[Vertex 1]]=Edges[[#This Row],[Vertex 2]],"HIDE","SHOW")</f>
        <v>SHOW</v>
      </c>
      <c r="BE846" s="66">
        <f>VLOOKUP(Edges[[#This Row],[Region]],'Sentiment Classification'!J:K,2,FALSE)</f>
        <v>-30</v>
      </c>
      <c r="BF846" s="66">
        <f>VLOOKUP(Edges[[#This Row],[States]],'Sentiment Classification'!E:F,2,FALSE)</f>
        <v>1</v>
      </c>
      <c r="BG846" s="65" t="str">
        <f>REPLACE(INDEX(GroupVertices[Group], MATCH(Edges[[#This Row],[Vertex 1]],GroupVertices[Vertex],0)),1,1,"")</f>
        <v>ast</v>
      </c>
      <c r="BH846" s="65" t="str">
        <f>REPLACE(INDEX(GroupVertices[Group], MATCH(Edges[[#This Row],[Vertex 2]],GroupVertices[Vertex],0)),1,1,"")</f>
        <v>ast</v>
      </c>
      <c r="BI846">
        <v>2</v>
      </c>
    </row>
    <row r="847" spans="1:61" x14ac:dyDescent="0.25">
      <c r="A847" s="64" t="s">
        <v>7895</v>
      </c>
      <c r="B847" s="64" t="s">
        <v>227</v>
      </c>
      <c r="C847" s="79" t="s">
        <v>9481</v>
      </c>
      <c r="D847" s="87">
        <v>1</v>
      </c>
      <c r="E847" s="88"/>
      <c r="F847" s="89">
        <v>90</v>
      </c>
      <c r="G847" s="66" t="str">
        <f>IF(Edges[[#This Row],[Vertex 1]]=Edges[[#This Row],[Vertex 2]],"HIDE","SHOW")</f>
        <v>SHOW</v>
      </c>
      <c r="H847" s="77"/>
      <c r="I847" s="90"/>
      <c r="J847" s="90"/>
      <c r="K847" s="34" t="s">
        <v>65</v>
      </c>
      <c r="L847" s="93">
        <v>847</v>
      </c>
      <c r="M847" s="93"/>
      <c r="N847" s="92"/>
      <c r="O847" s="66" t="s">
        <v>232</v>
      </c>
      <c r="P847" s="68">
        <v>42846.31591435185</v>
      </c>
      <c r="Q847" s="66" t="s">
        <v>7976</v>
      </c>
      <c r="R847" s="69" t="s">
        <v>8024</v>
      </c>
      <c r="S847" s="66" t="s">
        <v>8035</v>
      </c>
      <c r="T847" s="66"/>
      <c r="U847" s="69" t="s">
        <v>8042</v>
      </c>
      <c r="V847" s="70" t="s">
        <v>8042</v>
      </c>
      <c r="W847" s="68">
        <v>42846.31591435185</v>
      </c>
      <c r="X847" s="70" t="s">
        <v>8079</v>
      </c>
      <c r="Y847" s="66"/>
      <c r="Z847" s="66"/>
      <c r="AA847" s="72" t="s">
        <v>8130</v>
      </c>
      <c r="AB847" s="66"/>
      <c r="AC847" s="66" t="b">
        <v>0</v>
      </c>
      <c r="AD847" s="66">
        <v>5</v>
      </c>
      <c r="AE847" s="72" t="s">
        <v>294</v>
      </c>
      <c r="AF847" s="66" t="b">
        <v>0</v>
      </c>
      <c r="AG847" s="66" t="s">
        <v>297</v>
      </c>
      <c r="AH847" s="66"/>
      <c r="AI847" s="72" t="s">
        <v>294</v>
      </c>
      <c r="AJ847" s="66" t="b">
        <v>0</v>
      </c>
      <c r="AK847" s="66">
        <v>2</v>
      </c>
      <c r="AL847" s="72" t="s">
        <v>294</v>
      </c>
      <c r="AM847" s="66" t="s">
        <v>585</v>
      </c>
      <c r="AN847" s="66" t="b">
        <v>0</v>
      </c>
      <c r="AO847" s="72" t="s">
        <v>8130</v>
      </c>
      <c r="AP847" s="66" t="s">
        <v>1021</v>
      </c>
      <c r="AQ847" s="66">
        <v>0</v>
      </c>
      <c r="AR847" s="66">
        <v>0</v>
      </c>
      <c r="AS847" s="66"/>
      <c r="AT847" s="66"/>
      <c r="AU847" s="66"/>
      <c r="AV847" s="66"/>
      <c r="AW847" s="66"/>
      <c r="AX847" s="66"/>
      <c r="AY847" s="66"/>
      <c r="AZ847" s="66"/>
      <c r="BA847" s="66" t="s">
        <v>460</v>
      </c>
      <c r="BB847">
        <v>0</v>
      </c>
      <c r="BC847" s="66" t="str">
        <f>VLOOKUP(Edges[[#This Row],[States]],'Sentiment Classification'!E:G,3,FALSE)</f>
        <v>South</v>
      </c>
      <c r="BD847" s="66" t="str">
        <f>IF(Edges[[#This Row],[Vertex 1]]=Edges[[#This Row],[Vertex 2]],"HIDE","SHOW")</f>
        <v>SHOW</v>
      </c>
      <c r="BE847" s="66">
        <f>VLOOKUP(Edges[[#This Row],[Region]],'Sentiment Classification'!J:K,2,FALSE)</f>
        <v>33</v>
      </c>
      <c r="BF847" s="66">
        <f>VLOOKUP(Edges[[#This Row],[States]],'Sentiment Classification'!E:F,2,FALSE)</f>
        <v>17</v>
      </c>
      <c r="BG847" s="65" t="str">
        <f>REPLACE(INDEX(GroupVertices[Group], MATCH(Edges[[#This Row],[Vertex 1]],GroupVertices[Vertex],0)),1,1,"")</f>
        <v>outh</v>
      </c>
      <c r="BH847" s="65" t="str">
        <f>REPLACE(INDEX(GroupVertices[Group], MATCH(Edges[[#This Row],[Vertex 2]],GroupVertices[Vertex],0)),1,1,"")</f>
        <v>A</v>
      </c>
      <c r="BI847">
        <v>1</v>
      </c>
    </row>
    <row r="848" spans="1:61" x14ac:dyDescent="0.25">
      <c r="A848" s="64" t="s">
        <v>7896</v>
      </c>
      <c r="B848" s="64" t="s">
        <v>7895</v>
      </c>
      <c r="C848" s="79" t="s">
        <v>9481</v>
      </c>
      <c r="D848" s="87">
        <v>1</v>
      </c>
      <c r="E848" s="88"/>
      <c r="F848" s="89">
        <v>90</v>
      </c>
      <c r="G848" s="66" t="str">
        <f>IF(Edges[[#This Row],[Vertex 1]]=Edges[[#This Row],[Vertex 2]],"HIDE","SHOW")</f>
        <v>SHOW</v>
      </c>
      <c r="H848" s="77"/>
      <c r="I848" s="90"/>
      <c r="J848" s="90"/>
      <c r="K848" s="34" t="s">
        <v>65</v>
      </c>
      <c r="L848" s="93">
        <v>848</v>
      </c>
      <c r="M848" s="93"/>
      <c r="N848" s="92"/>
      <c r="O848" s="66" t="s">
        <v>232</v>
      </c>
      <c r="P848" s="68">
        <v>42846.318067129629</v>
      </c>
      <c r="Q848" s="66" t="s">
        <v>7977</v>
      </c>
      <c r="R848" s="69" t="s">
        <v>8024</v>
      </c>
      <c r="S848" s="66" t="s">
        <v>8035</v>
      </c>
      <c r="T848" s="66"/>
      <c r="U848" s="69" t="s">
        <v>8042</v>
      </c>
      <c r="V848" s="70" t="s">
        <v>8042</v>
      </c>
      <c r="W848" s="68">
        <v>42846.318067129629</v>
      </c>
      <c r="X848" s="70" t="s">
        <v>8080</v>
      </c>
      <c r="Y848" s="66"/>
      <c r="Z848" s="66"/>
      <c r="AA848" s="72" t="s">
        <v>8131</v>
      </c>
      <c r="AB848" s="66"/>
      <c r="AC848" s="66" t="b">
        <v>0</v>
      </c>
      <c r="AD848" s="66">
        <v>0</v>
      </c>
      <c r="AE848" s="72" t="s">
        <v>294</v>
      </c>
      <c r="AF848" s="66" t="b">
        <v>0</v>
      </c>
      <c r="AG848" s="66" t="s">
        <v>297</v>
      </c>
      <c r="AH848" s="66"/>
      <c r="AI848" s="72" t="s">
        <v>294</v>
      </c>
      <c r="AJ848" s="66" t="b">
        <v>0</v>
      </c>
      <c r="AK848" s="66">
        <v>2</v>
      </c>
      <c r="AL848" s="72" t="s">
        <v>8130</v>
      </c>
      <c r="AM848" s="66" t="s">
        <v>303</v>
      </c>
      <c r="AN848" s="66" t="b">
        <v>0</v>
      </c>
      <c r="AO848" s="72" t="s">
        <v>8130</v>
      </c>
      <c r="AP848" s="66" t="s">
        <v>178</v>
      </c>
      <c r="AQ848" s="66">
        <v>0</v>
      </c>
      <c r="AR848" s="66">
        <v>0</v>
      </c>
      <c r="AS848" s="66"/>
      <c r="AT848" s="66"/>
      <c r="AU848" s="66"/>
      <c r="AV848" s="66"/>
      <c r="AW848" s="66"/>
      <c r="AX848" s="66"/>
      <c r="AY848" s="66"/>
      <c r="AZ848" s="66"/>
      <c r="BA848" s="66" t="s">
        <v>460</v>
      </c>
      <c r="BB848">
        <v>0</v>
      </c>
      <c r="BC848" s="66" t="str">
        <f>VLOOKUP(Edges[[#This Row],[States]],'Sentiment Classification'!E:G,3,FALSE)</f>
        <v>South</v>
      </c>
      <c r="BD848" s="66" t="str">
        <f>IF(Edges[[#This Row],[Vertex 1]]=Edges[[#This Row],[Vertex 2]],"HIDE","SHOW")</f>
        <v>SHOW</v>
      </c>
      <c r="BE848" s="66">
        <f>VLOOKUP(Edges[[#This Row],[Region]],'Sentiment Classification'!J:K,2,FALSE)</f>
        <v>33</v>
      </c>
      <c r="BF848" s="66">
        <f>VLOOKUP(Edges[[#This Row],[States]],'Sentiment Classification'!E:F,2,FALSE)</f>
        <v>17</v>
      </c>
      <c r="BG848" s="65" t="str">
        <f>REPLACE(INDEX(GroupVertices[Group], MATCH(Edges[[#This Row],[Vertex 1]],GroupVertices[Vertex],0)),1,1,"")</f>
        <v>outh</v>
      </c>
      <c r="BH848" s="65" t="str">
        <f>REPLACE(INDEX(GroupVertices[Group], MATCH(Edges[[#This Row],[Vertex 2]],GroupVertices[Vertex],0)),1,1,"")</f>
        <v>outh</v>
      </c>
      <c r="BI848">
        <v>1</v>
      </c>
    </row>
    <row r="849" spans="1:61" x14ac:dyDescent="0.25">
      <c r="A849" s="64" t="s">
        <v>7896</v>
      </c>
      <c r="B849" s="64" t="s">
        <v>227</v>
      </c>
      <c r="C849" s="79" t="s">
        <v>9481</v>
      </c>
      <c r="D849" s="87">
        <v>1</v>
      </c>
      <c r="E849" s="88"/>
      <c r="F849" s="89">
        <v>90</v>
      </c>
      <c r="G849" s="66" t="str">
        <f>IF(Edges[[#This Row],[Vertex 1]]=Edges[[#This Row],[Vertex 2]],"HIDE","SHOW")</f>
        <v>SHOW</v>
      </c>
      <c r="H849" s="77"/>
      <c r="I849" s="90"/>
      <c r="J849" s="90"/>
      <c r="K849" s="34" t="s">
        <v>65</v>
      </c>
      <c r="L849" s="93">
        <v>849</v>
      </c>
      <c r="M849" s="93"/>
      <c r="N849" s="92"/>
      <c r="O849" s="66" t="s">
        <v>232</v>
      </c>
      <c r="P849" s="68">
        <v>42846.318067129629</v>
      </c>
      <c r="Q849" s="66" t="s">
        <v>7977</v>
      </c>
      <c r="R849" s="69" t="s">
        <v>8024</v>
      </c>
      <c r="S849" s="66" t="s">
        <v>8035</v>
      </c>
      <c r="T849" s="66"/>
      <c r="U849" s="69" t="s">
        <v>8042</v>
      </c>
      <c r="V849" s="70" t="s">
        <v>8042</v>
      </c>
      <c r="W849" s="68">
        <v>42846.318067129629</v>
      </c>
      <c r="X849" s="70" t="s">
        <v>8080</v>
      </c>
      <c r="Y849" s="66"/>
      <c r="Z849" s="66"/>
      <c r="AA849" s="72" t="s">
        <v>8131</v>
      </c>
      <c r="AB849" s="66"/>
      <c r="AC849" s="66" t="b">
        <v>0</v>
      </c>
      <c r="AD849" s="66">
        <v>0</v>
      </c>
      <c r="AE849" s="72" t="s">
        <v>294</v>
      </c>
      <c r="AF849" s="66" t="b">
        <v>0</v>
      </c>
      <c r="AG849" s="66" t="s">
        <v>297</v>
      </c>
      <c r="AH849" s="66"/>
      <c r="AI849" s="72" t="s">
        <v>294</v>
      </c>
      <c r="AJ849" s="66" t="b">
        <v>0</v>
      </c>
      <c r="AK849" s="66">
        <v>2</v>
      </c>
      <c r="AL849" s="72" t="s">
        <v>8130</v>
      </c>
      <c r="AM849" s="66" t="s">
        <v>303</v>
      </c>
      <c r="AN849" s="66" t="b">
        <v>0</v>
      </c>
      <c r="AO849" s="72" t="s">
        <v>8130</v>
      </c>
      <c r="AP849" s="66" t="s">
        <v>178</v>
      </c>
      <c r="AQ849" s="66">
        <v>0</v>
      </c>
      <c r="AR849" s="66">
        <v>0</v>
      </c>
      <c r="AS849" s="66"/>
      <c r="AT849" s="66"/>
      <c r="AU849" s="66"/>
      <c r="AV849" s="66"/>
      <c r="AW849" s="66"/>
      <c r="AX849" s="66"/>
      <c r="AY849" s="66"/>
      <c r="AZ849" s="66"/>
      <c r="BA849" s="66" t="s">
        <v>460</v>
      </c>
      <c r="BB849">
        <v>0</v>
      </c>
      <c r="BC849" s="66" t="str">
        <f>VLOOKUP(Edges[[#This Row],[States]],'Sentiment Classification'!E:G,3,FALSE)</f>
        <v>South</v>
      </c>
      <c r="BD849" s="66" t="str">
        <f>IF(Edges[[#This Row],[Vertex 1]]=Edges[[#This Row],[Vertex 2]],"HIDE","SHOW")</f>
        <v>SHOW</v>
      </c>
      <c r="BE849" s="66">
        <f>VLOOKUP(Edges[[#This Row],[Region]],'Sentiment Classification'!J:K,2,FALSE)</f>
        <v>33</v>
      </c>
      <c r="BF849" s="66">
        <f>VLOOKUP(Edges[[#This Row],[States]],'Sentiment Classification'!E:F,2,FALSE)</f>
        <v>17</v>
      </c>
      <c r="BG849" s="65" t="str">
        <f>REPLACE(INDEX(GroupVertices[Group], MATCH(Edges[[#This Row],[Vertex 1]],GroupVertices[Vertex],0)),1,1,"")</f>
        <v>outh</v>
      </c>
      <c r="BH849" s="65" t="str">
        <f>REPLACE(INDEX(GroupVertices[Group], MATCH(Edges[[#This Row],[Vertex 2]],GroupVertices[Vertex],0)),1,1,"")</f>
        <v>A</v>
      </c>
      <c r="BI849">
        <v>1</v>
      </c>
    </row>
    <row r="850" spans="1:61" x14ac:dyDescent="0.25">
      <c r="A850" s="64" t="s">
        <v>7897</v>
      </c>
      <c r="B850" s="64" t="s">
        <v>7940</v>
      </c>
      <c r="C850" s="79" t="s">
        <v>9481</v>
      </c>
      <c r="D850" s="87">
        <v>1</v>
      </c>
      <c r="E850" s="88"/>
      <c r="F850" s="89">
        <v>90</v>
      </c>
      <c r="G850" s="66" t="str">
        <f>IF(Edges[[#This Row],[Vertex 1]]=Edges[[#This Row],[Vertex 2]],"HIDE","SHOW")</f>
        <v>SHOW</v>
      </c>
      <c r="H850" s="77"/>
      <c r="I850" s="90"/>
      <c r="J850" s="90"/>
      <c r="K850" s="34" t="s">
        <v>65</v>
      </c>
      <c r="L850" s="93">
        <v>850</v>
      </c>
      <c r="M850" s="93"/>
      <c r="N850" s="92"/>
      <c r="O850" s="66" t="s">
        <v>232</v>
      </c>
      <c r="P850" s="68">
        <v>42847.10974537037</v>
      </c>
      <c r="Q850" s="66" t="s">
        <v>7978</v>
      </c>
      <c r="R850" s="66"/>
      <c r="S850" s="66"/>
      <c r="T850" s="66"/>
      <c r="U850" s="66"/>
      <c r="V850" s="70" t="s">
        <v>8046</v>
      </c>
      <c r="W850" s="68">
        <v>42847.10974537037</v>
      </c>
      <c r="X850" s="70" t="s">
        <v>8081</v>
      </c>
      <c r="Y850" s="66"/>
      <c r="Z850" s="66"/>
      <c r="AA850" s="72" t="s">
        <v>8132</v>
      </c>
      <c r="AB850" s="72" t="s">
        <v>8181</v>
      </c>
      <c r="AC850" s="66" t="b">
        <v>0</v>
      </c>
      <c r="AD850" s="66">
        <v>1</v>
      </c>
      <c r="AE850" s="72" t="s">
        <v>8197</v>
      </c>
      <c r="AF850" s="66" t="b">
        <v>0</v>
      </c>
      <c r="AG850" s="66" t="s">
        <v>3196</v>
      </c>
      <c r="AH850" s="66"/>
      <c r="AI850" s="72" t="s">
        <v>294</v>
      </c>
      <c r="AJ850" s="66" t="b">
        <v>0</v>
      </c>
      <c r="AK850" s="66">
        <v>0</v>
      </c>
      <c r="AL850" s="72" t="s">
        <v>294</v>
      </c>
      <c r="AM850" s="66" t="s">
        <v>303</v>
      </c>
      <c r="AN850" s="66" t="b">
        <v>0</v>
      </c>
      <c r="AO850" s="72" t="s">
        <v>8181</v>
      </c>
      <c r="AP850" s="66" t="s">
        <v>178</v>
      </c>
      <c r="AQ850" s="66">
        <v>0</v>
      </c>
      <c r="AR850" s="66">
        <v>0</v>
      </c>
      <c r="AS850" s="66"/>
      <c r="AT850" s="66"/>
      <c r="AU850" s="66"/>
      <c r="AV850" s="66"/>
      <c r="AW850" s="66"/>
      <c r="AX850" s="66"/>
      <c r="AY850" s="66"/>
      <c r="AZ850" s="66"/>
      <c r="BA850" s="66" t="s">
        <v>460</v>
      </c>
      <c r="BB850">
        <v>0</v>
      </c>
      <c r="BC850" s="66" t="str">
        <f>VLOOKUP(Edges[[#This Row],[States]],'Sentiment Classification'!E:G,3,FALSE)</f>
        <v>South</v>
      </c>
      <c r="BD850" s="66" t="str">
        <f>IF(Edges[[#This Row],[Vertex 1]]=Edges[[#This Row],[Vertex 2]],"HIDE","SHOW")</f>
        <v>SHOW</v>
      </c>
      <c r="BE850" s="66">
        <f>VLOOKUP(Edges[[#This Row],[Region]],'Sentiment Classification'!J:K,2,FALSE)</f>
        <v>33</v>
      </c>
      <c r="BF850" s="66">
        <f>VLOOKUP(Edges[[#This Row],[States]],'Sentiment Classification'!E:F,2,FALSE)</f>
        <v>17</v>
      </c>
      <c r="BG850" s="65" t="str">
        <f>REPLACE(INDEX(GroupVertices[Group], MATCH(Edges[[#This Row],[Vertex 1]],GroupVertices[Vertex],0)),1,1,"")</f>
        <v>outh</v>
      </c>
      <c r="BH850" s="65" t="str">
        <f>REPLACE(INDEX(GroupVertices[Group], MATCH(Edges[[#This Row],[Vertex 2]],GroupVertices[Vertex],0)),1,1,"")</f>
        <v>A</v>
      </c>
      <c r="BI850">
        <v>1</v>
      </c>
    </row>
    <row r="851" spans="1:61" x14ac:dyDescent="0.25">
      <c r="A851" s="64" t="s">
        <v>7897</v>
      </c>
      <c r="B851" s="64" t="s">
        <v>7941</v>
      </c>
      <c r="C851" s="79" t="s">
        <v>9481</v>
      </c>
      <c r="D851" s="87">
        <v>1</v>
      </c>
      <c r="E851" s="88"/>
      <c r="F851" s="89">
        <v>90</v>
      </c>
      <c r="G851" s="66" t="str">
        <f>IF(Edges[[#This Row],[Vertex 1]]=Edges[[#This Row],[Vertex 2]],"HIDE","SHOW")</f>
        <v>SHOW</v>
      </c>
      <c r="H851" s="77"/>
      <c r="I851" s="90"/>
      <c r="J851" s="90"/>
      <c r="K851" s="34" t="s">
        <v>65</v>
      </c>
      <c r="L851" s="93">
        <v>851</v>
      </c>
      <c r="M851" s="93"/>
      <c r="N851" s="92"/>
      <c r="O851" s="66" t="s">
        <v>232</v>
      </c>
      <c r="P851" s="68">
        <v>42847.10974537037</v>
      </c>
      <c r="Q851" s="66" t="s">
        <v>7978</v>
      </c>
      <c r="R851" s="66"/>
      <c r="S851" s="66"/>
      <c r="T851" s="66"/>
      <c r="U851" s="66"/>
      <c r="V851" s="70" t="s">
        <v>8046</v>
      </c>
      <c r="W851" s="68">
        <v>42847.10974537037</v>
      </c>
      <c r="X851" s="70" t="s">
        <v>8081</v>
      </c>
      <c r="Y851" s="66"/>
      <c r="Z851" s="66"/>
      <c r="AA851" s="72" t="s">
        <v>8132</v>
      </c>
      <c r="AB851" s="72" t="s">
        <v>8181</v>
      </c>
      <c r="AC851" s="66" t="b">
        <v>0</v>
      </c>
      <c r="AD851" s="66">
        <v>1</v>
      </c>
      <c r="AE851" s="72" t="s">
        <v>8197</v>
      </c>
      <c r="AF851" s="66" t="b">
        <v>0</v>
      </c>
      <c r="AG851" s="66" t="s">
        <v>3196</v>
      </c>
      <c r="AH851" s="66"/>
      <c r="AI851" s="72" t="s">
        <v>294</v>
      </c>
      <c r="AJ851" s="66" t="b">
        <v>0</v>
      </c>
      <c r="AK851" s="66">
        <v>0</v>
      </c>
      <c r="AL851" s="72" t="s">
        <v>294</v>
      </c>
      <c r="AM851" s="66" t="s">
        <v>303</v>
      </c>
      <c r="AN851" s="66" t="b">
        <v>0</v>
      </c>
      <c r="AO851" s="72" t="s">
        <v>8181</v>
      </c>
      <c r="AP851" s="66" t="s">
        <v>178</v>
      </c>
      <c r="AQ851" s="66">
        <v>0</v>
      </c>
      <c r="AR851" s="66">
        <v>0</v>
      </c>
      <c r="AS851" s="66"/>
      <c r="AT851" s="66"/>
      <c r="AU851" s="66"/>
      <c r="AV851" s="66"/>
      <c r="AW851" s="66"/>
      <c r="AX851" s="66"/>
      <c r="AY851" s="66"/>
      <c r="AZ851" s="66"/>
      <c r="BA851" s="66" t="s">
        <v>460</v>
      </c>
      <c r="BB851">
        <v>0</v>
      </c>
      <c r="BC851" s="66" t="str">
        <f>VLOOKUP(Edges[[#This Row],[States]],'Sentiment Classification'!E:G,3,FALSE)</f>
        <v>South</v>
      </c>
      <c r="BD851" s="66" t="str">
        <f>IF(Edges[[#This Row],[Vertex 1]]=Edges[[#This Row],[Vertex 2]],"HIDE","SHOW")</f>
        <v>SHOW</v>
      </c>
      <c r="BE851" s="66">
        <f>VLOOKUP(Edges[[#This Row],[Region]],'Sentiment Classification'!J:K,2,FALSE)</f>
        <v>33</v>
      </c>
      <c r="BF851" s="66">
        <f>VLOOKUP(Edges[[#This Row],[States]],'Sentiment Classification'!E:F,2,FALSE)</f>
        <v>17</v>
      </c>
      <c r="BG851" s="65" t="str">
        <f>REPLACE(INDEX(GroupVertices[Group], MATCH(Edges[[#This Row],[Vertex 1]],GroupVertices[Vertex],0)),1,1,"")</f>
        <v>outh</v>
      </c>
      <c r="BH851" s="65" t="str">
        <f>REPLACE(INDEX(GroupVertices[Group], MATCH(Edges[[#This Row],[Vertex 2]],GroupVertices[Vertex],0)),1,1,"")</f>
        <v>outh</v>
      </c>
      <c r="BI851">
        <v>1</v>
      </c>
    </row>
    <row r="852" spans="1:61" x14ac:dyDescent="0.25">
      <c r="A852" s="64" t="s">
        <v>7897</v>
      </c>
      <c r="B852" s="64" t="s">
        <v>7942</v>
      </c>
      <c r="C852" s="79" t="s">
        <v>9481</v>
      </c>
      <c r="D852" s="87">
        <v>1</v>
      </c>
      <c r="E852" s="88"/>
      <c r="F852" s="89">
        <v>90</v>
      </c>
      <c r="G852" s="66" t="str">
        <f>IF(Edges[[#This Row],[Vertex 1]]=Edges[[#This Row],[Vertex 2]],"HIDE","SHOW")</f>
        <v>SHOW</v>
      </c>
      <c r="H852" s="77"/>
      <c r="I852" s="90"/>
      <c r="J852" s="90"/>
      <c r="K852" s="34" t="s">
        <v>65</v>
      </c>
      <c r="L852" s="93">
        <v>852</v>
      </c>
      <c r="M852" s="93"/>
      <c r="N852" s="92"/>
      <c r="O852" s="66" t="s">
        <v>232</v>
      </c>
      <c r="P852" s="68">
        <v>42847.10974537037</v>
      </c>
      <c r="Q852" s="66" t="s">
        <v>7978</v>
      </c>
      <c r="R852" s="66"/>
      <c r="S852" s="66"/>
      <c r="T852" s="66"/>
      <c r="U852" s="66"/>
      <c r="V852" s="70" t="s">
        <v>8046</v>
      </c>
      <c r="W852" s="68">
        <v>42847.10974537037</v>
      </c>
      <c r="X852" s="70" t="s">
        <v>8081</v>
      </c>
      <c r="Y852" s="66"/>
      <c r="Z852" s="66"/>
      <c r="AA852" s="72" t="s">
        <v>8132</v>
      </c>
      <c r="AB852" s="72" t="s">
        <v>8181</v>
      </c>
      <c r="AC852" s="66" t="b">
        <v>0</v>
      </c>
      <c r="AD852" s="66">
        <v>1</v>
      </c>
      <c r="AE852" s="72" t="s">
        <v>8197</v>
      </c>
      <c r="AF852" s="66" t="b">
        <v>0</v>
      </c>
      <c r="AG852" s="66" t="s">
        <v>3196</v>
      </c>
      <c r="AH852" s="66"/>
      <c r="AI852" s="72" t="s">
        <v>294</v>
      </c>
      <c r="AJ852" s="66" t="b">
        <v>0</v>
      </c>
      <c r="AK852" s="66">
        <v>0</v>
      </c>
      <c r="AL852" s="72" t="s">
        <v>294</v>
      </c>
      <c r="AM852" s="66" t="s">
        <v>303</v>
      </c>
      <c r="AN852" s="66" t="b">
        <v>0</v>
      </c>
      <c r="AO852" s="72" t="s">
        <v>8181</v>
      </c>
      <c r="AP852" s="66" t="s">
        <v>178</v>
      </c>
      <c r="AQ852" s="66">
        <v>0</v>
      </c>
      <c r="AR852" s="66">
        <v>0</v>
      </c>
      <c r="AS852" s="66"/>
      <c r="AT852" s="66"/>
      <c r="AU852" s="66"/>
      <c r="AV852" s="66"/>
      <c r="AW852" s="66"/>
      <c r="AX852" s="66"/>
      <c r="AY852" s="66"/>
      <c r="AZ852" s="66"/>
      <c r="BA852" s="66" t="s">
        <v>460</v>
      </c>
      <c r="BB852">
        <v>0</v>
      </c>
      <c r="BC852" s="66" t="str">
        <f>VLOOKUP(Edges[[#This Row],[States]],'Sentiment Classification'!E:G,3,FALSE)</f>
        <v>South</v>
      </c>
      <c r="BD852" s="66" t="str">
        <f>IF(Edges[[#This Row],[Vertex 1]]=Edges[[#This Row],[Vertex 2]],"HIDE","SHOW")</f>
        <v>SHOW</v>
      </c>
      <c r="BE852" s="66">
        <f>VLOOKUP(Edges[[#This Row],[Region]],'Sentiment Classification'!J:K,2,FALSE)</f>
        <v>33</v>
      </c>
      <c r="BF852" s="66">
        <f>VLOOKUP(Edges[[#This Row],[States]],'Sentiment Classification'!E:F,2,FALSE)</f>
        <v>17</v>
      </c>
      <c r="BG852" s="65" t="str">
        <f>REPLACE(INDEX(GroupVertices[Group], MATCH(Edges[[#This Row],[Vertex 1]],GroupVertices[Vertex],0)),1,1,"")</f>
        <v>outh</v>
      </c>
      <c r="BH852" s="65" t="str">
        <f>REPLACE(INDEX(GroupVertices[Group], MATCH(Edges[[#This Row],[Vertex 2]],GroupVertices[Vertex],0)),1,1,"")</f>
        <v>outh</v>
      </c>
      <c r="BI852">
        <v>1</v>
      </c>
    </row>
    <row r="853" spans="1:61" x14ac:dyDescent="0.25">
      <c r="A853" s="64" t="s">
        <v>7897</v>
      </c>
      <c r="B853" s="64" t="s">
        <v>7943</v>
      </c>
      <c r="C853" s="79" t="s">
        <v>9481</v>
      </c>
      <c r="D853" s="87">
        <v>1</v>
      </c>
      <c r="E853" s="88"/>
      <c r="F853" s="89">
        <v>90</v>
      </c>
      <c r="G853" s="66" t="str">
        <f>IF(Edges[[#This Row],[Vertex 1]]=Edges[[#This Row],[Vertex 2]],"HIDE","SHOW")</f>
        <v>SHOW</v>
      </c>
      <c r="H853" s="77"/>
      <c r="I853" s="90"/>
      <c r="J853" s="90"/>
      <c r="K853" s="34" t="s">
        <v>65</v>
      </c>
      <c r="L853" s="93">
        <v>853</v>
      </c>
      <c r="M853" s="93"/>
      <c r="N853" s="92"/>
      <c r="O853" s="66" t="s">
        <v>233</v>
      </c>
      <c r="P853" s="68">
        <v>42847.10974537037</v>
      </c>
      <c r="Q853" s="66" t="s">
        <v>7978</v>
      </c>
      <c r="R853" s="66"/>
      <c r="S853" s="66"/>
      <c r="T853" s="66"/>
      <c r="U853" s="66"/>
      <c r="V853" s="70" t="s">
        <v>8046</v>
      </c>
      <c r="W853" s="68">
        <v>42847.10974537037</v>
      </c>
      <c r="X853" s="70" t="s">
        <v>8081</v>
      </c>
      <c r="Y853" s="66"/>
      <c r="Z853" s="66"/>
      <c r="AA853" s="72" t="s">
        <v>8132</v>
      </c>
      <c r="AB853" s="72" t="s">
        <v>8181</v>
      </c>
      <c r="AC853" s="66" t="b">
        <v>0</v>
      </c>
      <c r="AD853" s="66">
        <v>1</v>
      </c>
      <c r="AE853" s="72" t="s">
        <v>8197</v>
      </c>
      <c r="AF853" s="66" t="b">
        <v>0</v>
      </c>
      <c r="AG853" s="66" t="s">
        <v>3196</v>
      </c>
      <c r="AH853" s="66"/>
      <c r="AI853" s="72" t="s">
        <v>294</v>
      </c>
      <c r="AJ853" s="66" t="b">
        <v>0</v>
      </c>
      <c r="AK853" s="66">
        <v>0</v>
      </c>
      <c r="AL853" s="72" t="s">
        <v>294</v>
      </c>
      <c r="AM853" s="66" t="s">
        <v>303</v>
      </c>
      <c r="AN853" s="66" t="b">
        <v>0</v>
      </c>
      <c r="AO853" s="72" t="s">
        <v>8181</v>
      </c>
      <c r="AP853" s="66" t="s">
        <v>178</v>
      </c>
      <c r="AQ853" s="66">
        <v>0</v>
      </c>
      <c r="AR853" s="66">
        <v>0</v>
      </c>
      <c r="AS853" s="66"/>
      <c r="AT853" s="66"/>
      <c r="AU853" s="66"/>
      <c r="AV853" s="66"/>
      <c r="AW853" s="66"/>
      <c r="AX853" s="66"/>
      <c r="AY853" s="66"/>
      <c r="AZ853" s="66"/>
      <c r="BA853" s="66" t="s">
        <v>460</v>
      </c>
      <c r="BB853">
        <v>0</v>
      </c>
      <c r="BC853" s="66" t="str">
        <f>VLOOKUP(Edges[[#This Row],[States]],'Sentiment Classification'!E:G,3,FALSE)</f>
        <v>South</v>
      </c>
      <c r="BD853" s="66" t="str">
        <f>IF(Edges[[#This Row],[Vertex 1]]=Edges[[#This Row],[Vertex 2]],"HIDE","SHOW")</f>
        <v>SHOW</v>
      </c>
      <c r="BE853" s="66">
        <f>VLOOKUP(Edges[[#This Row],[Region]],'Sentiment Classification'!J:K,2,FALSE)</f>
        <v>33</v>
      </c>
      <c r="BF853" s="66">
        <f>VLOOKUP(Edges[[#This Row],[States]],'Sentiment Classification'!E:F,2,FALSE)</f>
        <v>17</v>
      </c>
      <c r="BG853" s="65" t="str">
        <f>REPLACE(INDEX(GroupVertices[Group], MATCH(Edges[[#This Row],[Vertex 1]],GroupVertices[Vertex],0)),1,1,"")</f>
        <v>outh</v>
      </c>
      <c r="BH853" s="65" t="str">
        <f>REPLACE(INDEX(GroupVertices[Group], MATCH(Edges[[#This Row],[Vertex 2]],GroupVertices[Vertex],0)),1,1,"")</f>
        <v>outh</v>
      </c>
      <c r="BI853">
        <v>1</v>
      </c>
    </row>
    <row r="854" spans="1:61" x14ac:dyDescent="0.25">
      <c r="A854" s="64" t="s">
        <v>7897</v>
      </c>
      <c r="B854" s="64" t="s">
        <v>7944</v>
      </c>
      <c r="C854" s="79" t="s">
        <v>9481</v>
      </c>
      <c r="D854" s="87">
        <v>1</v>
      </c>
      <c r="E854" s="88"/>
      <c r="F854" s="89">
        <v>90</v>
      </c>
      <c r="G854" s="66" t="str">
        <f>IF(Edges[[#This Row],[Vertex 1]]=Edges[[#This Row],[Vertex 2]],"HIDE","SHOW")</f>
        <v>SHOW</v>
      </c>
      <c r="H854" s="77"/>
      <c r="I854" s="90"/>
      <c r="J854" s="90"/>
      <c r="K854" s="34" t="s">
        <v>65</v>
      </c>
      <c r="L854" s="93">
        <v>854</v>
      </c>
      <c r="M854" s="93"/>
      <c r="N854" s="92"/>
      <c r="O854" s="66" t="s">
        <v>232</v>
      </c>
      <c r="P854" s="68">
        <v>42847.10974537037</v>
      </c>
      <c r="Q854" s="66" t="s">
        <v>7978</v>
      </c>
      <c r="R854" s="66"/>
      <c r="S854" s="66"/>
      <c r="T854" s="66"/>
      <c r="U854" s="66"/>
      <c r="V854" s="70" t="s">
        <v>8046</v>
      </c>
      <c r="W854" s="68">
        <v>42847.10974537037</v>
      </c>
      <c r="X854" s="70" t="s">
        <v>8081</v>
      </c>
      <c r="Y854" s="66"/>
      <c r="Z854" s="66"/>
      <c r="AA854" s="72" t="s">
        <v>8132</v>
      </c>
      <c r="AB854" s="72" t="s">
        <v>8181</v>
      </c>
      <c r="AC854" s="66" t="b">
        <v>0</v>
      </c>
      <c r="AD854" s="66">
        <v>1</v>
      </c>
      <c r="AE854" s="72" t="s">
        <v>8197</v>
      </c>
      <c r="AF854" s="66" t="b">
        <v>0</v>
      </c>
      <c r="AG854" s="66" t="s">
        <v>3196</v>
      </c>
      <c r="AH854" s="66"/>
      <c r="AI854" s="72" t="s">
        <v>294</v>
      </c>
      <c r="AJ854" s="66" t="b">
        <v>0</v>
      </c>
      <c r="AK854" s="66">
        <v>0</v>
      </c>
      <c r="AL854" s="72" t="s">
        <v>294</v>
      </c>
      <c r="AM854" s="66" t="s">
        <v>303</v>
      </c>
      <c r="AN854" s="66" t="b">
        <v>0</v>
      </c>
      <c r="AO854" s="72" t="s">
        <v>8181</v>
      </c>
      <c r="AP854" s="66" t="s">
        <v>178</v>
      </c>
      <c r="AQ854" s="66">
        <v>0</v>
      </c>
      <c r="AR854" s="66">
        <v>0</v>
      </c>
      <c r="AS854" s="66"/>
      <c r="AT854" s="66"/>
      <c r="AU854" s="66"/>
      <c r="AV854" s="66"/>
      <c r="AW854" s="66"/>
      <c r="AX854" s="66"/>
      <c r="AY854" s="66"/>
      <c r="AZ854" s="66"/>
      <c r="BA854" s="66" t="s">
        <v>460</v>
      </c>
      <c r="BB854">
        <v>0</v>
      </c>
      <c r="BC854" s="66" t="str">
        <f>VLOOKUP(Edges[[#This Row],[States]],'Sentiment Classification'!E:G,3,FALSE)</f>
        <v>South</v>
      </c>
      <c r="BD854" s="66" t="str">
        <f>IF(Edges[[#This Row],[Vertex 1]]=Edges[[#This Row],[Vertex 2]],"HIDE","SHOW")</f>
        <v>SHOW</v>
      </c>
      <c r="BE854" s="66">
        <f>VLOOKUP(Edges[[#This Row],[Region]],'Sentiment Classification'!J:K,2,FALSE)</f>
        <v>33</v>
      </c>
      <c r="BF854" s="66">
        <f>VLOOKUP(Edges[[#This Row],[States]],'Sentiment Classification'!E:F,2,FALSE)</f>
        <v>17</v>
      </c>
      <c r="BG854" s="65" t="str">
        <f>REPLACE(INDEX(GroupVertices[Group], MATCH(Edges[[#This Row],[Vertex 1]],GroupVertices[Vertex],0)),1,1,"")</f>
        <v>outh</v>
      </c>
      <c r="BH854" s="65" t="str">
        <f>REPLACE(INDEX(GroupVertices[Group], MATCH(Edges[[#This Row],[Vertex 2]],GroupVertices[Vertex],0)),1,1,"")</f>
        <v>outh</v>
      </c>
      <c r="BI854">
        <v>1</v>
      </c>
    </row>
    <row r="855" spans="1:61" x14ac:dyDescent="0.25">
      <c r="A855" s="64" t="s">
        <v>7898</v>
      </c>
      <c r="B855" s="64" t="s">
        <v>7945</v>
      </c>
      <c r="C855" s="79" t="s">
        <v>9479</v>
      </c>
      <c r="D855" s="87">
        <v>1</v>
      </c>
      <c r="E855" s="88"/>
      <c r="F855" s="89">
        <v>90</v>
      </c>
      <c r="G855" s="66" t="str">
        <f>IF(Edges[[#This Row],[Vertex 1]]=Edges[[#This Row],[Vertex 2]],"HIDE","SHOW")</f>
        <v>SHOW</v>
      </c>
      <c r="H855" s="77"/>
      <c r="I855" s="90"/>
      <c r="J855" s="90"/>
      <c r="K855" s="34" t="s">
        <v>65</v>
      </c>
      <c r="L855" s="93">
        <v>855</v>
      </c>
      <c r="M855" s="93"/>
      <c r="N855" s="92"/>
      <c r="O855" s="66" t="s">
        <v>233</v>
      </c>
      <c r="P855" s="68">
        <v>42847.175150462965</v>
      </c>
      <c r="Q855" s="66" t="s">
        <v>7979</v>
      </c>
      <c r="R855" s="66"/>
      <c r="S855" s="66"/>
      <c r="T855" s="66"/>
      <c r="U855" s="66"/>
      <c r="V855" s="70" t="s">
        <v>8047</v>
      </c>
      <c r="W855" s="68">
        <v>42847.175150462965</v>
      </c>
      <c r="X855" s="70" t="s">
        <v>8082</v>
      </c>
      <c r="Y855" s="66"/>
      <c r="Z855" s="66"/>
      <c r="AA855" s="72" t="s">
        <v>8133</v>
      </c>
      <c r="AB855" s="72" t="s">
        <v>8182</v>
      </c>
      <c r="AC855" s="66" t="b">
        <v>0</v>
      </c>
      <c r="AD855" s="66">
        <v>1</v>
      </c>
      <c r="AE855" s="72" t="s">
        <v>8198</v>
      </c>
      <c r="AF855" s="66" t="b">
        <v>0</v>
      </c>
      <c r="AG855" s="66" t="s">
        <v>297</v>
      </c>
      <c r="AH855" s="66"/>
      <c r="AI855" s="72" t="s">
        <v>294</v>
      </c>
      <c r="AJ855" s="66" t="b">
        <v>0</v>
      </c>
      <c r="AK855" s="66">
        <v>0</v>
      </c>
      <c r="AL855" s="72" t="s">
        <v>294</v>
      </c>
      <c r="AM855" s="66" t="s">
        <v>306</v>
      </c>
      <c r="AN855" s="66" t="b">
        <v>0</v>
      </c>
      <c r="AO855" s="72" t="s">
        <v>8182</v>
      </c>
      <c r="AP855" s="66" t="s">
        <v>178</v>
      </c>
      <c r="AQ855" s="66">
        <v>0</v>
      </c>
      <c r="AR855" s="66">
        <v>0</v>
      </c>
      <c r="AS855" s="66"/>
      <c r="AT855" s="66"/>
      <c r="AU855" s="66"/>
      <c r="AV855" s="66"/>
      <c r="AW855" s="66"/>
      <c r="AX855" s="66"/>
      <c r="AY855" s="66"/>
      <c r="AZ855" s="66"/>
      <c r="BA855" s="66" t="s">
        <v>460</v>
      </c>
      <c r="BB855">
        <v>1</v>
      </c>
      <c r="BC855" s="66" t="str">
        <f>VLOOKUP(Edges[[#This Row],[States]],'Sentiment Classification'!E:G,3,FALSE)</f>
        <v>South</v>
      </c>
      <c r="BD855" s="66" t="str">
        <f>IF(Edges[[#This Row],[Vertex 1]]=Edges[[#This Row],[Vertex 2]],"HIDE","SHOW")</f>
        <v>SHOW</v>
      </c>
      <c r="BE855" s="66">
        <f>VLOOKUP(Edges[[#This Row],[Region]],'Sentiment Classification'!J:K,2,FALSE)</f>
        <v>33</v>
      </c>
      <c r="BF855" s="66">
        <f>VLOOKUP(Edges[[#This Row],[States]],'Sentiment Classification'!E:F,2,FALSE)</f>
        <v>17</v>
      </c>
      <c r="BG855" s="65" t="str">
        <f>REPLACE(INDEX(GroupVertices[Group], MATCH(Edges[[#This Row],[Vertex 1]],GroupVertices[Vertex],0)),1,1,"")</f>
        <v>outh</v>
      </c>
      <c r="BH855" s="65" t="str">
        <f>REPLACE(INDEX(GroupVertices[Group], MATCH(Edges[[#This Row],[Vertex 2]],GroupVertices[Vertex],0)),1,1,"")</f>
        <v>outh</v>
      </c>
      <c r="BI855">
        <v>1</v>
      </c>
    </row>
    <row r="856" spans="1:61" x14ac:dyDescent="0.25">
      <c r="A856" s="64" t="s">
        <v>7899</v>
      </c>
      <c r="B856" s="64" t="s">
        <v>227</v>
      </c>
      <c r="C856" s="79" t="s">
        <v>9481</v>
      </c>
      <c r="D856" s="87">
        <v>1</v>
      </c>
      <c r="E856" s="88"/>
      <c r="F856" s="89">
        <v>90</v>
      </c>
      <c r="G856" s="66" t="str">
        <f>IF(Edges[[#This Row],[Vertex 1]]=Edges[[#This Row],[Vertex 2]],"HIDE","SHOW")</f>
        <v>SHOW</v>
      </c>
      <c r="H856" s="77"/>
      <c r="I856" s="90"/>
      <c r="J856" s="90"/>
      <c r="K856" s="34" t="s">
        <v>65</v>
      </c>
      <c r="L856" s="93">
        <v>856</v>
      </c>
      <c r="M856" s="93"/>
      <c r="N856" s="92"/>
      <c r="O856" s="66" t="s">
        <v>232</v>
      </c>
      <c r="P856" s="68">
        <v>42847.586354166669</v>
      </c>
      <c r="Q856" s="66" t="s">
        <v>7980</v>
      </c>
      <c r="R856" s="69" t="s">
        <v>8025</v>
      </c>
      <c r="S856" s="66" t="s">
        <v>8036</v>
      </c>
      <c r="T856" s="66" t="s">
        <v>252</v>
      </c>
      <c r="U856" s="66"/>
      <c r="V856" s="70" t="s">
        <v>8048</v>
      </c>
      <c r="W856" s="68">
        <v>42847.586354166669</v>
      </c>
      <c r="X856" s="70" t="s">
        <v>8083</v>
      </c>
      <c r="Y856" s="66">
        <v>16.499082999999999</v>
      </c>
      <c r="Z856" s="66">
        <v>80.651999000000004</v>
      </c>
      <c r="AA856" s="72" t="s">
        <v>8134</v>
      </c>
      <c r="AB856" s="66"/>
      <c r="AC856" s="66" t="b">
        <v>0</v>
      </c>
      <c r="AD856" s="66">
        <v>2</v>
      </c>
      <c r="AE856" s="72" t="s">
        <v>294</v>
      </c>
      <c r="AF856" s="66" t="b">
        <v>0</v>
      </c>
      <c r="AG856" s="66" t="s">
        <v>297</v>
      </c>
      <c r="AH856" s="66"/>
      <c r="AI856" s="72" t="s">
        <v>294</v>
      </c>
      <c r="AJ856" s="66" t="b">
        <v>0</v>
      </c>
      <c r="AK856" s="66">
        <v>1</v>
      </c>
      <c r="AL856" s="72" t="s">
        <v>294</v>
      </c>
      <c r="AM856" s="66" t="s">
        <v>8217</v>
      </c>
      <c r="AN856" s="66" t="b">
        <v>0</v>
      </c>
      <c r="AO856" s="72" t="s">
        <v>8134</v>
      </c>
      <c r="AP856" s="66" t="s">
        <v>178</v>
      </c>
      <c r="AQ856" s="66">
        <v>0</v>
      </c>
      <c r="AR856" s="66">
        <v>0</v>
      </c>
      <c r="AS856" s="66" t="s">
        <v>8218</v>
      </c>
      <c r="AT856" s="66" t="s">
        <v>365</v>
      </c>
      <c r="AU856" s="66" t="s">
        <v>1024</v>
      </c>
      <c r="AV856" s="66" t="s">
        <v>8221</v>
      </c>
      <c r="AW856" s="66" t="s">
        <v>8223</v>
      </c>
      <c r="AX856" s="66" t="s">
        <v>8225</v>
      </c>
      <c r="AY856" s="66" t="s">
        <v>1031</v>
      </c>
      <c r="AZ856" s="69" t="s">
        <v>8226</v>
      </c>
      <c r="BA856" s="66" t="s">
        <v>460</v>
      </c>
      <c r="BB856">
        <v>0</v>
      </c>
      <c r="BC856" s="66" t="str">
        <f>VLOOKUP(Edges[[#This Row],[States]],'Sentiment Classification'!E:G,3,FALSE)</f>
        <v>South</v>
      </c>
      <c r="BD856" s="66" t="str">
        <f>IF(Edges[[#This Row],[Vertex 1]]=Edges[[#This Row],[Vertex 2]],"HIDE","SHOW")</f>
        <v>SHOW</v>
      </c>
      <c r="BE856" s="66">
        <f>VLOOKUP(Edges[[#This Row],[Region]],'Sentiment Classification'!J:K,2,FALSE)</f>
        <v>33</v>
      </c>
      <c r="BF856" s="66">
        <f>VLOOKUP(Edges[[#This Row],[States]],'Sentiment Classification'!E:F,2,FALSE)</f>
        <v>17</v>
      </c>
      <c r="BG856" s="65" t="str">
        <f>REPLACE(INDEX(GroupVertices[Group], MATCH(Edges[[#This Row],[Vertex 1]],GroupVertices[Vertex],0)),1,1,"")</f>
        <v>outh</v>
      </c>
      <c r="BH856" s="65" t="str">
        <f>REPLACE(INDEX(GroupVertices[Group], MATCH(Edges[[#This Row],[Vertex 2]],GroupVertices[Vertex],0)),1,1,"")</f>
        <v>A</v>
      </c>
      <c r="BI856">
        <v>1</v>
      </c>
    </row>
    <row r="857" spans="1:61" x14ac:dyDescent="0.25">
      <c r="A857" s="64" t="s">
        <v>7900</v>
      </c>
      <c r="B857" s="64" t="s">
        <v>7899</v>
      </c>
      <c r="C857" s="79" t="s">
        <v>9481</v>
      </c>
      <c r="D857" s="87">
        <v>1</v>
      </c>
      <c r="E857" s="88"/>
      <c r="F857" s="89">
        <v>90</v>
      </c>
      <c r="G857" s="66" t="str">
        <f>IF(Edges[[#This Row],[Vertex 1]]=Edges[[#This Row],[Vertex 2]],"HIDE","SHOW")</f>
        <v>SHOW</v>
      </c>
      <c r="H857" s="77"/>
      <c r="I857" s="90"/>
      <c r="J857" s="90"/>
      <c r="K857" s="34" t="s">
        <v>65</v>
      </c>
      <c r="L857" s="93">
        <v>857</v>
      </c>
      <c r="M857" s="93"/>
      <c r="N857" s="92"/>
      <c r="O857" s="66" t="s">
        <v>232</v>
      </c>
      <c r="P857" s="68">
        <v>42847.600844907407</v>
      </c>
      <c r="Q857" s="66" t="s">
        <v>7981</v>
      </c>
      <c r="R857" s="69" t="s">
        <v>8025</v>
      </c>
      <c r="S857" s="66" t="s">
        <v>8036</v>
      </c>
      <c r="T857" s="66" t="s">
        <v>252</v>
      </c>
      <c r="U857" s="66"/>
      <c r="V857" s="70" t="s">
        <v>8049</v>
      </c>
      <c r="W857" s="68">
        <v>42847.600844907407</v>
      </c>
      <c r="X857" s="70" t="s">
        <v>8084</v>
      </c>
      <c r="Y857" s="66"/>
      <c r="Z857" s="66"/>
      <c r="AA857" s="72" t="s">
        <v>8135</v>
      </c>
      <c r="AB857" s="66"/>
      <c r="AC857" s="66" t="b">
        <v>0</v>
      </c>
      <c r="AD857" s="66">
        <v>0</v>
      </c>
      <c r="AE857" s="72" t="s">
        <v>294</v>
      </c>
      <c r="AF857" s="66" t="b">
        <v>0</v>
      </c>
      <c r="AG857" s="66" t="s">
        <v>297</v>
      </c>
      <c r="AH857" s="66"/>
      <c r="AI857" s="72" t="s">
        <v>294</v>
      </c>
      <c r="AJ857" s="66" t="b">
        <v>0</v>
      </c>
      <c r="AK857" s="66">
        <v>1</v>
      </c>
      <c r="AL857" s="72" t="s">
        <v>8134</v>
      </c>
      <c r="AM857" s="66" t="s">
        <v>303</v>
      </c>
      <c r="AN857" s="66" t="b">
        <v>0</v>
      </c>
      <c r="AO857" s="72" t="s">
        <v>8134</v>
      </c>
      <c r="AP857" s="66" t="s">
        <v>178</v>
      </c>
      <c r="AQ857" s="66">
        <v>0</v>
      </c>
      <c r="AR857" s="66">
        <v>0</v>
      </c>
      <c r="AS857" s="66"/>
      <c r="AT857" s="66"/>
      <c r="AU857" s="66"/>
      <c r="AV857" s="66"/>
      <c r="AW857" s="66"/>
      <c r="AX857" s="66"/>
      <c r="AY857" s="66"/>
      <c r="AZ857" s="66"/>
      <c r="BA857" s="66" t="s">
        <v>460</v>
      </c>
      <c r="BB857">
        <v>0</v>
      </c>
      <c r="BC857" s="66" t="str">
        <f>VLOOKUP(Edges[[#This Row],[States]],'Sentiment Classification'!E:G,3,FALSE)</f>
        <v>South</v>
      </c>
      <c r="BD857" s="66" t="str">
        <f>IF(Edges[[#This Row],[Vertex 1]]=Edges[[#This Row],[Vertex 2]],"HIDE","SHOW")</f>
        <v>SHOW</v>
      </c>
      <c r="BE857" s="66">
        <f>VLOOKUP(Edges[[#This Row],[Region]],'Sentiment Classification'!J:K,2,FALSE)</f>
        <v>33</v>
      </c>
      <c r="BF857" s="66">
        <f>VLOOKUP(Edges[[#This Row],[States]],'Sentiment Classification'!E:F,2,FALSE)</f>
        <v>17</v>
      </c>
      <c r="BG857" s="65" t="str">
        <f>REPLACE(INDEX(GroupVertices[Group], MATCH(Edges[[#This Row],[Vertex 1]],GroupVertices[Vertex],0)),1,1,"")</f>
        <v>outh</v>
      </c>
      <c r="BH857" s="65" t="str">
        <f>REPLACE(INDEX(GroupVertices[Group], MATCH(Edges[[#This Row],[Vertex 2]],GroupVertices[Vertex],0)),1,1,"")</f>
        <v>outh</v>
      </c>
      <c r="BI857">
        <v>1</v>
      </c>
    </row>
    <row r="858" spans="1:61" x14ac:dyDescent="0.25">
      <c r="A858" s="64" t="s">
        <v>7900</v>
      </c>
      <c r="B858" s="64" t="s">
        <v>227</v>
      </c>
      <c r="C858" s="79" t="s">
        <v>9481</v>
      </c>
      <c r="D858" s="87">
        <v>1</v>
      </c>
      <c r="E858" s="88"/>
      <c r="F858" s="89">
        <v>90</v>
      </c>
      <c r="G858" s="66" t="str">
        <f>IF(Edges[[#This Row],[Vertex 1]]=Edges[[#This Row],[Vertex 2]],"HIDE","SHOW")</f>
        <v>SHOW</v>
      </c>
      <c r="H858" s="77"/>
      <c r="I858" s="90"/>
      <c r="J858" s="90"/>
      <c r="K858" s="34" t="s">
        <v>65</v>
      </c>
      <c r="L858" s="93">
        <v>858</v>
      </c>
      <c r="M858" s="93"/>
      <c r="N858" s="92"/>
      <c r="O858" s="66" t="s">
        <v>232</v>
      </c>
      <c r="P858" s="68">
        <v>42847.600844907407</v>
      </c>
      <c r="Q858" s="66" t="s">
        <v>7981</v>
      </c>
      <c r="R858" s="69" t="s">
        <v>8025</v>
      </c>
      <c r="S858" s="66" t="s">
        <v>8036</v>
      </c>
      <c r="T858" s="66" t="s">
        <v>252</v>
      </c>
      <c r="U858" s="66"/>
      <c r="V858" s="70" t="s">
        <v>8049</v>
      </c>
      <c r="W858" s="68">
        <v>42847.600844907407</v>
      </c>
      <c r="X858" s="70" t="s">
        <v>8084</v>
      </c>
      <c r="Y858" s="66"/>
      <c r="Z858" s="66"/>
      <c r="AA858" s="72" t="s">
        <v>8135</v>
      </c>
      <c r="AB858" s="66"/>
      <c r="AC858" s="66" t="b">
        <v>0</v>
      </c>
      <c r="AD858" s="66">
        <v>0</v>
      </c>
      <c r="AE858" s="72" t="s">
        <v>294</v>
      </c>
      <c r="AF858" s="66" t="b">
        <v>0</v>
      </c>
      <c r="AG858" s="66" t="s">
        <v>297</v>
      </c>
      <c r="AH858" s="66"/>
      <c r="AI858" s="72" t="s">
        <v>294</v>
      </c>
      <c r="AJ858" s="66" t="b">
        <v>0</v>
      </c>
      <c r="AK858" s="66">
        <v>1</v>
      </c>
      <c r="AL858" s="72" t="s">
        <v>8134</v>
      </c>
      <c r="AM858" s="66" t="s">
        <v>303</v>
      </c>
      <c r="AN858" s="66" t="b">
        <v>0</v>
      </c>
      <c r="AO858" s="72" t="s">
        <v>8134</v>
      </c>
      <c r="AP858" s="66" t="s">
        <v>178</v>
      </c>
      <c r="AQ858" s="66">
        <v>0</v>
      </c>
      <c r="AR858" s="66">
        <v>0</v>
      </c>
      <c r="AS858" s="66"/>
      <c r="AT858" s="66"/>
      <c r="AU858" s="66"/>
      <c r="AV858" s="66"/>
      <c r="AW858" s="66"/>
      <c r="AX858" s="66"/>
      <c r="AY858" s="66"/>
      <c r="AZ858" s="66"/>
      <c r="BA858" s="66" t="s">
        <v>460</v>
      </c>
      <c r="BB858">
        <v>0</v>
      </c>
      <c r="BC858" s="66" t="str">
        <f>VLOOKUP(Edges[[#This Row],[States]],'Sentiment Classification'!E:G,3,FALSE)</f>
        <v>South</v>
      </c>
      <c r="BD858" s="66" t="str">
        <f>IF(Edges[[#This Row],[Vertex 1]]=Edges[[#This Row],[Vertex 2]],"HIDE","SHOW")</f>
        <v>SHOW</v>
      </c>
      <c r="BE858" s="66">
        <f>VLOOKUP(Edges[[#This Row],[Region]],'Sentiment Classification'!J:K,2,FALSE)</f>
        <v>33</v>
      </c>
      <c r="BF858" s="66">
        <f>VLOOKUP(Edges[[#This Row],[States]],'Sentiment Classification'!E:F,2,FALSE)</f>
        <v>17</v>
      </c>
      <c r="BG858" s="65" t="str">
        <f>REPLACE(INDEX(GroupVertices[Group], MATCH(Edges[[#This Row],[Vertex 1]],GroupVertices[Vertex],0)),1,1,"")</f>
        <v>outh</v>
      </c>
      <c r="BH858" s="65" t="str">
        <f>REPLACE(INDEX(GroupVertices[Group], MATCH(Edges[[#This Row],[Vertex 2]],GroupVertices[Vertex],0)),1,1,"")</f>
        <v>A</v>
      </c>
      <c r="BI858">
        <v>1</v>
      </c>
    </row>
    <row r="859" spans="1:61" x14ac:dyDescent="0.25">
      <c r="A859" s="64" t="s">
        <v>7901</v>
      </c>
      <c r="B859" s="64" t="s">
        <v>231</v>
      </c>
      <c r="C859" s="79" t="s">
        <v>9479</v>
      </c>
      <c r="D859" s="87">
        <v>1</v>
      </c>
      <c r="E859" s="88"/>
      <c r="F859" s="89">
        <v>90</v>
      </c>
      <c r="G859" s="66" t="str">
        <f>IF(Edges[[#This Row],[Vertex 1]]=Edges[[#This Row],[Vertex 2]],"HIDE","SHOW")</f>
        <v>SHOW</v>
      </c>
      <c r="H859" s="77"/>
      <c r="I859" s="90"/>
      <c r="J859" s="90"/>
      <c r="K859" s="34" t="s">
        <v>65</v>
      </c>
      <c r="L859" s="93">
        <v>859</v>
      </c>
      <c r="M859" s="93"/>
      <c r="N859" s="92"/>
      <c r="O859" s="66" t="s">
        <v>232</v>
      </c>
      <c r="P859" s="68">
        <v>42847.723263888889</v>
      </c>
      <c r="Q859" s="66" t="s">
        <v>7982</v>
      </c>
      <c r="R859" s="69" t="s">
        <v>8026</v>
      </c>
      <c r="S859" s="66" t="s">
        <v>251</v>
      </c>
      <c r="T859" s="66"/>
      <c r="U859" s="66"/>
      <c r="V859" s="70" t="s">
        <v>418</v>
      </c>
      <c r="W859" s="68">
        <v>42847.723263888889</v>
      </c>
      <c r="X859" s="70" t="s">
        <v>8085</v>
      </c>
      <c r="Y859" s="66"/>
      <c r="Z859" s="66"/>
      <c r="AA859" s="72" t="s">
        <v>8136</v>
      </c>
      <c r="AB859" s="66"/>
      <c r="AC859" s="66" t="b">
        <v>0</v>
      </c>
      <c r="AD859" s="66">
        <v>0</v>
      </c>
      <c r="AE859" s="72" t="s">
        <v>294</v>
      </c>
      <c r="AF859" s="66" t="b">
        <v>0</v>
      </c>
      <c r="AG859" s="66" t="s">
        <v>1016</v>
      </c>
      <c r="AH859" s="66"/>
      <c r="AI859" s="72" t="s">
        <v>294</v>
      </c>
      <c r="AJ859" s="66" t="b">
        <v>0</v>
      </c>
      <c r="AK859" s="66">
        <v>0</v>
      </c>
      <c r="AL859" s="72" t="s">
        <v>294</v>
      </c>
      <c r="AM859" s="66" t="s">
        <v>307</v>
      </c>
      <c r="AN859" s="66" t="b">
        <v>0</v>
      </c>
      <c r="AO859" s="72" t="s">
        <v>8136</v>
      </c>
      <c r="AP859" s="66" t="s">
        <v>178</v>
      </c>
      <c r="AQ859" s="66">
        <v>0</v>
      </c>
      <c r="AR859" s="66">
        <v>0</v>
      </c>
      <c r="AS859" s="66"/>
      <c r="AT859" s="66"/>
      <c r="AU859" s="66"/>
      <c r="AV859" s="66"/>
      <c r="AW859" s="66"/>
      <c r="AX859" s="66"/>
      <c r="AY859" s="66"/>
      <c r="AZ859" s="66"/>
      <c r="BA859" s="66" t="s">
        <v>460</v>
      </c>
      <c r="BB859">
        <v>1</v>
      </c>
      <c r="BC859" s="66" t="str">
        <f>VLOOKUP(Edges[[#This Row],[States]],'Sentiment Classification'!E:G,3,FALSE)</f>
        <v>South</v>
      </c>
      <c r="BD859" s="66" t="str">
        <f>IF(Edges[[#This Row],[Vertex 1]]=Edges[[#This Row],[Vertex 2]],"HIDE","SHOW")</f>
        <v>SHOW</v>
      </c>
      <c r="BE859" s="66">
        <f>VLOOKUP(Edges[[#This Row],[Region]],'Sentiment Classification'!J:K,2,FALSE)</f>
        <v>33</v>
      </c>
      <c r="BF859" s="66">
        <f>VLOOKUP(Edges[[#This Row],[States]],'Sentiment Classification'!E:F,2,FALSE)</f>
        <v>17</v>
      </c>
      <c r="BG859" s="65" t="str">
        <f>REPLACE(INDEX(GroupVertices[Group], MATCH(Edges[[#This Row],[Vertex 1]],GroupVertices[Vertex],0)),1,1,"")</f>
        <v>outh</v>
      </c>
      <c r="BH859" s="65" t="str">
        <f>REPLACE(INDEX(GroupVertices[Group], MATCH(Edges[[#This Row],[Vertex 2]],GroupVertices[Vertex],0)),1,1,"")</f>
        <v>A</v>
      </c>
      <c r="BI859">
        <v>1</v>
      </c>
    </row>
    <row r="860" spans="1:61" x14ac:dyDescent="0.25">
      <c r="A860" s="64" t="s">
        <v>7902</v>
      </c>
      <c r="B860" s="64" t="s">
        <v>7946</v>
      </c>
      <c r="C860" s="79" t="s">
        <v>9481</v>
      </c>
      <c r="D860" s="87">
        <v>1</v>
      </c>
      <c r="E860" s="88"/>
      <c r="F860" s="89">
        <v>90</v>
      </c>
      <c r="G860" s="66" t="str">
        <f>IF(Edges[[#This Row],[Vertex 1]]=Edges[[#This Row],[Vertex 2]],"HIDE","SHOW")</f>
        <v>SHOW</v>
      </c>
      <c r="H860" s="77"/>
      <c r="I860" s="90"/>
      <c r="J860" s="90"/>
      <c r="K860" s="34" t="s">
        <v>65</v>
      </c>
      <c r="L860" s="93">
        <v>860</v>
      </c>
      <c r="M860" s="93"/>
      <c r="N860" s="92"/>
      <c r="O860" s="66" t="s">
        <v>232</v>
      </c>
      <c r="P860" s="68">
        <v>42848.23159722222</v>
      </c>
      <c r="Q860" s="66" t="s">
        <v>7983</v>
      </c>
      <c r="R860" s="69" t="s">
        <v>8027</v>
      </c>
      <c r="S860" s="66" t="s">
        <v>525</v>
      </c>
      <c r="T860" s="66"/>
      <c r="U860" s="66"/>
      <c r="V860" s="70" t="s">
        <v>8050</v>
      </c>
      <c r="W860" s="68">
        <v>42848.23159722222</v>
      </c>
      <c r="X860" s="70" t="s">
        <v>8086</v>
      </c>
      <c r="Y860" s="66"/>
      <c r="Z860" s="66"/>
      <c r="AA860" s="72" t="s">
        <v>8137</v>
      </c>
      <c r="AB860" s="72" t="s">
        <v>8183</v>
      </c>
      <c r="AC860" s="66" t="b">
        <v>0</v>
      </c>
      <c r="AD860" s="66">
        <v>2</v>
      </c>
      <c r="AE860" s="72" t="s">
        <v>8199</v>
      </c>
      <c r="AF860" s="66" t="b">
        <v>0</v>
      </c>
      <c r="AG860" s="66" t="s">
        <v>298</v>
      </c>
      <c r="AH860" s="66"/>
      <c r="AI860" s="72" t="s">
        <v>294</v>
      </c>
      <c r="AJ860" s="66" t="b">
        <v>0</v>
      </c>
      <c r="AK860" s="66">
        <v>0</v>
      </c>
      <c r="AL860" s="72" t="s">
        <v>294</v>
      </c>
      <c r="AM860" s="66" t="s">
        <v>585</v>
      </c>
      <c r="AN860" s="66" t="b">
        <v>1</v>
      </c>
      <c r="AO860" s="72" t="s">
        <v>8183</v>
      </c>
      <c r="AP860" s="66" t="s">
        <v>178</v>
      </c>
      <c r="AQ860" s="66">
        <v>0</v>
      </c>
      <c r="AR860" s="66">
        <v>0</v>
      </c>
      <c r="AS860" s="66" t="s">
        <v>8219</v>
      </c>
      <c r="AT860" s="66" t="s">
        <v>6611</v>
      </c>
      <c r="AU860" s="66" t="s">
        <v>8220</v>
      </c>
      <c r="AV860" s="66" t="s">
        <v>8222</v>
      </c>
      <c r="AW860" s="66" t="s">
        <v>8224</v>
      </c>
      <c r="AX860" s="66" t="s">
        <v>3549</v>
      </c>
      <c r="AY860" s="66" t="s">
        <v>3205</v>
      </c>
      <c r="AZ860" s="69" t="s">
        <v>8227</v>
      </c>
      <c r="BA860" s="66" t="s">
        <v>460</v>
      </c>
      <c r="BB860">
        <v>0</v>
      </c>
      <c r="BC860" s="66" t="str">
        <f>VLOOKUP(Edges[[#This Row],[States]],'Sentiment Classification'!E:G,3,FALSE)</f>
        <v>South</v>
      </c>
      <c r="BD860" s="66" t="str">
        <f>IF(Edges[[#This Row],[Vertex 1]]=Edges[[#This Row],[Vertex 2]],"HIDE","SHOW")</f>
        <v>SHOW</v>
      </c>
      <c r="BE860" s="66">
        <f>VLOOKUP(Edges[[#This Row],[Region]],'Sentiment Classification'!J:K,2,FALSE)</f>
        <v>33</v>
      </c>
      <c r="BF860" s="66">
        <f>VLOOKUP(Edges[[#This Row],[States]],'Sentiment Classification'!E:F,2,FALSE)</f>
        <v>17</v>
      </c>
      <c r="BG860" s="65" t="str">
        <f>REPLACE(INDEX(GroupVertices[Group], MATCH(Edges[[#This Row],[Vertex 1]],GroupVertices[Vertex],0)),1,1,"")</f>
        <v>outh</v>
      </c>
      <c r="BH860" s="65" t="str">
        <f>REPLACE(INDEX(GroupVertices[Group], MATCH(Edges[[#This Row],[Vertex 2]],GroupVertices[Vertex],0)),1,1,"")</f>
        <v>outh</v>
      </c>
      <c r="BI860">
        <v>1</v>
      </c>
    </row>
    <row r="861" spans="1:61" x14ac:dyDescent="0.25">
      <c r="A861" s="64" t="s">
        <v>7902</v>
      </c>
      <c r="B861" s="64" t="s">
        <v>7947</v>
      </c>
      <c r="C861" s="79" t="s">
        <v>9481</v>
      </c>
      <c r="D861" s="87">
        <v>1</v>
      </c>
      <c r="E861" s="88"/>
      <c r="F861" s="89">
        <v>90</v>
      </c>
      <c r="G861" s="66" t="str">
        <f>IF(Edges[[#This Row],[Vertex 1]]=Edges[[#This Row],[Vertex 2]],"HIDE","SHOW")</f>
        <v>SHOW</v>
      </c>
      <c r="H861" s="77"/>
      <c r="I861" s="90"/>
      <c r="J861" s="90"/>
      <c r="K861" s="34" t="s">
        <v>65</v>
      </c>
      <c r="L861" s="93">
        <v>861</v>
      </c>
      <c r="M861" s="93"/>
      <c r="N861" s="92"/>
      <c r="O861" s="66" t="s">
        <v>233</v>
      </c>
      <c r="P861" s="68">
        <v>42848.23159722222</v>
      </c>
      <c r="Q861" s="66" t="s">
        <v>7983</v>
      </c>
      <c r="R861" s="69" t="s">
        <v>8027</v>
      </c>
      <c r="S861" s="66" t="s">
        <v>525</v>
      </c>
      <c r="T861" s="66"/>
      <c r="U861" s="66"/>
      <c r="V861" s="70" t="s">
        <v>8050</v>
      </c>
      <c r="W861" s="68">
        <v>42848.23159722222</v>
      </c>
      <c r="X861" s="70" t="s">
        <v>8086</v>
      </c>
      <c r="Y861" s="66"/>
      <c r="Z861" s="66"/>
      <c r="AA861" s="72" t="s">
        <v>8137</v>
      </c>
      <c r="AB861" s="72" t="s">
        <v>8183</v>
      </c>
      <c r="AC861" s="66" t="b">
        <v>0</v>
      </c>
      <c r="AD861" s="66">
        <v>2</v>
      </c>
      <c r="AE861" s="72" t="s">
        <v>8199</v>
      </c>
      <c r="AF861" s="66" t="b">
        <v>0</v>
      </c>
      <c r="AG861" s="66" t="s">
        <v>298</v>
      </c>
      <c r="AH861" s="66"/>
      <c r="AI861" s="72" t="s">
        <v>294</v>
      </c>
      <c r="AJ861" s="66" t="b">
        <v>0</v>
      </c>
      <c r="AK861" s="66">
        <v>0</v>
      </c>
      <c r="AL861" s="72" t="s">
        <v>294</v>
      </c>
      <c r="AM861" s="66" t="s">
        <v>585</v>
      </c>
      <c r="AN861" s="66" t="b">
        <v>1</v>
      </c>
      <c r="AO861" s="72" t="s">
        <v>8183</v>
      </c>
      <c r="AP861" s="66" t="s">
        <v>178</v>
      </c>
      <c r="AQ861" s="66">
        <v>0</v>
      </c>
      <c r="AR861" s="66">
        <v>0</v>
      </c>
      <c r="AS861" s="66" t="s">
        <v>8219</v>
      </c>
      <c r="AT861" s="66" t="s">
        <v>6611</v>
      </c>
      <c r="AU861" s="66" t="s">
        <v>8220</v>
      </c>
      <c r="AV861" s="66" t="s">
        <v>8222</v>
      </c>
      <c r="AW861" s="66" t="s">
        <v>8224</v>
      </c>
      <c r="AX861" s="66" t="s">
        <v>3549</v>
      </c>
      <c r="AY861" s="66" t="s">
        <v>3205</v>
      </c>
      <c r="AZ861" s="69" t="s">
        <v>8227</v>
      </c>
      <c r="BA861" s="66" t="s">
        <v>460</v>
      </c>
      <c r="BB861">
        <v>0</v>
      </c>
      <c r="BC861" s="66" t="str">
        <f>VLOOKUP(Edges[[#This Row],[States]],'Sentiment Classification'!E:G,3,FALSE)</f>
        <v>South</v>
      </c>
      <c r="BD861" s="66" t="str">
        <f>IF(Edges[[#This Row],[Vertex 1]]=Edges[[#This Row],[Vertex 2]],"HIDE","SHOW")</f>
        <v>SHOW</v>
      </c>
      <c r="BE861" s="66">
        <f>VLOOKUP(Edges[[#This Row],[Region]],'Sentiment Classification'!J:K,2,FALSE)</f>
        <v>33</v>
      </c>
      <c r="BF861" s="66">
        <f>VLOOKUP(Edges[[#This Row],[States]],'Sentiment Classification'!E:F,2,FALSE)</f>
        <v>17</v>
      </c>
      <c r="BG861" s="65" t="str">
        <f>REPLACE(INDEX(GroupVertices[Group], MATCH(Edges[[#This Row],[Vertex 1]],GroupVertices[Vertex],0)),1,1,"")</f>
        <v>outh</v>
      </c>
      <c r="BH861" s="65" t="str">
        <f>REPLACE(INDEX(GroupVertices[Group], MATCH(Edges[[#This Row],[Vertex 2]],GroupVertices[Vertex],0)),1,1,"")</f>
        <v>outh</v>
      </c>
      <c r="BI861">
        <v>1</v>
      </c>
    </row>
    <row r="862" spans="1:61" x14ac:dyDescent="0.25">
      <c r="A862" s="64" t="s">
        <v>7903</v>
      </c>
      <c r="B862" s="64" t="s">
        <v>3840</v>
      </c>
      <c r="C862" s="79" t="s">
        <v>9480</v>
      </c>
      <c r="D862" s="87">
        <v>1</v>
      </c>
      <c r="E862" s="88"/>
      <c r="F862" s="89">
        <v>90</v>
      </c>
      <c r="G862" s="66" t="str">
        <f>IF(Edges[[#This Row],[Vertex 1]]=Edges[[#This Row],[Vertex 2]],"HIDE","SHOW")</f>
        <v>SHOW</v>
      </c>
      <c r="H862" s="77"/>
      <c r="I862" s="90"/>
      <c r="J862" s="90"/>
      <c r="K862" s="34" t="s">
        <v>65</v>
      </c>
      <c r="L862" s="93">
        <v>862</v>
      </c>
      <c r="M862" s="93"/>
      <c r="N862" s="92"/>
      <c r="O862" s="66" t="s">
        <v>232</v>
      </c>
      <c r="P862" s="68">
        <v>42848.775891203702</v>
      </c>
      <c r="Q862" s="66" t="s">
        <v>7984</v>
      </c>
      <c r="R862" s="66"/>
      <c r="S862" s="66"/>
      <c r="T862" s="66"/>
      <c r="U862" s="66"/>
      <c r="V862" s="70" t="s">
        <v>8051</v>
      </c>
      <c r="W862" s="68">
        <v>42848.775891203702</v>
      </c>
      <c r="X862" s="70" t="s">
        <v>8087</v>
      </c>
      <c r="Y862" s="66"/>
      <c r="Z862" s="66"/>
      <c r="AA862" s="72" t="s">
        <v>8138</v>
      </c>
      <c r="AB862" s="66"/>
      <c r="AC862" s="66" t="b">
        <v>0</v>
      </c>
      <c r="AD862" s="66">
        <v>0</v>
      </c>
      <c r="AE862" s="72" t="s">
        <v>294</v>
      </c>
      <c r="AF862" s="66" t="b">
        <v>0</v>
      </c>
      <c r="AG862" s="66" t="s">
        <v>297</v>
      </c>
      <c r="AH862" s="66"/>
      <c r="AI862" s="72" t="s">
        <v>294</v>
      </c>
      <c r="AJ862" s="66" t="b">
        <v>0</v>
      </c>
      <c r="AK862" s="66">
        <v>0</v>
      </c>
      <c r="AL862" s="72" t="s">
        <v>294</v>
      </c>
      <c r="AM862" s="66" t="s">
        <v>303</v>
      </c>
      <c r="AN862" s="66" t="b">
        <v>0</v>
      </c>
      <c r="AO862" s="72" t="s">
        <v>8138</v>
      </c>
      <c r="AP862" s="66" t="s">
        <v>178</v>
      </c>
      <c r="AQ862" s="66">
        <v>0</v>
      </c>
      <c r="AR862" s="66">
        <v>0</v>
      </c>
      <c r="AS862" s="66"/>
      <c r="AT862" s="66"/>
      <c r="AU862" s="66"/>
      <c r="AV862" s="66"/>
      <c r="AW862" s="66"/>
      <c r="AX862" s="66"/>
      <c r="AY862" s="66"/>
      <c r="AZ862" s="66"/>
      <c r="BA862" s="66" t="s">
        <v>460</v>
      </c>
      <c r="BB862">
        <v>-1</v>
      </c>
      <c r="BC862" s="66" t="str">
        <f>VLOOKUP(Edges[[#This Row],[States]],'Sentiment Classification'!E:G,3,FALSE)</f>
        <v>South</v>
      </c>
      <c r="BD862" s="66" t="str">
        <f>IF(Edges[[#This Row],[Vertex 1]]=Edges[[#This Row],[Vertex 2]],"HIDE","SHOW")</f>
        <v>SHOW</v>
      </c>
      <c r="BE862" s="66">
        <f>VLOOKUP(Edges[[#This Row],[Region]],'Sentiment Classification'!J:K,2,FALSE)</f>
        <v>33</v>
      </c>
      <c r="BF862" s="66">
        <f>VLOOKUP(Edges[[#This Row],[States]],'Sentiment Classification'!E:F,2,FALSE)</f>
        <v>17</v>
      </c>
      <c r="BG862" s="65" t="str">
        <f>REPLACE(INDEX(GroupVertices[Group], MATCH(Edges[[#This Row],[Vertex 1]],GroupVertices[Vertex],0)),1,1,"")</f>
        <v>outh</v>
      </c>
      <c r="BH862" s="65" t="str">
        <f>REPLACE(INDEX(GroupVertices[Group], MATCH(Edges[[#This Row],[Vertex 2]],GroupVertices[Vertex],0)),1,1,"")</f>
        <v>A</v>
      </c>
      <c r="BI862">
        <v>1</v>
      </c>
    </row>
    <row r="863" spans="1:61" x14ac:dyDescent="0.25">
      <c r="A863" s="64" t="s">
        <v>7903</v>
      </c>
      <c r="B863" s="64" t="s">
        <v>226</v>
      </c>
      <c r="C863" s="79" t="s">
        <v>9480</v>
      </c>
      <c r="D863" s="87">
        <v>1</v>
      </c>
      <c r="E863" s="88"/>
      <c r="F863" s="89">
        <v>90</v>
      </c>
      <c r="G863" s="66" t="str">
        <f>IF(Edges[[#This Row],[Vertex 1]]=Edges[[#This Row],[Vertex 2]],"HIDE","SHOW")</f>
        <v>SHOW</v>
      </c>
      <c r="H863" s="77"/>
      <c r="I863" s="90"/>
      <c r="J863" s="90"/>
      <c r="K863" s="34" t="s">
        <v>65</v>
      </c>
      <c r="L863" s="93">
        <v>863</v>
      </c>
      <c r="M863" s="93"/>
      <c r="N863" s="92"/>
      <c r="O863" s="66" t="s">
        <v>232</v>
      </c>
      <c r="P863" s="68">
        <v>42848.775891203702</v>
      </c>
      <c r="Q863" s="66" t="s">
        <v>7984</v>
      </c>
      <c r="R863" s="66"/>
      <c r="S863" s="66"/>
      <c r="T863" s="66"/>
      <c r="U863" s="66"/>
      <c r="V863" s="70" t="s">
        <v>8051</v>
      </c>
      <c r="W863" s="68">
        <v>42848.775891203702</v>
      </c>
      <c r="X863" s="70" t="s">
        <v>8087</v>
      </c>
      <c r="Y863" s="66"/>
      <c r="Z863" s="66"/>
      <c r="AA863" s="72" t="s">
        <v>8138</v>
      </c>
      <c r="AB863" s="66"/>
      <c r="AC863" s="66" t="b">
        <v>0</v>
      </c>
      <c r="AD863" s="66">
        <v>0</v>
      </c>
      <c r="AE863" s="72" t="s">
        <v>294</v>
      </c>
      <c r="AF863" s="66" t="b">
        <v>0</v>
      </c>
      <c r="AG863" s="66" t="s">
        <v>297</v>
      </c>
      <c r="AH863" s="66"/>
      <c r="AI863" s="72" t="s">
        <v>294</v>
      </c>
      <c r="AJ863" s="66" t="b">
        <v>0</v>
      </c>
      <c r="AK863" s="66">
        <v>0</v>
      </c>
      <c r="AL863" s="72" t="s">
        <v>294</v>
      </c>
      <c r="AM863" s="66" t="s">
        <v>303</v>
      </c>
      <c r="AN863" s="66" t="b">
        <v>0</v>
      </c>
      <c r="AO863" s="72" t="s">
        <v>8138</v>
      </c>
      <c r="AP863" s="66" t="s">
        <v>178</v>
      </c>
      <c r="AQ863" s="66">
        <v>0</v>
      </c>
      <c r="AR863" s="66">
        <v>0</v>
      </c>
      <c r="AS863" s="66"/>
      <c r="AT863" s="66"/>
      <c r="AU863" s="66"/>
      <c r="AV863" s="66"/>
      <c r="AW863" s="66"/>
      <c r="AX863" s="66"/>
      <c r="AY863" s="66"/>
      <c r="AZ863" s="66"/>
      <c r="BA863" s="66" t="s">
        <v>460</v>
      </c>
      <c r="BB863">
        <v>-1</v>
      </c>
      <c r="BC863" s="66" t="str">
        <f>VLOOKUP(Edges[[#This Row],[States]],'Sentiment Classification'!E:G,3,FALSE)</f>
        <v>South</v>
      </c>
      <c r="BD863" s="66" t="str">
        <f>IF(Edges[[#This Row],[Vertex 1]]=Edges[[#This Row],[Vertex 2]],"HIDE","SHOW")</f>
        <v>SHOW</v>
      </c>
      <c r="BE863" s="66">
        <f>VLOOKUP(Edges[[#This Row],[Region]],'Sentiment Classification'!J:K,2,FALSE)</f>
        <v>33</v>
      </c>
      <c r="BF863" s="66">
        <f>VLOOKUP(Edges[[#This Row],[States]],'Sentiment Classification'!E:F,2,FALSE)</f>
        <v>17</v>
      </c>
      <c r="BG863" s="65" t="str">
        <f>REPLACE(INDEX(GroupVertices[Group], MATCH(Edges[[#This Row],[Vertex 1]],GroupVertices[Vertex],0)),1,1,"")</f>
        <v>outh</v>
      </c>
      <c r="BH863" s="65" t="str">
        <f>REPLACE(INDEX(GroupVertices[Group], MATCH(Edges[[#This Row],[Vertex 2]],GroupVertices[Vertex],0)),1,1,"")</f>
        <v>A</v>
      </c>
      <c r="BI863">
        <v>1</v>
      </c>
    </row>
    <row r="864" spans="1:61" x14ac:dyDescent="0.25">
      <c r="A864" s="64" t="s">
        <v>7903</v>
      </c>
      <c r="B864" s="64" t="s">
        <v>227</v>
      </c>
      <c r="C864" s="79" t="s">
        <v>9480</v>
      </c>
      <c r="D864" s="87">
        <v>1</v>
      </c>
      <c r="E864" s="88"/>
      <c r="F864" s="89">
        <v>90</v>
      </c>
      <c r="G864" s="66" t="str">
        <f>IF(Edges[[#This Row],[Vertex 1]]=Edges[[#This Row],[Vertex 2]],"HIDE","SHOW")</f>
        <v>SHOW</v>
      </c>
      <c r="H864" s="77"/>
      <c r="I864" s="90"/>
      <c r="J864" s="90"/>
      <c r="K864" s="34" t="s">
        <v>65</v>
      </c>
      <c r="L864" s="93">
        <v>864</v>
      </c>
      <c r="M864" s="93"/>
      <c r="N864" s="92"/>
      <c r="O864" s="66" t="s">
        <v>232</v>
      </c>
      <c r="P864" s="68">
        <v>42848.775891203702</v>
      </c>
      <c r="Q864" s="66" t="s">
        <v>7984</v>
      </c>
      <c r="R864" s="66"/>
      <c r="S864" s="66"/>
      <c r="T864" s="66"/>
      <c r="U864" s="66"/>
      <c r="V864" s="70" t="s">
        <v>8051</v>
      </c>
      <c r="W864" s="68">
        <v>42848.775891203702</v>
      </c>
      <c r="X864" s="70" t="s">
        <v>8087</v>
      </c>
      <c r="Y864" s="66"/>
      <c r="Z864" s="66"/>
      <c r="AA864" s="72" t="s">
        <v>8138</v>
      </c>
      <c r="AB864" s="66"/>
      <c r="AC864" s="66" t="b">
        <v>0</v>
      </c>
      <c r="AD864" s="66">
        <v>0</v>
      </c>
      <c r="AE864" s="72" t="s">
        <v>294</v>
      </c>
      <c r="AF864" s="66" t="b">
        <v>0</v>
      </c>
      <c r="AG864" s="66" t="s">
        <v>297</v>
      </c>
      <c r="AH864" s="66"/>
      <c r="AI864" s="72" t="s">
        <v>294</v>
      </c>
      <c r="AJ864" s="66" t="b">
        <v>0</v>
      </c>
      <c r="AK864" s="66">
        <v>0</v>
      </c>
      <c r="AL864" s="72" t="s">
        <v>294</v>
      </c>
      <c r="AM864" s="66" t="s">
        <v>303</v>
      </c>
      <c r="AN864" s="66" t="b">
        <v>0</v>
      </c>
      <c r="AO864" s="72" t="s">
        <v>8138</v>
      </c>
      <c r="AP864" s="66" t="s">
        <v>178</v>
      </c>
      <c r="AQ864" s="66">
        <v>0</v>
      </c>
      <c r="AR864" s="66">
        <v>0</v>
      </c>
      <c r="AS864" s="66"/>
      <c r="AT864" s="66"/>
      <c r="AU864" s="66"/>
      <c r="AV864" s="66"/>
      <c r="AW864" s="66"/>
      <c r="AX864" s="66"/>
      <c r="AY864" s="66"/>
      <c r="AZ864" s="66"/>
      <c r="BA864" s="66" t="s">
        <v>460</v>
      </c>
      <c r="BB864">
        <v>-1</v>
      </c>
      <c r="BC864" s="66" t="str">
        <f>VLOOKUP(Edges[[#This Row],[States]],'Sentiment Classification'!E:G,3,FALSE)</f>
        <v>South</v>
      </c>
      <c r="BD864" s="66" t="str">
        <f>IF(Edges[[#This Row],[Vertex 1]]=Edges[[#This Row],[Vertex 2]],"HIDE","SHOW")</f>
        <v>SHOW</v>
      </c>
      <c r="BE864" s="66">
        <f>VLOOKUP(Edges[[#This Row],[Region]],'Sentiment Classification'!J:K,2,FALSE)</f>
        <v>33</v>
      </c>
      <c r="BF864" s="66">
        <f>VLOOKUP(Edges[[#This Row],[States]],'Sentiment Classification'!E:F,2,FALSE)</f>
        <v>17</v>
      </c>
      <c r="BG864" s="65" t="str">
        <f>REPLACE(INDEX(GroupVertices[Group], MATCH(Edges[[#This Row],[Vertex 1]],GroupVertices[Vertex],0)),1,1,"")</f>
        <v>outh</v>
      </c>
      <c r="BH864" s="65" t="str">
        <f>REPLACE(INDEX(GroupVertices[Group], MATCH(Edges[[#This Row],[Vertex 2]],GroupVertices[Vertex],0)),1,1,"")</f>
        <v>A</v>
      </c>
      <c r="BI864">
        <v>1</v>
      </c>
    </row>
    <row r="865" spans="1:61" x14ac:dyDescent="0.25">
      <c r="A865" s="64" t="s">
        <v>7904</v>
      </c>
      <c r="B865" s="64" t="s">
        <v>7948</v>
      </c>
      <c r="C865" s="79" t="s">
        <v>9481</v>
      </c>
      <c r="D865" s="87">
        <v>1</v>
      </c>
      <c r="E865" s="88"/>
      <c r="F865" s="89">
        <v>90</v>
      </c>
      <c r="G865" s="66" t="str">
        <f>IF(Edges[[#This Row],[Vertex 1]]=Edges[[#This Row],[Vertex 2]],"HIDE","SHOW")</f>
        <v>SHOW</v>
      </c>
      <c r="H865" s="77"/>
      <c r="I865" s="90"/>
      <c r="J865" s="90"/>
      <c r="K865" s="34" t="s">
        <v>65</v>
      </c>
      <c r="L865" s="93">
        <v>865</v>
      </c>
      <c r="M865" s="93"/>
      <c r="N865" s="92"/>
      <c r="O865" s="66" t="s">
        <v>233</v>
      </c>
      <c r="P865" s="68">
        <v>42848.777291666665</v>
      </c>
      <c r="Q865" s="66" t="s">
        <v>7985</v>
      </c>
      <c r="R865" s="66"/>
      <c r="S865" s="66"/>
      <c r="T865" s="66"/>
      <c r="U865" s="66"/>
      <c r="V865" s="70" t="s">
        <v>8052</v>
      </c>
      <c r="W865" s="68">
        <v>42848.777291666665</v>
      </c>
      <c r="X865" s="70" t="s">
        <v>8088</v>
      </c>
      <c r="Y865" s="66"/>
      <c r="Z865" s="66"/>
      <c r="AA865" s="72" t="s">
        <v>8139</v>
      </c>
      <c r="AB865" s="66"/>
      <c r="AC865" s="66" t="b">
        <v>0</v>
      </c>
      <c r="AD865" s="66">
        <v>0</v>
      </c>
      <c r="AE865" s="72" t="s">
        <v>8200</v>
      </c>
      <c r="AF865" s="66" t="b">
        <v>0</v>
      </c>
      <c r="AG865" s="66" t="s">
        <v>462</v>
      </c>
      <c r="AH865" s="66"/>
      <c r="AI865" s="72" t="s">
        <v>294</v>
      </c>
      <c r="AJ865" s="66" t="b">
        <v>0</v>
      </c>
      <c r="AK865" s="66">
        <v>0</v>
      </c>
      <c r="AL865" s="72" t="s">
        <v>294</v>
      </c>
      <c r="AM865" s="66" t="s">
        <v>303</v>
      </c>
      <c r="AN865" s="66" t="b">
        <v>0</v>
      </c>
      <c r="AO865" s="72" t="s">
        <v>8139</v>
      </c>
      <c r="AP865" s="66" t="s">
        <v>178</v>
      </c>
      <c r="AQ865" s="66">
        <v>0</v>
      </c>
      <c r="AR865" s="66">
        <v>0</v>
      </c>
      <c r="AS865" s="66"/>
      <c r="AT865" s="66"/>
      <c r="AU865" s="66"/>
      <c r="AV865" s="66"/>
      <c r="AW865" s="66"/>
      <c r="AX865" s="66"/>
      <c r="AY865" s="66"/>
      <c r="AZ865" s="66"/>
      <c r="BA865" s="66" t="s">
        <v>460</v>
      </c>
      <c r="BB865">
        <v>0</v>
      </c>
      <c r="BC865" s="66" t="str">
        <f>VLOOKUP(Edges[[#This Row],[States]],'Sentiment Classification'!E:G,3,FALSE)</f>
        <v>South</v>
      </c>
      <c r="BD865" s="66" t="str">
        <f>IF(Edges[[#This Row],[Vertex 1]]=Edges[[#This Row],[Vertex 2]],"HIDE","SHOW")</f>
        <v>SHOW</v>
      </c>
      <c r="BE865" s="66">
        <f>VLOOKUP(Edges[[#This Row],[Region]],'Sentiment Classification'!J:K,2,FALSE)</f>
        <v>33</v>
      </c>
      <c r="BF865" s="66">
        <f>VLOOKUP(Edges[[#This Row],[States]],'Sentiment Classification'!E:F,2,FALSE)</f>
        <v>17</v>
      </c>
      <c r="BG865" s="65" t="str">
        <f>REPLACE(INDEX(GroupVertices[Group], MATCH(Edges[[#This Row],[Vertex 1]],GroupVertices[Vertex],0)),1,1,"")</f>
        <v>outh</v>
      </c>
      <c r="BH865" s="65" t="str">
        <f>REPLACE(INDEX(GroupVertices[Group], MATCH(Edges[[#This Row],[Vertex 2]],GroupVertices[Vertex],0)),1,1,"")</f>
        <v>outh</v>
      </c>
      <c r="BI865">
        <v>1</v>
      </c>
    </row>
    <row r="866" spans="1:61" x14ac:dyDescent="0.25">
      <c r="A866" s="64" t="s">
        <v>7905</v>
      </c>
      <c r="B866" s="64" t="s">
        <v>7948</v>
      </c>
      <c r="C866" s="79" t="s">
        <v>9481</v>
      </c>
      <c r="D866" s="87">
        <v>1</v>
      </c>
      <c r="E866" s="88"/>
      <c r="F866" s="89">
        <v>90</v>
      </c>
      <c r="G866" s="66" t="str">
        <f>IF(Edges[[#This Row],[Vertex 1]]=Edges[[#This Row],[Vertex 2]],"HIDE","SHOW")</f>
        <v>SHOW</v>
      </c>
      <c r="H866" s="77"/>
      <c r="I866" s="90"/>
      <c r="J866" s="90"/>
      <c r="K866" s="34" t="s">
        <v>65</v>
      </c>
      <c r="L866" s="93">
        <v>866</v>
      </c>
      <c r="M866" s="93"/>
      <c r="N866" s="92"/>
      <c r="O866" s="66" t="s">
        <v>233</v>
      </c>
      <c r="P866" s="68">
        <v>42848.804432870369</v>
      </c>
      <c r="Q866" s="66" t="s">
        <v>7986</v>
      </c>
      <c r="R866" s="66"/>
      <c r="S866" s="66"/>
      <c r="T866" s="66"/>
      <c r="U866" s="66"/>
      <c r="V866" s="70" t="s">
        <v>8053</v>
      </c>
      <c r="W866" s="68">
        <v>42848.804432870369</v>
      </c>
      <c r="X866" s="70" t="s">
        <v>8089</v>
      </c>
      <c r="Y866" s="66"/>
      <c r="Z866" s="66"/>
      <c r="AA866" s="72" t="s">
        <v>8140</v>
      </c>
      <c r="AB866" s="66"/>
      <c r="AC866" s="66" t="b">
        <v>0</v>
      </c>
      <c r="AD866" s="66">
        <v>1</v>
      </c>
      <c r="AE866" s="72" t="s">
        <v>8200</v>
      </c>
      <c r="AF866" s="66" t="b">
        <v>0</v>
      </c>
      <c r="AG866" s="66" t="s">
        <v>297</v>
      </c>
      <c r="AH866" s="66"/>
      <c r="AI866" s="72" t="s">
        <v>294</v>
      </c>
      <c r="AJ866" s="66" t="b">
        <v>0</v>
      </c>
      <c r="AK866" s="66">
        <v>1</v>
      </c>
      <c r="AL866" s="72" t="s">
        <v>294</v>
      </c>
      <c r="AM866" s="66" t="s">
        <v>303</v>
      </c>
      <c r="AN866" s="66" t="b">
        <v>0</v>
      </c>
      <c r="AO866" s="72" t="s">
        <v>8140</v>
      </c>
      <c r="AP866" s="66" t="s">
        <v>178</v>
      </c>
      <c r="AQ866" s="66">
        <v>0</v>
      </c>
      <c r="AR866" s="66">
        <v>0</v>
      </c>
      <c r="AS866" s="66"/>
      <c r="AT866" s="66"/>
      <c r="AU866" s="66"/>
      <c r="AV866" s="66"/>
      <c r="AW866" s="66"/>
      <c r="AX866" s="66"/>
      <c r="AY866" s="66"/>
      <c r="AZ866" s="66"/>
      <c r="BA866" s="66" t="s">
        <v>460</v>
      </c>
      <c r="BB866">
        <v>0</v>
      </c>
      <c r="BC866" s="66" t="str">
        <f>VLOOKUP(Edges[[#This Row],[States]],'Sentiment Classification'!E:G,3,FALSE)</f>
        <v>South</v>
      </c>
      <c r="BD866" s="66" t="str">
        <f>IF(Edges[[#This Row],[Vertex 1]]=Edges[[#This Row],[Vertex 2]],"HIDE","SHOW")</f>
        <v>SHOW</v>
      </c>
      <c r="BE866" s="66">
        <f>VLOOKUP(Edges[[#This Row],[Region]],'Sentiment Classification'!J:K,2,FALSE)</f>
        <v>33</v>
      </c>
      <c r="BF866" s="66">
        <f>VLOOKUP(Edges[[#This Row],[States]],'Sentiment Classification'!E:F,2,FALSE)</f>
        <v>17</v>
      </c>
      <c r="BG866" s="65" t="str">
        <f>REPLACE(INDEX(GroupVertices[Group], MATCH(Edges[[#This Row],[Vertex 1]],GroupVertices[Vertex],0)),1,1,"")</f>
        <v>outh</v>
      </c>
      <c r="BH866" s="65" t="str">
        <f>REPLACE(INDEX(GroupVertices[Group], MATCH(Edges[[#This Row],[Vertex 2]],GroupVertices[Vertex],0)),1,1,"")</f>
        <v>outh</v>
      </c>
      <c r="BI866">
        <v>1</v>
      </c>
    </row>
    <row r="867" spans="1:61" x14ac:dyDescent="0.25">
      <c r="A867" s="64" t="s">
        <v>7906</v>
      </c>
      <c r="B867" s="64" t="s">
        <v>7905</v>
      </c>
      <c r="C867" s="79" t="s">
        <v>9481</v>
      </c>
      <c r="D867" s="87">
        <v>1</v>
      </c>
      <c r="E867" s="88"/>
      <c r="F867" s="89">
        <v>90</v>
      </c>
      <c r="G867" s="66" t="str">
        <f>IF(Edges[[#This Row],[Vertex 1]]=Edges[[#This Row],[Vertex 2]],"HIDE","SHOW")</f>
        <v>SHOW</v>
      </c>
      <c r="H867" s="77"/>
      <c r="I867" s="90"/>
      <c r="J867" s="90"/>
      <c r="K867" s="34" t="s">
        <v>65</v>
      </c>
      <c r="L867" s="93">
        <v>867</v>
      </c>
      <c r="M867" s="93"/>
      <c r="N867" s="92"/>
      <c r="O867" s="66" t="s">
        <v>232</v>
      </c>
      <c r="P867" s="68">
        <v>42848.843993055554</v>
      </c>
      <c r="Q867" s="66" t="s">
        <v>7987</v>
      </c>
      <c r="R867" s="66"/>
      <c r="S867" s="66"/>
      <c r="T867" s="66"/>
      <c r="U867" s="66"/>
      <c r="V867" s="70" t="s">
        <v>8054</v>
      </c>
      <c r="W867" s="68">
        <v>42848.843993055554</v>
      </c>
      <c r="X867" s="70" t="s">
        <v>8090</v>
      </c>
      <c r="Y867" s="66"/>
      <c r="Z867" s="66"/>
      <c r="AA867" s="72" t="s">
        <v>8141</v>
      </c>
      <c r="AB867" s="66"/>
      <c r="AC867" s="66" t="b">
        <v>0</v>
      </c>
      <c r="AD867" s="66">
        <v>0</v>
      </c>
      <c r="AE867" s="72" t="s">
        <v>294</v>
      </c>
      <c r="AF867" s="66" t="b">
        <v>0</v>
      </c>
      <c r="AG867" s="66" t="s">
        <v>297</v>
      </c>
      <c r="AH867" s="66"/>
      <c r="AI867" s="72" t="s">
        <v>294</v>
      </c>
      <c r="AJ867" s="66" t="b">
        <v>0</v>
      </c>
      <c r="AK867" s="66">
        <v>1</v>
      </c>
      <c r="AL867" s="72" t="s">
        <v>8140</v>
      </c>
      <c r="AM867" s="66" t="s">
        <v>300</v>
      </c>
      <c r="AN867" s="66" t="b">
        <v>0</v>
      </c>
      <c r="AO867" s="72" t="s">
        <v>8140</v>
      </c>
      <c r="AP867" s="66" t="s">
        <v>178</v>
      </c>
      <c r="AQ867" s="66">
        <v>0</v>
      </c>
      <c r="AR867" s="66">
        <v>0</v>
      </c>
      <c r="AS867" s="66"/>
      <c r="AT867" s="66"/>
      <c r="AU867" s="66"/>
      <c r="AV867" s="66"/>
      <c r="AW867" s="66"/>
      <c r="AX867" s="66"/>
      <c r="AY867" s="66"/>
      <c r="AZ867" s="66"/>
      <c r="BA867" s="66" t="s">
        <v>460</v>
      </c>
      <c r="BB867">
        <v>0</v>
      </c>
      <c r="BC867" s="66" t="str">
        <f>VLOOKUP(Edges[[#This Row],[States]],'Sentiment Classification'!E:G,3,FALSE)</f>
        <v>South</v>
      </c>
      <c r="BD867" s="66" t="str">
        <f>IF(Edges[[#This Row],[Vertex 1]]=Edges[[#This Row],[Vertex 2]],"HIDE","SHOW")</f>
        <v>SHOW</v>
      </c>
      <c r="BE867" s="66">
        <f>VLOOKUP(Edges[[#This Row],[Region]],'Sentiment Classification'!J:K,2,FALSE)</f>
        <v>33</v>
      </c>
      <c r="BF867" s="66">
        <f>VLOOKUP(Edges[[#This Row],[States]],'Sentiment Classification'!E:F,2,FALSE)</f>
        <v>17</v>
      </c>
      <c r="BG867" s="65" t="str">
        <f>REPLACE(INDEX(GroupVertices[Group], MATCH(Edges[[#This Row],[Vertex 1]],GroupVertices[Vertex],0)),1,1,"")</f>
        <v>outh</v>
      </c>
      <c r="BH867" s="65" t="str">
        <f>REPLACE(INDEX(GroupVertices[Group], MATCH(Edges[[#This Row],[Vertex 2]],GroupVertices[Vertex],0)),1,1,"")</f>
        <v>outh</v>
      </c>
      <c r="BI867">
        <v>1</v>
      </c>
    </row>
    <row r="868" spans="1:61" x14ac:dyDescent="0.25">
      <c r="A868" s="64" t="s">
        <v>7906</v>
      </c>
      <c r="B868" s="64" t="s">
        <v>7948</v>
      </c>
      <c r="C868" s="79" t="s">
        <v>9481</v>
      </c>
      <c r="D868" s="87">
        <v>1</v>
      </c>
      <c r="E868" s="88"/>
      <c r="F868" s="89">
        <v>90</v>
      </c>
      <c r="G868" s="66" t="str">
        <f>IF(Edges[[#This Row],[Vertex 1]]=Edges[[#This Row],[Vertex 2]],"HIDE","SHOW")</f>
        <v>SHOW</v>
      </c>
      <c r="H868" s="77"/>
      <c r="I868" s="90"/>
      <c r="J868" s="90"/>
      <c r="K868" s="34" t="s">
        <v>65</v>
      </c>
      <c r="L868" s="93">
        <v>868</v>
      </c>
      <c r="M868" s="93"/>
      <c r="N868" s="92"/>
      <c r="O868" s="66" t="s">
        <v>232</v>
      </c>
      <c r="P868" s="68">
        <v>42848.843993055554</v>
      </c>
      <c r="Q868" s="66" t="s">
        <v>7987</v>
      </c>
      <c r="R868" s="66"/>
      <c r="S868" s="66"/>
      <c r="T868" s="66"/>
      <c r="U868" s="66"/>
      <c r="V868" s="70" t="s">
        <v>8054</v>
      </c>
      <c r="W868" s="68">
        <v>42848.843993055554</v>
      </c>
      <c r="X868" s="70" t="s">
        <v>8090</v>
      </c>
      <c r="Y868" s="66"/>
      <c r="Z868" s="66"/>
      <c r="AA868" s="72" t="s">
        <v>8141</v>
      </c>
      <c r="AB868" s="66"/>
      <c r="AC868" s="66" t="b">
        <v>0</v>
      </c>
      <c r="AD868" s="66">
        <v>0</v>
      </c>
      <c r="AE868" s="72" t="s">
        <v>294</v>
      </c>
      <c r="AF868" s="66" t="b">
        <v>0</v>
      </c>
      <c r="AG868" s="66" t="s">
        <v>297</v>
      </c>
      <c r="AH868" s="66"/>
      <c r="AI868" s="72" t="s">
        <v>294</v>
      </c>
      <c r="AJ868" s="66" t="b">
        <v>0</v>
      </c>
      <c r="AK868" s="66">
        <v>1</v>
      </c>
      <c r="AL868" s="72" t="s">
        <v>8140</v>
      </c>
      <c r="AM868" s="66" t="s">
        <v>300</v>
      </c>
      <c r="AN868" s="66" t="b">
        <v>0</v>
      </c>
      <c r="AO868" s="72" t="s">
        <v>8140</v>
      </c>
      <c r="AP868" s="66" t="s">
        <v>178</v>
      </c>
      <c r="AQ868" s="66">
        <v>0</v>
      </c>
      <c r="AR868" s="66">
        <v>0</v>
      </c>
      <c r="AS868" s="66"/>
      <c r="AT868" s="66"/>
      <c r="AU868" s="66"/>
      <c r="AV868" s="66"/>
      <c r="AW868" s="66"/>
      <c r="AX868" s="66"/>
      <c r="AY868" s="66"/>
      <c r="AZ868" s="66"/>
      <c r="BA868" s="66" t="s">
        <v>460</v>
      </c>
      <c r="BB868">
        <v>0</v>
      </c>
      <c r="BC868" s="66" t="str">
        <f>VLOOKUP(Edges[[#This Row],[States]],'Sentiment Classification'!E:G,3,FALSE)</f>
        <v>South</v>
      </c>
      <c r="BD868" s="66" t="str">
        <f>IF(Edges[[#This Row],[Vertex 1]]=Edges[[#This Row],[Vertex 2]],"HIDE","SHOW")</f>
        <v>SHOW</v>
      </c>
      <c r="BE868" s="66">
        <f>VLOOKUP(Edges[[#This Row],[Region]],'Sentiment Classification'!J:K,2,FALSE)</f>
        <v>33</v>
      </c>
      <c r="BF868" s="66">
        <f>VLOOKUP(Edges[[#This Row],[States]],'Sentiment Classification'!E:F,2,FALSE)</f>
        <v>17</v>
      </c>
      <c r="BG868" s="65" t="str">
        <f>REPLACE(INDEX(GroupVertices[Group], MATCH(Edges[[#This Row],[Vertex 1]],GroupVertices[Vertex],0)),1,1,"")</f>
        <v>outh</v>
      </c>
      <c r="BH868" s="65" t="str">
        <f>REPLACE(INDEX(GroupVertices[Group], MATCH(Edges[[#This Row],[Vertex 2]],GroupVertices[Vertex],0)),1,1,"")</f>
        <v>outh</v>
      </c>
      <c r="BI868">
        <v>1</v>
      </c>
    </row>
    <row r="869" spans="1:61" hidden="1" x14ac:dyDescent="0.25">
      <c r="A869" s="64" t="s">
        <v>7907</v>
      </c>
      <c r="B869" s="64" t="s">
        <v>7907</v>
      </c>
      <c r="C869" s="79"/>
      <c r="D869" s="87"/>
      <c r="E869" s="88"/>
      <c r="F869" s="89"/>
      <c r="G869" s="66" t="str">
        <f>IF(Edges[[#This Row],[Vertex 1]]=Edges[[#This Row],[Vertex 2]],"HIDE","SHOW")</f>
        <v>HIDE</v>
      </c>
      <c r="H869" s="77"/>
      <c r="I869" s="90"/>
      <c r="J869" s="90"/>
      <c r="K869" s="34" t="s">
        <v>65</v>
      </c>
      <c r="L869" s="93">
        <v>869</v>
      </c>
      <c r="M869" s="93"/>
      <c r="N869" s="92"/>
      <c r="O869" s="66" t="s">
        <v>178</v>
      </c>
      <c r="P869" s="68">
        <v>42848.77238425926</v>
      </c>
      <c r="Q869" s="66" t="s">
        <v>7988</v>
      </c>
      <c r="R869" s="66"/>
      <c r="S869" s="66"/>
      <c r="T869" s="66" t="s">
        <v>8037</v>
      </c>
      <c r="U869" s="69" t="s">
        <v>8043</v>
      </c>
      <c r="V869" s="70" t="s">
        <v>8043</v>
      </c>
      <c r="W869" s="68">
        <v>42848.77238425926</v>
      </c>
      <c r="X869" s="70" t="s">
        <v>8091</v>
      </c>
      <c r="Y869" s="66"/>
      <c r="Z869" s="66"/>
      <c r="AA869" s="72" t="s">
        <v>8142</v>
      </c>
      <c r="AB869" s="66"/>
      <c r="AC869" s="66" t="b">
        <v>0</v>
      </c>
      <c r="AD869" s="66">
        <v>359</v>
      </c>
      <c r="AE869" s="72" t="s">
        <v>294</v>
      </c>
      <c r="AF869" s="66" t="b">
        <v>0</v>
      </c>
      <c r="AG869" s="66" t="s">
        <v>297</v>
      </c>
      <c r="AH869" s="66"/>
      <c r="AI869" s="72" t="s">
        <v>294</v>
      </c>
      <c r="AJ869" s="66" t="b">
        <v>0</v>
      </c>
      <c r="AK869" s="66">
        <v>156</v>
      </c>
      <c r="AL869" s="72" t="s">
        <v>294</v>
      </c>
      <c r="AM869" s="66" t="s">
        <v>303</v>
      </c>
      <c r="AN869" s="66" t="b">
        <v>0</v>
      </c>
      <c r="AO869" s="72" t="s">
        <v>8142</v>
      </c>
      <c r="AP869" s="66" t="s">
        <v>1021</v>
      </c>
      <c r="AQ869" s="66">
        <v>0</v>
      </c>
      <c r="AR869" s="66">
        <v>0</v>
      </c>
      <c r="AS869" s="66"/>
      <c r="AT869" s="66"/>
      <c r="AU869" s="66"/>
      <c r="AV869" s="66"/>
      <c r="AW869" s="66"/>
      <c r="AX869" s="66"/>
      <c r="AY869" s="66"/>
      <c r="AZ869" s="66"/>
      <c r="BA869" s="66" t="s">
        <v>460</v>
      </c>
      <c r="BB869">
        <v>1</v>
      </c>
      <c r="BC869" s="66" t="str">
        <f>VLOOKUP(Edges[[#This Row],[States]],'Sentiment Classification'!E:G,3,FALSE)</f>
        <v>South</v>
      </c>
      <c r="BD869" s="66" t="str">
        <f>IF(Edges[[#This Row],[Vertex 1]]=Edges[[#This Row],[Vertex 2]],"HIDE","SHOW")</f>
        <v>HIDE</v>
      </c>
      <c r="BE869" s="66">
        <f>VLOOKUP(Edges[[#This Row],[Region]],'Sentiment Classification'!J:K,2,FALSE)</f>
        <v>33</v>
      </c>
      <c r="BF869" s="66">
        <f>VLOOKUP(Edges[[#This Row],[States]],'Sentiment Classification'!E:F,2,FALSE)</f>
        <v>17</v>
      </c>
      <c r="BG869" s="137" t="str">
        <f>REPLACE(INDEX(GroupVertices[Group], MATCH(Edges[[#This Row],[Vertex 1]],GroupVertices[Vertex],0)),1,1,"")</f>
        <v>outh</v>
      </c>
      <c r="BH869" s="137" t="str">
        <f>REPLACE(INDEX(GroupVertices[Group], MATCH(Edges[[#This Row],[Vertex 2]],GroupVertices[Vertex],0)),1,1,"")</f>
        <v>outh</v>
      </c>
      <c r="BI869">
        <v>1</v>
      </c>
    </row>
    <row r="870" spans="1:61" x14ac:dyDescent="0.25">
      <c r="A870" s="64" t="s">
        <v>7908</v>
      </c>
      <c r="B870" s="64" t="s">
        <v>7907</v>
      </c>
      <c r="C870" s="79" t="s">
        <v>9479</v>
      </c>
      <c r="D870" s="87">
        <v>1</v>
      </c>
      <c r="E870" s="88"/>
      <c r="F870" s="89">
        <v>90</v>
      </c>
      <c r="G870" s="66" t="str">
        <f>IF(Edges[[#This Row],[Vertex 1]]=Edges[[#This Row],[Vertex 2]],"HIDE","SHOW")</f>
        <v>SHOW</v>
      </c>
      <c r="H870" s="77"/>
      <c r="I870" s="90"/>
      <c r="J870" s="90"/>
      <c r="K870" s="34" t="s">
        <v>65</v>
      </c>
      <c r="L870" s="93">
        <v>870</v>
      </c>
      <c r="M870" s="93"/>
      <c r="N870" s="92"/>
      <c r="O870" s="66" t="s">
        <v>232</v>
      </c>
      <c r="P870" s="68">
        <v>42849.129224537035</v>
      </c>
      <c r="Q870" s="66" t="s">
        <v>7989</v>
      </c>
      <c r="R870" s="66"/>
      <c r="S870" s="66"/>
      <c r="T870" s="66" t="s">
        <v>8037</v>
      </c>
      <c r="U870" s="66"/>
      <c r="V870" s="70" t="s">
        <v>8055</v>
      </c>
      <c r="W870" s="68">
        <v>42849.129224537035</v>
      </c>
      <c r="X870" s="70" t="s">
        <v>8092</v>
      </c>
      <c r="Y870" s="66"/>
      <c r="Z870" s="66"/>
      <c r="AA870" s="72" t="s">
        <v>8143</v>
      </c>
      <c r="AB870" s="66"/>
      <c r="AC870" s="66" t="b">
        <v>0</v>
      </c>
      <c r="AD870" s="66">
        <v>0</v>
      </c>
      <c r="AE870" s="72" t="s">
        <v>294</v>
      </c>
      <c r="AF870" s="66" t="b">
        <v>0</v>
      </c>
      <c r="AG870" s="66" t="s">
        <v>297</v>
      </c>
      <c r="AH870" s="66"/>
      <c r="AI870" s="72" t="s">
        <v>294</v>
      </c>
      <c r="AJ870" s="66" t="b">
        <v>0</v>
      </c>
      <c r="AK870" s="66">
        <v>156</v>
      </c>
      <c r="AL870" s="72" t="s">
        <v>8142</v>
      </c>
      <c r="AM870" s="66" t="s">
        <v>1020</v>
      </c>
      <c r="AN870" s="66" t="b">
        <v>0</v>
      </c>
      <c r="AO870" s="72" t="s">
        <v>8142</v>
      </c>
      <c r="AP870" s="66" t="s">
        <v>178</v>
      </c>
      <c r="AQ870" s="66">
        <v>0</v>
      </c>
      <c r="AR870" s="66">
        <v>0</v>
      </c>
      <c r="AS870" s="66"/>
      <c r="AT870" s="66"/>
      <c r="AU870" s="66"/>
      <c r="AV870" s="66"/>
      <c r="AW870" s="66"/>
      <c r="AX870" s="66"/>
      <c r="AY870" s="66"/>
      <c r="AZ870" s="66"/>
      <c r="BA870" s="66" t="s">
        <v>460</v>
      </c>
      <c r="BB870">
        <v>1</v>
      </c>
      <c r="BC870" s="66" t="str">
        <f>VLOOKUP(Edges[[#This Row],[States]],'Sentiment Classification'!E:G,3,FALSE)</f>
        <v>South</v>
      </c>
      <c r="BD870" s="66" t="str">
        <f>IF(Edges[[#This Row],[Vertex 1]]=Edges[[#This Row],[Vertex 2]],"HIDE","SHOW")</f>
        <v>SHOW</v>
      </c>
      <c r="BE870" s="66">
        <f>VLOOKUP(Edges[[#This Row],[Region]],'Sentiment Classification'!J:K,2,FALSE)</f>
        <v>33</v>
      </c>
      <c r="BF870" s="66">
        <f>VLOOKUP(Edges[[#This Row],[States]],'Sentiment Classification'!E:F,2,FALSE)</f>
        <v>17</v>
      </c>
      <c r="BG870" s="65" t="str">
        <f>REPLACE(INDEX(GroupVertices[Group], MATCH(Edges[[#This Row],[Vertex 1]],GroupVertices[Vertex],0)),1,1,"")</f>
        <v>outh</v>
      </c>
      <c r="BH870" s="65" t="str">
        <f>REPLACE(INDEX(GroupVertices[Group], MATCH(Edges[[#This Row],[Vertex 2]],GroupVertices[Vertex],0)),1,1,"")</f>
        <v>outh</v>
      </c>
      <c r="BI870">
        <v>1</v>
      </c>
    </row>
    <row r="871" spans="1:61" x14ac:dyDescent="0.25">
      <c r="A871" s="64" t="s">
        <v>7909</v>
      </c>
      <c r="B871" s="64" t="s">
        <v>7949</v>
      </c>
      <c r="C871" s="79" t="s">
        <v>9481</v>
      </c>
      <c r="D871" s="87">
        <v>1</v>
      </c>
      <c r="E871" s="88"/>
      <c r="F871" s="89">
        <v>90</v>
      </c>
      <c r="G871" s="66" t="str">
        <f>IF(Edges[[#This Row],[Vertex 1]]=Edges[[#This Row],[Vertex 2]],"HIDE","SHOW")</f>
        <v>SHOW</v>
      </c>
      <c r="H871" s="77"/>
      <c r="I871" s="90"/>
      <c r="J871" s="90"/>
      <c r="K871" s="34" t="s">
        <v>65</v>
      </c>
      <c r="L871" s="93">
        <v>871</v>
      </c>
      <c r="M871" s="93"/>
      <c r="N871" s="92"/>
      <c r="O871" s="66" t="s">
        <v>232</v>
      </c>
      <c r="P871" s="68">
        <v>42849.223020833335</v>
      </c>
      <c r="Q871" s="66" t="s">
        <v>7990</v>
      </c>
      <c r="R871" s="69" t="s">
        <v>8028</v>
      </c>
      <c r="S871" s="66" t="s">
        <v>525</v>
      </c>
      <c r="T871" s="66"/>
      <c r="U871" s="66"/>
      <c r="V871" s="70" t="s">
        <v>418</v>
      </c>
      <c r="W871" s="68">
        <v>42849.223020833335</v>
      </c>
      <c r="X871" s="70" t="s">
        <v>8093</v>
      </c>
      <c r="Y871" s="66"/>
      <c r="Z871" s="66"/>
      <c r="AA871" s="72" t="s">
        <v>8144</v>
      </c>
      <c r="AB871" s="72" t="s">
        <v>8184</v>
      </c>
      <c r="AC871" s="66" t="b">
        <v>0</v>
      </c>
      <c r="AD871" s="66">
        <v>0</v>
      </c>
      <c r="AE871" s="72" t="s">
        <v>8201</v>
      </c>
      <c r="AF871" s="66" t="b">
        <v>0</v>
      </c>
      <c r="AG871" s="66" t="s">
        <v>297</v>
      </c>
      <c r="AH871" s="66"/>
      <c r="AI871" s="72" t="s">
        <v>294</v>
      </c>
      <c r="AJ871" s="66" t="b">
        <v>0</v>
      </c>
      <c r="AK871" s="66">
        <v>0</v>
      </c>
      <c r="AL871" s="72" t="s">
        <v>294</v>
      </c>
      <c r="AM871" s="66" t="s">
        <v>306</v>
      </c>
      <c r="AN871" s="66" t="b">
        <v>1</v>
      </c>
      <c r="AO871" s="72" t="s">
        <v>8184</v>
      </c>
      <c r="AP871" s="66" t="s">
        <v>178</v>
      </c>
      <c r="AQ871" s="66">
        <v>0</v>
      </c>
      <c r="AR871" s="66">
        <v>0</v>
      </c>
      <c r="AS871" s="66"/>
      <c r="AT871" s="66"/>
      <c r="AU871" s="66"/>
      <c r="AV871" s="66"/>
      <c r="AW871" s="66"/>
      <c r="AX871" s="66"/>
      <c r="AY871" s="66"/>
      <c r="AZ871" s="66"/>
      <c r="BA871" s="66" t="s">
        <v>460</v>
      </c>
      <c r="BB871">
        <v>0</v>
      </c>
      <c r="BC871" s="66" t="str">
        <f>VLOOKUP(Edges[[#This Row],[States]],'Sentiment Classification'!E:G,3,FALSE)</f>
        <v>South</v>
      </c>
      <c r="BD871" s="66" t="str">
        <f>IF(Edges[[#This Row],[Vertex 1]]=Edges[[#This Row],[Vertex 2]],"HIDE","SHOW")</f>
        <v>SHOW</v>
      </c>
      <c r="BE871" s="66">
        <f>VLOOKUP(Edges[[#This Row],[Region]],'Sentiment Classification'!J:K,2,FALSE)</f>
        <v>33</v>
      </c>
      <c r="BF871" s="66">
        <f>VLOOKUP(Edges[[#This Row],[States]],'Sentiment Classification'!E:F,2,FALSE)</f>
        <v>17</v>
      </c>
      <c r="BG871" s="65" t="str">
        <f>REPLACE(INDEX(GroupVertices[Group], MATCH(Edges[[#This Row],[Vertex 1]],GroupVertices[Vertex],0)),1,1,"")</f>
        <v>outh</v>
      </c>
      <c r="BH871" s="65" t="str">
        <f>REPLACE(INDEX(GroupVertices[Group], MATCH(Edges[[#This Row],[Vertex 2]],GroupVertices[Vertex],0)),1,1,"")</f>
        <v>outh</v>
      </c>
      <c r="BI871">
        <v>1</v>
      </c>
    </row>
    <row r="872" spans="1:61" x14ac:dyDescent="0.25">
      <c r="A872" s="64" t="s">
        <v>7909</v>
      </c>
      <c r="B872" s="64" t="s">
        <v>7950</v>
      </c>
      <c r="C872" s="79" t="s">
        <v>9481</v>
      </c>
      <c r="D872" s="87">
        <v>1</v>
      </c>
      <c r="E872" s="88"/>
      <c r="F872" s="89">
        <v>90</v>
      </c>
      <c r="G872" s="66" t="str">
        <f>IF(Edges[[#This Row],[Vertex 1]]=Edges[[#This Row],[Vertex 2]],"HIDE","SHOW")</f>
        <v>SHOW</v>
      </c>
      <c r="H872" s="77"/>
      <c r="I872" s="90"/>
      <c r="J872" s="90"/>
      <c r="K872" s="34" t="s">
        <v>65</v>
      </c>
      <c r="L872" s="93">
        <v>872</v>
      </c>
      <c r="M872" s="93"/>
      <c r="N872" s="92"/>
      <c r="O872" s="66" t="s">
        <v>232</v>
      </c>
      <c r="P872" s="68">
        <v>42849.223020833335</v>
      </c>
      <c r="Q872" s="66" t="s">
        <v>7990</v>
      </c>
      <c r="R872" s="69" t="s">
        <v>8028</v>
      </c>
      <c r="S872" s="66" t="s">
        <v>525</v>
      </c>
      <c r="T872" s="66"/>
      <c r="U872" s="66"/>
      <c r="V872" s="70" t="s">
        <v>418</v>
      </c>
      <c r="W872" s="68">
        <v>42849.223020833335</v>
      </c>
      <c r="X872" s="70" t="s">
        <v>8093</v>
      </c>
      <c r="Y872" s="66"/>
      <c r="Z872" s="66"/>
      <c r="AA872" s="72" t="s">
        <v>8144</v>
      </c>
      <c r="AB872" s="72" t="s">
        <v>8184</v>
      </c>
      <c r="AC872" s="66" t="b">
        <v>0</v>
      </c>
      <c r="AD872" s="66">
        <v>0</v>
      </c>
      <c r="AE872" s="72" t="s">
        <v>8201</v>
      </c>
      <c r="AF872" s="66" t="b">
        <v>0</v>
      </c>
      <c r="AG872" s="66" t="s">
        <v>297</v>
      </c>
      <c r="AH872" s="66"/>
      <c r="AI872" s="72" t="s">
        <v>294</v>
      </c>
      <c r="AJ872" s="66" t="b">
        <v>0</v>
      </c>
      <c r="AK872" s="66">
        <v>0</v>
      </c>
      <c r="AL872" s="72" t="s">
        <v>294</v>
      </c>
      <c r="AM872" s="66" t="s">
        <v>306</v>
      </c>
      <c r="AN872" s="66" t="b">
        <v>1</v>
      </c>
      <c r="AO872" s="72" t="s">
        <v>8184</v>
      </c>
      <c r="AP872" s="66" t="s">
        <v>178</v>
      </c>
      <c r="AQ872" s="66">
        <v>0</v>
      </c>
      <c r="AR872" s="66">
        <v>0</v>
      </c>
      <c r="AS872" s="66"/>
      <c r="AT872" s="66"/>
      <c r="AU872" s="66"/>
      <c r="AV872" s="66"/>
      <c r="AW872" s="66"/>
      <c r="AX872" s="66"/>
      <c r="AY872" s="66"/>
      <c r="AZ872" s="66"/>
      <c r="BA872" s="66" t="s">
        <v>460</v>
      </c>
      <c r="BB872">
        <v>0</v>
      </c>
      <c r="BC872" s="66" t="str">
        <f>VLOOKUP(Edges[[#This Row],[States]],'Sentiment Classification'!E:G,3,FALSE)</f>
        <v>South</v>
      </c>
      <c r="BD872" s="66" t="str">
        <f>IF(Edges[[#This Row],[Vertex 1]]=Edges[[#This Row],[Vertex 2]],"HIDE","SHOW")</f>
        <v>SHOW</v>
      </c>
      <c r="BE872" s="66">
        <f>VLOOKUP(Edges[[#This Row],[Region]],'Sentiment Classification'!J:K,2,FALSE)</f>
        <v>33</v>
      </c>
      <c r="BF872" s="66">
        <f>VLOOKUP(Edges[[#This Row],[States]],'Sentiment Classification'!E:F,2,FALSE)</f>
        <v>17</v>
      </c>
      <c r="BG872" s="65" t="str">
        <f>REPLACE(INDEX(GroupVertices[Group], MATCH(Edges[[#This Row],[Vertex 1]],GroupVertices[Vertex],0)),1,1,"")</f>
        <v>outh</v>
      </c>
      <c r="BH872" s="65" t="str">
        <f>REPLACE(INDEX(GroupVertices[Group], MATCH(Edges[[#This Row],[Vertex 2]],GroupVertices[Vertex],0)),1,1,"")</f>
        <v>A</v>
      </c>
      <c r="BI872">
        <v>1</v>
      </c>
    </row>
    <row r="873" spans="1:61" x14ac:dyDescent="0.25">
      <c r="A873" s="64" t="s">
        <v>7909</v>
      </c>
      <c r="B873" s="64" t="s">
        <v>7951</v>
      </c>
      <c r="C873" s="79" t="s">
        <v>9481</v>
      </c>
      <c r="D873" s="87">
        <v>1</v>
      </c>
      <c r="E873" s="88"/>
      <c r="F873" s="89">
        <v>90</v>
      </c>
      <c r="G873" s="66" t="str">
        <f>IF(Edges[[#This Row],[Vertex 1]]=Edges[[#This Row],[Vertex 2]],"HIDE","SHOW")</f>
        <v>SHOW</v>
      </c>
      <c r="H873" s="77"/>
      <c r="I873" s="90"/>
      <c r="J873" s="90"/>
      <c r="K873" s="34" t="s">
        <v>65</v>
      </c>
      <c r="L873" s="93">
        <v>873</v>
      </c>
      <c r="M873" s="93"/>
      <c r="N873" s="92"/>
      <c r="O873" s="66" t="s">
        <v>232</v>
      </c>
      <c r="P873" s="68">
        <v>42849.223020833335</v>
      </c>
      <c r="Q873" s="66" t="s">
        <v>7990</v>
      </c>
      <c r="R873" s="69" t="s">
        <v>8028</v>
      </c>
      <c r="S873" s="66" t="s">
        <v>525</v>
      </c>
      <c r="T873" s="66"/>
      <c r="U873" s="66"/>
      <c r="V873" s="70" t="s">
        <v>418</v>
      </c>
      <c r="W873" s="68">
        <v>42849.223020833335</v>
      </c>
      <c r="X873" s="70" t="s">
        <v>8093</v>
      </c>
      <c r="Y873" s="66"/>
      <c r="Z873" s="66"/>
      <c r="AA873" s="72" t="s">
        <v>8144</v>
      </c>
      <c r="AB873" s="72" t="s">
        <v>8184</v>
      </c>
      <c r="AC873" s="66" t="b">
        <v>0</v>
      </c>
      <c r="AD873" s="66">
        <v>0</v>
      </c>
      <c r="AE873" s="72" t="s">
        <v>8201</v>
      </c>
      <c r="AF873" s="66" t="b">
        <v>0</v>
      </c>
      <c r="AG873" s="66" t="s">
        <v>297</v>
      </c>
      <c r="AH873" s="66"/>
      <c r="AI873" s="72" t="s">
        <v>294</v>
      </c>
      <c r="AJ873" s="66" t="b">
        <v>0</v>
      </c>
      <c r="AK873" s="66">
        <v>0</v>
      </c>
      <c r="AL873" s="72" t="s">
        <v>294</v>
      </c>
      <c r="AM873" s="66" t="s">
        <v>306</v>
      </c>
      <c r="AN873" s="66" t="b">
        <v>1</v>
      </c>
      <c r="AO873" s="72" t="s">
        <v>8184</v>
      </c>
      <c r="AP873" s="66" t="s">
        <v>178</v>
      </c>
      <c r="AQ873" s="66">
        <v>0</v>
      </c>
      <c r="AR873" s="66">
        <v>0</v>
      </c>
      <c r="AS873" s="66"/>
      <c r="AT873" s="66"/>
      <c r="AU873" s="66"/>
      <c r="AV873" s="66"/>
      <c r="AW873" s="66"/>
      <c r="AX873" s="66"/>
      <c r="AY873" s="66"/>
      <c r="AZ873" s="66"/>
      <c r="BA873" s="66" t="s">
        <v>460</v>
      </c>
      <c r="BB873">
        <v>0</v>
      </c>
      <c r="BC873" s="66" t="str">
        <f>VLOOKUP(Edges[[#This Row],[States]],'Sentiment Classification'!E:G,3,FALSE)</f>
        <v>South</v>
      </c>
      <c r="BD873" s="66" t="str">
        <f>IF(Edges[[#This Row],[Vertex 1]]=Edges[[#This Row],[Vertex 2]],"HIDE","SHOW")</f>
        <v>SHOW</v>
      </c>
      <c r="BE873" s="66">
        <f>VLOOKUP(Edges[[#This Row],[Region]],'Sentiment Classification'!J:K,2,FALSE)</f>
        <v>33</v>
      </c>
      <c r="BF873" s="66">
        <f>VLOOKUP(Edges[[#This Row],[States]],'Sentiment Classification'!E:F,2,FALSE)</f>
        <v>17</v>
      </c>
      <c r="BG873" s="65" t="str">
        <f>REPLACE(INDEX(GroupVertices[Group], MATCH(Edges[[#This Row],[Vertex 1]],GroupVertices[Vertex],0)),1,1,"")</f>
        <v>outh</v>
      </c>
      <c r="BH873" s="65" t="str">
        <f>REPLACE(INDEX(GroupVertices[Group], MATCH(Edges[[#This Row],[Vertex 2]],GroupVertices[Vertex],0)),1,1,"")</f>
        <v>A</v>
      </c>
      <c r="BI873">
        <v>1</v>
      </c>
    </row>
    <row r="874" spans="1:61" x14ac:dyDescent="0.25">
      <c r="A874" s="64" t="s">
        <v>7909</v>
      </c>
      <c r="B874" s="64" t="s">
        <v>7952</v>
      </c>
      <c r="C874" s="79" t="s">
        <v>9481</v>
      </c>
      <c r="D874" s="87">
        <v>1</v>
      </c>
      <c r="E874" s="88"/>
      <c r="F874" s="89">
        <v>90</v>
      </c>
      <c r="G874" s="66" t="str">
        <f>IF(Edges[[#This Row],[Vertex 1]]=Edges[[#This Row],[Vertex 2]],"HIDE","SHOW")</f>
        <v>SHOW</v>
      </c>
      <c r="H874" s="77"/>
      <c r="I874" s="90"/>
      <c r="J874" s="90"/>
      <c r="K874" s="34" t="s">
        <v>65</v>
      </c>
      <c r="L874" s="93">
        <v>874</v>
      </c>
      <c r="M874" s="93"/>
      <c r="N874" s="92"/>
      <c r="O874" s="66" t="s">
        <v>232</v>
      </c>
      <c r="P874" s="68">
        <v>42849.223020833335</v>
      </c>
      <c r="Q874" s="66" t="s">
        <v>7990</v>
      </c>
      <c r="R874" s="69" t="s">
        <v>8028</v>
      </c>
      <c r="S874" s="66" t="s">
        <v>525</v>
      </c>
      <c r="T874" s="66"/>
      <c r="U874" s="66"/>
      <c r="V874" s="70" t="s">
        <v>418</v>
      </c>
      <c r="W874" s="68">
        <v>42849.223020833335</v>
      </c>
      <c r="X874" s="70" t="s">
        <v>8093</v>
      </c>
      <c r="Y874" s="66"/>
      <c r="Z874" s="66"/>
      <c r="AA874" s="72" t="s">
        <v>8144</v>
      </c>
      <c r="AB874" s="72" t="s">
        <v>8184</v>
      </c>
      <c r="AC874" s="66" t="b">
        <v>0</v>
      </c>
      <c r="AD874" s="66">
        <v>0</v>
      </c>
      <c r="AE874" s="72" t="s">
        <v>8201</v>
      </c>
      <c r="AF874" s="66" t="b">
        <v>0</v>
      </c>
      <c r="AG874" s="66" t="s">
        <v>297</v>
      </c>
      <c r="AH874" s="66"/>
      <c r="AI874" s="72" t="s">
        <v>294</v>
      </c>
      <c r="AJ874" s="66" t="b">
        <v>0</v>
      </c>
      <c r="AK874" s="66">
        <v>0</v>
      </c>
      <c r="AL874" s="72" t="s">
        <v>294</v>
      </c>
      <c r="AM874" s="66" t="s">
        <v>306</v>
      </c>
      <c r="AN874" s="66" t="b">
        <v>1</v>
      </c>
      <c r="AO874" s="72" t="s">
        <v>8184</v>
      </c>
      <c r="AP874" s="66" t="s">
        <v>178</v>
      </c>
      <c r="AQ874" s="66">
        <v>0</v>
      </c>
      <c r="AR874" s="66">
        <v>0</v>
      </c>
      <c r="AS874" s="66"/>
      <c r="AT874" s="66"/>
      <c r="AU874" s="66"/>
      <c r="AV874" s="66"/>
      <c r="AW874" s="66"/>
      <c r="AX874" s="66"/>
      <c r="AY874" s="66"/>
      <c r="AZ874" s="66"/>
      <c r="BA874" s="66" t="s">
        <v>460</v>
      </c>
      <c r="BB874">
        <v>0</v>
      </c>
      <c r="BC874" s="66" t="str">
        <f>VLOOKUP(Edges[[#This Row],[States]],'Sentiment Classification'!E:G,3,FALSE)</f>
        <v>South</v>
      </c>
      <c r="BD874" s="66" t="str">
        <f>IF(Edges[[#This Row],[Vertex 1]]=Edges[[#This Row],[Vertex 2]],"HIDE","SHOW")</f>
        <v>SHOW</v>
      </c>
      <c r="BE874" s="66">
        <f>VLOOKUP(Edges[[#This Row],[Region]],'Sentiment Classification'!J:K,2,FALSE)</f>
        <v>33</v>
      </c>
      <c r="BF874" s="66">
        <f>VLOOKUP(Edges[[#This Row],[States]],'Sentiment Classification'!E:F,2,FALSE)</f>
        <v>17</v>
      </c>
      <c r="BG874" s="65" t="str">
        <f>REPLACE(INDEX(GroupVertices[Group], MATCH(Edges[[#This Row],[Vertex 1]],GroupVertices[Vertex],0)),1,1,"")</f>
        <v>outh</v>
      </c>
      <c r="BH874" s="65" t="str">
        <f>REPLACE(INDEX(GroupVertices[Group], MATCH(Edges[[#This Row],[Vertex 2]],GroupVertices[Vertex],0)),1,1,"")</f>
        <v>A</v>
      </c>
      <c r="BI874">
        <v>1</v>
      </c>
    </row>
    <row r="875" spans="1:61" x14ac:dyDescent="0.25">
      <c r="A875" s="64" t="s">
        <v>7909</v>
      </c>
      <c r="B875" s="64" t="s">
        <v>7953</v>
      </c>
      <c r="C875" s="79" t="s">
        <v>9481</v>
      </c>
      <c r="D875" s="87">
        <v>1</v>
      </c>
      <c r="E875" s="88"/>
      <c r="F875" s="89">
        <v>90</v>
      </c>
      <c r="G875" s="66" t="str">
        <f>IF(Edges[[#This Row],[Vertex 1]]=Edges[[#This Row],[Vertex 2]],"HIDE","SHOW")</f>
        <v>SHOW</v>
      </c>
      <c r="H875" s="77"/>
      <c r="I875" s="90"/>
      <c r="J875" s="90"/>
      <c r="K875" s="34" t="s">
        <v>65</v>
      </c>
      <c r="L875" s="93">
        <v>875</v>
      </c>
      <c r="M875" s="93"/>
      <c r="N875" s="92"/>
      <c r="O875" s="66" t="s">
        <v>233</v>
      </c>
      <c r="P875" s="68">
        <v>42849.223020833335</v>
      </c>
      <c r="Q875" s="66" t="s">
        <v>7990</v>
      </c>
      <c r="R875" s="69" t="s">
        <v>8028</v>
      </c>
      <c r="S875" s="66" t="s">
        <v>525</v>
      </c>
      <c r="T875" s="66"/>
      <c r="U875" s="66"/>
      <c r="V875" s="70" t="s">
        <v>418</v>
      </c>
      <c r="W875" s="68">
        <v>42849.223020833335</v>
      </c>
      <c r="X875" s="70" t="s">
        <v>8093</v>
      </c>
      <c r="Y875" s="66"/>
      <c r="Z875" s="66"/>
      <c r="AA875" s="72" t="s">
        <v>8144</v>
      </c>
      <c r="AB875" s="72" t="s">
        <v>8184</v>
      </c>
      <c r="AC875" s="66" t="b">
        <v>0</v>
      </c>
      <c r="AD875" s="66">
        <v>0</v>
      </c>
      <c r="AE875" s="72" t="s">
        <v>8201</v>
      </c>
      <c r="AF875" s="66" t="b">
        <v>0</v>
      </c>
      <c r="AG875" s="66" t="s">
        <v>297</v>
      </c>
      <c r="AH875" s="66"/>
      <c r="AI875" s="72" t="s">
        <v>294</v>
      </c>
      <c r="AJ875" s="66" t="b">
        <v>0</v>
      </c>
      <c r="AK875" s="66">
        <v>0</v>
      </c>
      <c r="AL875" s="72" t="s">
        <v>294</v>
      </c>
      <c r="AM875" s="66" t="s">
        <v>306</v>
      </c>
      <c r="AN875" s="66" t="b">
        <v>1</v>
      </c>
      <c r="AO875" s="72" t="s">
        <v>8184</v>
      </c>
      <c r="AP875" s="66" t="s">
        <v>178</v>
      </c>
      <c r="AQ875" s="66">
        <v>0</v>
      </c>
      <c r="AR875" s="66">
        <v>0</v>
      </c>
      <c r="AS875" s="66"/>
      <c r="AT875" s="66"/>
      <c r="AU875" s="66"/>
      <c r="AV875" s="66"/>
      <c r="AW875" s="66"/>
      <c r="AX875" s="66"/>
      <c r="AY875" s="66"/>
      <c r="AZ875" s="66"/>
      <c r="BA875" s="66" t="s">
        <v>460</v>
      </c>
      <c r="BB875">
        <v>0</v>
      </c>
      <c r="BC875" s="66" t="str">
        <f>VLOOKUP(Edges[[#This Row],[States]],'Sentiment Classification'!E:G,3,FALSE)</f>
        <v>South</v>
      </c>
      <c r="BD875" s="66" t="str">
        <f>IF(Edges[[#This Row],[Vertex 1]]=Edges[[#This Row],[Vertex 2]],"HIDE","SHOW")</f>
        <v>SHOW</v>
      </c>
      <c r="BE875" s="66">
        <f>VLOOKUP(Edges[[#This Row],[Region]],'Sentiment Classification'!J:K,2,FALSE)</f>
        <v>33</v>
      </c>
      <c r="BF875" s="66">
        <f>VLOOKUP(Edges[[#This Row],[States]],'Sentiment Classification'!E:F,2,FALSE)</f>
        <v>17</v>
      </c>
      <c r="BG875" s="65" t="str">
        <f>REPLACE(INDEX(GroupVertices[Group], MATCH(Edges[[#This Row],[Vertex 1]],GroupVertices[Vertex],0)),1,1,"")</f>
        <v>outh</v>
      </c>
      <c r="BH875" s="65" t="str">
        <f>REPLACE(INDEX(GroupVertices[Group], MATCH(Edges[[#This Row],[Vertex 2]],GroupVertices[Vertex],0)),1,1,"")</f>
        <v>outh</v>
      </c>
      <c r="BI875">
        <v>1</v>
      </c>
    </row>
    <row r="876" spans="1:61" x14ac:dyDescent="0.25">
      <c r="A876" s="64" t="s">
        <v>7909</v>
      </c>
      <c r="B876" s="64" t="s">
        <v>7948</v>
      </c>
      <c r="C876" s="79" t="s">
        <v>9481</v>
      </c>
      <c r="D876" s="87">
        <v>1</v>
      </c>
      <c r="E876" s="88"/>
      <c r="F876" s="89">
        <v>90</v>
      </c>
      <c r="G876" s="66" t="str">
        <f>IF(Edges[[#This Row],[Vertex 1]]=Edges[[#This Row],[Vertex 2]],"HIDE","SHOW")</f>
        <v>SHOW</v>
      </c>
      <c r="H876" s="77"/>
      <c r="I876" s="90"/>
      <c r="J876" s="90"/>
      <c r="K876" s="34" t="s">
        <v>65</v>
      </c>
      <c r="L876" s="93">
        <v>876</v>
      </c>
      <c r="M876" s="93"/>
      <c r="N876" s="92"/>
      <c r="O876" s="66" t="s">
        <v>232</v>
      </c>
      <c r="P876" s="68">
        <v>42849.223020833335</v>
      </c>
      <c r="Q876" s="66" t="s">
        <v>7990</v>
      </c>
      <c r="R876" s="69" t="s">
        <v>8028</v>
      </c>
      <c r="S876" s="66" t="s">
        <v>525</v>
      </c>
      <c r="T876" s="66"/>
      <c r="U876" s="66"/>
      <c r="V876" s="70" t="s">
        <v>418</v>
      </c>
      <c r="W876" s="68">
        <v>42849.223020833335</v>
      </c>
      <c r="X876" s="70" t="s">
        <v>8093</v>
      </c>
      <c r="Y876" s="66"/>
      <c r="Z876" s="66"/>
      <c r="AA876" s="72" t="s">
        <v>8144</v>
      </c>
      <c r="AB876" s="72" t="s">
        <v>8184</v>
      </c>
      <c r="AC876" s="66" t="b">
        <v>0</v>
      </c>
      <c r="AD876" s="66">
        <v>0</v>
      </c>
      <c r="AE876" s="72" t="s">
        <v>8201</v>
      </c>
      <c r="AF876" s="66" t="b">
        <v>0</v>
      </c>
      <c r="AG876" s="66" t="s">
        <v>297</v>
      </c>
      <c r="AH876" s="66"/>
      <c r="AI876" s="72" t="s">
        <v>294</v>
      </c>
      <c r="AJ876" s="66" t="b">
        <v>0</v>
      </c>
      <c r="AK876" s="66">
        <v>0</v>
      </c>
      <c r="AL876" s="72" t="s">
        <v>294</v>
      </c>
      <c r="AM876" s="66" t="s">
        <v>306</v>
      </c>
      <c r="AN876" s="66" t="b">
        <v>1</v>
      </c>
      <c r="AO876" s="72" t="s">
        <v>8184</v>
      </c>
      <c r="AP876" s="66" t="s">
        <v>178</v>
      </c>
      <c r="AQ876" s="66">
        <v>0</v>
      </c>
      <c r="AR876" s="66">
        <v>0</v>
      </c>
      <c r="AS876" s="66"/>
      <c r="AT876" s="66"/>
      <c r="AU876" s="66"/>
      <c r="AV876" s="66"/>
      <c r="AW876" s="66"/>
      <c r="AX876" s="66"/>
      <c r="AY876" s="66"/>
      <c r="AZ876" s="66"/>
      <c r="BA876" s="66" t="s">
        <v>460</v>
      </c>
      <c r="BB876">
        <v>0</v>
      </c>
      <c r="BC876" s="66" t="str">
        <f>VLOOKUP(Edges[[#This Row],[States]],'Sentiment Classification'!E:G,3,FALSE)</f>
        <v>South</v>
      </c>
      <c r="BD876" s="66" t="str">
        <f>IF(Edges[[#This Row],[Vertex 1]]=Edges[[#This Row],[Vertex 2]],"HIDE","SHOW")</f>
        <v>SHOW</v>
      </c>
      <c r="BE876" s="66">
        <f>VLOOKUP(Edges[[#This Row],[Region]],'Sentiment Classification'!J:K,2,FALSE)</f>
        <v>33</v>
      </c>
      <c r="BF876" s="66">
        <f>VLOOKUP(Edges[[#This Row],[States]],'Sentiment Classification'!E:F,2,FALSE)</f>
        <v>17</v>
      </c>
      <c r="BG876" s="65" t="str">
        <f>REPLACE(INDEX(GroupVertices[Group], MATCH(Edges[[#This Row],[Vertex 1]],GroupVertices[Vertex],0)),1,1,"")</f>
        <v>outh</v>
      </c>
      <c r="BH876" s="65" t="str">
        <f>REPLACE(INDEX(GroupVertices[Group], MATCH(Edges[[#This Row],[Vertex 2]],GroupVertices[Vertex],0)),1,1,"")</f>
        <v>outh</v>
      </c>
      <c r="BI876">
        <v>1</v>
      </c>
    </row>
    <row r="877" spans="1:61" x14ac:dyDescent="0.25">
      <c r="A877" s="64" t="s">
        <v>7910</v>
      </c>
      <c r="B877" s="64" t="s">
        <v>7954</v>
      </c>
      <c r="C877" s="79" t="s">
        <v>9481</v>
      </c>
      <c r="D877" s="87">
        <v>1</v>
      </c>
      <c r="E877" s="88"/>
      <c r="F877" s="89">
        <v>90</v>
      </c>
      <c r="G877" s="66" t="str">
        <f>IF(Edges[[#This Row],[Vertex 1]]=Edges[[#This Row],[Vertex 2]],"HIDE","SHOW")</f>
        <v>SHOW</v>
      </c>
      <c r="H877" s="77"/>
      <c r="I877" s="90"/>
      <c r="J877" s="90"/>
      <c r="K877" s="34" t="s">
        <v>65</v>
      </c>
      <c r="L877" s="93">
        <v>877</v>
      </c>
      <c r="M877" s="93"/>
      <c r="N877" s="92"/>
      <c r="O877" s="66" t="s">
        <v>233</v>
      </c>
      <c r="P877" s="68">
        <v>42849.350798611114</v>
      </c>
      <c r="Q877" s="66" t="s">
        <v>7991</v>
      </c>
      <c r="R877" s="66"/>
      <c r="S877" s="66"/>
      <c r="T877" s="66" t="s">
        <v>8038</v>
      </c>
      <c r="U877" s="66"/>
      <c r="V877" s="70" t="s">
        <v>8056</v>
      </c>
      <c r="W877" s="68">
        <v>42849.350798611114</v>
      </c>
      <c r="X877" s="70" t="s">
        <v>8094</v>
      </c>
      <c r="Y877" s="66"/>
      <c r="Z877" s="66"/>
      <c r="AA877" s="72" t="s">
        <v>8145</v>
      </c>
      <c r="AB877" s="72" t="s">
        <v>8185</v>
      </c>
      <c r="AC877" s="66" t="b">
        <v>0</v>
      </c>
      <c r="AD877" s="66">
        <v>0</v>
      </c>
      <c r="AE877" s="72" t="s">
        <v>8202</v>
      </c>
      <c r="AF877" s="66" t="b">
        <v>0</v>
      </c>
      <c r="AG877" s="66" t="s">
        <v>297</v>
      </c>
      <c r="AH877" s="66"/>
      <c r="AI877" s="72" t="s">
        <v>294</v>
      </c>
      <c r="AJ877" s="66" t="b">
        <v>0</v>
      </c>
      <c r="AK877" s="66">
        <v>0</v>
      </c>
      <c r="AL877" s="72" t="s">
        <v>294</v>
      </c>
      <c r="AM877" s="66" t="s">
        <v>303</v>
      </c>
      <c r="AN877" s="66" t="b">
        <v>0</v>
      </c>
      <c r="AO877" s="72" t="s">
        <v>8185</v>
      </c>
      <c r="AP877" s="66" t="s">
        <v>178</v>
      </c>
      <c r="AQ877" s="66">
        <v>0</v>
      </c>
      <c r="AR877" s="66">
        <v>0</v>
      </c>
      <c r="AS877" s="66"/>
      <c r="AT877" s="66"/>
      <c r="AU877" s="66"/>
      <c r="AV877" s="66"/>
      <c r="AW877" s="66"/>
      <c r="AX877" s="66"/>
      <c r="AY877" s="66"/>
      <c r="AZ877" s="66"/>
      <c r="BA877" s="66" t="s">
        <v>460</v>
      </c>
      <c r="BB877">
        <v>0</v>
      </c>
      <c r="BC877" s="66" t="str">
        <f>VLOOKUP(Edges[[#This Row],[States]],'Sentiment Classification'!E:G,3,FALSE)</f>
        <v>South</v>
      </c>
      <c r="BD877" s="66" t="str">
        <f>IF(Edges[[#This Row],[Vertex 1]]=Edges[[#This Row],[Vertex 2]],"HIDE","SHOW")</f>
        <v>SHOW</v>
      </c>
      <c r="BE877" s="66">
        <f>VLOOKUP(Edges[[#This Row],[Region]],'Sentiment Classification'!J:K,2,FALSE)</f>
        <v>33</v>
      </c>
      <c r="BF877" s="66">
        <f>VLOOKUP(Edges[[#This Row],[States]],'Sentiment Classification'!E:F,2,FALSE)</f>
        <v>17</v>
      </c>
      <c r="BG877" s="65" t="str">
        <f>REPLACE(INDEX(GroupVertices[Group], MATCH(Edges[[#This Row],[Vertex 1]],GroupVertices[Vertex],0)),1,1,"")</f>
        <v>outh</v>
      </c>
      <c r="BH877" s="65" t="str">
        <f>REPLACE(INDEX(GroupVertices[Group], MATCH(Edges[[#This Row],[Vertex 2]],GroupVertices[Vertex],0)),1,1,"")</f>
        <v>outh</v>
      </c>
      <c r="BI877">
        <v>1</v>
      </c>
    </row>
    <row r="878" spans="1:61" x14ac:dyDescent="0.25">
      <c r="A878" s="64" t="s">
        <v>7910</v>
      </c>
      <c r="B878" s="64" t="s">
        <v>7948</v>
      </c>
      <c r="C878" s="79" t="s">
        <v>9481</v>
      </c>
      <c r="D878" s="87">
        <v>1</v>
      </c>
      <c r="E878" s="88"/>
      <c r="F878" s="89">
        <v>90</v>
      </c>
      <c r="G878" s="66" t="str">
        <f>IF(Edges[[#This Row],[Vertex 1]]=Edges[[#This Row],[Vertex 2]],"HIDE","SHOW")</f>
        <v>SHOW</v>
      </c>
      <c r="H878" s="77"/>
      <c r="I878" s="90"/>
      <c r="J878" s="90"/>
      <c r="K878" s="34" t="s">
        <v>65</v>
      </c>
      <c r="L878" s="93">
        <v>878</v>
      </c>
      <c r="M878" s="93"/>
      <c r="N878" s="92"/>
      <c r="O878" s="66" t="s">
        <v>232</v>
      </c>
      <c r="P878" s="68">
        <v>42849.350798611114</v>
      </c>
      <c r="Q878" s="66" t="s">
        <v>7991</v>
      </c>
      <c r="R878" s="66"/>
      <c r="S878" s="66"/>
      <c r="T878" s="66" t="s">
        <v>8038</v>
      </c>
      <c r="U878" s="66"/>
      <c r="V878" s="70" t="s">
        <v>8056</v>
      </c>
      <c r="W878" s="68">
        <v>42849.350798611114</v>
      </c>
      <c r="X878" s="70" t="s">
        <v>8094</v>
      </c>
      <c r="Y878" s="66"/>
      <c r="Z878" s="66"/>
      <c r="AA878" s="72" t="s">
        <v>8145</v>
      </c>
      <c r="AB878" s="72" t="s">
        <v>8185</v>
      </c>
      <c r="AC878" s="66" t="b">
        <v>0</v>
      </c>
      <c r="AD878" s="66">
        <v>0</v>
      </c>
      <c r="AE878" s="72" t="s">
        <v>8202</v>
      </c>
      <c r="AF878" s="66" t="b">
        <v>0</v>
      </c>
      <c r="AG878" s="66" t="s">
        <v>297</v>
      </c>
      <c r="AH878" s="66"/>
      <c r="AI878" s="72" t="s">
        <v>294</v>
      </c>
      <c r="AJ878" s="66" t="b">
        <v>0</v>
      </c>
      <c r="AK878" s="66">
        <v>0</v>
      </c>
      <c r="AL878" s="72" t="s">
        <v>294</v>
      </c>
      <c r="AM878" s="66" t="s">
        <v>303</v>
      </c>
      <c r="AN878" s="66" t="b">
        <v>0</v>
      </c>
      <c r="AO878" s="72" t="s">
        <v>8185</v>
      </c>
      <c r="AP878" s="66" t="s">
        <v>178</v>
      </c>
      <c r="AQ878" s="66">
        <v>0</v>
      </c>
      <c r="AR878" s="66">
        <v>0</v>
      </c>
      <c r="AS878" s="66"/>
      <c r="AT878" s="66"/>
      <c r="AU878" s="66"/>
      <c r="AV878" s="66"/>
      <c r="AW878" s="66"/>
      <c r="AX878" s="66"/>
      <c r="AY878" s="66"/>
      <c r="AZ878" s="66"/>
      <c r="BA878" s="66" t="s">
        <v>460</v>
      </c>
      <c r="BB878">
        <v>0</v>
      </c>
      <c r="BC878" s="66" t="str">
        <f>VLOOKUP(Edges[[#This Row],[States]],'Sentiment Classification'!E:G,3,FALSE)</f>
        <v>South</v>
      </c>
      <c r="BD878" s="66" t="str">
        <f>IF(Edges[[#This Row],[Vertex 1]]=Edges[[#This Row],[Vertex 2]],"HIDE","SHOW")</f>
        <v>SHOW</v>
      </c>
      <c r="BE878" s="66">
        <f>VLOOKUP(Edges[[#This Row],[Region]],'Sentiment Classification'!J:K,2,FALSE)</f>
        <v>33</v>
      </c>
      <c r="BF878" s="66">
        <f>VLOOKUP(Edges[[#This Row],[States]],'Sentiment Classification'!E:F,2,FALSE)</f>
        <v>17</v>
      </c>
      <c r="BG878" s="65" t="str">
        <f>REPLACE(INDEX(GroupVertices[Group], MATCH(Edges[[#This Row],[Vertex 1]],GroupVertices[Vertex],0)),1,1,"")</f>
        <v>outh</v>
      </c>
      <c r="BH878" s="65" t="str">
        <f>REPLACE(INDEX(GroupVertices[Group], MATCH(Edges[[#This Row],[Vertex 2]],GroupVertices[Vertex],0)),1,1,"")</f>
        <v>outh</v>
      </c>
      <c r="BI878">
        <v>1</v>
      </c>
    </row>
    <row r="879" spans="1:61" x14ac:dyDescent="0.25">
      <c r="A879" s="64" t="s">
        <v>7911</v>
      </c>
      <c r="B879" s="64" t="s">
        <v>7955</v>
      </c>
      <c r="C879" s="79" t="s">
        <v>9481</v>
      </c>
      <c r="D879" s="87">
        <v>1</v>
      </c>
      <c r="E879" s="88"/>
      <c r="F879" s="89">
        <v>90</v>
      </c>
      <c r="G879" s="66" t="str">
        <f>IF(Edges[[#This Row],[Vertex 1]]=Edges[[#This Row],[Vertex 2]],"HIDE","SHOW")</f>
        <v>SHOW</v>
      </c>
      <c r="H879" s="77"/>
      <c r="I879" s="90"/>
      <c r="J879" s="90"/>
      <c r="K879" s="34" t="s">
        <v>65</v>
      </c>
      <c r="L879" s="93">
        <v>879</v>
      </c>
      <c r="M879" s="93"/>
      <c r="N879" s="92"/>
      <c r="O879" s="66" t="s">
        <v>233</v>
      </c>
      <c r="P879" s="68">
        <v>42849.416932870372</v>
      </c>
      <c r="Q879" s="66" t="s">
        <v>7992</v>
      </c>
      <c r="R879" s="66"/>
      <c r="S879" s="66"/>
      <c r="T879" s="66"/>
      <c r="U879" s="66"/>
      <c r="V879" s="70" t="s">
        <v>8057</v>
      </c>
      <c r="W879" s="68">
        <v>42849.416932870372</v>
      </c>
      <c r="X879" s="70" t="s">
        <v>8095</v>
      </c>
      <c r="Y879" s="66"/>
      <c r="Z879" s="66"/>
      <c r="AA879" s="72" t="s">
        <v>8146</v>
      </c>
      <c r="AB879" s="72" t="s">
        <v>8186</v>
      </c>
      <c r="AC879" s="66" t="b">
        <v>0</v>
      </c>
      <c r="AD879" s="66">
        <v>0</v>
      </c>
      <c r="AE879" s="72" t="s">
        <v>8203</v>
      </c>
      <c r="AF879" s="66" t="b">
        <v>0</v>
      </c>
      <c r="AG879" s="66" t="s">
        <v>297</v>
      </c>
      <c r="AH879" s="66"/>
      <c r="AI879" s="72" t="s">
        <v>294</v>
      </c>
      <c r="AJ879" s="66" t="b">
        <v>0</v>
      </c>
      <c r="AK879" s="66">
        <v>0</v>
      </c>
      <c r="AL879" s="72" t="s">
        <v>294</v>
      </c>
      <c r="AM879" s="66" t="s">
        <v>303</v>
      </c>
      <c r="AN879" s="66" t="b">
        <v>0</v>
      </c>
      <c r="AO879" s="72" t="s">
        <v>8186</v>
      </c>
      <c r="AP879" s="66" t="s">
        <v>178</v>
      </c>
      <c r="AQ879" s="66">
        <v>0</v>
      </c>
      <c r="AR879" s="66">
        <v>0</v>
      </c>
      <c r="AS879" s="66"/>
      <c r="AT879" s="66"/>
      <c r="AU879" s="66"/>
      <c r="AV879" s="66"/>
      <c r="AW879" s="66"/>
      <c r="AX879" s="66"/>
      <c r="AY879" s="66"/>
      <c r="AZ879" s="66"/>
      <c r="BA879" s="66" t="s">
        <v>460</v>
      </c>
      <c r="BB879">
        <v>0</v>
      </c>
      <c r="BC879" s="66" t="str">
        <f>VLOOKUP(Edges[[#This Row],[States]],'Sentiment Classification'!E:G,3,FALSE)</f>
        <v>South</v>
      </c>
      <c r="BD879" s="66" t="str">
        <f>IF(Edges[[#This Row],[Vertex 1]]=Edges[[#This Row],[Vertex 2]],"HIDE","SHOW")</f>
        <v>SHOW</v>
      </c>
      <c r="BE879" s="66">
        <f>VLOOKUP(Edges[[#This Row],[Region]],'Sentiment Classification'!J:K,2,FALSE)</f>
        <v>33</v>
      </c>
      <c r="BF879" s="66">
        <f>VLOOKUP(Edges[[#This Row],[States]],'Sentiment Classification'!E:F,2,FALSE)</f>
        <v>17</v>
      </c>
      <c r="BG879" s="65" t="str">
        <f>REPLACE(INDEX(GroupVertices[Group], MATCH(Edges[[#This Row],[Vertex 1]],GroupVertices[Vertex],0)),1,1,"")</f>
        <v>outh</v>
      </c>
      <c r="BH879" s="65" t="str">
        <f>REPLACE(INDEX(GroupVertices[Group], MATCH(Edges[[#This Row],[Vertex 2]],GroupVertices[Vertex],0)),1,1,"")</f>
        <v>outh</v>
      </c>
      <c r="BI879">
        <v>1</v>
      </c>
    </row>
    <row r="880" spans="1:61" x14ac:dyDescent="0.25">
      <c r="A880" s="64" t="s">
        <v>7911</v>
      </c>
      <c r="B880" s="64" t="s">
        <v>7948</v>
      </c>
      <c r="C880" s="79" t="s">
        <v>9481</v>
      </c>
      <c r="D880" s="87">
        <v>1</v>
      </c>
      <c r="E880" s="88"/>
      <c r="F880" s="89">
        <v>90</v>
      </c>
      <c r="G880" s="66" t="str">
        <f>IF(Edges[[#This Row],[Vertex 1]]=Edges[[#This Row],[Vertex 2]],"HIDE","SHOW")</f>
        <v>SHOW</v>
      </c>
      <c r="H880" s="77"/>
      <c r="I880" s="90"/>
      <c r="J880" s="90"/>
      <c r="K880" s="34" t="s">
        <v>65</v>
      </c>
      <c r="L880" s="93">
        <v>880</v>
      </c>
      <c r="M880" s="93"/>
      <c r="N880" s="92"/>
      <c r="O880" s="66" t="s">
        <v>232</v>
      </c>
      <c r="P880" s="68">
        <v>42849.416932870372</v>
      </c>
      <c r="Q880" s="66" t="s">
        <v>7992</v>
      </c>
      <c r="R880" s="66"/>
      <c r="S880" s="66"/>
      <c r="T880" s="66"/>
      <c r="U880" s="66"/>
      <c r="V880" s="70" t="s">
        <v>8057</v>
      </c>
      <c r="W880" s="68">
        <v>42849.416932870372</v>
      </c>
      <c r="X880" s="70" t="s">
        <v>8095</v>
      </c>
      <c r="Y880" s="66"/>
      <c r="Z880" s="66"/>
      <c r="AA880" s="72" t="s">
        <v>8146</v>
      </c>
      <c r="AB880" s="72" t="s">
        <v>8186</v>
      </c>
      <c r="AC880" s="66" t="b">
        <v>0</v>
      </c>
      <c r="AD880" s="66">
        <v>0</v>
      </c>
      <c r="AE880" s="72" t="s">
        <v>8203</v>
      </c>
      <c r="AF880" s="66" t="b">
        <v>0</v>
      </c>
      <c r="AG880" s="66" t="s">
        <v>297</v>
      </c>
      <c r="AH880" s="66"/>
      <c r="AI880" s="72" t="s">
        <v>294</v>
      </c>
      <c r="AJ880" s="66" t="b">
        <v>0</v>
      </c>
      <c r="AK880" s="66">
        <v>0</v>
      </c>
      <c r="AL880" s="72" t="s">
        <v>294</v>
      </c>
      <c r="AM880" s="66" t="s">
        <v>303</v>
      </c>
      <c r="AN880" s="66" t="b">
        <v>0</v>
      </c>
      <c r="AO880" s="72" t="s">
        <v>8186</v>
      </c>
      <c r="AP880" s="66" t="s">
        <v>178</v>
      </c>
      <c r="AQ880" s="66">
        <v>0</v>
      </c>
      <c r="AR880" s="66">
        <v>0</v>
      </c>
      <c r="AS880" s="66"/>
      <c r="AT880" s="66"/>
      <c r="AU880" s="66"/>
      <c r="AV880" s="66"/>
      <c r="AW880" s="66"/>
      <c r="AX880" s="66"/>
      <c r="AY880" s="66"/>
      <c r="AZ880" s="66"/>
      <c r="BA880" s="66" t="s">
        <v>460</v>
      </c>
      <c r="BB880">
        <v>0</v>
      </c>
      <c r="BC880" s="66" t="str">
        <f>VLOOKUP(Edges[[#This Row],[States]],'Sentiment Classification'!E:G,3,FALSE)</f>
        <v>South</v>
      </c>
      <c r="BD880" s="66" t="str">
        <f>IF(Edges[[#This Row],[Vertex 1]]=Edges[[#This Row],[Vertex 2]],"HIDE","SHOW")</f>
        <v>SHOW</v>
      </c>
      <c r="BE880" s="66">
        <f>VLOOKUP(Edges[[#This Row],[Region]],'Sentiment Classification'!J:K,2,FALSE)</f>
        <v>33</v>
      </c>
      <c r="BF880" s="66">
        <f>VLOOKUP(Edges[[#This Row],[States]],'Sentiment Classification'!E:F,2,FALSE)</f>
        <v>17</v>
      </c>
      <c r="BG880" s="65" t="str">
        <f>REPLACE(INDEX(GroupVertices[Group], MATCH(Edges[[#This Row],[Vertex 1]],GroupVertices[Vertex],0)),1,1,"")</f>
        <v>outh</v>
      </c>
      <c r="BH880" s="65" t="str">
        <f>REPLACE(INDEX(GroupVertices[Group], MATCH(Edges[[#This Row],[Vertex 2]],GroupVertices[Vertex],0)),1,1,"")</f>
        <v>outh</v>
      </c>
      <c r="BI880">
        <v>1</v>
      </c>
    </row>
    <row r="881" spans="1:61" x14ac:dyDescent="0.25">
      <c r="A881" s="64" t="s">
        <v>7912</v>
      </c>
      <c r="B881" s="64" t="s">
        <v>7956</v>
      </c>
      <c r="C881" s="79" t="s">
        <v>9481</v>
      </c>
      <c r="D881" s="87">
        <v>1</v>
      </c>
      <c r="E881" s="88"/>
      <c r="F881" s="89">
        <v>90</v>
      </c>
      <c r="G881" s="66" t="str">
        <f>IF(Edges[[#This Row],[Vertex 1]]=Edges[[#This Row],[Vertex 2]],"HIDE","SHOW")</f>
        <v>SHOW</v>
      </c>
      <c r="H881" s="77"/>
      <c r="I881" s="90"/>
      <c r="J881" s="90"/>
      <c r="K881" s="34" t="s">
        <v>65</v>
      </c>
      <c r="L881" s="93">
        <v>881</v>
      </c>
      <c r="M881" s="93"/>
      <c r="N881" s="92"/>
      <c r="O881" s="66" t="s">
        <v>232</v>
      </c>
      <c r="P881" s="68">
        <v>42849.445891203701</v>
      </c>
      <c r="Q881" s="66" t="s">
        <v>7993</v>
      </c>
      <c r="R881" s="66"/>
      <c r="S881" s="66"/>
      <c r="T881" s="66"/>
      <c r="U881" s="66"/>
      <c r="V881" s="70" t="s">
        <v>8058</v>
      </c>
      <c r="W881" s="68">
        <v>42849.445891203701</v>
      </c>
      <c r="X881" s="70" t="s">
        <v>8096</v>
      </c>
      <c r="Y881" s="66"/>
      <c r="Z881" s="66"/>
      <c r="AA881" s="72" t="s">
        <v>8147</v>
      </c>
      <c r="AB881" s="72" t="s">
        <v>8149</v>
      </c>
      <c r="AC881" s="66" t="b">
        <v>0</v>
      </c>
      <c r="AD881" s="66">
        <v>0</v>
      </c>
      <c r="AE881" s="72" t="s">
        <v>8204</v>
      </c>
      <c r="AF881" s="66" t="b">
        <v>0</v>
      </c>
      <c r="AG881" s="66" t="s">
        <v>297</v>
      </c>
      <c r="AH881" s="66"/>
      <c r="AI881" s="72" t="s">
        <v>294</v>
      </c>
      <c r="AJ881" s="66" t="b">
        <v>0</v>
      </c>
      <c r="AK881" s="66">
        <v>0</v>
      </c>
      <c r="AL881" s="72" t="s">
        <v>294</v>
      </c>
      <c r="AM881" s="66" t="s">
        <v>1020</v>
      </c>
      <c r="AN881" s="66" t="b">
        <v>0</v>
      </c>
      <c r="AO881" s="72" t="s">
        <v>8149</v>
      </c>
      <c r="AP881" s="66" t="s">
        <v>178</v>
      </c>
      <c r="AQ881" s="66">
        <v>0</v>
      </c>
      <c r="AR881" s="66">
        <v>0</v>
      </c>
      <c r="AS881" s="66"/>
      <c r="AT881" s="66"/>
      <c r="AU881" s="66"/>
      <c r="AV881" s="66"/>
      <c r="AW881" s="66"/>
      <c r="AX881" s="66"/>
      <c r="AY881" s="66"/>
      <c r="AZ881" s="66"/>
      <c r="BA881" s="66" t="s">
        <v>460</v>
      </c>
      <c r="BB881">
        <v>0</v>
      </c>
      <c r="BC881" s="66" t="str">
        <f>VLOOKUP(Edges[[#This Row],[States]],'Sentiment Classification'!E:G,3,FALSE)</f>
        <v>South</v>
      </c>
      <c r="BD881" s="66" t="str">
        <f>IF(Edges[[#This Row],[Vertex 1]]=Edges[[#This Row],[Vertex 2]],"HIDE","SHOW")</f>
        <v>SHOW</v>
      </c>
      <c r="BE881" s="66">
        <f>VLOOKUP(Edges[[#This Row],[Region]],'Sentiment Classification'!J:K,2,FALSE)</f>
        <v>33</v>
      </c>
      <c r="BF881" s="66">
        <f>VLOOKUP(Edges[[#This Row],[States]],'Sentiment Classification'!E:F,2,FALSE)</f>
        <v>17</v>
      </c>
      <c r="BG881" s="65" t="str">
        <f>REPLACE(INDEX(GroupVertices[Group], MATCH(Edges[[#This Row],[Vertex 1]],GroupVertices[Vertex],0)),1,1,"")</f>
        <v>outh</v>
      </c>
      <c r="BH881" s="65" t="str">
        <f>REPLACE(INDEX(GroupVertices[Group], MATCH(Edges[[#This Row],[Vertex 2]],GroupVertices[Vertex],0)),1,1,"")</f>
        <v>outh</v>
      </c>
      <c r="BI881">
        <v>1</v>
      </c>
    </row>
    <row r="882" spans="1:61" x14ac:dyDescent="0.25">
      <c r="A882" s="64" t="s">
        <v>7912</v>
      </c>
      <c r="B882" s="64" t="s">
        <v>7957</v>
      </c>
      <c r="C882" s="79" t="s">
        <v>9481</v>
      </c>
      <c r="D882" s="87">
        <v>1</v>
      </c>
      <c r="E882" s="88"/>
      <c r="F882" s="89">
        <v>90</v>
      </c>
      <c r="G882" s="66" t="str">
        <f>IF(Edges[[#This Row],[Vertex 1]]=Edges[[#This Row],[Vertex 2]],"HIDE","SHOW")</f>
        <v>SHOW</v>
      </c>
      <c r="H882" s="77"/>
      <c r="I882" s="90"/>
      <c r="J882" s="90"/>
      <c r="K882" s="34" t="s">
        <v>65</v>
      </c>
      <c r="L882" s="93">
        <v>882</v>
      </c>
      <c r="M882" s="93"/>
      <c r="N882" s="92"/>
      <c r="O882" s="66" t="s">
        <v>232</v>
      </c>
      <c r="P882" s="68">
        <v>42849.445891203701</v>
      </c>
      <c r="Q882" s="66" t="s">
        <v>7993</v>
      </c>
      <c r="R882" s="66"/>
      <c r="S882" s="66"/>
      <c r="T882" s="66"/>
      <c r="U882" s="66"/>
      <c r="V882" s="70" t="s">
        <v>8058</v>
      </c>
      <c r="W882" s="68">
        <v>42849.445891203701</v>
      </c>
      <c r="X882" s="70" t="s">
        <v>8096</v>
      </c>
      <c r="Y882" s="66"/>
      <c r="Z882" s="66"/>
      <c r="AA882" s="72" t="s">
        <v>8147</v>
      </c>
      <c r="AB882" s="72" t="s">
        <v>8149</v>
      </c>
      <c r="AC882" s="66" t="b">
        <v>0</v>
      </c>
      <c r="AD882" s="66">
        <v>0</v>
      </c>
      <c r="AE882" s="72" t="s">
        <v>8204</v>
      </c>
      <c r="AF882" s="66" t="b">
        <v>0</v>
      </c>
      <c r="AG882" s="66" t="s">
        <v>297</v>
      </c>
      <c r="AH882" s="66"/>
      <c r="AI882" s="72" t="s">
        <v>294</v>
      </c>
      <c r="AJ882" s="66" t="b">
        <v>0</v>
      </c>
      <c r="AK882" s="66">
        <v>0</v>
      </c>
      <c r="AL882" s="72" t="s">
        <v>294</v>
      </c>
      <c r="AM882" s="66" t="s">
        <v>1020</v>
      </c>
      <c r="AN882" s="66" t="b">
        <v>0</v>
      </c>
      <c r="AO882" s="72" t="s">
        <v>8149</v>
      </c>
      <c r="AP882" s="66" t="s">
        <v>178</v>
      </c>
      <c r="AQ882" s="66">
        <v>0</v>
      </c>
      <c r="AR882" s="66">
        <v>0</v>
      </c>
      <c r="AS882" s="66"/>
      <c r="AT882" s="66"/>
      <c r="AU882" s="66"/>
      <c r="AV882" s="66"/>
      <c r="AW882" s="66"/>
      <c r="AX882" s="66"/>
      <c r="AY882" s="66"/>
      <c r="AZ882" s="66"/>
      <c r="BA882" s="66" t="s">
        <v>460</v>
      </c>
      <c r="BB882">
        <v>0</v>
      </c>
      <c r="BC882" s="66" t="str">
        <f>VLOOKUP(Edges[[#This Row],[States]],'Sentiment Classification'!E:G,3,FALSE)</f>
        <v>South</v>
      </c>
      <c r="BD882" s="66" t="str">
        <f>IF(Edges[[#This Row],[Vertex 1]]=Edges[[#This Row],[Vertex 2]],"HIDE","SHOW")</f>
        <v>SHOW</v>
      </c>
      <c r="BE882" s="66">
        <f>VLOOKUP(Edges[[#This Row],[Region]],'Sentiment Classification'!J:K,2,FALSE)</f>
        <v>33</v>
      </c>
      <c r="BF882" s="66">
        <f>VLOOKUP(Edges[[#This Row],[States]],'Sentiment Classification'!E:F,2,FALSE)</f>
        <v>17</v>
      </c>
      <c r="BG882" s="65" t="str">
        <f>REPLACE(INDEX(GroupVertices[Group], MATCH(Edges[[#This Row],[Vertex 1]],GroupVertices[Vertex],0)),1,1,"")</f>
        <v>outh</v>
      </c>
      <c r="BH882" s="65" t="str">
        <f>REPLACE(INDEX(GroupVertices[Group], MATCH(Edges[[#This Row],[Vertex 2]],GroupVertices[Vertex],0)),1,1,"")</f>
        <v>outh</v>
      </c>
      <c r="BI882">
        <v>1</v>
      </c>
    </row>
    <row r="883" spans="1:61" x14ac:dyDescent="0.25">
      <c r="A883" s="64" t="s">
        <v>7912</v>
      </c>
      <c r="B883" s="64" t="s">
        <v>7913</v>
      </c>
      <c r="C883" s="79" t="s">
        <v>9481</v>
      </c>
      <c r="D883" s="87">
        <v>1</v>
      </c>
      <c r="E883" s="88"/>
      <c r="F883" s="89">
        <v>90</v>
      </c>
      <c r="G883" s="66" t="str">
        <f>IF(Edges[[#This Row],[Vertex 1]]=Edges[[#This Row],[Vertex 2]],"HIDE","SHOW")</f>
        <v>SHOW</v>
      </c>
      <c r="H883" s="77"/>
      <c r="I883" s="90"/>
      <c r="J883" s="90"/>
      <c r="K883" s="34" t="s">
        <v>65</v>
      </c>
      <c r="L883" s="93">
        <v>883</v>
      </c>
      <c r="M883" s="93"/>
      <c r="N883" s="92"/>
      <c r="O883" s="66" t="s">
        <v>233</v>
      </c>
      <c r="P883" s="68">
        <v>42849.445891203701</v>
      </c>
      <c r="Q883" s="66" t="s">
        <v>7993</v>
      </c>
      <c r="R883" s="66"/>
      <c r="S883" s="66"/>
      <c r="T883" s="66"/>
      <c r="U883" s="66"/>
      <c r="V883" s="70" t="s">
        <v>8058</v>
      </c>
      <c r="W883" s="68">
        <v>42849.445891203701</v>
      </c>
      <c r="X883" s="70" t="s">
        <v>8096</v>
      </c>
      <c r="Y883" s="66"/>
      <c r="Z883" s="66"/>
      <c r="AA883" s="72" t="s">
        <v>8147</v>
      </c>
      <c r="AB883" s="72" t="s">
        <v>8149</v>
      </c>
      <c r="AC883" s="66" t="b">
        <v>0</v>
      </c>
      <c r="AD883" s="66">
        <v>0</v>
      </c>
      <c r="AE883" s="72" t="s">
        <v>8204</v>
      </c>
      <c r="AF883" s="66" t="b">
        <v>0</v>
      </c>
      <c r="AG883" s="66" t="s">
        <v>297</v>
      </c>
      <c r="AH883" s="66"/>
      <c r="AI883" s="72" t="s">
        <v>294</v>
      </c>
      <c r="AJ883" s="66" t="b">
        <v>0</v>
      </c>
      <c r="AK883" s="66">
        <v>0</v>
      </c>
      <c r="AL883" s="72" t="s">
        <v>294</v>
      </c>
      <c r="AM883" s="66" t="s">
        <v>1020</v>
      </c>
      <c r="AN883" s="66" t="b">
        <v>0</v>
      </c>
      <c r="AO883" s="72" t="s">
        <v>8149</v>
      </c>
      <c r="AP883" s="66" t="s">
        <v>178</v>
      </c>
      <c r="AQ883" s="66">
        <v>0</v>
      </c>
      <c r="AR883" s="66">
        <v>0</v>
      </c>
      <c r="AS883" s="66"/>
      <c r="AT883" s="66"/>
      <c r="AU883" s="66"/>
      <c r="AV883" s="66"/>
      <c r="AW883" s="66"/>
      <c r="AX883" s="66"/>
      <c r="AY883" s="66"/>
      <c r="AZ883" s="66"/>
      <c r="BA883" s="66" t="s">
        <v>460</v>
      </c>
      <c r="BB883">
        <v>0</v>
      </c>
      <c r="BC883" s="66" t="str">
        <f>VLOOKUP(Edges[[#This Row],[States]],'Sentiment Classification'!E:G,3,FALSE)</f>
        <v>South</v>
      </c>
      <c r="BD883" s="66" t="str">
        <f>IF(Edges[[#This Row],[Vertex 1]]=Edges[[#This Row],[Vertex 2]],"HIDE","SHOW")</f>
        <v>SHOW</v>
      </c>
      <c r="BE883" s="66">
        <f>VLOOKUP(Edges[[#This Row],[Region]],'Sentiment Classification'!J:K,2,FALSE)</f>
        <v>33</v>
      </c>
      <c r="BF883" s="66">
        <f>VLOOKUP(Edges[[#This Row],[States]],'Sentiment Classification'!E:F,2,FALSE)</f>
        <v>17</v>
      </c>
      <c r="BG883" s="65" t="str">
        <f>REPLACE(INDEX(GroupVertices[Group], MATCH(Edges[[#This Row],[Vertex 1]],GroupVertices[Vertex],0)),1,1,"")</f>
        <v>outh</v>
      </c>
      <c r="BH883" s="65" t="str">
        <f>REPLACE(INDEX(GroupVertices[Group], MATCH(Edges[[#This Row],[Vertex 2]],GroupVertices[Vertex],0)),1,1,"")</f>
        <v>outh</v>
      </c>
      <c r="BI883">
        <v>1</v>
      </c>
    </row>
    <row r="884" spans="1:61" x14ac:dyDescent="0.25">
      <c r="A884" s="64" t="s">
        <v>7913</v>
      </c>
      <c r="B884" s="64" t="s">
        <v>7957</v>
      </c>
      <c r="C884" s="79" t="s">
        <v>9481</v>
      </c>
      <c r="D884" s="87">
        <v>2.5</v>
      </c>
      <c r="E884" s="88"/>
      <c r="F884" s="89">
        <v>95</v>
      </c>
      <c r="G884" s="66" t="str">
        <f>IF(Edges[[#This Row],[Vertex 1]]=Edges[[#This Row],[Vertex 2]],"HIDE","SHOW")</f>
        <v>SHOW</v>
      </c>
      <c r="H884" s="77"/>
      <c r="I884" s="90"/>
      <c r="J884" s="90"/>
      <c r="K884" s="34" t="s">
        <v>65</v>
      </c>
      <c r="L884" s="93">
        <v>884</v>
      </c>
      <c r="M884" s="93"/>
      <c r="N884" s="92"/>
      <c r="O884" s="66" t="s">
        <v>233</v>
      </c>
      <c r="P884" s="68">
        <v>42849.38789351852</v>
      </c>
      <c r="Q884" s="66" t="s">
        <v>7994</v>
      </c>
      <c r="R884" s="66"/>
      <c r="S884" s="66"/>
      <c r="T884" s="66"/>
      <c r="U884" s="66"/>
      <c r="V884" s="70" t="s">
        <v>8059</v>
      </c>
      <c r="W884" s="68">
        <v>42849.38789351852</v>
      </c>
      <c r="X884" s="70" t="s">
        <v>8097</v>
      </c>
      <c r="Y884" s="66"/>
      <c r="Z884" s="66"/>
      <c r="AA884" s="72" t="s">
        <v>8148</v>
      </c>
      <c r="AB884" s="72" t="s">
        <v>8187</v>
      </c>
      <c r="AC884" s="66" t="b">
        <v>0</v>
      </c>
      <c r="AD884" s="66">
        <v>1</v>
      </c>
      <c r="AE884" s="72" t="s">
        <v>8205</v>
      </c>
      <c r="AF884" s="66" t="b">
        <v>0</v>
      </c>
      <c r="AG884" s="66" t="s">
        <v>297</v>
      </c>
      <c r="AH884" s="66"/>
      <c r="AI884" s="72" t="s">
        <v>294</v>
      </c>
      <c r="AJ884" s="66" t="b">
        <v>0</v>
      </c>
      <c r="AK884" s="66">
        <v>0</v>
      </c>
      <c r="AL884" s="72" t="s">
        <v>294</v>
      </c>
      <c r="AM884" s="66" t="s">
        <v>1783</v>
      </c>
      <c r="AN884" s="66" t="b">
        <v>0</v>
      </c>
      <c r="AO884" s="72" t="s">
        <v>8187</v>
      </c>
      <c r="AP884" s="66" t="s">
        <v>178</v>
      </c>
      <c r="AQ884" s="66">
        <v>0</v>
      </c>
      <c r="AR884" s="66">
        <v>0</v>
      </c>
      <c r="AS884" s="66"/>
      <c r="AT884" s="66"/>
      <c r="AU884" s="66"/>
      <c r="AV884" s="66"/>
      <c r="AW884" s="66"/>
      <c r="AX884" s="66"/>
      <c r="AY884" s="66"/>
      <c r="AZ884" s="66"/>
      <c r="BA884" s="66" t="s">
        <v>460</v>
      </c>
      <c r="BB884">
        <v>0</v>
      </c>
      <c r="BC884" s="66" t="str">
        <f>VLOOKUP(Edges[[#This Row],[States]],'Sentiment Classification'!E:G,3,FALSE)</f>
        <v>South</v>
      </c>
      <c r="BD884" s="66" t="str">
        <f>IF(Edges[[#This Row],[Vertex 1]]=Edges[[#This Row],[Vertex 2]],"HIDE","SHOW")</f>
        <v>SHOW</v>
      </c>
      <c r="BE884" s="66">
        <f>VLOOKUP(Edges[[#This Row],[Region]],'Sentiment Classification'!J:K,2,FALSE)</f>
        <v>33</v>
      </c>
      <c r="BF884" s="66">
        <f>VLOOKUP(Edges[[#This Row],[States]],'Sentiment Classification'!E:F,2,FALSE)</f>
        <v>17</v>
      </c>
      <c r="BG884" s="65" t="str">
        <f>REPLACE(INDEX(GroupVertices[Group], MATCH(Edges[[#This Row],[Vertex 1]],GroupVertices[Vertex],0)),1,1,"")</f>
        <v>outh</v>
      </c>
      <c r="BH884" s="65" t="str">
        <f>REPLACE(INDEX(GroupVertices[Group], MATCH(Edges[[#This Row],[Vertex 2]],GroupVertices[Vertex],0)),1,1,"")</f>
        <v>outh</v>
      </c>
      <c r="BI884">
        <v>2</v>
      </c>
    </row>
    <row r="885" spans="1:61" x14ac:dyDescent="0.25">
      <c r="A885" s="64" t="s">
        <v>7913</v>
      </c>
      <c r="B885" s="64" t="s">
        <v>7957</v>
      </c>
      <c r="C885" s="79" t="s">
        <v>9481</v>
      </c>
      <c r="D885" s="87">
        <v>2.5</v>
      </c>
      <c r="E885" s="88"/>
      <c r="F885" s="89">
        <v>95</v>
      </c>
      <c r="G885" s="66" t="str">
        <f>IF(Edges[[#This Row],[Vertex 1]]=Edges[[#This Row],[Vertex 2]],"HIDE","SHOW")</f>
        <v>SHOW</v>
      </c>
      <c r="H885" s="77"/>
      <c r="I885" s="90"/>
      <c r="J885" s="90"/>
      <c r="K885" s="34" t="s">
        <v>65</v>
      </c>
      <c r="L885" s="93">
        <v>885</v>
      </c>
      <c r="M885" s="93"/>
      <c r="N885" s="92"/>
      <c r="O885" s="66" t="s">
        <v>233</v>
      </c>
      <c r="P885" s="68">
        <v>42849.388148148151</v>
      </c>
      <c r="Q885" s="66" t="s">
        <v>7995</v>
      </c>
      <c r="R885" s="66"/>
      <c r="S885" s="66"/>
      <c r="T885" s="66" t="s">
        <v>8039</v>
      </c>
      <c r="U885" s="66"/>
      <c r="V885" s="70" t="s">
        <v>8059</v>
      </c>
      <c r="W885" s="68">
        <v>42849.388148148151</v>
      </c>
      <c r="X885" s="70" t="s">
        <v>8098</v>
      </c>
      <c r="Y885" s="66"/>
      <c r="Z885" s="66"/>
      <c r="AA885" s="72" t="s">
        <v>8149</v>
      </c>
      <c r="AB885" s="72" t="s">
        <v>8187</v>
      </c>
      <c r="AC885" s="66" t="b">
        <v>0</v>
      </c>
      <c r="AD885" s="66">
        <v>2</v>
      </c>
      <c r="AE885" s="72" t="s">
        <v>8205</v>
      </c>
      <c r="AF885" s="66" t="b">
        <v>0</v>
      </c>
      <c r="AG885" s="66" t="s">
        <v>297</v>
      </c>
      <c r="AH885" s="66"/>
      <c r="AI885" s="72" t="s">
        <v>294</v>
      </c>
      <c r="AJ885" s="66" t="b">
        <v>0</v>
      </c>
      <c r="AK885" s="66">
        <v>0</v>
      </c>
      <c r="AL885" s="72" t="s">
        <v>294</v>
      </c>
      <c r="AM885" s="66" t="s">
        <v>1783</v>
      </c>
      <c r="AN885" s="66" t="b">
        <v>0</v>
      </c>
      <c r="AO885" s="72" t="s">
        <v>8187</v>
      </c>
      <c r="AP885" s="66" t="s">
        <v>178</v>
      </c>
      <c r="AQ885" s="66">
        <v>0</v>
      </c>
      <c r="AR885" s="66">
        <v>0</v>
      </c>
      <c r="AS885" s="66"/>
      <c r="AT885" s="66"/>
      <c r="AU885" s="66"/>
      <c r="AV885" s="66"/>
      <c r="AW885" s="66"/>
      <c r="AX885" s="66"/>
      <c r="AY885" s="66"/>
      <c r="AZ885" s="66"/>
      <c r="BA885" s="66" t="s">
        <v>460</v>
      </c>
      <c r="BB885">
        <v>0</v>
      </c>
      <c r="BC885" s="66" t="str">
        <f>VLOOKUP(Edges[[#This Row],[States]],'Sentiment Classification'!E:G,3,FALSE)</f>
        <v>South</v>
      </c>
      <c r="BD885" s="66" t="str">
        <f>IF(Edges[[#This Row],[Vertex 1]]=Edges[[#This Row],[Vertex 2]],"HIDE","SHOW")</f>
        <v>SHOW</v>
      </c>
      <c r="BE885" s="66">
        <f>VLOOKUP(Edges[[#This Row],[Region]],'Sentiment Classification'!J:K,2,FALSE)</f>
        <v>33</v>
      </c>
      <c r="BF885" s="66">
        <f>VLOOKUP(Edges[[#This Row],[States]],'Sentiment Classification'!E:F,2,FALSE)</f>
        <v>17</v>
      </c>
      <c r="BG885" s="65" t="str">
        <f>REPLACE(INDEX(GroupVertices[Group], MATCH(Edges[[#This Row],[Vertex 1]],GroupVertices[Vertex],0)),1,1,"")</f>
        <v>outh</v>
      </c>
      <c r="BH885" s="65" t="str">
        <f>REPLACE(INDEX(GroupVertices[Group], MATCH(Edges[[#This Row],[Vertex 2]],GroupVertices[Vertex],0)),1,1,"")</f>
        <v>outh</v>
      </c>
      <c r="BI885">
        <v>2</v>
      </c>
    </row>
    <row r="886" spans="1:61" x14ac:dyDescent="0.25">
      <c r="A886" s="64" t="s">
        <v>7914</v>
      </c>
      <c r="B886" s="64" t="s">
        <v>3351</v>
      </c>
      <c r="C886" s="79" t="s">
        <v>9481</v>
      </c>
      <c r="D886" s="87">
        <v>1</v>
      </c>
      <c r="E886" s="88"/>
      <c r="F886" s="89">
        <v>90</v>
      </c>
      <c r="G886" s="66" t="str">
        <f>IF(Edges[[#This Row],[Vertex 1]]=Edges[[#This Row],[Vertex 2]],"HIDE","SHOW")</f>
        <v>SHOW</v>
      </c>
      <c r="H886" s="77"/>
      <c r="I886" s="90"/>
      <c r="J886" s="90"/>
      <c r="K886" s="34" t="s">
        <v>65</v>
      </c>
      <c r="L886" s="93">
        <v>886</v>
      </c>
      <c r="M886" s="93"/>
      <c r="N886" s="92"/>
      <c r="O886" s="66" t="s">
        <v>233</v>
      </c>
      <c r="P886" s="68">
        <v>42849.543749999997</v>
      </c>
      <c r="Q886" s="66" t="s">
        <v>7996</v>
      </c>
      <c r="R886" s="66"/>
      <c r="S886" s="66"/>
      <c r="T886" s="66"/>
      <c r="U886" s="66"/>
      <c r="V886" s="70" t="s">
        <v>8060</v>
      </c>
      <c r="W886" s="68">
        <v>42849.543749999997</v>
      </c>
      <c r="X886" s="70" t="s">
        <v>8099</v>
      </c>
      <c r="Y886" s="66"/>
      <c r="Z886" s="66"/>
      <c r="AA886" s="72" t="s">
        <v>8150</v>
      </c>
      <c r="AB886" s="72" t="s">
        <v>8188</v>
      </c>
      <c r="AC886" s="66" t="b">
        <v>0</v>
      </c>
      <c r="AD886" s="66">
        <v>0</v>
      </c>
      <c r="AE886" s="72" t="s">
        <v>3442</v>
      </c>
      <c r="AF886" s="66" t="b">
        <v>0</v>
      </c>
      <c r="AG886" s="66" t="s">
        <v>3196</v>
      </c>
      <c r="AH886" s="66"/>
      <c r="AI886" s="72" t="s">
        <v>294</v>
      </c>
      <c r="AJ886" s="66" t="b">
        <v>0</v>
      </c>
      <c r="AK886" s="66">
        <v>0</v>
      </c>
      <c r="AL886" s="72" t="s">
        <v>294</v>
      </c>
      <c r="AM886" s="66" t="s">
        <v>303</v>
      </c>
      <c r="AN886" s="66" t="b">
        <v>0</v>
      </c>
      <c r="AO886" s="72" t="s">
        <v>8188</v>
      </c>
      <c r="AP886" s="66" t="s">
        <v>178</v>
      </c>
      <c r="AQ886" s="66">
        <v>0</v>
      </c>
      <c r="AR886" s="66">
        <v>0</v>
      </c>
      <c r="AS886" s="66"/>
      <c r="AT886" s="66"/>
      <c r="AU886" s="66"/>
      <c r="AV886" s="66"/>
      <c r="AW886" s="66"/>
      <c r="AX886" s="66"/>
      <c r="AY886" s="66"/>
      <c r="AZ886" s="66"/>
      <c r="BA886" s="66" t="s">
        <v>460</v>
      </c>
      <c r="BB886">
        <v>0</v>
      </c>
      <c r="BC886" s="66" t="str">
        <f>VLOOKUP(Edges[[#This Row],[States]],'Sentiment Classification'!E:G,3,FALSE)</f>
        <v>South</v>
      </c>
      <c r="BD886" s="66" t="str">
        <f>IF(Edges[[#This Row],[Vertex 1]]=Edges[[#This Row],[Vertex 2]],"HIDE","SHOW")</f>
        <v>SHOW</v>
      </c>
      <c r="BE886" s="66">
        <f>VLOOKUP(Edges[[#This Row],[Region]],'Sentiment Classification'!J:K,2,FALSE)</f>
        <v>33</v>
      </c>
      <c r="BF886" s="66">
        <f>VLOOKUP(Edges[[#This Row],[States]],'Sentiment Classification'!E:F,2,FALSE)</f>
        <v>17</v>
      </c>
      <c r="BG886" s="65" t="str">
        <f>REPLACE(INDEX(GroupVertices[Group], MATCH(Edges[[#This Row],[Vertex 1]],GroupVertices[Vertex],0)),1,1,"")</f>
        <v>outh</v>
      </c>
      <c r="BH886" s="65" t="str">
        <f>REPLACE(INDEX(GroupVertices[Group], MATCH(Edges[[#This Row],[Vertex 2]],GroupVertices[Vertex],0)),1,1,"")</f>
        <v>est</v>
      </c>
      <c r="BI886">
        <v>1</v>
      </c>
    </row>
    <row r="887" spans="1:61" x14ac:dyDescent="0.25">
      <c r="A887" s="64" t="s">
        <v>7914</v>
      </c>
      <c r="B887" s="64" t="s">
        <v>7948</v>
      </c>
      <c r="C887" s="79" t="s">
        <v>9481</v>
      </c>
      <c r="D887" s="87">
        <v>1</v>
      </c>
      <c r="E887" s="88"/>
      <c r="F887" s="89">
        <v>90</v>
      </c>
      <c r="G887" s="66" t="str">
        <f>IF(Edges[[#This Row],[Vertex 1]]=Edges[[#This Row],[Vertex 2]],"HIDE","SHOW")</f>
        <v>SHOW</v>
      </c>
      <c r="H887" s="77"/>
      <c r="I887" s="90"/>
      <c r="J887" s="90"/>
      <c r="K887" s="34" t="s">
        <v>65</v>
      </c>
      <c r="L887" s="93">
        <v>887</v>
      </c>
      <c r="M887" s="93"/>
      <c r="N887" s="92"/>
      <c r="O887" s="66" t="s">
        <v>232</v>
      </c>
      <c r="P887" s="68">
        <v>42849.543749999997</v>
      </c>
      <c r="Q887" s="66" t="s">
        <v>7996</v>
      </c>
      <c r="R887" s="66"/>
      <c r="S887" s="66"/>
      <c r="T887" s="66"/>
      <c r="U887" s="66"/>
      <c r="V887" s="70" t="s">
        <v>8060</v>
      </c>
      <c r="W887" s="68">
        <v>42849.543749999997</v>
      </c>
      <c r="X887" s="70" t="s">
        <v>8099</v>
      </c>
      <c r="Y887" s="66"/>
      <c r="Z887" s="66"/>
      <c r="AA887" s="72" t="s">
        <v>8150</v>
      </c>
      <c r="AB887" s="72" t="s">
        <v>8188</v>
      </c>
      <c r="AC887" s="66" t="b">
        <v>0</v>
      </c>
      <c r="AD887" s="66">
        <v>0</v>
      </c>
      <c r="AE887" s="72" t="s">
        <v>3442</v>
      </c>
      <c r="AF887" s="66" t="b">
        <v>0</v>
      </c>
      <c r="AG887" s="66" t="s">
        <v>3196</v>
      </c>
      <c r="AH887" s="66"/>
      <c r="AI887" s="72" t="s">
        <v>294</v>
      </c>
      <c r="AJ887" s="66" t="b">
        <v>0</v>
      </c>
      <c r="AK887" s="66">
        <v>0</v>
      </c>
      <c r="AL887" s="72" t="s">
        <v>294</v>
      </c>
      <c r="AM887" s="66" t="s">
        <v>303</v>
      </c>
      <c r="AN887" s="66" t="b">
        <v>0</v>
      </c>
      <c r="AO887" s="72" t="s">
        <v>8188</v>
      </c>
      <c r="AP887" s="66" t="s">
        <v>178</v>
      </c>
      <c r="AQ887" s="66">
        <v>0</v>
      </c>
      <c r="AR887" s="66">
        <v>0</v>
      </c>
      <c r="AS887" s="66"/>
      <c r="AT887" s="66"/>
      <c r="AU887" s="66"/>
      <c r="AV887" s="66"/>
      <c r="AW887" s="66"/>
      <c r="AX887" s="66"/>
      <c r="AY887" s="66"/>
      <c r="AZ887" s="66"/>
      <c r="BA887" s="66" t="s">
        <v>460</v>
      </c>
      <c r="BB887">
        <v>0</v>
      </c>
      <c r="BC887" s="66" t="str">
        <f>VLOOKUP(Edges[[#This Row],[States]],'Sentiment Classification'!E:G,3,FALSE)</f>
        <v>South</v>
      </c>
      <c r="BD887" s="66" t="str">
        <f>IF(Edges[[#This Row],[Vertex 1]]=Edges[[#This Row],[Vertex 2]],"HIDE","SHOW")</f>
        <v>SHOW</v>
      </c>
      <c r="BE887" s="66">
        <f>VLOOKUP(Edges[[#This Row],[Region]],'Sentiment Classification'!J:K,2,FALSE)</f>
        <v>33</v>
      </c>
      <c r="BF887" s="66">
        <f>VLOOKUP(Edges[[#This Row],[States]],'Sentiment Classification'!E:F,2,FALSE)</f>
        <v>17</v>
      </c>
      <c r="BG887" s="65" t="str">
        <f>REPLACE(INDEX(GroupVertices[Group], MATCH(Edges[[#This Row],[Vertex 1]],GroupVertices[Vertex],0)),1,1,"")</f>
        <v>outh</v>
      </c>
      <c r="BH887" s="65" t="str">
        <f>REPLACE(INDEX(GroupVertices[Group], MATCH(Edges[[#This Row],[Vertex 2]],GroupVertices[Vertex],0)),1,1,"")</f>
        <v>outh</v>
      </c>
      <c r="BI887">
        <v>1</v>
      </c>
    </row>
    <row r="888" spans="1:61" x14ac:dyDescent="0.25">
      <c r="A888" s="64" t="s">
        <v>7913</v>
      </c>
      <c r="B888" s="64" t="s">
        <v>7956</v>
      </c>
      <c r="C888" s="79" t="s">
        <v>9481</v>
      </c>
      <c r="D888" s="87">
        <v>4</v>
      </c>
      <c r="E888" s="88"/>
      <c r="F888" s="89">
        <v>100</v>
      </c>
      <c r="G888" s="66" t="str">
        <f>IF(Edges[[#This Row],[Vertex 1]]=Edges[[#This Row],[Vertex 2]],"HIDE","SHOW")</f>
        <v>SHOW</v>
      </c>
      <c r="H888" s="77"/>
      <c r="I888" s="90"/>
      <c r="J888" s="90"/>
      <c r="K888" s="34" t="s">
        <v>65</v>
      </c>
      <c r="L888" s="93">
        <v>888</v>
      </c>
      <c r="M888" s="93"/>
      <c r="N888" s="92"/>
      <c r="O888" s="66" t="s">
        <v>232</v>
      </c>
      <c r="P888" s="68">
        <v>42849.38789351852</v>
      </c>
      <c r="Q888" s="66" t="s">
        <v>7994</v>
      </c>
      <c r="R888" s="66"/>
      <c r="S888" s="66"/>
      <c r="T888" s="66"/>
      <c r="U888" s="66"/>
      <c r="V888" s="70" t="s">
        <v>8059</v>
      </c>
      <c r="W888" s="68">
        <v>42849.38789351852</v>
      </c>
      <c r="X888" s="70" t="s">
        <v>8097</v>
      </c>
      <c r="Y888" s="66"/>
      <c r="Z888" s="66"/>
      <c r="AA888" s="72" t="s">
        <v>8148</v>
      </c>
      <c r="AB888" s="72" t="s">
        <v>8187</v>
      </c>
      <c r="AC888" s="66" t="b">
        <v>0</v>
      </c>
      <c r="AD888" s="66">
        <v>1</v>
      </c>
      <c r="AE888" s="72" t="s">
        <v>8205</v>
      </c>
      <c r="AF888" s="66" t="b">
        <v>0</v>
      </c>
      <c r="AG888" s="66" t="s">
        <v>297</v>
      </c>
      <c r="AH888" s="66"/>
      <c r="AI888" s="72" t="s">
        <v>294</v>
      </c>
      <c r="AJ888" s="66" t="b">
        <v>0</v>
      </c>
      <c r="AK888" s="66">
        <v>0</v>
      </c>
      <c r="AL888" s="72" t="s">
        <v>294</v>
      </c>
      <c r="AM888" s="66" t="s">
        <v>1783</v>
      </c>
      <c r="AN888" s="66" t="b">
        <v>0</v>
      </c>
      <c r="AO888" s="72" t="s">
        <v>8187</v>
      </c>
      <c r="AP888" s="66" t="s">
        <v>178</v>
      </c>
      <c r="AQ888" s="66">
        <v>0</v>
      </c>
      <c r="AR888" s="66">
        <v>0</v>
      </c>
      <c r="AS888" s="66"/>
      <c r="AT888" s="66"/>
      <c r="AU888" s="66"/>
      <c r="AV888" s="66"/>
      <c r="AW888" s="66"/>
      <c r="AX888" s="66"/>
      <c r="AY888" s="66"/>
      <c r="AZ888" s="66"/>
      <c r="BA888" s="66" t="s">
        <v>460</v>
      </c>
      <c r="BB888">
        <v>0</v>
      </c>
      <c r="BC888" s="66" t="str">
        <f>VLOOKUP(Edges[[#This Row],[States]],'Sentiment Classification'!E:G,3,FALSE)</f>
        <v>South</v>
      </c>
      <c r="BD888" s="66" t="str">
        <f>IF(Edges[[#This Row],[Vertex 1]]=Edges[[#This Row],[Vertex 2]],"HIDE","SHOW")</f>
        <v>SHOW</v>
      </c>
      <c r="BE888" s="66">
        <f>VLOOKUP(Edges[[#This Row],[Region]],'Sentiment Classification'!J:K,2,FALSE)</f>
        <v>33</v>
      </c>
      <c r="BF888" s="66">
        <f>VLOOKUP(Edges[[#This Row],[States]],'Sentiment Classification'!E:F,2,FALSE)</f>
        <v>17</v>
      </c>
      <c r="BG888" s="65" t="str">
        <f>REPLACE(INDEX(GroupVertices[Group], MATCH(Edges[[#This Row],[Vertex 1]],GroupVertices[Vertex],0)),1,1,"")</f>
        <v>outh</v>
      </c>
      <c r="BH888" s="65" t="str">
        <f>REPLACE(INDEX(GroupVertices[Group], MATCH(Edges[[#This Row],[Vertex 2]],GroupVertices[Vertex],0)),1,1,"")</f>
        <v>outh</v>
      </c>
      <c r="BI888">
        <v>3</v>
      </c>
    </row>
    <row r="889" spans="1:61" x14ac:dyDescent="0.25">
      <c r="A889" s="64" t="s">
        <v>7913</v>
      </c>
      <c r="B889" s="64" t="s">
        <v>7956</v>
      </c>
      <c r="C889" s="79" t="s">
        <v>9481</v>
      </c>
      <c r="D889" s="87">
        <v>4</v>
      </c>
      <c r="E889" s="88"/>
      <c r="F889" s="89">
        <v>100</v>
      </c>
      <c r="G889" s="66" t="str">
        <f>IF(Edges[[#This Row],[Vertex 1]]=Edges[[#This Row],[Vertex 2]],"HIDE","SHOW")</f>
        <v>SHOW</v>
      </c>
      <c r="H889" s="77"/>
      <c r="I889" s="90"/>
      <c r="J889" s="90"/>
      <c r="K889" s="34" t="s">
        <v>65</v>
      </c>
      <c r="L889" s="93">
        <v>889</v>
      </c>
      <c r="M889" s="93"/>
      <c r="N889" s="92"/>
      <c r="O889" s="66" t="s">
        <v>232</v>
      </c>
      <c r="P889" s="68">
        <v>42849.388148148151</v>
      </c>
      <c r="Q889" s="66" t="s">
        <v>7995</v>
      </c>
      <c r="R889" s="66"/>
      <c r="S889" s="66"/>
      <c r="T889" s="66" t="s">
        <v>8039</v>
      </c>
      <c r="U889" s="66"/>
      <c r="V889" s="70" t="s">
        <v>8059</v>
      </c>
      <c r="W889" s="68">
        <v>42849.388148148151</v>
      </c>
      <c r="X889" s="70" t="s">
        <v>8098</v>
      </c>
      <c r="Y889" s="66"/>
      <c r="Z889" s="66"/>
      <c r="AA889" s="72" t="s">
        <v>8149</v>
      </c>
      <c r="AB889" s="72" t="s">
        <v>8187</v>
      </c>
      <c r="AC889" s="66" t="b">
        <v>0</v>
      </c>
      <c r="AD889" s="66">
        <v>2</v>
      </c>
      <c r="AE889" s="72" t="s">
        <v>8205</v>
      </c>
      <c r="AF889" s="66" t="b">
        <v>0</v>
      </c>
      <c r="AG889" s="66" t="s">
        <v>297</v>
      </c>
      <c r="AH889" s="66"/>
      <c r="AI889" s="72" t="s">
        <v>294</v>
      </c>
      <c r="AJ889" s="66" t="b">
        <v>0</v>
      </c>
      <c r="AK889" s="66">
        <v>0</v>
      </c>
      <c r="AL889" s="72" t="s">
        <v>294</v>
      </c>
      <c r="AM889" s="66" t="s">
        <v>1783</v>
      </c>
      <c r="AN889" s="66" t="b">
        <v>0</v>
      </c>
      <c r="AO889" s="72" t="s">
        <v>8187</v>
      </c>
      <c r="AP889" s="66" t="s">
        <v>178</v>
      </c>
      <c r="AQ889" s="66">
        <v>0</v>
      </c>
      <c r="AR889" s="66">
        <v>0</v>
      </c>
      <c r="AS889" s="66"/>
      <c r="AT889" s="66"/>
      <c r="AU889" s="66"/>
      <c r="AV889" s="66"/>
      <c r="AW889" s="66"/>
      <c r="AX889" s="66"/>
      <c r="AY889" s="66"/>
      <c r="AZ889" s="66"/>
      <c r="BA889" s="66" t="s">
        <v>460</v>
      </c>
      <c r="BB889">
        <v>0</v>
      </c>
      <c r="BC889" s="66" t="str">
        <f>VLOOKUP(Edges[[#This Row],[States]],'Sentiment Classification'!E:G,3,FALSE)</f>
        <v>South</v>
      </c>
      <c r="BD889" s="66" t="str">
        <f>IF(Edges[[#This Row],[Vertex 1]]=Edges[[#This Row],[Vertex 2]],"HIDE","SHOW")</f>
        <v>SHOW</v>
      </c>
      <c r="BE889" s="66">
        <f>VLOOKUP(Edges[[#This Row],[Region]],'Sentiment Classification'!J:K,2,FALSE)</f>
        <v>33</v>
      </c>
      <c r="BF889" s="66">
        <f>VLOOKUP(Edges[[#This Row],[States]],'Sentiment Classification'!E:F,2,FALSE)</f>
        <v>17</v>
      </c>
      <c r="BG889" s="65" t="str">
        <f>REPLACE(INDEX(GroupVertices[Group], MATCH(Edges[[#This Row],[Vertex 1]],GroupVertices[Vertex],0)),1,1,"")</f>
        <v>outh</v>
      </c>
      <c r="BH889" s="65" t="str">
        <f>REPLACE(INDEX(GroupVertices[Group], MATCH(Edges[[#This Row],[Vertex 2]],GroupVertices[Vertex],0)),1,1,"")</f>
        <v>outh</v>
      </c>
      <c r="BI889">
        <v>3</v>
      </c>
    </row>
    <row r="890" spans="1:61" x14ac:dyDescent="0.25">
      <c r="A890" s="64" t="s">
        <v>7913</v>
      </c>
      <c r="B890" s="64" t="s">
        <v>7956</v>
      </c>
      <c r="C890" s="79" t="s">
        <v>9479</v>
      </c>
      <c r="D890" s="87">
        <v>4</v>
      </c>
      <c r="E890" s="88"/>
      <c r="F890" s="89">
        <v>100</v>
      </c>
      <c r="G890" s="66" t="str">
        <f>IF(Edges[[#This Row],[Vertex 1]]=Edges[[#This Row],[Vertex 2]],"HIDE","SHOW")</f>
        <v>SHOW</v>
      </c>
      <c r="H890" s="77"/>
      <c r="I890" s="90"/>
      <c r="J890" s="90"/>
      <c r="K890" s="34" t="s">
        <v>65</v>
      </c>
      <c r="L890" s="93">
        <v>890</v>
      </c>
      <c r="M890" s="93"/>
      <c r="N890" s="92"/>
      <c r="O890" s="66" t="s">
        <v>233</v>
      </c>
      <c r="P890" s="68">
        <v>42849.514618055553</v>
      </c>
      <c r="Q890" s="66" t="s">
        <v>7997</v>
      </c>
      <c r="R890" s="66"/>
      <c r="S890" s="66"/>
      <c r="T890" s="66"/>
      <c r="U890" s="66"/>
      <c r="V890" s="70" t="s">
        <v>8059</v>
      </c>
      <c r="W890" s="68">
        <v>42849.514618055553</v>
      </c>
      <c r="X890" s="70" t="s">
        <v>8100</v>
      </c>
      <c r="Y890" s="66"/>
      <c r="Z890" s="66"/>
      <c r="AA890" s="72" t="s">
        <v>8151</v>
      </c>
      <c r="AB890" s="72" t="s">
        <v>8189</v>
      </c>
      <c r="AC890" s="66" t="b">
        <v>0</v>
      </c>
      <c r="AD890" s="66">
        <v>2</v>
      </c>
      <c r="AE890" s="72" t="s">
        <v>8206</v>
      </c>
      <c r="AF890" s="66" t="b">
        <v>0</v>
      </c>
      <c r="AG890" s="66" t="s">
        <v>297</v>
      </c>
      <c r="AH890" s="66"/>
      <c r="AI890" s="72" t="s">
        <v>294</v>
      </c>
      <c r="AJ890" s="66" t="b">
        <v>0</v>
      </c>
      <c r="AK890" s="66">
        <v>1</v>
      </c>
      <c r="AL890" s="72" t="s">
        <v>294</v>
      </c>
      <c r="AM890" s="66" t="s">
        <v>1783</v>
      </c>
      <c r="AN890" s="66" t="b">
        <v>0</v>
      </c>
      <c r="AO890" s="72" t="s">
        <v>8189</v>
      </c>
      <c r="AP890" s="66" t="s">
        <v>178</v>
      </c>
      <c r="AQ890" s="66">
        <v>0</v>
      </c>
      <c r="AR890" s="66">
        <v>0</v>
      </c>
      <c r="AS890" s="66"/>
      <c r="AT890" s="66"/>
      <c r="AU890" s="66"/>
      <c r="AV890" s="66"/>
      <c r="AW890" s="66"/>
      <c r="AX890" s="66"/>
      <c r="AY890" s="66"/>
      <c r="AZ890" s="66"/>
      <c r="BA890" s="66" t="s">
        <v>460</v>
      </c>
      <c r="BB890">
        <v>1</v>
      </c>
      <c r="BC890" s="66" t="str">
        <f>VLOOKUP(Edges[[#This Row],[States]],'Sentiment Classification'!E:G,3,FALSE)</f>
        <v>South</v>
      </c>
      <c r="BD890" s="66" t="str">
        <f>IF(Edges[[#This Row],[Vertex 1]]=Edges[[#This Row],[Vertex 2]],"HIDE","SHOW")</f>
        <v>SHOW</v>
      </c>
      <c r="BE890" s="66">
        <f>VLOOKUP(Edges[[#This Row],[Region]],'Sentiment Classification'!J:K,2,FALSE)</f>
        <v>33</v>
      </c>
      <c r="BF890" s="66">
        <f>VLOOKUP(Edges[[#This Row],[States]],'Sentiment Classification'!E:F,2,FALSE)</f>
        <v>17</v>
      </c>
      <c r="BG890" s="65" t="str">
        <f>REPLACE(INDEX(GroupVertices[Group], MATCH(Edges[[#This Row],[Vertex 1]],GroupVertices[Vertex],0)),1,1,"")</f>
        <v>outh</v>
      </c>
      <c r="BH890" s="65" t="str">
        <f>REPLACE(INDEX(GroupVertices[Group], MATCH(Edges[[#This Row],[Vertex 2]],GroupVertices[Vertex],0)),1,1,"")</f>
        <v>outh</v>
      </c>
      <c r="BI890">
        <v>3</v>
      </c>
    </row>
    <row r="891" spans="1:61" x14ac:dyDescent="0.25">
      <c r="A891" s="64" t="s">
        <v>7915</v>
      </c>
      <c r="B891" s="64" t="s">
        <v>7956</v>
      </c>
      <c r="C891" s="79" t="s">
        <v>9479</v>
      </c>
      <c r="D891" s="87">
        <v>1</v>
      </c>
      <c r="E891" s="88"/>
      <c r="F891" s="89">
        <v>90</v>
      </c>
      <c r="G891" s="66" t="str">
        <f>IF(Edges[[#This Row],[Vertex 1]]=Edges[[#This Row],[Vertex 2]],"HIDE","SHOW")</f>
        <v>SHOW</v>
      </c>
      <c r="H891" s="77"/>
      <c r="I891" s="90"/>
      <c r="J891" s="90"/>
      <c r="K891" s="34" t="s">
        <v>65</v>
      </c>
      <c r="L891" s="93">
        <v>891</v>
      </c>
      <c r="M891" s="93"/>
      <c r="N891" s="92"/>
      <c r="O891" s="66" t="s">
        <v>232</v>
      </c>
      <c r="P891" s="68">
        <v>42849.546932870369</v>
      </c>
      <c r="Q891" s="66" t="s">
        <v>7998</v>
      </c>
      <c r="R891" s="66"/>
      <c r="S891" s="66"/>
      <c r="T891" s="66"/>
      <c r="U891" s="66"/>
      <c r="V891" s="70" t="s">
        <v>8061</v>
      </c>
      <c r="W891" s="68">
        <v>42849.546932870369</v>
      </c>
      <c r="X891" s="70" t="s">
        <v>8101</v>
      </c>
      <c r="Y891" s="66"/>
      <c r="Z891" s="66"/>
      <c r="AA891" s="72" t="s">
        <v>8152</v>
      </c>
      <c r="AB891" s="72" t="s">
        <v>8151</v>
      </c>
      <c r="AC891" s="66" t="b">
        <v>0</v>
      </c>
      <c r="AD891" s="66">
        <v>0</v>
      </c>
      <c r="AE891" s="72" t="s">
        <v>8204</v>
      </c>
      <c r="AF891" s="66" t="b">
        <v>0</v>
      </c>
      <c r="AG891" s="66" t="s">
        <v>297</v>
      </c>
      <c r="AH891" s="66"/>
      <c r="AI891" s="72" t="s">
        <v>294</v>
      </c>
      <c r="AJ891" s="66" t="b">
        <v>0</v>
      </c>
      <c r="AK891" s="66">
        <v>0</v>
      </c>
      <c r="AL891" s="72" t="s">
        <v>294</v>
      </c>
      <c r="AM891" s="66" t="s">
        <v>585</v>
      </c>
      <c r="AN891" s="66" t="b">
        <v>0</v>
      </c>
      <c r="AO891" s="72" t="s">
        <v>8151</v>
      </c>
      <c r="AP891" s="66" t="s">
        <v>178</v>
      </c>
      <c r="AQ891" s="66">
        <v>0</v>
      </c>
      <c r="AR891" s="66">
        <v>0</v>
      </c>
      <c r="AS891" s="66"/>
      <c r="AT891" s="66"/>
      <c r="AU891" s="66"/>
      <c r="AV891" s="66"/>
      <c r="AW891" s="66"/>
      <c r="AX891" s="66"/>
      <c r="AY891" s="66"/>
      <c r="AZ891" s="66"/>
      <c r="BA891" s="66" t="s">
        <v>460</v>
      </c>
      <c r="BB891">
        <v>1</v>
      </c>
      <c r="BC891" s="66" t="str">
        <f>VLOOKUP(Edges[[#This Row],[States]],'Sentiment Classification'!E:G,3,FALSE)</f>
        <v>South</v>
      </c>
      <c r="BD891" s="66" t="str">
        <f>IF(Edges[[#This Row],[Vertex 1]]=Edges[[#This Row],[Vertex 2]],"HIDE","SHOW")</f>
        <v>SHOW</v>
      </c>
      <c r="BE891" s="66">
        <f>VLOOKUP(Edges[[#This Row],[Region]],'Sentiment Classification'!J:K,2,FALSE)</f>
        <v>33</v>
      </c>
      <c r="BF891" s="66">
        <f>VLOOKUP(Edges[[#This Row],[States]],'Sentiment Classification'!E:F,2,FALSE)</f>
        <v>17</v>
      </c>
      <c r="BG891" s="65" t="str">
        <f>REPLACE(INDEX(GroupVertices[Group], MATCH(Edges[[#This Row],[Vertex 1]],GroupVertices[Vertex],0)),1,1,"")</f>
        <v>outh</v>
      </c>
      <c r="BH891" s="65" t="str">
        <f>REPLACE(INDEX(GroupVertices[Group], MATCH(Edges[[#This Row],[Vertex 2]],GroupVertices[Vertex],0)),1,1,"")</f>
        <v>outh</v>
      </c>
      <c r="BI891">
        <v>1</v>
      </c>
    </row>
    <row r="892" spans="1:61" x14ac:dyDescent="0.25">
      <c r="A892" s="64" t="s">
        <v>7915</v>
      </c>
      <c r="B892" s="64" t="s">
        <v>7913</v>
      </c>
      <c r="C892" s="79" t="s">
        <v>9479</v>
      </c>
      <c r="D892" s="87">
        <v>1</v>
      </c>
      <c r="E892" s="88"/>
      <c r="F892" s="89">
        <v>90</v>
      </c>
      <c r="G892" s="66" t="str">
        <f>IF(Edges[[#This Row],[Vertex 1]]=Edges[[#This Row],[Vertex 2]],"HIDE","SHOW")</f>
        <v>SHOW</v>
      </c>
      <c r="H892" s="77"/>
      <c r="I892" s="90"/>
      <c r="J892" s="90"/>
      <c r="K892" s="34" t="s">
        <v>65</v>
      </c>
      <c r="L892" s="93">
        <v>892</v>
      </c>
      <c r="M892" s="93"/>
      <c r="N892" s="92"/>
      <c r="O892" s="66" t="s">
        <v>233</v>
      </c>
      <c r="P892" s="68">
        <v>42849.546932870369</v>
      </c>
      <c r="Q892" s="66" t="s">
        <v>7998</v>
      </c>
      <c r="R892" s="66"/>
      <c r="S892" s="66"/>
      <c r="T892" s="66"/>
      <c r="U892" s="66"/>
      <c r="V892" s="70" t="s">
        <v>8061</v>
      </c>
      <c r="W892" s="68">
        <v>42849.546932870369</v>
      </c>
      <c r="X892" s="70" t="s">
        <v>8101</v>
      </c>
      <c r="Y892" s="66"/>
      <c r="Z892" s="66"/>
      <c r="AA892" s="72" t="s">
        <v>8152</v>
      </c>
      <c r="AB892" s="72" t="s">
        <v>8151</v>
      </c>
      <c r="AC892" s="66" t="b">
        <v>0</v>
      </c>
      <c r="AD892" s="66">
        <v>0</v>
      </c>
      <c r="AE892" s="72" t="s">
        <v>8204</v>
      </c>
      <c r="AF892" s="66" t="b">
        <v>0</v>
      </c>
      <c r="AG892" s="66" t="s">
        <v>297</v>
      </c>
      <c r="AH892" s="66"/>
      <c r="AI892" s="72" t="s">
        <v>294</v>
      </c>
      <c r="AJ892" s="66" t="b">
        <v>0</v>
      </c>
      <c r="AK892" s="66">
        <v>0</v>
      </c>
      <c r="AL892" s="72" t="s">
        <v>294</v>
      </c>
      <c r="AM892" s="66" t="s">
        <v>585</v>
      </c>
      <c r="AN892" s="66" t="b">
        <v>0</v>
      </c>
      <c r="AO892" s="72" t="s">
        <v>8151</v>
      </c>
      <c r="AP892" s="66" t="s">
        <v>178</v>
      </c>
      <c r="AQ892" s="66">
        <v>0</v>
      </c>
      <c r="AR892" s="66">
        <v>0</v>
      </c>
      <c r="AS892" s="66"/>
      <c r="AT892" s="66"/>
      <c r="AU892" s="66"/>
      <c r="AV892" s="66"/>
      <c r="AW892" s="66"/>
      <c r="AX892" s="66"/>
      <c r="AY892" s="66"/>
      <c r="AZ892" s="66"/>
      <c r="BA892" s="66" t="s">
        <v>460</v>
      </c>
      <c r="BB892">
        <v>1</v>
      </c>
      <c r="BC892" s="66" t="str">
        <f>VLOOKUP(Edges[[#This Row],[States]],'Sentiment Classification'!E:G,3,FALSE)</f>
        <v>South</v>
      </c>
      <c r="BD892" s="66" t="str">
        <f>IF(Edges[[#This Row],[Vertex 1]]=Edges[[#This Row],[Vertex 2]],"HIDE","SHOW")</f>
        <v>SHOW</v>
      </c>
      <c r="BE892" s="66">
        <f>VLOOKUP(Edges[[#This Row],[Region]],'Sentiment Classification'!J:K,2,FALSE)</f>
        <v>33</v>
      </c>
      <c r="BF892" s="66">
        <f>VLOOKUP(Edges[[#This Row],[States]],'Sentiment Classification'!E:F,2,FALSE)</f>
        <v>17</v>
      </c>
      <c r="BG892" s="65" t="str">
        <f>REPLACE(INDEX(GroupVertices[Group], MATCH(Edges[[#This Row],[Vertex 1]],GroupVertices[Vertex],0)),1,1,"")</f>
        <v>outh</v>
      </c>
      <c r="BH892" s="65" t="str">
        <f>REPLACE(INDEX(GroupVertices[Group], MATCH(Edges[[#This Row],[Vertex 2]],GroupVertices[Vertex],0)),1,1,"")</f>
        <v>outh</v>
      </c>
      <c r="BI892">
        <v>1</v>
      </c>
    </row>
    <row r="893" spans="1:61" hidden="1" x14ac:dyDescent="0.25">
      <c r="A893" s="64" t="s">
        <v>7916</v>
      </c>
      <c r="B893" s="64" t="s">
        <v>7916</v>
      </c>
      <c r="C893" s="79"/>
      <c r="D893" s="87"/>
      <c r="E893" s="88"/>
      <c r="F893" s="89"/>
      <c r="G893" s="66" t="str">
        <f>IF(Edges[[#This Row],[Vertex 1]]=Edges[[#This Row],[Vertex 2]],"HIDE","SHOW")</f>
        <v>HIDE</v>
      </c>
      <c r="H893" s="77"/>
      <c r="I893" s="90"/>
      <c r="J893" s="90"/>
      <c r="K893" s="34" t="s">
        <v>65</v>
      </c>
      <c r="L893" s="93">
        <v>893</v>
      </c>
      <c r="M893" s="93"/>
      <c r="N893" s="92"/>
      <c r="O893" s="66" t="s">
        <v>178</v>
      </c>
      <c r="P893" s="68">
        <v>42849.658333333333</v>
      </c>
      <c r="Q893" s="66" t="s">
        <v>7999</v>
      </c>
      <c r="R893" s="66"/>
      <c r="S893" s="66"/>
      <c r="T893" s="66" t="s">
        <v>252</v>
      </c>
      <c r="U893" s="66"/>
      <c r="V893" s="70" t="s">
        <v>8062</v>
      </c>
      <c r="W893" s="68">
        <v>42849.658333333333</v>
      </c>
      <c r="X893" s="70" t="s">
        <v>8102</v>
      </c>
      <c r="Y893" s="66"/>
      <c r="Z893" s="66"/>
      <c r="AA893" s="72" t="s">
        <v>8153</v>
      </c>
      <c r="AB893" s="66"/>
      <c r="AC893" s="66" t="b">
        <v>0</v>
      </c>
      <c r="AD893" s="66">
        <v>0</v>
      </c>
      <c r="AE893" s="72" t="s">
        <v>294</v>
      </c>
      <c r="AF893" s="66" t="b">
        <v>0</v>
      </c>
      <c r="AG893" s="66" t="s">
        <v>583</v>
      </c>
      <c r="AH893" s="66"/>
      <c r="AI893" s="72" t="s">
        <v>294</v>
      </c>
      <c r="AJ893" s="66" t="b">
        <v>0</v>
      </c>
      <c r="AK893" s="66">
        <v>0</v>
      </c>
      <c r="AL893" s="72" t="s">
        <v>294</v>
      </c>
      <c r="AM893" s="66" t="s">
        <v>1785</v>
      </c>
      <c r="AN893" s="66" t="b">
        <v>0</v>
      </c>
      <c r="AO893" s="72" t="s">
        <v>8153</v>
      </c>
      <c r="AP893" s="66" t="s">
        <v>178</v>
      </c>
      <c r="AQ893" s="66">
        <v>0</v>
      </c>
      <c r="AR893" s="66">
        <v>0</v>
      </c>
      <c r="AS893" s="66"/>
      <c r="AT893" s="66"/>
      <c r="AU893" s="66"/>
      <c r="AV893" s="66"/>
      <c r="AW893" s="66"/>
      <c r="AX893" s="66"/>
      <c r="AY893" s="66"/>
      <c r="AZ893" s="66"/>
      <c r="BA893" s="66" t="s">
        <v>460</v>
      </c>
      <c r="BB893">
        <v>-1</v>
      </c>
      <c r="BC893" s="66" t="str">
        <f>VLOOKUP(Edges[[#This Row],[States]],'Sentiment Classification'!E:G,3,FALSE)</f>
        <v>South</v>
      </c>
      <c r="BD893" s="66" t="str">
        <f>IF(Edges[[#This Row],[Vertex 1]]=Edges[[#This Row],[Vertex 2]],"HIDE","SHOW")</f>
        <v>HIDE</v>
      </c>
      <c r="BE893" s="66">
        <f>VLOOKUP(Edges[[#This Row],[Region]],'Sentiment Classification'!J:K,2,FALSE)</f>
        <v>33</v>
      </c>
      <c r="BF893" s="66">
        <f>VLOOKUP(Edges[[#This Row],[States]],'Sentiment Classification'!E:F,2,FALSE)</f>
        <v>17</v>
      </c>
      <c r="BG893" s="137" t="e">
        <f>REPLACE(INDEX(GroupVertices[Group], MATCH(Edges[[#This Row],[Vertex 1]],GroupVertices[Vertex],0)),1,1,"")</f>
        <v>#N/A</v>
      </c>
      <c r="BH893" s="137" t="e">
        <f>REPLACE(INDEX(GroupVertices[Group], MATCH(Edges[[#This Row],[Vertex 2]],GroupVertices[Vertex],0)),1,1,"")</f>
        <v>#N/A</v>
      </c>
      <c r="BI893">
        <v>1</v>
      </c>
    </row>
    <row r="894" spans="1:61" x14ac:dyDescent="0.25">
      <c r="A894" s="64" t="s">
        <v>7917</v>
      </c>
      <c r="B894" s="64" t="s">
        <v>7958</v>
      </c>
      <c r="C894" s="79" t="s">
        <v>9481</v>
      </c>
      <c r="D894" s="87">
        <v>1</v>
      </c>
      <c r="E894" s="88"/>
      <c r="F894" s="89">
        <v>90</v>
      </c>
      <c r="G894" s="66" t="str">
        <f>IF(Edges[[#This Row],[Vertex 1]]=Edges[[#This Row],[Vertex 2]],"HIDE","SHOW")</f>
        <v>SHOW</v>
      </c>
      <c r="H894" s="77"/>
      <c r="I894" s="90"/>
      <c r="J894" s="90"/>
      <c r="K894" s="34" t="s">
        <v>65</v>
      </c>
      <c r="L894" s="93">
        <v>894</v>
      </c>
      <c r="M894" s="93"/>
      <c r="N894" s="92"/>
      <c r="O894" s="66" t="s">
        <v>232</v>
      </c>
      <c r="P894" s="68">
        <v>42849.785682870373</v>
      </c>
      <c r="Q894" s="66" t="s">
        <v>8000</v>
      </c>
      <c r="R894" s="69" t="s">
        <v>8029</v>
      </c>
      <c r="S894" s="66" t="s">
        <v>525</v>
      </c>
      <c r="T894" s="66" t="s">
        <v>8040</v>
      </c>
      <c r="U894" s="66"/>
      <c r="V894" s="70" t="s">
        <v>8063</v>
      </c>
      <c r="W894" s="68">
        <v>42849.785682870373</v>
      </c>
      <c r="X894" s="70" t="s">
        <v>8103</v>
      </c>
      <c r="Y894" s="66"/>
      <c r="Z894" s="66"/>
      <c r="AA894" s="72" t="s">
        <v>8154</v>
      </c>
      <c r="AB894" s="66"/>
      <c r="AC894" s="66" t="b">
        <v>0</v>
      </c>
      <c r="AD894" s="66">
        <v>2</v>
      </c>
      <c r="AE894" s="72" t="s">
        <v>294</v>
      </c>
      <c r="AF894" s="66" t="b">
        <v>0</v>
      </c>
      <c r="AG894" s="66" t="s">
        <v>297</v>
      </c>
      <c r="AH894" s="66"/>
      <c r="AI894" s="72" t="s">
        <v>294</v>
      </c>
      <c r="AJ894" s="66" t="b">
        <v>0</v>
      </c>
      <c r="AK894" s="66">
        <v>0</v>
      </c>
      <c r="AL894" s="72" t="s">
        <v>294</v>
      </c>
      <c r="AM894" s="66" t="s">
        <v>303</v>
      </c>
      <c r="AN894" s="66" t="b">
        <v>1</v>
      </c>
      <c r="AO894" s="72" t="s">
        <v>8154</v>
      </c>
      <c r="AP894" s="66" t="s">
        <v>178</v>
      </c>
      <c r="AQ894" s="66">
        <v>0</v>
      </c>
      <c r="AR894" s="66">
        <v>0</v>
      </c>
      <c r="AS894" s="66"/>
      <c r="AT894" s="66"/>
      <c r="AU894" s="66"/>
      <c r="AV894" s="66"/>
      <c r="AW894" s="66"/>
      <c r="AX894" s="66"/>
      <c r="AY894" s="66"/>
      <c r="AZ894" s="66"/>
      <c r="BA894" s="66" t="s">
        <v>460</v>
      </c>
      <c r="BB894">
        <v>0</v>
      </c>
      <c r="BC894" s="66" t="str">
        <f>VLOOKUP(Edges[[#This Row],[States]],'Sentiment Classification'!E:G,3,FALSE)</f>
        <v>South</v>
      </c>
      <c r="BD894" s="66" t="str">
        <f>IF(Edges[[#This Row],[Vertex 1]]=Edges[[#This Row],[Vertex 2]],"HIDE","SHOW")</f>
        <v>SHOW</v>
      </c>
      <c r="BE894" s="66">
        <f>VLOOKUP(Edges[[#This Row],[Region]],'Sentiment Classification'!J:K,2,FALSE)</f>
        <v>33</v>
      </c>
      <c r="BF894" s="66">
        <f>VLOOKUP(Edges[[#This Row],[States]],'Sentiment Classification'!E:F,2,FALSE)</f>
        <v>17</v>
      </c>
      <c r="BG894" s="65" t="str">
        <f>REPLACE(INDEX(GroupVertices[Group], MATCH(Edges[[#This Row],[Vertex 1]],GroupVertices[Vertex],0)),1,1,"")</f>
        <v>outh</v>
      </c>
      <c r="BH894" s="65" t="str">
        <f>REPLACE(INDEX(GroupVertices[Group], MATCH(Edges[[#This Row],[Vertex 2]],GroupVertices[Vertex],0)),1,1,"")</f>
        <v>outh</v>
      </c>
      <c r="BI894">
        <v>1</v>
      </c>
    </row>
    <row r="895" spans="1:61" x14ac:dyDescent="0.25">
      <c r="A895" s="64" t="s">
        <v>7918</v>
      </c>
      <c r="B895" s="64" t="s">
        <v>226</v>
      </c>
      <c r="C895" s="79" t="s">
        <v>9480</v>
      </c>
      <c r="D895" s="87">
        <v>1</v>
      </c>
      <c r="E895" s="88"/>
      <c r="F895" s="89">
        <v>90</v>
      </c>
      <c r="G895" s="66" t="str">
        <f>IF(Edges[[#This Row],[Vertex 1]]=Edges[[#This Row],[Vertex 2]],"HIDE","SHOW")</f>
        <v>SHOW</v>
      </c>
      <c r="H895" s="77"/>
      <c r="I895" s="90"/>
      <c r="J895" s="90"/>
      <c r="K895" s="34" t="s">
        <v>65</v>
      </c>
      <c r="L895" s="93">
        <v>895</v>
      </c>
      <c r="M895" s="93"/>
      <c r="N895" s="92"/>
      <c r="O895" s="66" t="s">
        <v>232</v>
      </c>
      <c r="P895" s="68">
        <v>42850.404282407406</v>
      </c>
      <c r="Q895" s="66" t="s">
        <v>8001</v>
      </c>
      <c r="R895" s="69" t="s">
        <v>8030</v>
      </c>
      <c r="S895" s="66" t="s">
        <v>525</v>
      </c>
      <c r="T895" s="66"/>
      <c r="U895" s="66"/>
      <c r="V895" s="70" t="s">
        <v>8064</v>
      </c>
      <c r="W895" s="68">
        <v>42850.404282407406</v>
      </c>
      <c r="X895" s="70" t="s">
        <v>8104</v>
      </c>
      <c r="Y895" s="66"/>
      <c r="Z895" s="66"/>
      <c r="AA895" s="72" t="s">
        <v>8155</v>
      </c>
      <c r="AB895" s="66"/>
      <c r="AC895" s="66" t="b">
        <v>0</v>
      </c>
      <c r="AD895" s="66">
        <v>0</v>
      </c>
      <c r="AE895" s="72" t="s">
        <v>293</v>
      </c>
      <c r="AF895" s="66" t="b">
        <v>0</v>
      </c>
      <c r="AG895" s="66" t="s">
        <v>297</v>
      </c>
      <c r="AH895" s="66"/>
      <c r="AI895" s="72" t="s">
        <v>294</v>
      </c>
      <c r="AJ895" s="66" t="b">
        <v>0</v>
      </c>
      <c r="AK895" s="66">
        <v>0</v>
      </c>
      <c r="AL895" s="72" t="s">
        <v>294</v>
      </c>
      <c r="AM895" s="66" t="s">
        <v>303</v>
      </c>
      <c r="AN895" s="66" t="b">
        <v>1</v>
      </c>
      <c r="AO895" s="72" t="s">
        <v>8155</v>
      </c>
      <c r="AP895" s="66" t="s">
        <v>178</v>
      </c>
      <c r="AQ895" s="66">
        <v>0</v>
      </c>
      <c r="AR895" s="66">
        <v>0</v>
      </c>
      <c r="AS895" s="66"/>
      <c r="AT895" s="66"/>
      <c r="AU895" s="66"/>
      <c r="AV895" s="66"/>
      <c r="AW895" s="66"/>
      <c r="AX895" s="66"/>
      <c r="AY895" s="66"/>
      <c r="AZ895" s="66"/>
      <c r="BA895" s="66" t="s">
        <v>460</v>
      </c>
      <c r="BB895">
        <v>-1</v>
      </c>
      <c r="BC895" s="66" t="str">
        <f>VLOOKUP(Edges[[#This Row],[States]],'Sentiment Classification'!E:G,3,FALSE)</f>
        <v>South</v>
      </c>
      <c r="BD895" s="66" t="str">
        <f>IF(Edges[[#This Row],[Vertex 1]]=Edges[[#This Row],[Vertex 2]],"HIDE","SHOW")</f>
        <v>SHOW</v>
      </c>
      <c r="BE895" s="66">
        <f>VLOOKUP(Edges[[#This Row],[Region]],'Sentiment Classification'!J:K,2,FALSE)</f>
        <v>33</v>
      </c>
      <c r="BF895" s="66">
        <f>VLOOKUP(Edges[[#This Row],[States]],'Sentiment Classification'!E:F,2,FALSE)</f>
        <v>17</v>
      </c>
      <c r="BG895" s="65" t="str">
        <f>REPLACE(INDEX(GroupVertices[Group], MATCH(Edges[[#This Row],[Vertex 1]],GroupVertices[Vertex],0)),1,1,"")</f>
        <v>outh</v>
      </c>
      <c r="BH895" s="65" t="str">
        <f>REPLACE(INDEX(GroupVertices[Group], MATCH(Edges[[#This Row],[Vertex 2]],GroupVertices[Vertex],0)),1,1,"")</f>
        <v>A</v>
      </c>
      <c r="BI895">
        <v>1</v>
      </c>
    </row>
    <row r="896" spans="1:61" x14ac:dyDescent="0.25">
      <c r="A896" s="64" t="s">
        <v>7918</v>
      </c>
      <c r="B896" s="64" t="s">
        <v>227</v>
      </c>
      <c r="C896" s="79" t="s">
        <v>9480</v>
      </c>
      <c r="D896" s="87">
        <v>1</v>
      </c>
      <c r="E896" s="88"/>
      <c r="F896" s="89">
        <v>90</v>
      </c>
      <c r="G896" s="66" t="str">
        <f>IF(Edges[[#This Row],[Vertex 1]]=Edges[[#This Row],[Vertex 2]],"HIDE","SHOW")</f>
        <v>SHOW</v>
      </c>
      <c r="H896" s="77"/>
      <c r="I896" s="90"/>
      <c r="J896" s="90"/>
      <c r="K896" s="34" t="s">
        <v>65</v>
      </c>
      <c r="L896" s="93">
        <v>896</v>
      </c>
      <c r="M896" s="93"/>
      <c r="N896" s="92"/>
      <c r="O896" s="66" t="s">
        <v>233</v>
      </c>
      <c r="P896" s="68">
        <v>42850.404282407406</v>
      </c>
      <c r="Q896" s="66" t="s">
        <v>8001</v>
      </c>
      <c r="R896" s="69" t="s">
        <v>8030</v>
      </c>
      <c r="S896" s="66" t="s">
        <v>525</v>
      </c>
      <c r="T896" s="66"/>
      <c r="U896" s="66"/>
      <c r="V896" s="70" t="s">
        <v>8064</v>
      </c>
      <c r="W896" s="68">
        <v>42850.404282407406</v>
      </c>
      <c r="X896" s="70" t="s">
        <v>8104</v>
      </c>
      <c r="Y896" s="66"/>
      <c r="Z896" s="66"/>
      <c r="AA896" s="72" t="s">
        <v>8155</v>
      </c>
      <c r="AB896" s="66"/>
      <c r="AC896" s="66" t="b">
        <v>0</v>
      </c>
      <c r="AD896" s="66">
        <v>0</v>
      </c>
      <c r="AE896" s="72" t="s">
        <v>293</v>
      </c>
      <c r="AF896" s="66" t="b">
        <v>0</v>
      </c>
      <c r="AG896" s="66" t="s">
        <v>297</v>
      </c>
      <c r="AH896" s="66"/>
      <c r="AI896" s="72" t="s">
        <v>294</v>
      </c>
      <c r="AJ896" s="66" t="b">
        <v>0</v>
      </c>
      <c r="AK896" s="66">
        <v>0</v>
      </c>
      <c r="AL896" s="72" t="s">
        <v>294</v>
      </c>
      <c r="AM896" s="66" t="s">
        <v>303</v>
      </c>
      <c r="AN896" s="66" t="b">
        <v>1</v>
      </c>
      <c r="AO896" s="72" t="s">
        <v>8155</v>
      </c>
      <c r="AP896" s="66" t="s">
        <v>178</v>
      </c>
      <c r="AQ896" s="66">
        <v>0</v>
      </c>
      <c r="AR896" s="66">
        <v>0</v>
      </c>
      <c r="AS896" s="66"/>
      <c r="AT896" s="66"/>
      <c r="AU896" s="66"/>
      <c r="AV896" s="66"/>
      <c r="AW896" s="66"/>
      <c r="AX896" s="66"/>
      <c r="AY896" s="66"/>
      <c r="AZ896" s="66"/>
      <c r="BA896" s="66" t="s">
        <v>460</v>
      </c>
      <c r="BB896">
        <v>-1</v>
      </c>
      <c r="BC896" s="66" t="str">
        <f>VLOOKUP(Edges[[#This Row],[States]],'Sentiment Classification'!E:G,3,FALSE)</f>
        <v>South</v>
      </c>
      <c r="BD896" s="66" t="str">
        <f>IF(Edges[[#This Row],[Vertex 1]]=Edges[[#This Row],[Vertex 2]],"HIDE","SHOW")</f>
        <v>SHOW</v>
      </c>
      <c r="BE896" s="66">
        <f>VLOOKUP(Edges[[#This Row],[Region]],'Sentiment Classification'!J:K,2,FALSE)</f>
        <v>33</v>
      </c>
      <c r="BF896" s="66">
        <f>VLOOKUP(Edges[[#This Row],[States]],'Sentiment Classification'!E:F,2,FALSE)</f>
        <v>17</v>
      </c>
      <c r="BG896" s="65" t="str">
        <f>REPLACE(INDEX(GroupVertices[Group], MATCH(Edges[[#This Row],[Vertex 1]],GroupVertices[Vertex],0)),1,1,"")</f>
        <v>outh</v>
      </c>
      <c r="BH896" s="65" t="str">
        <f>REPLACE(INDEX(GroupVertices[Group], MATCH(Edges[[#This Row],[Vertex 2]],GroupVertices[Vertex],0)),1,1,"")</f>
        <v>A</v>
      </c>
      <c r="BI896">
        <v>1</v>
      </c>
    </row>
    <row r="897" spans="1:61" x14ac:dyDescent="0.25">
      <c r="A897" s="64" t="s">
        <v>7919</v>
      </c>
      <c r="B897" s="64" t="s">
        <v>2788</v>
      </c>
      <c r="C897" s="79" t="s">
        <v>9480</v>
      </c>
      <c r="D897" s="87">
        <v>1</v>
      </c>
      <c r="E897" s="88"/>
      <c r="F897" s="89">
        <v>90</v>
      </c>
      <c r="G897" s="66" t="str">
        <f>IF(Edges[[#This Row],[Vertex 1]]=Edges[[#This Row],[Vertex 2]],"HIDE","SHOW")</f>
        <v>SHOW</v>
      </c>
      <c r="H897" s="77"/>
      <c r="I897" s="90"/>
      <c r="J897" s="90"/>
      <c r="K897" s="34" t="s">
        <v>65</v>
      </c>
      <c r="L897" s="93">
        <v>897</v>
      </c>
      <c r="M897" s="93"/>
      <c r="N897" s="92"/>
      <c r="O897" s="66" t="s">
        <v>232</v>
      </c>
      <c r="P897" s="68">
        <v>42850.703703703701</v>
      </c>
      <c r="Q897" s="66" t="s">
        <v>8002</v>
      </c>
      <c r="R897" s="66"/>
      <c r="S897" s="66"/>
      <c r="T897" s="66" t="s">
        <v>252</v>
      </c>
      <c r="U897" s="66"/>
      <c r="V897" s="70" t="s">
        <v>8065</v>
      </c>
      <c r="W897" s="68">
        <v>42850.703703703701</v>
      </c>
      <c r="X897" s="70" t="s">
        <v>8105</v>
      </c>
      <c r="Y897" s="66"/>
      <c r="Z897" s="66"/>
      <c r="AA897" s="72" t="s">
        <v>8156</v>
      </c>
      <c r="AB897" s="66"/>
      <c r="AC897" s="66" t="b">
        <v>0</v>
      </c>
      <c r="AD897" s="66">
        <v>0</v>
      </c>
      <c r="AE897" s="72" t="s">
        <v>8207</v>
      </c>
      <c r="AF897" s="66" t="b">
        <v>0</v>
      </c>
      <c r="AG897" s="66" t="s">
        <v>297</v>
      </c>
      <c r="AH897" s="66"/>
      <c r="AI897" s="72" t="s">
        <v>294</v>
      </c>
      <c r="AJ897" s="66" t="b">
        <v>0</v>
      </c>
      <c r="AK897" s="66">
        <v>0</v>
      </c>
      <c r="AL897" s="72" t="s">
        <v>294</v>
      </c>
      <c r="AM897" s="66" t="s">
        <v>585</v>
      </c>
      <c r="AN897" s="66" t="b">
        <v>0</v>
      </c>
      <c r="AO897" s="72" t="s">
        <v>8156</v>
      </c>
      <c r="AP897" s="66" t="s">
        <v>178</v>
      </c>
      <c r="AQ897" s="66">
        <v>0</v>
      </c>
      <c r="AR897" s="66">
        <v>0</v>
      </c>
      <c r="AS897" s="66"/>
      <c r="AT897" s="66"/>
      <c r="AU897" s="66"/>
      <c r="AV897" s="66"/>
      <c r="AW897" s="66"/>
      <c r="AX897" s="66"/>
      <c r="AY897" s="66"/>
      <c r="AZ897" s="66"/>
      <c r="BA897" s="66" t="s">
        <v>460</v>
      </c>
      <c r="BB897">
        <v>-1</v>
      </c>
      <c r="BC897" s="66" t="str">
        <f>VLOOKUP(Edges[[#This Row],[States]],'Sentiment Classification'!E:G,3,FALSE)</f>
        <v>South</v>
      </c>
      <c r="BD897" s="66" t="str">
        <f>IF(Edges[[#This Row],[Vertex 1]]=Edges[[#This Row],[Vertex 2]],"HIDE","SHOW")</f>
        <v>SHOW</v>
      </c>
      <c r="BE897" s="66">
        <f>VLOOKUP(Edges[[#This Row],[Region]],'Sentiment Classification'!J:K,2,FALSE)</f>
        <v>33</v>
      </c>
      <c r="BF897" s="66">
        <f>VLOOKUP(Edges[[#This Row],[States]],'Sentiment Classification'!E:F,2,FALSE)</f>
        <v>17</v>
      </c>
      <c r="BG897" s="65" t="str">
        <f>REPLACE(INDEX(GroupVertices[Group], MATCH(Edges[[#This Row],[Vertex 1]],GroupVertices[Vertex],0)),1,1,"")</f>
        <v>outh</v>
      </c>
      <c r="BH897" s="65" t="str">
        <f>REPLACE(INDEX(GroupVertices[Group], MATCH(Edges[[#This Row],[Vertex 2]],GroupVertices[Vertex],0)),1,1,"")</f>
        <v>A</v>
      </c>
      <c r="BI897">
        <v>1</v>
      </c>
    </row>
    <row r="898" spans="1:61" x14ac:dyDescent="0.25">
      <c r="A898" s="64" t="s">
        <v>7919</v>
      </c>
      <c r="B898" s="64" t="s">
        <v>7959</v>
      </c>
      <c r="C898" s="79" t="s">
        <v>9480</v>
      </c>
      <c r="D898" s="87">
        <v>1</v>
      </c>
      <c r="E898" s="88"/>
      <c r="F898" s="89">
        <v>90</v>
      </c>
      <c r="G898" s="66" t="str">
        <f>IF(Edges[[#This Row],[Vertex 1]]=Edges[[#This Row],[Vertex 2]],"HIDE","SHOW")</f>
        <v>SHOW</v>
      </c>
      <c r="H898" s="77"/>
      <c r="I898" s="90"/>
      <c r="J898" s="90"/>
      <c r="K898" s="34" t="s">
        <v>65</v>
      </c>
      <c r="L898" s="93">
        <v>898</v>
      </c>
      <c r="M898" s="93"/>
      <c r="N898" s="92"/>
      <c r="O898" s="66" t="s">
        <v>233</v>
      </c>
      <c r="P898" s="68">
        <v>42850.703703703701</v>
      </c>
      <c r="Q898" s="66" t="s">
        <v>8002</v>
      </c>
      <c r="R898" s="66"/>
      <c r="S898" s="66"/>
      <c r="T898" s="66" t="s">
        <v>252</v>
      </c>
      <c r="U898" s="66"/>
      <c r="V898" s="70" t="s">
        <v>8065</v>
      </c>
      <c r="W898" s="68">
        <v>42850.703703703701</v>
      </c>
      <c r="X898" s="70" t="s">
        <v>8105</v>
      </c>
      <c r="Y898" s="66"/>
      <c r="Z898" s="66"/>
      <c r="AA898" s="72" t="s">
        <v>8156</v>
      </c>
      <c r="AB898" s="66"/>
      <c r="AC898" s="66" t="b">
        <v>0</v>
      </c>
      <c r="AD898" s="66">
        <v>0</v>
      </c>
      <c r="AE898" s="72" t="s">
        <v>8207</v>
      </c>
      <c r="AF898" s="66" t="b">
        <v>0</v>
      </c>
      <c r="AG898" s="66" t="s">
        <v>297</v>
      </c>
      <c r="AH898" s="66"/>
      <c r="AI898" s="72" t="s">
        <v>294</v>
      </c>
      <c r="AJ898" s="66" t="b">
        <v>0</v>
      </c>
      <c r="AK898" s="66">
        <v>0</v>
      </c>
      <c r="AL898" s="72" t="s">
        <v>294</v>
      </c>
      <c r="AM898" s="66" t="s">
        <v>585</v>
      </c>
      <c r="AN898" s="66" t="b">
        <v>0</v>
      </c>
      <c r="AO898" s="72" t="s">
        <v>8156</v>
      </c>
      <c r="AP898" s="66" t="s">
        <v>178</v>
      </c>
      <c r="AQ898" s="66">
        <v>0</v>
      </c>
      <c r="AR898" s="66">
        <v>0</v>
      </c>
      <c r="AS898" s="66"/>
      <c r="AT898" s="66"/>
      <c r="AU898" s="66"/>
      <c r="AV898" s="66"/>
      <c r="AW898" s="66"/>
      <c r="AX898" s="66"/>
      <c r="AY898" s="66"/>
      <c r="AZ898" s="66"/>
      <c r="BA898" s="66" t="s">
        <v>460</v>
      </c>
      <c r="BB898">
        <v>-1</v>
      </c>
      <c r="BC898" s="66" t="str">
        <f>VLOOKUP(Edges[[#This Row],[States]],'Sentiment Classification'!E:G,3,FALSE)</f>
        <v>South</v>
      </c>
      <c r="BD898" s="66" t="str">
        <f>IF(Edges[[#This Row],[Vertex 1]]=Edges[[#This Row],[Vertex 2]],"HIDE","SHOW")</f>
        <v>SHOW</v>
      </c>
      <c r="BE898" s="66">
        <f>VLOOKUP(Edges[[#This Row],[Region]],'Sentiment Classification'!J:K,2,FALSE)</f>
        <v>33</v>
      </c>
      <c r="BF898" s="66">
        <f>VLOOKUP(Edges[[#This Row],[States]],'Sentiment Classification'!E:F,2,FALSE)</f>
        <v>17</v>
      </c>
      <c r="BG898" s="65" t="str">
        <f>REPLACE(INDEX(GroupVertices[Group], MATCH(Edges[[#This Row],[Vertex 1]],GroupVertices[Vertex],0)),1,1,"")</f>
        <v>outh</v>
      </c>
      <c r="BH898" s="65" t="str">
        <f>REPLACE(INDEX(GroupVertices[Group], MATCH(Edges[[#This Row],[Vertex 2]],GroupVertices[Vertex],0)),1,1,"")</f>
        <v>A</v>
      </c>
      <c r="BI898">
        <v>1</v>
      </c>
    </row>
    <row r="899" spans="1:61" x14ac:dyDescent="0.25">
      <c r="A899" s="64" t="s">
        <v>7920</v>
      </c>
      <c r="B899" s="64" t="s">
        <v>7960</v>
      </c>
      <c r="C899" s="79" t="s">
        <v>9481</v>
      </c>
      <c r="D899" s="87">
        <v>1</v>
      </c>
      <c r="E899" s="88"/>
      <c r="F899" s="89">
        <v>90</v>
      </c>
      <c r="G899" s="66" t="str">
        <f>IF(Edges[[#This Row],[Vertex 1]]=Edges[[#This Row],[Vertex 2]],"HIDE","SHOW")</f>
        <v>SHOW</v>
      </c>
      <c r="H899" s="77"/>
      <c r="I899" s="90"/>
      <c r="J899" s="90"/>
      <c r="K899" s="34" t="s">
        <v>65</v>
      </c>
      <c r="L899" s="93">
        <v>899</v>
      </c>
      <c r="M899" s="93"/>
      <c r="N899" s="92"/>
      <c r="O899" s="66" t="s">
        <v>232</v>
      </c>
      <c r="P899" s="68">
        <v>42850.70590277778</v>
      </c>
      <c r="Q899" s="66" t="s">
        <v>8003</v>
      </c>
      <c r="R899" s="66"/>
      <c r="S899" s="66"/>
      <c r="T899" s="66"/>
      <c r="U899" s="66"/>
      <c r="V899" s="70" t="s">
        <v>8066</v>
      </c>
      <c r="W899" s="68">
        <v>42850.70590277778</v>
      </c>
      <c r="X899" s="70" t="s">
        <v>8106</v>
      </c>
      <c r="Y899" s="66"/>
      <c r="Z899" s="66"/>
      <c r="AA899" s="72" t="s">
        <v>8157</v>
      </c>
      <c r="AB899" s="72" t="s">
        <v>8190</v>
      </c>
      <c r="AC899" s="66" t="b">
        <v>0</v>
      </c>
      <c r="AD899" s="66">
        <v>0</v>
      </c>
      <c r="AE899" s="72" t="s">
        <v>8208</v>
      </c>
      <c r="AF899" s="66" t="b">
        <v>0</v>
      </c>
      <c r="AG899" s="66" t="s">
        <v>297</v>
      </c>
      <c r="AH899" s="66"/>
      <c r="AI899" s="72" t="s">
        <v>294</v>
      </c>
      <c r="AJ899" s="66" t="b">
        <v>0</v>
      </c>
      <c r="AK899" s="66">
        <v>0</v>
      </c>
      <c r="AL899" s="72" t="s">
        <v>294</v>
      </c>
      <c r="AM899" s="66" t="s">
        <v>303</v>
      </c>
      <c r="AN899" s="66" t="b">
        <v>0</v>
      </c>
      <c r="AO899" s="72" t="s">
        <v>8190</v>
      </c>
      <c r="AP899" s="66" t="s">
        <v>178</v>
      </c>
      <c r="AQ899" s="66">
        <v>0</v>
      </c>
      <c r="AR899" s="66">
        <v>0</v>
      </c>
      <c r="AS899" s="66"/>
      <c r="AT899" s="66"/>
      <c r="AU899" s="66"/>
      <c r="AV899" s="66"/>
      <c r="AW899" s="66"/>
      <c r="AX899" s="66"/>
      <c r="AY899" s="66"/>
      <c r="AZ899" s="66"/>
      <c r="BA899" s="66" t="s">
        <v>460</v>
      </c>
      <c r="BB899">
        <v>0</v>
      </c>
      <c r="BC899" s="66" t="str">
        <f>VLOOKUP(Edges[[#This Row],[States]],'Sentiment Classification'!E:G,3,FALSE)</f>
        <v>South</v>
      </c>
      <c r="BD899" s="66" t="str">
        <f>IF(Edges[[#This Row],[Vertex 1]]=Edges[[#This Row],[Vertex 2]],"HIDE","SHOW")</f>
        <v>SHOW</v>
      </c>
      <c r="BE899" s="66">
        <f>VLOOKUP(Edges[[#This Row],[Region]],'Sentiment Classification'!J:K,2,FALSE)</f>
        <v>33</v>
      </c>
      <c r="BF899" s="66">
        <f>VLOOKUP(Edges[[#This Row],[States]],'Sentiment Classification'!E:F,2,FALSE)</f>
        <v>17</v>
      </c>
      <c r="BG899" s="65" t="str">
        <f>REPLACE(INDEX(GroupVertices[Group], MATCH(Edges[[#This Row],[Vertex 1]],GroupVertices[Vertex],0)),1,1,"")</f>
        <v>outh</v>
      </c>
      <c r="BH899" s="65" t="str">
        <f>REPLACE(INDEX(GroupVertices[Group], MATCH(Edges[[#This Row],[Vertex 2]],GroupVertices[Vertex],0)),1,1,"")</f>
        <v>outh</v>
      </c>
      <c r="BI899">
        <v>1</v>
      </c>
    </row>
    <row r="900" spans="1:61" x14ac:dyDescent="0.25">
      <c r="A900" s="64" t="s">
        <v>7920</v>
      </c>
      <c r="B900" s="64" t="s">
        <v>4611</v>
      </c>
      <c r="C900" s="79" t="s">
        <v>9481</v>
      </c>
      <c r="D900" s="87">
        <v>1</v>
      </c>
      <c r="E900" s="88"/>
      <c r="F900" s="89">
        <v>90</v>
      </c>
      <c r="G900" s="66" t="str">
        <f>IF(Edges[[#This Row],[Vertex 1]]=Edges[[#This Row],[Vertex 2]],"HIDE","SHOW")</f>
        <v>SHOW</v>
      </c>
      <c r="H900" s="77"/>
      <c r="I900" s="90"/>
      <c r="J900" s="90"/>
      <c r="K900" s="34" t="s">
        <v>65</v>
      </c>
      <c r="L900" s="93">
        <v>900</v>
      </c>
      <c r="M900" s="93"/>
      <c r="N900" s="92"/>
      <c r="O900" s="66" t="s">
        <v>232</v>
      </c>
      <c r="P900" s="68">
        <v>42850.70590277778</v>
      </c>
      <c r="Q900" s="66" t="s">
        <v>8003</v>
      </c>
      <c r="R900" s="66"/>
      <c r="S900" s="66"/>
      <c r="T900" s="66"/>
      <c r="U900" s="66"/>
      <c r="V900" s="70" t="s">
        <v>8066</v>
      </c>
      <c r="W900" s="68">
        <v>42850.70590277778</v>
      </c>
      <c r="X900" s="70" t="s">
        <v>8106</v>
      </c>
      <c r="Y900" s="66"/>
      <c r="Z900" s="66"/>
      <c r="AA900" s="72" t="s">
        <v>8157</v>
      </c>
      <c r="AB900" s="72" t="s">
        <v>8190</v>
      </c>
      <c r="AC900" s="66" t="b">
        <v>0</v>
      </c>
      <c r="AD900" s="66">
        <v>0</v>
      </c>
      <c r="AE900" s="72" t="s">
        <v>8208</v>
      </c>
      <c r="AF900" s="66" t="b">
        <v>0</v>
      </c>
      <c r="AG900" s="66" t="s">
        <v>297</v>
      </c>
      <c r="AH900" s="66"/>
      <c r="AI900" s="72" t="s">
        <v>294</v>
      </c>
      <c r="AJ900" s="66" t="b">
        <v>0</v>
      </c>
      <c r="AK900" s="66">
        <v>0</v>
      </c>
      <c r="AL900" s="72" t="s">
        <v>294</v>
      </c>
      <c r="AM900" s="66" t="s">
        <v>303</v>
      </c>
      <c r="AN900" s="66" t="b">
        <v>0</v>
      </c>
      <c r="AO900" s="72" t="s">
        <v>8190</v>
      </c>
      <c r="AP900" s="66" t="s">
        <v>178</v>
      </c>
      <c r="AQ900" s="66">
        <v>0</v>
      </c>
      <c r="AR900" s="66">
        <v>0</v>
      </c>
      <c r="AS900" s="66"/>
      <c r="AT900" s="66"/>
      <c r="AU900" s="66"/>
      <c r="AV900" s="66"/>
      <c r="AW900" s="66"/>
      <c r="AX900" s="66"/>
      <c r="AY900" s="66"/>
      <c r="AZ900" s="66"/>
      <c r="BA900" s="66" t="s">
        <v>460</v>
      </c>
      <c r="BB900">
        <v>0</v>
      </c>
      <c r="BC900" s="66" t="str">
        <f>VLOOKUP(Edges[[#This Row],[States]],'Sentiment Classification'!E:G,3,FALSE)</f>
        <v>South</v>
      </c>
      <c r="BD900" s="66" t="str">
        <f>IF(Edges[[#This Row],[Vertex 1]]=Edges[[#This Row],[Vertex 2]],"HIDE","SHOW")</f>
        <v>SHOW</v>
      </c>
      <c r="BE900" s="66">
        <f>VLOOKUP(Edges[[#This Row],[Region]],'Sentiment Classification'!J:K,2,FALSE)</f>
        <v>33</v>
      </c>
      <c r="BF900" s="66">
        <f>VLOOKUP(Edges[[#This Row],[States]],'Sentiment Classification'!E:F,2,FALSE)</f>
        <v>17</v>
      </c>
      <c r="BG900" s="65" t="str">
        <f>REPLACE(INDEX(GroupVertices[Group], MATCH(Edges[[#This Row],[Vertex 1]],GroupVertices[Vertex],0)),1,1,"")</f>
        <v>outh</v>
      </c>
      <c r="BH900" s="65" t="str">
        <f>REPLACE(INDEX(GroupVertices[Group], MATCH(Edges[[#This Row],[Vertex 2]],GroupVertices[Vertex],0)),1,1,"")</f>
        <v>A</v>
      </c>
      <c r="BI900">
        <v>1</v>
      </c>
    </row>
    <row r="901" spans="1:61" x14ac:dyDescent="0.25">
      <c r="A901" s="64" t="s">
        <v>7920</v>
      </c>
      <c r="B901" s="64" t="s">
        <v>4610</v>
      </c>
      <c r="C901" s="79" t="s">
        <v>9481</v>
      </c>
      <c r="D901" s="87">
        <v>1</v>
      </c>
      <c r="E901" s="88"/>
      <c r="F901" s="89">
        <v>90</v>
      </c>
      <c r="G901" s="66" t="str">
        <f>IF(Edges[[#This Row],[Vertex 1]]=Edges[[#This Row],[Vertex 2]],"HIDE","SHOW")</f>
        <v>SHOW</v>
      </c>
      <c r="H901" s="77"/>
      <c r="I901" s="90"/>
      <c r="J901" s="90"/>
      <c r="K901" s="34" t="s">
        <v>65</v>
      </c>
      <c r="L901" s="93">
        <v>901</v>
      </c>
      <c r="M901" s="93"/>
      <c r="N901" s="92"/>
      <c r="O901" s="66" t="s">
        <v>232</v>
      </c>
      <c r="P901" s="68">
        <v>42850.70590277778</v>
      </c>
      <c r="Q901" s="66" t="s">
        <v>8003</v>
      </c>
      <c r="R901" s="66"/>
      <c r="S901" s="66"/>
      <c r="T901" s="66"/>
      <c r="U901" s="66"/>
      <c r="V901" s="70" t="s">
        <v>8066</v>
      </c>
      <c r="W901" s="68">
        <v>42850.70590277778</v>
      </c>
      <c r="X901" s="70" t="s">
        <v>8106</v>
      </c>
      <c r="Y901" s="66"/>
      <c r="Z901" s="66"/>
      <c r="AA901" s="72" t="s">
        <v>8157</v>
      </c>
      <c r="AB901" s="72" t="s">
        <v>8190</v>
      </c>
      <c r="AC901" s="66" t="b">
        <v>0</v>
      </c>
      <c r="AD901" s="66">
        <v>0</v>
      </c>
      <c r="AE901" s="72" t="s">
        <v>8208</v>
      </c>
      <c r="AF901" s="66" t="b">
        <v>0</v>
      </c>
      <c r="AG901" s="66" t="s">
        <v>297</v>
      </c>
      <c r="AH901" s="66"/>
      <c r="AI901" s="72" t="s">
        <v>294</v>
      </c>
      <c r="AJ901" s="66" t="b">
        <v>0</v>
      </c>
      <c r="AK901" s="66">
        <v>0</v>
      </c>
      <c r="AL901" s="72" t="s">
        <v>294</v>
      </c>
      <c r="AM901" s="66" t="s">
        <v>303</v>
      </c>
      <c r="AN901" s="66" t="b">
        <v>0</v>
      </c>
      <c r="AO901" s="72" t="s">
        <v>8190</v>
      </c>
      <c r="AP901" s="66" t="s">
        <v>178</v>
      </c>
      <c r="AQ901" s="66">
        <v>0</v>
      </c>
      <c r="AR901" s="66">
        <v>0</v>
      </c>
      <c r="AS901" s="66"/>
      <c r="AT901" s="66"/>
      <c r="AU901" s="66"/>
      <c r="AV901" s="66"/>
      <c r="AW901" s="66"/>
      <c r="AX901" s="66"/>
      <c r="AY901" s="66"/>
      <c r="AZ901" s="66"/>
      <c r="BA901" s="66" t="s">
        <v>460</v>
      </c>
      <c r="BB901">
        <v>0</v>
      </c>
      <c r="BC901" s="66" t="str">
        <f>VLOOKUP(Edges[[#This Row],[States]],'Sentiment Classification'!E:G,3,FALSE)</f>
        <v>South</v>
      </c>
      <c r="BD901" s="66" t="str">
        <f>IF(Edges[[#This Row],[Vertex 1]]=Edges[[#This Row],[Vertex 2]],"HIDE","SHOW")</f>
        <v>SHOW</v>
      </c>
      <c r="BE901" s="66">
        <f>VLOOKUP(Edges[[#This Row],[Region]],'Sentiment Classification'!J:K,2,FALSE)</f>
        <v>33</v>
      </c>
      <c r="BF901" s="66">
        <f>VLOOKUP(Edges[[#This Row],[States]],'Sentiment Classification'!E:F,2,FALSE)</f>
        <v>17</v>
      </c>
      <c r="BG901" s="65" t="str">
        <f>REPLACE(INDEX(GroupVertices[Group], MATCH(Edges[[#This Row],[Vertex 1]],GroupVertices[Vertex],0)),1,1,"")</f>
        <v>outh</v>
      </c>
      <c r="BH901" s="65" t="str">
        <f>REPLACE(INDEX(GroupVertices[Group], MATCH(Edges[[#This Row],[Vertex 2]],GroupVertices[Vertex],0)),1,1,"")</f>
        <v>orth</v>
      </c>
      <c r="BI901">
        <v>1</v>
      </c>
    </row>
    <row r="902" spans="1:61" x14ac:dyDescent="0.25">
      <c r="A902" s="64" t="s">
        <v>7920</v>
      </c>
      <c r="B902" s="64" t="s">
        <v>7948</v>
      </c>
      <c r="C902" s="79" t="s">
        <v>9481</v>
      </c>
      <c r="D902" s="87">
        <v>1</v>
      </c>
      <c r="E902" s="88"/>
      <c r="F902" s="89">
        <v>90</v>
      </c>
      <c r="G902" s="66" t="str">
        <f>IF(Edges[[#This Row],[Vertex 1]]=Edges[[#This Row],[Vertex 2]],"HIDE","SHOW")</f>
        <v>SHOW</v>
      </c>
      <c r="H902" s="77"/>
      <c r="I902" s="90"/>
      <c r="J902" s="90"/>
      <c r="K902" s="34" t="s">
        <v>65</v>
      </c>
      <c r="L902" s="93">
        <v>902</v>
      </c>
      <c r="M902" s="93"/>
      <c r="N902" s="92"/>
      <c r="O902" s="66" t="s">
        <v>232</v>
      </c>
      <c r="P902" s="68">
        <v>42850.70590277778</v>
      </c>
      <c r="Q902" s="66" t="s">
        <v>8003</v>
      </c>
      <c r="R902" s="66"/>
      <c r="S902" s="66"/>
      <c r="T902" s="66"/>
      <c r="U902" s="66"/>
      <c r="V902" s="70" t="s">
        <v>8066</v>
      </c>
      <c r="W902" s="68">
        <v>42850.70590277778</v>
      </c>
      <c r="X902" s="70" t="s">
        <v>8106</v>
      </c>
      <c r="Y902" s="66"/>
      <c r="Z902" s="66"/>
      <c r="AA902" s="72" t="s">
        <v>8157</v>
      </c>
      <c r="AB902" s="72" t="s">
        <v>8190</v>
      </c>
      <c r="AC902" s="66" t="b">
        <v>0</v>
      </c>
      <c r="AD902" s="66">
        <v>0</v>
      </c>
      <c r="AE902" s="72" t="s">
        <v>8208</v>
      </c>
      <c r="AF902" s="66" t="b">
        <v>0</v>
      </c>
      <c r="AG902" s="66" t="s">
        <v>297</v>
      </c>
      <c r="AH902" s="66"/>
      <c r="AI902" s="72" t="s">
        <v>294</v>
      </c>
      <c r="AJ902" s="66" t="b">
        <v>0</v>
      </c>
      <c r="AK902" s="66">
        <v>0</v>
      </c>
      <c r="AL902" s="72" t="s">
        <v>294</v>
      </c>
      <c r="AM902" s="66" t="s">
        <v>303</v>
      </c>
      <c r="AN902" s="66" t="b">
        <v>0</v>
      </c>
      <c r="AO902" s="72" t="s">
        <v>8190</v>
      </c>
      <c r="AP902" s="66" t="s">
        <v>178</v>
      </c>
      <c r="AQ902" s="66">
        <v>0</v>
      </c>
      <c r="AR902" s="66">
        <v>0</v>
      </c>
      <c r="AS902" s="66"/>
      <c r="AT902" s="66"/>
      <c r="AU902" s="66"/>
      <c r="AV902" s="66"/>
      <c r="AW902" s="66"/>
      <c r="AX902" s="66"/>
      <c r="AY902" s="66"/>
      <c r="AZ902" s="66"/>
      <c r="BA902" s="66" t="s">
        <v>460</v>
      </c>
      <c r="BB902">
        <v>0</v>
      </c>
      <c r="BC902" s="66" t="str">
        <f>VLOOKUP(Edges[[#This Row],[States]],'Sentiment Classification'!E:G,3,FALSE)</f>
        <v>South</v>
      </c>
      <c r="BD902" s="66" t="str">
        <f>IF(Edges[[#This Row],[Vertex 1]]=Edges[[#This Row],[Vertex 2]],"HIDE","SHOW")</f>
        <v>SHOW</v>
      </c>
      <c r="BE902" s="66">
        <f>VLOOKUP(Edges[[#This Row],[Region]],'Sentiment Classification'!J:K,2,FALSE)</f>
        <v>33</v>
      </c>
      <c r="BF902" s="66">
        <f>VLOOKUP(Edges[[#This Row],[States]],'Sentiment Classification'!E:F,2,FALSE)</f>
        <v>17</v>
      </c>
      <c r="BG902" s="65" t="str">
        <f>REPLACE(INDEX(GroupVertices[Group], MATCH(Edges[[#This Row],[Vertex 1]],GroupVertices[Vertex],0)),1,1,"")</f>
        <v>outh</v>
      </c>
      <c r="BH902" s="65" t="str">
        <f>REPLACE(INDEX(GroupVertices[Group], MATCH(Edges[[#This Row],[Vertex 2]],GroupVertices[Vertex],0)),1,1,"")</f>
        <v>outh</v>
      </c>
      <c r="BI902">
        <v>1</v>
      </c>
    </row>
    <row r="903" spans="1:61" x14ac:dyDescent="0.25">
      <c r="A903" s="64" t="s">
        <v>7920</v>
      </c>
      <c r="B903" s="64" t="s">
        <v>7961</v>
      </c>
      <c r="C903" s="79" t="s">
        <v>9481</v>
      </c>
      <c r="D903" s="87">
        <v>1</v>
      </c>
      <c r="E903" s="88"/>
      <c r="F903" s="89">
        <v>90</v>
      </c>
      <c r="G903" s="66" t="str">
        <f>IF(Edges[[#This Row],[Vertex 1]]=Edges[[#This Row],[Vertex 2]],"HIDE","SHOW")</f>
        <v>SHOW</v>
      </c>
      <c r="H903" s="77"/>
      <c r="I903" s="90"/>
      <c r="J903" s="90"/>
      <c r="K903" s="34" t="s">
        <v>65</v>
      </c>
      <c r="L903" s="93">
        <v>903</v>
      </c>
      <c r="M903" s="93"/>
      <c r="N903" s="92"/>
      <c r="O903" s="66" t="s">
        <v>233</v>
      </c>
      <c r="P903" s="68">
        <v>42850.70590277778</v>
      </c>
      <c r="Q903" s="66" t="s">
        <v>8003</v>
      </c>
      <c r="R903" s="66"/>
      <c r="S903" s="66"/>
      <c r="T903" s="66"/>
      <c r="U903" s="66"/>
      <c r="V903" s="70" t="s">
        <v>8066</v>
      </c>
      <c r="W903" s="68">
        <v>42850.70590277778</v>
      </c>
      <c r="X903" s="70" t="s">
        <v>8106</v>
      </c>
      <c r="Y903" s="66"/>
      <c r="Z903" s="66"/>
      <c r="AA903" s="72" t="s">
        <v>8157</v>
      </c>
      <c r="AB903" s="72" t="s">
        <v>8190</v>
      </c>
      <c r="AC903" s="66" t="b">
        <v>0</v>
      </c>
      <c r="AD903" s="66">
        <v>0</v>
      </c>
      <c r="AE903" s="72" t="s">
        <v>8208</v>
      </c>
      <c r="AF903" s="66" t="b">
        <v>0</v>
      </c>
      <c r="AG903" s="66" t="s">
        <v>297</v>
      </c>
      <c r="AH903" s="66"/>
      <c r="AI903" s="72" t="s">
        <v>294</v>
      </c>
      <c r="AJ903" s="66" t="b">
        <v>0</v>
      </c>
      <c r="AK903" s="66">
        <v>0</v>
      </c>
      <c r="AL903" s="72" t="s">
        <v>294</v>
      </c>
      <c r="AM903" s="66" t="s">
        <v>303</v>
      </c>
      <c r="AN903" s="66" t="b">
        <v>0</v>
      </c>
      <c r="AO903" s="72" t="s">
        <v>8190</v>
      </c>
      <c r="AP903" s="66" t="s">
        <v>178</v>
      </c>
      <c r="AQ903" s="66">
        <v>0</v>
      </c>
      <c r="AR903" s="66">
        <v>0</v>
      </c>
      <c r="AS903" s="66"/>
      <c r="AT903" s="66"/>
      <c r="AU903" s="66"/>
      <c r="AV903" s="66"/>
      <c r="AW903" s="66"/>
      <c r="AX903" s="66"/>
      <c r="AY903" s="66"/>
      <c r="AZ903" s="66"/>
      <c r="BA903" s="66" t="s">
        <v>460</v>
      </c>
      <c r="BB903">
        <v>0</v>
      </c>
      <c r="BC903" s="66" t="str">
        <f>VLOOKUP(Edges[[#This Row],[States]],'Sentiment Classification'!E:G,3,FALSE)</f>
        <v>South</v>
      </c>
      <c r="BD903" s="66" t="str">
        <f>IF(Edges[[#This Row],[Vertex 1]]=Edges[[#This Row],[Vertex 2]],"HIDE","SHOW")</f>
        <v>SHOW</v>
      </c>
      <c r="BE903" s="66">
        <f>VLOOKUP(Edges[[#This Row],[Region]],'Sentiment Classification'!J:K,2,FALSE)</f>
        <v>33</v>
      </c>
      <c r="BF903" s="66">
        <f>VLOOKUP(Edges[[#This Row],[States]],'Sentiment Classification'!E:F,2,FALSE)</f>
        <v>17</v>
      </c>
      <c r="BG903" s="65" t="str">
        <f>REPLACE(INDEX(GroupVertices[Group], MATCH(Edges[[#This Row],[Vertex 1]],GroupVertices[Vertex],0)),1,1,"")</f>
        <v>outh</v>
      </c>
      <c r="BH903" s="65" t="str">
        <f>REPLACE(INDEX(GroupVertices[Group], MATCH(Edges[[#This Row],[Vertex 2]],GroupVertices[Vertex],0)),1,1,"")</f>
        <v>outh</v>
      </c>
      <c r="BI903">
        <v>1</v>
      </c>
    </row>
    <row r="904" spans="1:61" x14ac:dyDescent="0.25">
      <c r="A904" s="64" t="s">
        <v>7921</v>
      </c>
      <c r="B904" s="64" t="s">
        <v>7958</v>
      </c>
      <c r="C904" s="79" t="s">
        <v>9481</v>
      </c>
      <c r="D904" s="87">
        <v>1</v>
      </c>
      <c r="E904" s="88"/>
      <c r="F904" s="89">
        <v>90</v>
      </c>
      <c r="G904" s="66" t="str">
        <f>IF(Edges[[#This Row],[Vertex 1]]=Edges[[#This Row],[Vertex 2]],"HIDE","SHOW")</f>
        <v>SHOW</v>
      </c>
      <c r="H904" s="77"/>
      <c r="I904" s="90"/>
      <c r="J904" s="90"/>
      <c r="K904" s="34" t="s">
        <v>65</v>
      </c>
      <c r="L904" s="93">
        <v>904</v>
      </c>
      <c r="M904" s="93"/>
      <c r="N904" s="92"/>
      <c r="O904" s="66" t="s">
        <v>233</v>
      </c>
      <c r="P904" s="68">
        <v>42851.045034722221</v>
      </c>
      <c r="Q904" s="66" t="s">
        <v>8004</v>
      </c>
      <c r="R904" s="66"/>
      <c r="S904" s="66"/>
      <c r="T904" s="66"/>
      <c r="U904" s="66"/>
      <c r="V904" s="70" t="s">
        <v>418</v>
      </c>
      <c r="W904" s="68">
        <v>42851.045034722221</v>
      </c>
      <c r="X904" s="70" t="s">
        <v>8107</v>
      </c>
      <c r="Y904" s="66"/>
      <c r="Z904" s="66"/>
      <c r="AA904" s="72" t="s">
        <v>8158</v>
      </c>
      <c r="AB904" s="66"/>
      <c r="AC904" s="66" t="b">
        <v>0</v>
      </c>
      <c r="AD904" s="66">
        <v>0</v>
      </c>
      <c r="AE904" s="72" t="s">
        <v>8209</v>
      </c>
      <c r="AF904" s="66" t="b">
        <v>0</v>
      </c>
      <c r="AG904" s="66" t="s">
        <v>297</v>
      </c>
      <c r="AH904" s="66"/>
      <c r="AI904" s="72" t="s">
        <v>294</v>
      </c>
      <c r="AJ904" s="66" t="b">
        <v>0</v>
      </c>
      <c r="AK904" s="66">
        <v>0</v>
      </c>
      <c r="AL904" s="72" t="s">
        <v>294</v>
      </c>
      <c r="AM904" s="66" t="s">
        <v>1020</v>
      </c>
      <c r="AN904" s="66" t="b">
        <v>0</v>
      </c>
      <c r="AO904" s="72" t="s">
        <v>8158</v>
      </c>
      <c r="AP904" s="66" t="s">
        <v>178</v>
      </c>
      <c r="AQ904" s="66">
        <v>0</v>
      </c>
      <c r="AR904" s="66">
        <v>0</v>
      </c>
      <c r="AS904" s="66"/>
      <c r="AT904" s="66"/>
      <c r="AU904" s="66"/>
      <c r="AV904" s="66"/>
      <c r="AW904" s="66"/>
      <c r="AX904" s="66"/>
      <c r="AY904" s="66"/>
      <c r="AZ904" s="66"/>
      <c r="BA904" s="66" t="s">
        <v>460</v>
      </c>
      <c r="BB904">
        <v>0</v>
      </c>
      <c r="BC904" s="66" t="str">
        <f>VLOOKUP(Edges[[#This Row],[States]],'Sentiment Classification'!E:G,3,FALSE)</f>
        <v>South</v>
      </c>
      <c r="BD904" s="66" t="str">
        <f>IF(Edges[[#This Row],[Vertex 1]]=Edges[[#This Row],[Vertex 2]],"HIDE","SHOW")</f>
        <v>SHOW</v>
      </c>
      <c r="BE904" s="66">
        <f>VLOOKUP(Edges[[#This Row],[Region]],'Sentiment Classification'!J:K,2,FALSE)</f>
        <v>33</v>
      </c>
      <c r="BF904" s="66">
        <f>VLOOKUP(Edges[[#This Row],[States]],'Sentiment Classification'!E:F,2,FALSE)</f>
        <v>17</v>
      </c>
      <c r="BG904" s="65" t="str">
        <f>REPLACE(INDEX(GroupVertices[Group], MATCH(Edges[[#This Row],[Vertex 1]],GroupVertices[Vertex],0)),1,1,"")</f>
        <v>outh</v>
      </c>
      <c r="BH904" s="65" t="str">
        <f>REPLACE(INDEX(GroupVertices[Group], MATCH(Edges[[#This Row],[Vertex 2]],GroupVertices[Vertex],0)),1,1,"")</f>
        <v>outh</v>
      </c>
      <c r="BI904">
        <v>1</v>
      </c>
    </row>
    <row r="905" spans="1:61" hidden="1" x14ac:dyDescent="0.25">
      <c r="A905" s="64" t="s">
        <v>7922</v>
      </c>
      <c r="B905" s="64" t="s">
        <v>7922</v>
      </c>
      <c r="C905" s="79"/>
      <c r="D905" s="87"/>
      <c r="E905" s="88"/>
      <c r="F905" s="89"/>
      <c r="G905" s="66" t="str">
        <f>IF(Edges[[#This Row],[Vertex 1]]=Edges[[#This Row],[Vertex 2]],"HIDE","SHOW")</f>
        <v>HIDE</v>
      </c>
      <c r="H905" s="77"/>
      <c r="I905" s="90"/>
      <c r="J905" s="90"/>
      <c r="K905" s="34" t="s">
        <v>65</v>
      </c>
      <c r="L905" s="93">
        <v>905</v>
      </c>
      <c r="M905" s="93"/>
      <c r="N905" s="92"/>
      <c r="O905" s="66" t="s">
        <v>178</v>
      </c>
      <c r="P905" s="68">
        <v>42851.536192129628</v>
      </c>
      <c r="Q905" s="66" t="s">
        <v>8005</v>
      </c>
      <c r="R905" s="66"/>
      <c r="S905" s="66"/>
      <c r="T905" s="66" t="s">
        <v>8041</v>
      </c>
      <c r="U905" s="69" t="s">
        <v>8044</v>
      </c>
      <c r="V905" s="70" t="s">
        <v>8044</v>
      </c>
      <c r="W905" s="68">
        <v>42851.536192129628</v>
      </c>
      <c r="X905" s="70" t="s">
        <v>8108</v>
      </c>
      <c r="Y905" s="66"/>
      <c r="Z905" s="66"/>
      <c r="AA905" s="72" t="s">
        <v>8159</v>
      </c>
      <c r="AB905" s="66"/>
      <c r="AC905" s="66" t="b">
        <v>0</v>
      </c>
      <c r="AD905" s="66">
        <v>415</v>
      </c>
      <c r="AE905" s="72" t="s">
        <v>294</v>
      </c>
      <c r="AF905" s="66" t="b">
        <v>0</v>
      </c>
      <c r="AG905" s="66" t="s">
        <v>8216</v>
      </c>
      <c r="AH905" s="66"/>
      <c r="AI905" s="72" t="s">
        <v>294</v>
      </c>
      <c r="AJ905" s="66" t="b">
        <v>0</v>
      </c>
      <c r="AK905" s="66">
        <v>798</v>
      </c>
      <c r="AL905" s="72" t="s">
        <v>294</v>
      </c>
      <c r="AM905" s="66" t="s">
        <v>585</v>
      </c>
      <c r="AN905" s="66" t="b">
        <v>0</v>
      </c>
      <c r="AO905" s="72" t="s">
        <v>8159</v>
      </c>
      <c r="AP905" s="66" t="s">
        <v>1021</v>
      </c>
      <c r="AQ905" s="66">
        <v>0</v>
      </c>
      <c r="AR905" s="66">
        <v>0</v>
      </c>
      <c r="AS905" s="66"/>
      <c r="AT905" s="66"/>
      <c r="AU905" s="66"/>
      <c r="AV905" s="66"/>
      <c r="AW905" s="66"/>
      <c r="AX905" s="66"/>
      <c r="AY905" s="66"/>
      <c r="AZ905" s="66"/>
      <c r="BA905" s="66" t="s">
        <v>460</v>
      </c>
      <c r="BB905">
        <v>0</v>
      </c>
      <c r="BC905" s="66" t="str">
        <f>VLOOKUP(Edges[[#This Row],[States]],'Sentiment Classification'!E:G,3,FALSE)</f>
        <v>South</v>
      </c>
      <c r="BD905" s="66" t="str">
        <f>IF(Edges[[#This Row],[Vertex 1]]=Edges[[#This Row],[Vertex 2]],"HIDE","SHOW")</f>
        <v>HIDE</v>
      </c>
      <c r="BE905" s="66">
        <f>VLOOKUP(Edges[[#This Row],[Region]],'Sentiment Classification'!J:K,2,FALSE)</f>
        <v>33</v>
      </c>
      <c r="BF905" s="66">
        <f>VLOOKUP(Edges[[#This Row],[States]],'Sentiment Classification'!E:F,2,FALSE)</f>
        <v>17</v>
      </c>
      <c r="BG905" s="137" t="str">
        <f>REPLACE(INDEX(GroupVertices[Group], MATCH(Edges[[#This Row],[Vertex 1]],GroupVertices[Vertex],0)),1,1,"")</f>
        <v>outh</v>
      </c>
      <c r="BH905" s="137" t="str">
        <f>REPLACE(INDEX(GroupVertices[Group], MATCH(Edges[[#This Row],[Vertex 2]],GroupVertices[Vertex],0)),1,1,"")</f>
        <v>outh</v>
      </c>
      <c r="BI905">
        <v>1</v>
      </c>
    </row>
    <row r="906" spans="1:61" x14ac:dyDescent="0.25">
      <c r="A906" s="64" t="s">
        <v>7923</v>
      </c>
      <c r="B906" s="64" t="s">
        <v>7922</v>
      </c>
      <c r="C906" s="79" t="s">
        <v>9481</v>
      </c>
      <c r="D906" s="87">
        <v>1</v>
      </c>
      <c r="E906" s="88"/>
      <c r="F906" s="89">
        <v>90</v>
      </c>
      <c r="G906" s="66" t="str">
        <f>IF(Edges[[#This Row],[Vertex 1]]=Edges[[#This Row],[Vertex 2]],"HIDE","SHOW")</f>
        <v>SHOW</v>
      </c>
      <c r="H906" s="77"/>
      <c r="I906" s="90"/>
      <c r="J906" s="90"/>
      <c r="K906" s="34" t="s">
        <v>65</v>
      </c>
      <c r="L906" s="93">
        <v>906</v>
      </c>
      <c r="M906" s="93"/>
      <c r="N906" s="92"/>
      <c r="O906" s="66" t="s">
        <v>232</v>
      </c>
      <c r="P906" s="68">
        <v>42851.54792824074</v>
      </c>
      <c r="Q906" s="66" t="s">
        <v>8006</v>
      </c>
      <c r="R906" s="66"/>
      <c r="S906" s="66"/>
      <c r="T906" s="66" t="s">
        <v>8041</v>
      </c>
      <c r="U906" s="66"/>
      <c r="V906" s="70" t="s">
        <v>8067</v>
      </c>
      <c r="W906" s="68">
        <v>42851.54792824074</v>
      </c>
      <c r="X906" s="70" t="s">
        <v>8109</v>
      </c>
      <c r="Y906" s="66"/>
      <c r="Z906" s="66"/>
      <c r="AA906" s="72" t="s">
        <v>8160</v>
      </c>
      <c r="AB906" s="66"/>
      <c r="AC906" s="66" t="b">
        <v>0</v>
      </c>
      <c r="AD906" s="66">
        <v>0</v>
      </c>
      <c r="AE906" s="72" t="s">
        <v>294</v>
      </c>
      <c r="AF906" s="66" t="b">
        <v>0</v>
      </c>
      <c r="AG906" s="66" t="s">
        <v>8216</v>
      </c>
      <c r="AH906" s="66"/>
      <c r="AI906" s="72" t="s">
        <v>294</v>
      </c>
      <c r="AJ906" s="66" t="b">
        <v>0</v>
      </c>
      <c r="AK906" s="66">
        <v>798</v>
      </c>
      <c r="AL906" s="72" t="s">
        <v>8159</v>
      </c>
      <c r="AM906" s="66" t="s">
        <v>585</v>
      </c>
      <c r="AN906" s="66" t="b">
        <v>0</v>
      </c>
      <c r="AO906" s="72" t="s">
        <v>8159</v>
      </c>
      <c r="AP906" s="66" t="s">
        <v>178</v>
      </c>
      <c r="AQ906" s="66">
        <v>0</v>
      </c>
      <c r="AR906" s="66">
        <v>0</v>
      </c>
      <c r="AS906" s="66"/>
      <c r="AT906" s="66"/>
      <c r="AU906" s="66"/>
      <c r="AV906" s="66"/>
      <c r="AW906" s="66"/>
      <c r="AX906" s="66"/>
      <c r="AY906" s="66"/>
      <c r="AZ906" s="66"/>
      <c r="BA906" s="66" t="s">
        <v>460</v>
      </c>
      <c r="BB906">
        <v>0</v>
      </c>
      <c r="BC906" s="66" t="str">
        <f>VLOOKUP(Edges[[#This Row],[States]],'Sentiment Classification'!E:G,3,FALSE)</f>
        <v>South</v>
      </c>
      <c r="BD906" s="66" t="str">
        <f>IF(Edges[[#This Row],[Vertex 1]]=Edges[[#This Row],[Vertex 2]],"HIDE","SHOW")</f>
        <v>SHOW</v>
      </c>
      <c r="BE906" s="66">
        <f>VLOOKUP(Edges[[#This Row],[Region]],'Sentiment Classification'!J:K,2,FALSE)</f>
        <v>33</v>
      </c>
      <c r="BF906" s="66">
        <f>VLOOKUP(Edges[[#This Row],[States]],'Sentiment Classification'!E:F,2,FALSE)</f>
        <v>17</v>
      </c>
      <c r="BG906" s="65" t="str">
        <f>REPLACE(INDEX(GroupVertices[Group], MATCH(Edges[[#This Row],[Vertex 1]],GroupVertices[Vertex],0)),1,1,"")</f>
        <v>A</v>
      </c>
      <c r="BH906" s="65" t="str">
        <f>REPLACE(INDEX(GroupVertices[Group], MATCH(Edges[[#This Row],[Vertex 2]],GroupVertices[Vertex],0)),1,1,"")</f>
        <v>outh</v>
      </c>
      <c r="BI906">
        <v>1</v>
      </c>
    </row>
    <row r="907" spans="1:61" x14ac:dyDescent="0.25">
      <c r="A907" s="64" t="s">
        <v>7924</v>
      </c>
      <c r="B907" s="64" t="s">
        <v>7962</v>
      </c>
      <c r="C907" s="79" t="s">
        <v>9481</v>
      </c>
      <c r="D907" s="87">
        <v>1</v>
      </c>
      <c r="E907" s="88"/>
      <c r="F907" s="89">
        <v>90</v>
      </c>
      <c r="G907" s="66" t="str">
        <f>IF(Edges[[#This Row],[Vertex 1]]=Edges[[#This Row],[Vertex 2]],"HIDE","SHOW")</f>
        <v>SHOW</v>
      </c>
      <c r="H907" s="77"/>
      <c r="I907" s="90"/>
      <c r="J907" s="90"/>
      <c r="K907" s="34" t="s">
        <v>65</v>
      </c>
      <c r="L907" s="93">
        <v>907</v>
      </c>
      <c r="M907" s="93"/>
      <c r="N907" s="92"/>
      <c r="O907" s="66" t="s">
        <v>232</v>
      </c>
      <c r="P907" s="68">
        <v>42851.868402777778</v>
      </c>
      <c r="Q907" s="66" t="s">
        <v>8007</v>
      </c>
      <c r="R907" s="66"/>
      <c r="S907" s="66"/>
      <c r="T907" s="66"/>
      <c r="U907" s="66"/>
      <c r="V907" s="70" t="s">
        <v>418</v>
      </c>
      <c r="W907" s="68">
        <v>42851.868402777778</v>
      </c>
      <c r="X907" s="70" t="s">
        <v>8110</v>
      </c>
      <c r="Y907" s="66"/>
      <c r="Z907" s="66"/>
      <c r="AA907" s="72" t="s">
        <v>8161</v>
      </c>
      <c r="AB907" s="72" t="s">
        <v>8191</v>
      </c>
      <c r="AC907" s="66" t="b">
        <v>0</v>
      </c>
      <c r="AD907" s="66">
        <v>0</v>
      </c>
      <c r="AE907" s="72" t="s">
        <v>8210</v>
      </c>
      <c r="AF907" s="66" t="b">
        <v>0</v>
      </c>
      <c r="AG907" s="66" t="s">
        <v>298</v>
      </c>
      <c r="AH907" s="66"/>
      <c r="AI907" s="72" t="s">
        <v>294</v>
      </c>
      <c r="AJ907" s="66" t="b">
        <v>0</v>
      </c>
      <c r="AK907" s="66">
        <v>0</v>
      </c>
      <c r="AL907" s="72" t="s">
        <v>294</v>
      </c>
      <c r="AM907" s="66" t="s">
        <v>303</v>
      </c>
      <c r="AN907" s="66" t="b">
        <v>0</v>
      </c>
      <c r="AO907" s="72" t="s">
        <v>8191</v>
      </c>
      <c r="AP907" s="66" t="s">
        <v>178</v>
      </c>
      <c r="AQ907" s="66">
        <v>0</v>
      </c>
      <c r="AR907" s="66">
        <v>0</v>
      </c>
      <c r="AS907" s="66"/>
      <c r="AT907" s="66"/>
      <c r="AU907" s="66"/>
      <c r="AV907" s="66"/>
      <c r="AW907" s="66"/>
      <c r="AX907" s="66"/>
      <c r="AY907" s="66"/>
      <c r="AZ907" s="66"/>
      <c r="BA907" s="66" t="s">
        <v>460</v>
      </c>
      <c r="BB907">
        <v>0</v>
      </c>
      <c r="BC907" s="66" t="str">
        <f>VLOOKUP(Edges[[#This Row],[States]],'Sentiment Classification'!E:G,3,FALSE)</f>
        <v>South</v>
      </c>
      <c r="BD907" s="66" t="str">
        <f>IF(Edges[[#This Row],[Vertex 1]]=Edges[[#This Row],[Vertex 2]],"HIDE","SHOW")</f>
        <v>SHOW</v>
      </c>
      <c r="BE907" s="66">
        <f>VLOOKUP(Edges[[#This Row],[Region]],'Sentiment Classification'!J:K,2,FALSE)</f>
        <v>33</v>
      </c>
      <c r="BF907" s="66">
        <f>VLOOKUP(Edges[[#This Row],[States]],'Sentiment Classification'!E:F,2,FALSE)</f>
        <v>17</v>
      </c>
      <c r="BG907" s="65" t="str">
        <f>REPLACE(INDEX(GroupVertices[Group], MATCH(Edges[[#This Row],[Vertex 1]],GroupVertices[Vertex],0)),1,1,"")</f>
        <v>outh</v>
      </c>
      <c r="BH907" s="65" t="str">
        <f>REPLACE(INDEX(GroupVertices[Group], MATCH(Edges[[#This Row],[Vertex 2]],GroupVertices[Vertex],0)),1,1,"")</f>
        <v>outh</v>
      </c>
      <c r="BI907">
        <v>1</v>
      </c>
    </row>
    <row r="908" spans="1:61" x14ac:dyDescent="0.25">
      <c r="A908" s="64" t="s">
        <v>7924</v>
      </c>
      <c r="B908" s="64" t="s">
        <v>7963</v>
      </c>
      <c r="C908" s="79" t="s">
        <v>9481</v>
      </c>
      <c r="D908" s="87">
        <v>1</v>
      </c>
      <c r="E908" s="88"/>
      <c r="F908" s="89">
        <v>90</v>
      </c>
      <c r="G908" s="66" t="str">
        <f>IF(Edges[[#This Row],[Vertex 1]]=Edges[[#This Row],[Vertex 2]],"HIDE","SHOW")</f>
        <v>SHOW</v>
      </c>
      <c r="H908" s="77"/>
      <c r="I908" s="90"/>
      <c r="J908" s="90"/>
      <c r="K908" s="34" t="s">
        <v>65</v>
      </c>
      <c r="L908" s="93">
        <v>908</v>
      </c>
      <c r="M908" s="93"/>
      <c r="N908" s="92"/>
      <c r="O908" s="66" t="s">
        <v>232</v>
      </c>
      <c r="P908" s="68">
        <v>42851.868402777778</v>
      </c>
      <c r="Q908" s="66" t="s">
        <v>8007</v>
      </c>
      <c r="R908" s="66"/>
      <c r="S908" s="66"/>
      <c r="T908" s="66"/>
      <c r="U908" s="66"/>
      <c r="V908" s="70" t="s">
        <v>418</v>
      </c>
      <c r="W908" s="68">
        <v>42851.868402777778</v>
      </c>
      <c r="X908" s="70" t="s">
        <v>8110</v>
      </c>
      <c r="Y908" s="66"/>
      <c r="Z908" s="66"/>
      <c r="AA908" s="72" t="s">
        <v>8161</v>
      </c>
      <c r="AB908" s="72" t="s">
        <v>8191</v>
      </c>
      <c r="AC908" s="66" t="b">
        <v>0</v>
      </c>
      <c r="AD908" s="66">
        <v>0</v>
      </c>
      <c r="AE908" s="72" t="s">
        <v>8210</v>
      </c>
      <c r="AF908" s="66" t="b">
        <v>0</v>
      </c>
      <c r="AG908" s="66" t="s">
        <v>298</v>
      </c>
      <c r="AH908" s="66"/>
      <c r="AI908" s="72" t="s">
        <v>294</v>
      </c>
      <c r="AJ908" s="66" t="b">
        <v>0</v>
      </c>
      <c r="AK908" s="66">
        <v>0</v>
      </c>
      <c r="AL908" s="72" t="s">
        <v>294</v>
      </c>
      <c r="AM908" s="66" t="s">
        <v>303</v>
      </c>
      <c r="AN908" s="66" t="b">
        <v>0</v>
      </c>
      <c r="AO908" s="72" t="s">
        <v>8191</v>
      </c>
      <c r="AP908" s="66" t="s">
        <v>178</v>
      </c>
      <c r="AQ908" s="66">
        <v>0</v>
      </c>
      <c r="AR908" s="66">
        <v>0</v>
      </c>
      <c r="AS908" s="66"/>
      <c r="AT908" s="66"/>
      <c r="AU908" s="66"/>
      <c r="AV908" s="66"/>
      <c r="AW908" s="66"/>
      <c r="AX908" s="66"/>
      <c r="AY908" s="66"/>
      <c r="AZ908" s="66"/>
      <c r="BA908" s="66" t="s">
        <v>460</v>
      </c>
      <c r="BB908">
        <v>0</v>
      </c>
      <c r="BC908" s="66" t="str">
        <f>VLOOKUP(Edges[[#This Row],[States]],'Sentiment Classification'!E:G,3,FALSE)</f>
        <v>South</v>
      </c>
      <c r="BD908" s="66" t="str">
        <f>IF(Edges[[#This Row],[Vertex 1]]=Edges[[#This Row],[Vertex 2]],"HIDE","SHOW")</f>
        <v>SHOW</v>
      </c>
      <c r="BE908" s="66">
        <f>VLOOKUP(Edges[[#This Row],[Region]],'Sentiment Classification'!J:K,2,FALSE)</f>
        <v>33</v>
      </c>
      <c r="BF908" s="66">
        <f>VLOOKUP(Edges[[#This Row],[States]],'Sentiment Classification'!E:F,2,FALSE)</f>
        <v>17</v>
      </c>
      <c r="BG908" s="65" t="str">
        <f>REPLACE(INDEX(GroupVertices[Group], MATCH(Edges[[#This Row],[Vertex 1]],GroupVertices[Vertex],0)),1,1,"")</f>
        <v>outh</v>
      </c>
      <c r="BH908" s="65" t="str">
        <f>REPLACE(INDEX(GroupVertices[Group], MATCH(Edges[[#This Row],[Vertex 2]],GroupVertices[Vertex],0)),1,1,"")</f>
        <v>outh</v>
      </c>
      <c r="BI908">
        <v>1</v>
      </c>
    </row>
    <row r="909" spans="1:61" x14ac:dyDescent="0.25">
      <c r="A909" s="64" t="s">
        <v>7924</v>
      </c>
      <c r="B909" s="64" t="s">
        <v>7964</v>
      </c>
      <c r="C909" s="79" t="s">
        <v>9481</v>
      </c>
      <c r="D909" s="87">
        <v>1</v>
      </c>
      <c r="E909" s="88"/>
      <c r="F909" s="89">
        <v>90</v>
      </c>
      <c r="G909" s="66" t="str">
        <f>IF(Edges[[#This Row],[Vertex 1]]=Edges[[#This Row],[Vertex 2]],"HIDE","SHOW")</f>
        <v>SHOW</v>
      </c>
      <c r="H909" s="77"/>
      <c r="I909" s="90"/>
      <c r="J909" s="90"/>
      <c r="K909" s="34" t="s">
        <v>65</v>
      </c>
      <c r="L909" s="93">
        <v>909</v>
      </c>
      <c r="M909" s="93"/>
      <c r="N909" s="92"/>
      <c r="O909" s="66" t="s">
        <v>233</v>
      </c>
      <c r="P909" s="68">
        <v>42851.868402777778</v>
      </c>
      <c r="Q909" s="66" t="s">
        <v>8007</v>
      </c>
      <c r="R909" s="66"/>
      <c r="S909" s="66"/>
      <c r="T909" s="66"/>
      <c r="U909" s="66"/>
      <c r="V909" s="70" t="s">
        <v>418</v>
      </c>
      <c r="W909" s="68">
        <v>42851.868402777778</v>
      </c>
      <c r="X909" s="70" t="s">
        <v>8110</v>
      </c>
      <c r="Y909" s="66"/>
      <c r="Z909" s="66"/>
      <c r="AA909" s="72" t="s">
        <v>8161</v>
      </c>
      <c r="AB909" s="72" t="s">
        <v>8191</v>
      </c>
      <c r="AC909" s="66" t="b">
        <v>0</v>
      </c>
      <c r="AD909" s="66">
        <v>0</v>
      </c>
      <c r="AE909" s="72" t="s">
        <v>8210</v>
      </c>
      <c r="AF909" s="66" t="b">
        <v>0</v>
      </c>
      <c r="AG909" s="66" t="s">
        <v>298</v>
      </c>
      <c r="AH909" s="66"/>
      <c r="AI909" s="72" t="s">
        <v>294</v>
      </c>
      <c r="AJ909" s="66" t="b">
        <v>0</v>
      </c>
      <c r="AK909" s="66">
        <v>0</v>
      </c>
      <c r="AL909" s="72" t="s">
        <v>294</v>
      </c>
      <c r="AM909" s="66" t="s">
        <v>303</v>
      </c>
      <c r="AN909" s="66" t="b">
        <v>0</v>
      </c>
      <c r="AO909" s="72" t="s">
        <v>8191</v>
      </c>
      <c r="AP909" s="66" t="s">
        <v>178</v>
      </c>
      <c r="AQ909" s="66">
        <v>0</v>
      </c>
      <c r="AR909" s="66">
        <v>0</v>
      </c>
      <c r="AS909" s="66"/>
      <c r="AT909" s="66"/>
      <c r="AU909" s="66"/>
      <c r="AV909" s="66"/>
      <c r="AW909" s="66"/>
      <c r="AX909" s="66"/>
      <c r="AY909" s="66"/>
      <c r="AZ909" s="66"/>
      <c r="BA909" s="66" t="s">
        <v>460</v>
      </c>
      <c r="BB909">
        <v>0</v>
      </c>
      <c r="BC909" s="66" t="str">
        <f>VLOOKUP(Edges[[#This Row],[States]],'Sentiment Classification'!E:G,3,FALSE)</f>
        <v>South</v>
      </c>
      <c r="BD909" s="66" t="str">
        <f>IF(Edges[[#This Row],[Vertex 1]]=Edges[[#This Row],[Vertex 2]],"HIDE","SHOW")</f>
        <v>SHOW</v>
      </c>
      <c r="BE909" s="66">
        <f>VLOOKUP(Edges[[#This Row],[Region]],'Sentiment Classification'!J:K,2,FALSE)</f>
        <v>33</v>
      </c>
      <c r="BF909" s="66">
        <f>VLOOKUP(Edges[[#This Row],[States]],'Sentiment Classification'!E:F,2,FALSE)</f>
        <v>17</v>
      </c>
      <c r="BG909" s="65" t="str">
        <f>REPLACE(INDEX(GroupVertices[Group], MATCH(Edges[[#This Row],[Vertex 1]],GroupVertices[Vertex],0)),1,1,"")</f>
        <v>outh</v>
      </c>
      <c r="BH909" s="65" t="str">
        <f>REPLACE(INDEX(GroupVertices[Group], MATCH(Edges[[#This Row],[Vertex 2]],GroupVertices[Vertex],0)),1,1,"")</f>
        <v>outh</v>
      </c>
      <c r="BI909">
        <v>1</v>
      </c>
    </row>
    <row r="910" spans="1:61" x14ac:dyDescent="0.25">
      <c r="A910" s="64" t="s">
        <v>7925</v>
      </c>
      <c r="B910" s="64" t="s">
        <v>7965</v>
      </c>
      <c r="C910" s="79" t="s">
        <v>9479</v>
      </c>
      <c r="D910" s="87">
        <v>1</v>
      </c>
      <c r="E910" s="88"/>
      <c r="F910" s="89">
        <v>90</v>
      </c>
      <c r="G910" s="66" t="str">
        <f>IF(Edges[[#This Row],[Vertex 1]]=Edges[[#This Row],[Vertex 2]],"HIDE","SHOW")</f>
        <v>SHOW</v>
      </c>
      <c r="H910" s="77"/>
      <c r="I910" s="90"/>
      <c r="J910" s="90"/>
      <c r="K910" s="34" t="s">
        <v>65</v>
      </c>
      <c r="L910" s="93">
        <v>910</v>
      </c>
      <c r="M910" s="93"/>
      <c r="N910" s="92"/>
      <c r="O910" s="66" t="s">
        <v>233</v>
      </c>
      <c r="P910" s="68">
        <v>42853.152870370373</v>
      </c>
      <c r="Q910" s="66" t="s">
        <v>8008</v>
      </c>
      <c r="R910" s="66"/>
      <c r="S910" s="66"/>
      <c r="T910" s="66"/>
      <c r="U910" s="66"/>
      <c r="V910" s="70" t="s">
        <v>418</v>
      </c>
      <c r="W910" s="68">
        <v>42853.152870370373</v>
      </c>
      <c r="X910" s="70" t="s">
        <v>8111</v>
      </c>
      <c r="Y910" s="66"/>
      <c r="Z910" s="66"/>
      <c r="AA910" s="72" t="s">
        <v>8162</v>
      </c>
      <c r="AB910" s="66"/>
      <c r="AC910" s="66" t="b">
        <v>0</v>
      </c>
      <c r="AD910" s="66">
        <v>0</v>
      </c>
      <c r="AE910" s="72" t="s">
        <v>294</v>
      </c>
      <c r="AF910" s="66" t="b">
        <v>0</v>
      </c>
      <c r="AG910" s="66" t="s">
        <v>297</v>
      </c>
      <c r="AH910" s="66"/>
      <c r="AI910" s="72" t="s">
        <v>294</v>
      </c>
      <c r="AJ910" s="66" t="b">
        <v>0</v>
      </c>
      <c r="AK910" s="66">
        <v>0</v>
      </c>
      <c r="AL910" s="72" t="s">
        <v>294</v>
      </c>
      <c r="AM910" s="66" t="s">
        <v>2644</v>
      </c>
      <c r="AN910" s="66" t="b">
        <v>0</v>
      </c>
      <c r="AO910" s="72" t="s">
        <v>8162</v>
      </c>
      <c r="AP910" s="66" t="s">
        <v>178</v>
      </c>
      <c r="AQ910" s="66">
        <v>0</v>
      </c>
      <c r="AR910" s="66">
        <v>0</v>
      </c>
      <c r="AS910" s="66"/>
      <c r="AT910" s="66"/>
      <c r="AU910" s="66"/>
      <c r="AV910" s="66"/>
      <c r="AW910" s="66"/>
      <c r="AX910" s="66"/>
      <c r="AY910" s="66"/>
      <c r="AZ910" s="66"/>
      <c r="BA910" s="66" t="s">
        <v>460</v>
      </c>
      <c r="BB910">
        <v>1</v>
      </c>
      <c r="BC910" s="66" t="str">
        <f>VLOOKUP(Edges[[#This Row],[States]],'Sentiment Classification'!E:G,3,FALSE)</f>
        <v>South</v>
      </c>
      <c r="BD910" s="66" t="str">
        <f>IF(Edges[[#This Row],[Vertex 1]]=Edges[[#This Row],[Vertex 2]],"HIDE","SHOW")</f>
        <v>SHOW</v>
      </c>
      <c r="BE910" s="66">
        <f>VLOOKUP(Edges[[#This Row],[Region]],'Sentiment Classification'!J:K,2,FALSE)</f>
        <v>33</v>
      </c>
      <c r="BF910" s="66">
        <f>VLOOKUP(Edges[[#This Row],[States]],'Sentiment Classification'!E:F,2,FALSE)</f>
        <v>17</v>
      </c>
      <c r="BG910" s="65" t="str">
        <f>REPLACE(INDEX(GroupVertices[Group], MATCH(Edges[[#This Row],[Vertex 1]],GroupVertices[Vertex],0)),1,1,"")</f>
        <v>outh</v>
      </c>
      <c r="BH910" s="65" t="str">
        <f>REPLACE(INDEX(GroupVertices[Group], MATCH(Edges[[#This Row],[Vertex 2]],GroupVertices[Vertex],0)),1,1,"")</f>
        <v>outh</v>
      </c>
      <c r="BI910">
        <v>1</v>
      </c>
    </row>
    <row r="911" spans="1:61" x14ac:dyDescent="0.25">
      <c r="A911" s="64" t="s">
        <v>7926</v>
      </c>
      <c r="B911" s="64" t="s">
        <v>7944</v>
      </c>
      <c r="C911" s="79" t="s">
        <v>9479</v>
      </c>
      <c r="D911" s="87">
        <v>1</v>
      </c>
      <c r="E911" s="88"/>
      <c r="F911" s="89">
        <v>90</v>
      </c>
      <c r="G911" s="66" t="str">
        <f>IF(Edges[[#This Row],[Vertex 1]]=Edges[[#This Row],[Vertex 2]],"HIDE","SHOW")</f>
        <v>SHOW</v>
      </c>
      <c r="H911" s="77"/>
      <c r="I911" s="90"/>
      <c r="J911" s="90"/>
      <c r="K911" s="34" t="s">
        <v>65</v>
      </c>
      <c r="L911" s="93">
        <v>911</v>
      </c>
      <c r="M911" s="93"/>
      <c r="N911" s="92"/>
      <c r="O911" s="66" t="s">
        <v>233</v>
      </c>
      <c r="P911" s="68">
        <v>42853.306377314817</v>
      </c>
      <c r="Q911" s="66" t="s">
        <v>8009</v>
      </c>
      <c r="R911" s="66"/>
      <c r="S911" s="66"/>
      <c r="T911" s="66"/>
      <c r="U911" s="66"/>
      <c r="V911" s="70" t="s">
        <v>8068</v>
      </c>
      <c r="W911" s="68">
        <v>42853.306377314817</v>
      </c>
      <c r="X911" s="70" t="s">
        <v>8112</v>
      </c>
      <c r="Y911" s="66"/>
      <c r="Z911" s="66"/>
      <c r="AA911" s="72" t="s">
        <v>8163</v>
      </c>
      <c r="AB911" s="72" t="s">
        <v>8192</v>
      </c>
      <c r="AC911" s="66" t="b">
        <v>0</v>
      </c>
      <c r="AD911" s="66">
        <v>0</v>
      </c>
      <c r="AE911" s="72" t="s">
        <v>8211</v>
      </c>
      <c r="AF911" s="66" t="b">
        <v>0</v>
      </c>
      <c r="AG911" s="66" t="s">
        <v>3196</v>
      </c>
      <c r="AH911" s="66"/>
      <c r="AI911" s="72" t="s">
        <v>294</v>
      </c>
      <c r="AJ911" s="66" t="b">
        <v>0</v>
      </c>
      <c r="AK911" s="66">
        <v>0</v>
      </c>
      <c r="AL911" s="72" t="s">
        <v>294</v>
      </c>
      <c r="AM911" s="66" t="s">
        <v>303</v>
      </c>
      <c r="AN911" s="66" t="b">
        <v>0</v>
      </c>
      <c r="AO911" s="72" t="s">
        <v>8192</v>
      </c>
      <c r="AP911" s="66" t="s">
        <v>178</v>
      </c>
      <c r="AQ911" s="66">
        <v>0</v>
      </c>
      <c r="AR911" s="66">
        <v>0</v>
      </c>
      <c r="AS911" s="66"/>
      <c r="AT911" s="66"/>
      <c r="AU911" s="66"/>
      <c r="AV911" s="66"/>
      <c r="AW911" s="66"/>
      <c r="AX911" s="66"/>
      <c r="AY911" s="66"/>
      <c r="AZ911" s="66"/>
      <c r="BA911" s="66" t="s">
        <v>460</v>
      </c>
      <c r="BB911">
        <v>1</v>
      </c>
      <c r="BC911" s="66" t="str">
        <f>VLOOKUP(Edges[[#This Row],[States]],'Sentiment Classification'!E:G,3,FALSE)</f>
        <v>South</v>
      </c>
      <c r="BD911" s="66" t="str">
        <f>IF(Edges[[#This Row],[Vertex 1]]=Edges[[#This Row],[Vertex 2]],"HIDE","SHOW")</f>
        <v>SHOW</v>
      </c>
      <c r="BE911" s="66">
        <f>VLOOKUP(Edges[[#This Row],[Region]],'Sentiment Classification'!J:K,2,FALSE)</f>
        <v>33</v>
      </c>
      <c r="BF911" s="66">
        <f>VLOOKUP(Edges[[#This Row],[States]],'Sentiment Classification'!E:F,2,FALSE)</f>
        <v>17</v>
      </c>
      <c r="BG911" s="65" t="str">
        <f>REPLACE(INDEX(GroupVertices[Group], MATCH(Edges[[#This Row],[Vertex 1]],GroupVertices[Vertex],0)),1,1,"")</f>
        <v>outh</v>
      </c>
      <c r="BH911" s="65" t="str">
        <f>REPLACE(INDEX(GroupVertices[Group], MATCH(Edges[[#This Row],[Vertex 2]],GroupVertices[Vertex],0)),1,1,"")</f>
        <v>outh</v>
      </c>
      <c r="BI911">
        <v>1</v>
      </c>
    </row>
    <row r="912" spans="1:61" x14ac:dyDescent="0.25">
      <c r="A912" s="64" t="s">
        <v>7927</v>
      </c>
      <c r="B912" s="64" t="s">
        <v>7966</v>
      </c>
      <c r="C912" s="79" t="s">
        <v>9481</v>
      </c>
      <c r="D912" s="87">
        <v>1</v>
      </c>
      <c r="E912" s="88"/>
      <c r="F912" s="89">
        <v>90</v>
      </c>
      <c r="G912" s="66" t="str">
        <f>IF(Edges[[#This Row],[Vertex 1]]=Edges[[#This Row],[Vertex 2]],"HIDE","SHOW")</f>
        <v>SHOW</v>
      </c>
      <c r="H912" s="77"/>
      <c r="I912" s="90"/>
      <c r="J912" s="90"/>
      <c r="K912" s="34" t="s">
        <v>65</v>
      </c>
      <c r="L912" s="93">
        <v>912</v>
      </c>
      <c r="M912" s="93"/>
      <c r="N912" s="92"/>
      <c r="O912" s="66" t="s">
        <v>233</v>
      </c>
      <c r="P912" s="68">
        <v>42853.326111111113</v>
      </c>
      <c r="Q912" s="66" t="s">
        <v>8010</v>
      </c>
      <c r="R912" s="66"/>
      <c r="S912" s="66"/>
      <c r="T912" s="66"/>
      <c r="U912" s="66"/>
      <c r="V912" s="70" t="s">
        <v>418</v>
      </c>
      <c r="W912" s="68">
        <v>42853.326111111113</v>
      </c>
      <c r="X912" s="70" t="s">
        <v>8113</v>
      </c>
      <c r="Y912" s="66"/>
      <c r="Z912" s="66"/>
      <c r="AA912" s="72" t="s">
        <v>8164</v>
      </c>
      <c r="AB912" s="72" t="s">
        <v>8193</v>
      </c>
      <c r="AC912" s="66" t="b">
        <v>0</v>
      </c>
      <c r="AD912" s="66">
        <v>0</v>
      </c>
      <c r="AE912" s="72" t="s">
        <v>8212</v>
      </c>
      <c r="AF912" s="66" t="b">
        <v>0</v>
      </c>
      <c r="AG912" s="66" t="s">
        <v>462</v>
      </c>
      <c r="AH912" s="66"/>
      <c r="AI912" s="72" t="s">
        <v>294</v>
      </c>
      <c r="AJ912" s="66" t="b">
        <v>0</v>
      </c>
      <c r="AK912" s="66">
        <v>0</v>
      </c>
      <c r="AL912" s="72" t="s">
        <v>294</v>
      </c>
      <c r="AM912" s="66" t="s">
        <v>303</v>
      </c>
      <c r="AN912" s="66" t="b">
        <v>0</v>
      </c>
      <c r="AO912" s="72" t="s">
        <v>8193</v>
      </c>
      <c r="AP912" s="66" t="s">
        <v>178</v>
      </c>
      <c r="AQ912" s="66">
        <v>0</v>
      </c>
      <c r="AR912" s="66">
        <v>0</v>
      </c>
      <c r="AS912" s="66"/>
      <c r="AT912" s="66"/>
      <c r="AU912" s="66"/>
      <c r="AV912" s="66"/>
      <c r="AW912" s="66"/>
      <c r="AX912" s="66"/>
      <c r="AY912" s="66"/>
      <c r="AZ912" s="66"/>
      <c r="BA912" s="66" t="s">
        <v>460</v>
      </c>
      <c r="BB912">
        <v>0</v>
      </c>
      <c r="BC912" s="66" t="str">
        <f>VLOOKUP(Edges[[#This Row],[States]],'Sentiment Classification'!E:G,3,FALSE)</f>
        <v>South</v>
      </c>
      <c r="BD912" s="66" t="str">
        <f>IF(Edges[[#This Row],[Vertex 1]]=Edges[[#This Row],[Vertex 2]],"HIDE","SHOW")</f>
        <v>SHOW</v>
      </c>
      <c r="BE912" s="66">
        <f>VLOOKUP(Edges[[#This Row],[Region]],'Sentiment Classification'!J:K,2,FALSE)</f>
        <v>33</v>
      </c>
      <c r="BF912" s="66">
        <f>VLOOKUP(Edges[[#This Row],[States]],'Sentiment Classification'!E:F,2,FALSE)</f>
        <v>17</v>
      </c>
      <c r="BG912" s="65" t="str">
        <f>REPLACE(INDEX(GroupVertices[Group], MATCH(Edges[[#This Row],[Vertex 1]],GroupVertices[Vertex],0)),1,1,"")</f>
        <v>outh</v>
      </c>
      <c r="BH912" s="65" t="str">
        <f>REPLACE(INDEX(GroupVertices[Group], MATCH(Edges[[#This Row],[Vertex 2]],GroupVertices[Vertex],0)),1,1,"")</f>
        <v>outh</v>
      </c>
      <c r="BI912">
        <v>1</v>
      </c>
    </row>
    <row r="913" spans="1:61" x14ac:dyDescent="0.25">
      <c r="A913" s="64" t="s">
        <v>7928</v>
      </c>
      <c r="B913" s="64" t="s">
        <v>7967</v>
      </c>
      <c r="C913" s="79" t="s">
        <v>9481</v>
      </c>
      <c r="D913" s="87">
        <v>1</v>
      </c>
      <c r="E913" s="88"/>
      <c r="F913" s="89">
        <v>90</v>
      </c>
      <c r="G913" s="66" t="str">
        <f>IF(Edges[[#This Row],[Vertex 1]]=Edges[[#This Row],[Vertex 2]],"HIDE","SHOW")</f>
        <v>SHOW</v>
      </c>
      <c r="H913" s="77"/>
      <c r="I913" s="90"/>
      <c r="J913" s="90"/>
      <c r="K913" s="34" t="s">
        <v>65</v>
      </c>
      <c r="L913" s="93">
        <v>913</v>
      </c>
      <c r="M913" s="93"/>
      <c r="N913" s="92"/>
      <c r="O913" s="66" t="s">
        <v>232</v>
      </c>
      <c r="P913" s="68">
        <v>42853.307256944441</v>
      </c>
      <c r="Q913" s="66" t="s">
        <v>8011</v>
      </c>
      <c r="R913" s="69" t="s">
        <v>8031</v>
      </c>
      <c r="S913" s="66" t="s">
        <v>525</v>
      </c>
      <c r="T913" s="66"/>
      <c r="U913" s="66"/>
      <c r="V913" s="70" t="s">
        <v>8069</v>
      </c>
      <c r="W913" s="68">
        <v>42853.307256944441</v>
      </c>
      <c r="X913" s="70" t="s">
        <v>8114</v>
      </c>
      <c r="Y913" s="66"/>
      <c r="Z913" s="66"/>
      <c r="AA913" s="72" t="s">
        <v>8165</v>
      </c>
      <c r="AB913" s="72" t="s">
        <v>8194</v>
      </c>
      <c r="AC913" s="66" t="b">
        <v>0</v>
      </c>
      <c r="AD913" s="66">
        <v>1</v>
      </c>
      <c r="AE913" s="72" t="s">
        <v>8213</v>
      </c>
      <c r="AF913" s="66" t="b">
        <v>0</v>
      </c>
      <c r="AG913" s="66" t="s">
        <v>298</v>
      </c>
      <c r="AH913" s="66"/>
      <c r="AI913" s="72" t="s">
        <v>294</v>
      </c>
      <c r="AJ913" s="66" t="b">
        <v>0</v>
      </c>
      <c r="AK913" s="66">
        <v>4</v>
      </c>
      <c r="AL913" s="72" t="s">
        <v>294</v>
      </c>
      <c r="AM913" s="66" t="s">
        <v>303</v>
      </c>
      <c r="AN913" s="66" t="b">
        <v>1</v>
      </c>
      <c r="AO913" s="72" t="s">
        <v>8194</v>
      </c>
      <c r="AP913" s="66" t="s">
        <v>178</v>
      </c>
      <c r="AQ913" s="66">
        <v>0</v>
      </c>
      <c r="AR913" s="66">
        <v>0</v>
      </c>
      <c r="AS913" s="66"/>
      <c r="AT913" s="66"/>
      <c r="AU913" s="66"/>
      <c r="AV913" s="66"/>
      <c r="AW913" s="66"/>
      <c r="AX913" s="66"/>
      <c r="AY913" s="66"/>
      <c r="AZ913" s="66"/>
      <c r="BA913" s="66" t="s">
        <v>460</v>
      </c>
      <c r="BB913">
        <v>0</v>
      </c>
      <c r="BC913" s="66" t="str">
        <f>VLOOKUP(Edges[[#This Row],[States]],'Sentiment Classification'!E:G,3,FALSE)</f>
        <v>South</v>
      </c>
      <c r="BD913" s="66" t="str">
        <f>IF(Edges[[#This Row],[Vertex 1]]=Edges[[#This Row],[Vertex 2]],"HIDE","SHOW")</f>
        <v>SHOW</v>
      </c>
      <c r="BE913" s="66">
        <f>VLOOKUP(Edges[[#This Row],[Region]],'Sentiment Classification'!J:K,2,FALSE)</f>
        <v>33</v>
      </c>
      <c r="BF913" s="66">
        <f>VLOOKUP(Edges[[#This Row],[States]],'Sentiment Classification'!E:F,2,FALSE)</f>
        <v>17</v>
      </c>
      <c r="BG913" s="65" t="str">
        <f>REPLACE(INDEX(GroupVertices[Group], MATCH(Edges[[#This Row],[Vertex 1]],GroupVertices[Vertex],0)),1,1,"")</f>
        <v>outh</v>
      </c>
      <c r="BH913" s="65" t="str">
        <f>REPLACE(INDEX(GroupVertices[Group], MATCH(Edges[[#This Row],[Vertex 2]],GroupVertices[Vertex],0)),1,1,"")</f>
        <v>outh</v>
      </c>
      <c r="BI913">
        <v>1</v>
      </c>
    </row>
    <row r="914" spans="1:61" x14ac:dyDescent="0.25">
      <c r="A914" s="64" t="s">
        <v>7929</v>
      </c>
      <c r="B914" s="64" t="s">
        <v>7967</v>
      </c>
      <c r="C914" s="79" t="s">
        <v>9481</v>
      </c>
      <c r="D914" s="87">
        <v>1</v>
      </c>
      <c r="E914" s="88"/>
      <c r="F914" s="89">
        <v>90</v>
      </c>
      <c r="G914" s="66" t="str">
        <f>IF(Edges[[#This Row],[Vertex 1]]=Edges[[#This Row],[Vertex 2]],"HIDE","SHOW")</f>
        <v>SHOW</v>
      </c>
      <c r="H914" s="77"/>
      <c r="I914" s="90"/>
      <c r="J914" s="90"/>
      <c r="K914" s="34" t="s">
        <v>65</v>
      </c>
      <c r="L914" s="93">
        <v>914</v>
      </c>
      <c r="M914" s="93"/>
      <c r="N914" s="92"/>
      <c r="O914" s="66" t="s">
        <v>232</v>
      </c>
      <c r="P914" s="68">
        <v>42853.30976851852</v>
      </c>
      <c r="Q914" s="66" t="s">
        <v>8012</v>
      </c>
      <c r="R914" s="66"/>
      <c r="S914" s="66"/>
      <c r="T914" s="66"/>
      <c r="U914" s="66"/>
      <c r="V914" s="70" t="s">
        <v>8070</v>
      </c>
      <c r="W914" s="68">
        <v>42853.30976851852</v>
      </c>
      <c r="X914" s="70" t="s">
        <v>8115</v>
      </c>
      <c r="Y914" s="66"/>
      <c r="Z914" s="66"/>
      <c r="AA914" s="72" t="s">
        <v>8166</v>
      </c>
      <c r="AB914" s="66"/>
      <c r="AC914" s="66" t="b">
        <v>0</v>
      </c>
      <c r="AD914" s="66">
        <v>0</v>
      </c>
      <c r="AE914" s="72" t="s">
        <v>294</v>
      </c>
      <c r="AF914" s="66" t="b">
        <v>0</v>
      </c>
      <c r="AG914" s="66" t="s">
        <v>298</v>
      </c>
      <c r="AH914" s="66"/>
      <c r="AI914" s="72" t="s">
        <v>294</v>
      </c>
      <c r="AJ914" s="66" t="b">
        <v>0</v>
      </c>
      <c r="AK914" s="66">
        <v>4</v>
      </c>
      <c r="AL914" s="72" t="s">
        <v>8165</v>
      </c>
      <c r="AM914" s="66" t="s">
        <v>471</v>
      </c>
      <c r="AN914" s="66" t="b">
        <v>0</v>
      </c>
      <c r="AO914" s="72" t="s">
        <v>8165</v>
      </c>
      <c r="AP914" s="66" t="s">
        <v>178</v>
      </c>
      <c r="AQ914" s="66">
        <v>0</v>
      </c>
      <c r="AR914" s="66">
        <v>0</v>
      </c>
      <c r="AS914" s="66"/>
      <c r="AT914" s="66"/>
      <c r="AU914" s="66"/>
      <c r="AV914" s="66"/>
      <c r="AW914" s="66"/>
      <c r="AX914" s="66"/>
      <c r="AY914" s="66"/>
      <c r="AZ914" s="66"/>
      <c r="BA914" s="66" t="s">
        <v>460</v>
      </c>
      <c r="BB914">
        <v>0</v>
      </c>
      <c r="BC914" s="66" t="str">
        <f>VLOOKUP(Edges[[#This Row],[States]],'Sentiment Classification'!E:G,3,FALSE)</f>
        <v>South</v>
      </c>
      <c r="BD914" s="66" t="str">
        <f>IF(Edges[[#This Row],[Vertex 1]]=Edges[[#This Row],[Vertex 2]],"HIDE","SHOW")</f>
        <v>SHOW</v>
      </c>
      <c r="BE914" s="66">
        <f>VLOOKUP(Edges[[#This Row],[Region]],'Sentiment Classification'!J:K,2,FALSE)</f>
        <v>33</v>
      </c>
      <c r="BF914" s="66">
        <f>VLOOKUP(Edges[[#This Row],[States]],'Sentiment Classification'!E:F,2,FALSE)</f>
        <v>17</v>
      </c>
      <c r="BG914" s="65" t="str">
        <f>REPLACE(INDEX(GroupVertices[Group], MATCH(Edges[[#This Row],[Vertex 1]],GroupVertices[Vertex],0)),1,1,"")</f>
        <v>outh</v>
      </c>
      <c r="BH914" s="65" t="str">
        <f>REPLACE(INDEX(GroupVertices[Group], MATCH(Edges[[#This Row],[Vertex 2]],GroupVertices[Vertex],0)),1,1,"")</f>
        <v>outh</v>
      </c>
      <c r="BI914">
        <v>1</v>
      </c>
    </row>
    <row r="915" spans="1:61" x14ac:dyDescent="0.25">
      <c r="A915" s="64" t="s">
        <v>7930</v>
      </c>
      <c r="B915" s="64" t="s">
        <v>7967</v>
      </c>
      <c r="C915" s="79" t="s">
        <v>9481</v>
      </c>
      <c r="D915" s="87">
        <v>1</v>
      </c>
      <c r="E915" s="88"/>
      <c r="F915" s="89">
        <v>90</v>
      </c>
      <c r="G915" s="66" t="str">
        <f>IF(Edges[[#This Row],[Vertex 1]]=Edges[[#This Row],[Vertex 2]],"HIDE","SHOW")</f>
        <v>SHOW</v>
      </c>
      <c r="H915" s="77"/>
      <c r="I915" s="90"/>
      <c r="J915" s="90"/>
      <c r="K915" s="34" t="s">
        <v>65</v>
      </c>
      <c r="L915" s="93">
        <v>915</v>
      </c>
      <c r="M915" s="93"/>
      <c r="N915" s="92"/>
      <c r="O915" s="66" t="s">
        <v>232</v>
      </c>
      <c r="P915" s="68">
        <v>42853.314606481479</v>
      </c>
      <c r="Q915" s="66" t="s">
        <v>8012</v>
      </c>
      <c r="R915" s="66"/>
      <c r="S915" s="66"/>
      <c r="T915" s="66"/>
      <c r="U915" s="66"/>
      <c r="V915" s="70" t="s">
        <v>8071</v>
      </c>
      <c r="W915" s="68">
        <v>42853.314606481479</v>
      </c>
      <c r="X915" s="70" t="s">
        <v>8116</v>
      </c>
      <c r="Y915" s="66"/>
      <c r="Z915" s="66"/>
      <c r="AA915" s="72" t="s">
        <v>8167</v>
      </c>
      <c r="AB915" s="66"/>
      <c r="AC915" s="66" t="b">
        <v>0</v>
      </c>
      <c r="AD915" s="66">
        <v>0</v>
      </c>
      <c r="AE915" s="72" t="s">
        <v>294</v>
      </c>
      <c r="AF915" s="66" t="b">
        <v>0</v>
      </c>
      <c r="AG915" s="66" t="s">
        <v>298</v>
      </c>
      <c r="AH915" s="66"/>
      <c r="AI915" s="72" t="s">
        <v>294</v>
      </c>
      <c r="AJ915" s="66" t="b">
        <v>0</v>
      </c>
      <c r="AK915" s="66">
        <v>4</v>
      </c>
      <c r="AL915" s="72" t="s">
        <v>8165</v>
      </c>
      <c r="AM915" s="66" t="s">
        <v>303</v>
      </c>
      <c r="AN915" s="66" t="b">
        <v>0</v>
      </c>
      <c r="AO915" s="72" t="s">
        <v>8165</v>
      </c>
      <c r="AP915" s="66" t="s">
        <v>178</v>
      </c>
      <c r="AQ915" s="66">
        <v>0</v>
      </c>
      <c r="AR915" s="66">
        <v>0</v>
      </c>
      <c r="AS915" s="66"/>
      <c r="AT915" s="66"/>
      <c r="AU915" s="66"/>
      <c r="AV915" s="66"/>
      <c r="AW915" s="66"/>
      <c r="AX915" s="66"/>
      <c r="AY915" s="66"/>
      <c r="AZ915" s="66"/>
      <c r="BA915" s="66" t="s">
        <v>460</v>
      </c>
      <c r="BB915">
        <v>0</v>
      </c>
      <c r="BC915" s="66" t="str">
        <f>VLOOKUP(Edges[[#This Row],[States]],'Sentiment Classification'!E:G,3,FALSE)</f>
        <v>South</v>
      </c>
      <c r="BD915" s="66" t="str">
        <f>IF(Edges[[#This Row],[Vertex 1]]=Edges[[#This Row],[Vertex 2]],"HIDE","SHOW")</f>
        <v>SHOW</v>
      </c>
      <c r="BE915" s="66">
        <f>VLOOKUP(Edges[[#This Row],[Region]],'Sentiment Classification'!J:K,2,FALSE)</f>
        <v>33</v>
      </c>
      <c r="BF915" s="66">
        <f>VLOOKUP(Edges[[#This Row],[States]],'Sentiment Classification'!E:F,2,FALSE)</f>
        <v>17</v>
      </c>
      <c r="BG915" s="65" t="str">
        <f>REPLACE(INDEX(GroupVertices[Group], MATCH(Edges[[#This Row],[Vertex 1]],GroupVertices[Vertex],0)),1,1,"")</f>
        <v>outh</v>
      </c>
      <c r="BH915" s="65" t="str">
        <f>REPLACE(INDEX(GroupVertices[Group], MATCH(Edges[[#This Row],[Vertex 2]],GroupVertices[Vertex],0)),1,1,"")</f>
        <v>outh</v>
      </c>
      <c r="BI915">
        <v>1</v>
      </c>
    </row>
    <row r="916" spans="1:61" x14ac:dyDescent="0.25">
      <c r="A916" s="64" t="s">
        <v>7931</v>
      </c>
      <c r="B916" s="64" t="s">
        <v>7967</v>
      </c>
      <c r="C916" s="79" t="s">
        <v>9481</v>
      </c>
      <c r="D916" s="87">
        <v>1</v>
      </c>
      <c r="E916" s="88"/>
      <c r="F916" s="89">
        <v>90</v>
      </c>
      <c r="G916" s="66" t="str">
        <f>IF(Edges[[#This Row],[Vertex 1]]=Edges[[#This Row],[Vertex 2]],"HIDE","SHOW")</f>
        <v>SHOW</v>
      </c>
      <c r="H916" s="77"/>
      <c r="I916" s="90"/>
      <c r="J916" s="90"/>
      <c r="K916" s="34" t="s">
        <v>65</v>
      </c>
      <c r="L916" s="93">
        <v>916</v>
      </c>
      <c r="M916" s="93"/>
      <c r="N916" s="92"/>
      <c r="O916" s="66" t="s">
        <v>232</v>
      </c>
      <c r="P916" s="68">
        <v>42853.364803240744</v>
      </c>
      <c r="Q916" s="66" t="s">
        <v>8012</v>
      </c>
      <c r="R916" s="66"/>
      <c r="S916" s="66"/>
      <c r="T916" s="66"/>
      <c r="U916" s="66"/>
      <c r="V916" s="70" t="s">
        <v>8072</v>
      </c>
      <c r="W916" s="68">
        <v>42853.364803240744</v>
      </c>
      <c r="X916" s="70" t="s">
        <v>8117</v>
      </c>
      <c r="Y916" s="66"/>
      <c r="Z916" s="66"/>
      <c r="AA916" s="72" t="s">
        <v>8168</v>
      </c>
      <c r="AB916" s="66"/>
      <c r="AC916" s="66" t="b">
        <v>0</v>
      </c>
      <c r="AD916" s="66">
        <v>0</v>
      </c>
      <c r="AE916" s="72" t="s">
        <v>294</v>
      </c>
      <c r="AF916" s="66" t="b">
        <v>0</v>
      </c>
      <c r="AG916" s="66" t="s">
        <v>298</v>
      </c>
      <c r="AH916" s="66"/>
      <c r="AI916" s="72" t="s">
        <v>294</v>
      </c>
      <c r="AJ916" s="66" t="b">
        <v>0</v>
      </c>
      <c r="AK916" s="66">
        <v>4</v>
      </c>
      <c r="AL916" s="72" t="s">
        <v>8165</v>
      </c>
      <c r="AM916" s="66" t="s">
        <v>303</v>
      </c>
      <c r="AN916" s="66" t="b">
        <v>0</v>
      </c>
      <c r="AO916" s="72" t="s">
        <v>8165</v>
      </c>
      <c r="AP916" s="66" t="s">
        <v>178</v>
      </c>
      <c r="AQ916" s="66">
        <v>0</v>
      </c>
      <c r="AR916" s="66">
        <v>0</v>
      </c>
      <c r="AS916" s="66"/>
      <c r="AT916" s="66"/>
      <c r="AU916" s="66"/>
      <c r="AV916" s="66"/>
      <c r="AW916" s="66"/>
      <c r="AX916" s="66"/>
      <c r="AY916" s="66"/>
      <c r="AZ916" s="66"/>
      <c r="BA916" s="66" t="s">
        <v>460</v>
      </c>
      <c r="BB916">
        <v>0</v>
      </c>
      <c r="BC916" s="66" t="str">
        <f>VLOOKUP(Edges[[#This Row],[States]],'Sentiment Classification'!E:G,3,FALSE)</f>
        <v>South</v>
      </c>
      <c r="BD916" s="66" t="str">
        <f>IF(Edges[[#This Row],[Vertex 1]]=Edges[[#This Row],[Vertex 2]],"HIDE","SHOW")</f>
        <v>SHOW</v>
      </c>
      <c r="BE916" s="66">
        <f>VLOOKUP(Edges[[#This Row],[Region]],'Sentiment Classification'!J:K,2,FALSE)</f>
        <v>33</v>
      </c>
      <c r="BF916" s="66">
        <f>VLOOKUP(Edges[[#This Row],[States]],'Sentiment Classification'!E:F,2,FALSE)</f>
        <v>17</v>
      </c>
      <c r="BG916" s="65" t="str">
        <f>REPLACE(INDEX(GroupVertices[Group], MATCH(Edges[[#This Row],[Vertex 1]],GroupVertices[Vertex],0)),1,1,"")</f>
        <v>outh</v>
      </c>
      <c r="BH916" s="65" t="str">
        <f>REPLACE(INDEX(GroupVertices[Group], MATCH(Edges[[#This Row],[Vertex 2]],GroupVertices[Vertex],0)),1,1,"")</f>
        <v>outh</v>
      </c>
      <c r="BI916">
        <v>1</v>
      </c>
    </row>
    <row r="917" spans="1:61" x14ac:dyDescent="0.25">
      <c r="A917" s="64" t="s">
        <v>7932</v>
      </c>
      <c r="B917" s="64" t="s">
        <v>7967</v>
      </c>
      <c r="C917" s="79" t="s">
        <v>9481</v>
      </c>
      <c r="D917" s="87">
        <v>1</v>
      </c>
      <c r="E917" s="88"/>
      <c r="F917" s="89">
        <v>90</v>
      </c>
      <c r="G917" s="66" t="str">
        <f>IF(Edges[[#This Row],[Vertex 1]]=Edges[[#This Row],[Vertex 2]],"HIDE","SHOW")</f>
        <v>SHOW</v>
      </c>
      <c r="H917" s="77"/>
      <c r="I917" s="90"/>
      <c r="J917" s="90"/>
      <c r="K917" s="34" t="s">
        <v>65</v>
      </c>
      <c r="L917" s="93">
        <v>917</v>
      </c>
      <c r="M917" s="93"/>
      <c r="N917" s="92"/>
      <c r="O917" s="66" t="s">
        <v>232</v>
      </c>
      <c r="P917" s="68">
        <v>42853.403912037036</v>
      </c>
      <c r="Q917" s="66" t="s">
        <v>8012</v>
      </c>
      <c r="R917" s="66"/>
      <c r="S917" s="66"/>
      <c r="T917" s="66"/>
      <c r="U917" s="66"/>
      <c r="V917" s="70" t="s">
        <v>8073</v>
      </c>
      <c r="W917" s="68">
        <v>42853.403912037036</v>
      </c>
      <c r="X917" s="70" t="s">
        <v>8118</v>
      </c>
      <c r="Y917" s="66"/>
      <c r="Z917" s="66"/>
      <c r="AA917" s="72" t="s">
        <v>8169</v>
      </c>
      <c r="AB917" s="66"/>
      <c r="AC917" s="66" t="b">
        <v>0</v>
      </c>
      <c r="AD917" s="66">
        <v>0</v>
      </c>
      <c r="AE917" s="72" t="s">
        <v>294</v>
      </c>
      <c r="AF917" s="66" t="b">
        <v>0</v>
      </c>
      <c r="AG917" s="66" t="s">
        <v>298</v>
      </c>
      <c r="AH917" s="66"/>
      <c r="AI917" s="72" t="s">
        <v>294</v>
      </c>
      <c r="AJ917" s="66" t="b">
        <v>0</v>
      </c>
      <c r="AK917" s="66">
        <v>4</v>
      </c>
      <c r="AL917" s="72" t="s">
        <v>8165</v>
      </c>
      <c r="AM917" s="66" t="s">
        <v>303</v>
      </c>
      <c r="AN917" s="66" t="b">
        <v>0</v>
      </c>
      <c r="AO917" s="72" t="s">
        <v>8165</v>
      </c>
      <c r="AP917" s="66" t="s">
        <v>178</v>
      </c>
      <c r="AQ917" s="66">
        <v>0</v>
      </c>
      <c r="AR917" s="66">
        <v>0</v>
      </c>
      <c r="AS917" s="66"/>
      <c r="AT917" s="66"/>
      <c r="AU917" s="66"/>
      <c r="AV917" s="66"/>
      <c r="AW917" s="66"/>
      <c r="AX917" s="66"/>
      <c r="AY917" s="66"/>
      <c r="AZ917" s="66"/>
      <c r="BA917" s="66" t="s">
        <v>460</v>
      </c>
      <c r="BB917">
        <v>0</v>
      </c>
      <c r="BC917" s="66" t="str">
        <f>VLOOKUP(Edges[[#This Row],[States]],'Sentiment Classification'!E:G,3,FALSE)</f>
        <v>South</v>
      </c>
      <c r="BD917" s="66" t="str">
        <f>IF(Edges[[#This Row],[Vertex 1]]=Edges[[#This Row],[Vertex 2]],"HIDE","SHOW")</f>
        <v>SHOW</v>
      </c>
      <c r="BE917" s="66">
        <f>VLOOKUP(Edges[[#This Row],[Region]],'Sentiment Classification'!J:K,2,FALSE)</f>
        <v>33</v>
      </c>
      <c r="BF917" s="66">
        <f>VLOOKUP(Edges[[#This Row],[States]],'Sentiment Classification'!E:F,2,FALSE)</f>
        <v>17</v>
      </c>
      <c r="BG917" s="65" t="str">
        <f>REPLACE(INDEX(GroupVertices[Group], MATCH(Edges[[#This Row],[Vertex 1]],GroupVertices[Vertex],0)),1,1,"")</f>
        <v>outh</v>
      </c>
      <c r="BH917" s="65" t="str">
        <f>REPLACE(INDEX(GroupVertices[Group], MATCH(Edges[[#This Row],[Vertex 2]],GroupVertices[Vertex],0)),1,1,"")</f>
        <v>outh</v>
      </c>
      <c r="BI917">
        <v>1</v>
      </c>
    </row>
    <row r="918" spans="1:61" x14ac:dyDescent="0.25">
      <c r="A918" s="64" t="s">
        <v>7928</v>
      </c>
      <c r="B918" s="64" t="s">
        <v>7968</v>
      </c>
      <c r="C918" s="79" t="s">
        <v>9481</v>
      </c>
      <c r="D918" s="87">
        <v>1</v>
      </c>
      <c r="E918" s="88"/>
      <c r="F918" s="89">
        <v>90</v>
      </c>
      <c r="G918" s="66" t="str">
        <f>IF(Edges[[#This Row],[Vertex 1]]=Edges[[#This Row],[Vertex 2]],"HIDE","SHOW")</f>
        <v>SHOW</v>
      </c>
      <c r="H918" s="77"/>
      <c r="I918" s="90"/>
      <c r="J918" s="90"/>
      <c r="K918" s="34" t="s">
        <v>65</v>
      </c>
      <c r="L918" s="93">
        <v>918</v>
      </c>
      <c r="M918" s="93"/>
      <c r="N918" s="92"/>
      <c r="O918" s="66" t="s">
        <v>232</v>
      </c>
      <c r="P918" s="68">
        <v>42853.307256944441</v>
      </c>
      <c r="Q918" s="66" t="s">
        <v>8011</v>
      </c>
      <c r="R918" s="69" t="s">
        <v>8031</v>
      </c>
      <c r="S918" s="66" t="s">
        <v>525</v>
      </c>
      <c r="T918" s="66"/>
      <c r="U918" s="66"/>
      <c r="V918" s="70" t="s">
        <v>8069</v>
      </c>
      <c r="W918" s="68">
        <v>42853.307256944441</v>
      </c>
      <c r="X918" s="70" t="s">
        <v>8114</v>
      </c>
      <c r="Y918" s="66"/>
      <c r="Z918" s="66"/>
      <c r="AA918" s="72" t="s">
        <v>8165</v>
      </c>
      <c r="AB918" s="72" t="s">
        <v>8194</v>
      </c>
      <c r="AC918" s="66" t="b">
        <v>0</v>
      </c>
      <c r="AD918" s="66">
        <v>1</v>
      </c>
      <c r="AE918" s="72" t="s">
        <v>8213</v>
      </c>
      <c r="AF918" s="66" t="b">
        <v>0</v>
      </c>
      <c r="AG918" s="66" t="s">
        <v>298</v>
      </c>
      <c r="AH918" s="66"/>
      <c r="AI918" s="72" t="s">
        <v>294</v>
      </c>
      <c r="AJ918" s="66" t="b">
        <v>0</v>
      </c>
      <c r="AK918" s="66">
        <v>4</v>
      </c>
      <c r="AL918" s="72" t="s">
        <v>294</v>
      </c>
      <c r="AM918" s="66" t="s">
        <v>303</v>
      </c>
      <c r="AN918" s="66" t="b">
        <v>1</v>
      </c>
      <c r="AO918" s="72" t="s">
        <v>8194</v>
      </c>
      <c r="AP918" s="66" t="s">
        <v>178</v>
      </c>
      <c r="AQ918" s="66">
        <v>0</v>
      </c>
      <c r="AR918" s="66">
        <v>0</v>
      </c>
      <c r="AS918" s="66"/>
      <c r="AT918" s="66"/>
      <c r="AU918" s="66"/>
      <c r="AV918" s="66"/>
      <c r="AW918" s="66"/>
      <c r="AX918" s="66"/>
      <c r="AY918" s="66"/>
      <c r="AZ918" s="66"/>
      <c r="BA918" s="66" t="s">
        <v>460</v>
      </c>
      <c r="BB918">
        <v>0</v>
      </c>
      <c r="BC918" s="66" t="str">
        <f>VLOOKUP(Edges[[#This Row],[States]],'Sentiment Classification'!E:G,3,FALSE)</f>
        <v>South</v>
      </c>
      <c r="BD918" s="66" t="str">
        <f>IF(Edges[[#This Row],[Vertex 1]]=Edges[[#This Row],[Vertex 2]],"HIDE","SHOW")</f>
        <v>SHOW</v>
      </c>
      <c r="BE918" s="66">
        <f>VLOOKUP(Edges[[#This Row],[Region]],'Sentiment Classification'!J:K,2,FALSE)</f>
        <v>33</v>
      </c>
      <c r="BF918" s="66">
        <f>VLOOKUP(Edges[[#This Row],[States]],'Sentiment Classification'!E:F,2,FALSE)</f>
        <v>17</v>
      </c>
      <c r="BG918" s="65" t="str">
        <f>REPLACE(INDEX(GroupVertices[Group], MATCH(Edges[[#This Row],[Vertex 1]],GroupVertices[Vertex],0)),1,1,"")</f>
        <v>outh</v>
      </c>
      <c r="BH918" s="65" t="str">
        <f>REPLACE(INDEX(GroupVertices[Group], MATCH(Edges[[#This Row],[Vertex 2]],GroupVertices[Vertex],0)),1,1,"")</f>
        <v>outh</v>
      </c>
      <c r="BI918">
        <v>1</v>
      </c>
    </row>
    <row r="919" spans="1:61" x14ac:dyDescent="0.25">
      <c r="A919" s="64" t="s">
        <v>7929</v>
      </c>
      <c r="B919" s="64" t="s">
        <v>7968</v>
      </c>
      <c r="C919" s="79" t="s">
        <v>9481</v>
      </c>
      <c r="D919" s="87">
        <v>1</v>
      </c>
      <c r="E919" s="88"/>
      <c r="F919" s="89">
        <v>90</v>
      </c>
      <c r="G919" s="66" t="str">
        <f>IF(Edges[[#This Row],[Vertex 1]]=Edges[[#This Row],[Vertex 2]],"HIDE","SHOW")</f>
        <v>SHOW</v>
      </c>
      <c r="H919" s="77"/>
      <c r="I919" s="90"/>
      <c r="J919" s="90"/>
      <c r="K919" s="34" t="s">
        <v>65</v>
      </c>
      <c r="L919" s="93">
        <v>919</v>
      </c>
      <c r="M919" s="93"/>
      <c r="N919" s="92"/>
      <c r="O919" s="66" t="s">
        <v>232</v>
      </c>
      <c r="P919" s="68">
        <v>42853.30976851852</v>
      </c>
      <c r="Q919" s="66" t="s">
        <v>8012</v>
      </c>
      <c r="R919" s="66"/>
      <c r="S919" s="66"/>
      <c r="T919" s="66"/>
      <c r="U919" s="66"/>
      <c r="V919" s="70" t="s">
        <v>8070</v>
      </c>
      <c r="W919" s="68">
        <v>42853.30976851852</v>
      </c>
      <c r="X919" s="70" t="s">
        <v>8115</v>
      </c>
      <c r="Y919" s="66"/>
      <c r="Z919" s="66"/>
      <c r="AA919" s="72" t="s">
        <v>8166</v>
      </c>
      <c r="AB919" s="66"/>
      <c r="AC919" s="66" t="b">
        <v>0</v>
      </c>
      <c r="AD919" s="66">
        <v>0</v>
      </c>
      <c r="AE919" s="72" t="s">
        <v>294</v>
      </c>
      <c r="AF919" s="66" t="b">
        <v>0</v>
      </c>
      <c r="AG919" s="66" t="s">
        <v>298</v>
      </c>
      <c r="AH919" s="66"/>
      <c r="AI919" s="72" t="s">
        <v>294</v>
      </c>
      <c r="AJ919" s="66" t="b">
        <v>0</v>
      </c>
      <c r="AK919" s="66">
        <v>4</v>
      </c>
      <c r="AL919" s="72" t="s">
        <v>8165</v>
      </c>
      <c r="AM919" s="66" t="s">
        <v>471</v>
      </c>
      <c r="AN919" s="66" t="b">
        <v>0</v>
      </c>
      <c r="AO919" s="72" t="s">
        <v>8165</v>
      </c>
      <c r="AP919" s="66" t="s">
        <v>178</v>
      </c>
      <c r="AQ919" s="66">
        <v>0</v>
      </c>
      <c r="AR919" s="66">
        <v>0</v>
      </c>
      <c r="AS919" s="66"/>
      <c r="AT919" s="66"/>
      <c r="AU919" s="66"/>
      <c r="AV919" s="66"/>
      <c r="AW919" s="66"/>
      <c r="AX919" s="66"/>
      <c r="AY919" s="66"/>
      <c r="AZ919" s="66"/>
      <c r="BA919" s="66" t="s">
        <v>460</v>
      </c>
      <c r="BB919">
        <v>0</v>
      </c>
      <c r="BC919" s="66" t="str">
        <f>VLOOKUP(Edges[[#This Row],[States]],'Sentiment Classification'!E:G,3,FALSE)</f>
        <v>South</v>
      </c>
      <c r="BD919" s="66" t="str">
        <f>IF(Edges[[#This Row],[Vertex 1]]=Edges[[#This Row],[Vertex 2]],"HIDE","SHOW")</f>
        <v>SHOW</v>
      </c>
      <c r="BE919" s="66">
        <f>VLOOKUP(Edges[[#This Row],[Region]],'Sentiment Classification'!J:K,2,FALSE)</f>
        <v>33</v>
      </c>
      <c r="BF919" s="66">
        <f>VLOOKUP(Edges[[#This Row],[States]],'Sentiment Classification'!E:F,2,FALSE)</f>
        <v>17</v>
      </c>
      <c r="BG919" s="65" t="str">
        <f>REPLACE(INDEX(GroupVertices[Group], MATCH(Edges[[#This Row],[Vertex 1]],GroupVertices[Vertex],0)),1,1,"")</f>
        <v>outh</v>
      </c>
      <c r="BH919" s="65" t="str">
        <f>REPLACE(INDEX(GroupVertices[Group], MATCH(Edges[[#This Row],[Vertex 2]],GroupVertices[Vertex],0)),1,1,"")</f>
        <v>outh</v>
      </c>
      <c r="BI919">
        <v>1</v>
      </c>
    </row>
    <row r="920" spans="1:61" x14ac:dyDescent="0.25">
      <c r="A920" s="64" t="s">
        <v>7930</v>
      </c>
      <c r="B920" s="64" t="s">
        <v>7968</v>
      </c>
      <c r="C920" s="79" t="s">
        <v>9481</v>
      </c>
      <c r="D920" s="87">
        <v>1</v>
      </c>
      <c r="E920" s="88"/>
      <c r="F920" s="89">
        <v>90</v>
      </c>
      <c r="G920" s="66" t="str">
        <f>IF(Edges[[#This Row],[Vertex 1]]=Edges[[#This Row],[Vertex 2]],"HIDE","SHOW")</f>
        <v>SHOW</v>
      </c>
      <c r="H920" s="77"/>
      <c r="I920" s="90"/>
      <c r="J920" s="90"/>
      <c r="K920" s="34" t="s">
        <v>65</v>
      </c>
      <c r="L920" s="93">
        <v>920</v>
      </c>
      <c r="M920" s="93"/>
      <c r="N920" s="92"/>
      <c r="O920" s="66" t="s">
        <v>232</v>
      </c>
      <c r="P920" s="68">
        <v>42853.314606481479</v>
      </c>
      <c r="Q920" s="66" t="s">
        <v>8012</v>
      </c>
      <c r="R920" s="66"/>
      <c r="S920" s="66"/>
      <c r="T920" s="66"/>
      <c r="U920" s="66"/>
      <c r="V920" s="70" t="s">
        <v>8071</v>
      </c>
      <c r="W920" s="68">
        <v>42853.314606481479</v>
      </c>
      <c r="X920" s="70" t="s">
        <v>8116</v>
      </c>
      <c r="Y920" s="66"/>
      <c r="Z920" s="66"/>
      <c r="AA920" s="72" t="s">
        <v>8167</v>
      </c>
      <c r="AB920" s="66"/>
      <c r="AC920" s="66" t="b">
        <v>0</v>
      </c>
      <c r="AD920" s="66">
        <v>0</v>
      </c>
      <c r="AE920" s="72" t="s">
        <v>294</v>
      </c>
      <c r="AF920" s="66" t="b">
        <v>0</v>
      </c>
      <c r="AG920" s="66" t="s">
        <v>298</v>
      </c>
      <c r="AH920" s="66"/>
      <c r="AI920" s="72" t="s">
        <v>294</v>
      </c>
      <c r="AJ920" s="66" t="b">
        <v>0</v>
      </c>
      <c r="AK920" s="66">
        <v>4</v>
      </c>
      <c r="AL920" s="72" t="s">
        <v>8165</v>
      </c>
      <c r="AM920" s="66" t="s">
        <v>303</v>
      </c>
      <c r="AN920" s="66" t="b">
        <v>0</v>
      </c>
      <c r="AO920" s="72" t="s">
        <v>8165</v>
      </c>
      <c r="AP920" s="66" t="s">
        <v>178</v>
      </c>
      <c r="AQ920" s="66">
        <v>0</v>
      </c>
      <c r="AR920" s="66">
        <v>0</v>
      </c>
      <c r="AS920" s="66"/>
      <c r="AT920" s="66"/>
      <c r="AU920" s="66"/>
      <c r="AV920" s="66"/>
      <c r="AW920" s="66"/>
      <c r="AX920" s="66"/>
      <c r="AY920" s="66"/>
      <c r="AZ920" s="66"/>
      <c r="BA920" s="66" t="s">
        <v>460</v>
      </c>
      <c r="BB920">
        <v>0</v>
      </c>
      <c r="BC920" s="66" t="str">
        <f>VLOOKUP(Edges[[#This Row],[States]],'Sentiment Classification'!E:G,3,FALSE)</f>
        <v>South</v>
      </c>
      <c r="BD920" s="66" t="str">
        <f>IF(Edges[[#This Row],[Vertex 1]]=Edges[[#This Row],[Vertex 2]],"HIDE","SHOW")</f>
        <v>SHOW</v>
      </c>
      <c r="BE920" s="66">
        <f>VLOOKUP(Edges[[#This Row],[Region]],'Sentiment Classification'!J:K,2,FALSE)</f>
        <v>33</v>
      </c>
      <c r="BF920" s="66">
        <f>VLOOKUP(Edges[[#This Row],[States]],'Sentiment Classification'!E:F,2,FALSE)</f>
        <v>17</v>
      </c>
      <c r="BG920" s="65" t="str">
        <f>REPLACE(INDEX(GroupVertices[Group], MATCH(Edges[[#This Row],[Vertex 1]],GroupVertices[Vertex],0)),1,1,"")</f>
        <v>outh</v>
      </c>
      <c r="BH920" s="65" t="str">
        <f>REPLACE(INDEX(GroupVertices[Group], MATCH(Edges[[#This Row],[Vertex 2]],GroupVertices[Vertex],0)),1,1,"")</f>
        <v>outh</v>
      </c>
      <c r="BI920">
        <v>1</v>
      </c>
    </row>
    <row r="921" spans="1:61" x14ac:dyDescent="0.25">
      <c r="A921" s="64" t="s">
        <v>7931</v>
      </c>
      <c r="B921" s="64" t="s">
        <v>7968</v>
      </c>
      <c r="C921" s="79" t="s">
        <v>9481</v>
      </c>
      <c r="D921" s="87">
        <v>1</v>
      </c>
      <c r="E921" s="88"/>
      <c r="F921" s="89">
        <v>90</v>
      </c>
      <c r="G921" s="66" t="str">
        <f>IF(Edges[[#This Row],[Vertex 1]]=Edges[[#This Row],[Vertex 2]],"HIDE","SHOW")</f>
        <v>SHOW</v>
      </c>
      <c r="H921" s="77"/>
      <c r="I921" s="90"/>
      <c r="J921" s="90"/>
      <c r="K921" s="34" t="s">
        <v>65</v>
      </c>
      <c r="L921" s="93">
        <v>921</v>
      </c>
      <c r="M921" s="93"/>
      <c r="N921" s="92"/>
      <c r="O921" s="66" t="s">
        <v>232</v>
      </c>
      <c r="P921" s="68">
        <v>42853.364803240744</v>
      </c>
      <c r="Q921" s="66" t="s">
        <v>8012</v>
      </c>
      <c r="R921" s="66"/>
      <c r="S921" s="66"/>
      <c r="T921" s="66"/>
      <c r="U921" s="66"/>
      <c r="V921" s="70" t="s">
        <v>8072</v>
      </c>
      <c r="W921" s="68">
        <v>42853.364803240744</v>
      </c>
      <c r="X921" s="70" t="s">
        <v>8117</v>
      </c>
      <c r="Y921" s="66"/>
      <c r="Z921" s="66"/>
      <c r="AA921" s="72" t="s">
        <v>8168</v>
      </c>
      <c r="AB921" s="66"/>
      <c r="AC921" s="66" t="b">
        <v>0</v>
      </c>
      <c r="AD921" s="66">
        <v>0</v>
      </c>
      <c r="AE921" s="72" t="s">
        <v>294</v>
      </c>
      <c r="AF921" s="66" t="b">
        <v>0</v>
      </c>
      <c r="AG921" s="66" t="s">
        <v>298</v>
      </c>
      <c r="AH921" s="66"/>
      <c r="AI921" s="72" t="s">
        <v>294</v>
      </c>
      <c r="AJ921" s="66" t="b">
        <v>0</v>
      </c>
      <c r="AK921" s="66">
        <v>4</v>
      </c>
      <c r="AL921" s="72" t="s">
        <v>8165</v>
      </c>
      <c r="AM921" s="66" t="s">
        <v>303</v>
      </c>
      <c r="AN921" s="66" t="b">
        <v>0</v>
      </c>
      <c r="AO921" s="72" t="s">
        <v>8165</v>
      </c>
      <c r="AP921" s="66" t="s">
        <v>178</v>
      </c>
      <c r="AQ921" s="66">
        <v>0</v>
      </c>
      <c r="AR921" s="66">
        <v>0</v>
      </c>
      <c r="AS921" s="66"/>
      <c r="AT921" s="66"/>
      <c r="AU921" s="66"/>
      <c r="AV921" s="66"/>
      <c r="AW921" s="66"/>
      <c r="AX921" s="66"/>
      <c r="AY921" s="66"/>
      <c r="AZ921" s="66"/>
      <c r="BA921" s="66" t="s">
        <v>460</v>
      </c>
      <c r="BB921">
        <v>0</v>
      </c>
      <c r="BC921" s="66" t="str">
        <f>VLOOKUP(Edges[[#This Row],[States]],'Sentiment Classification'!E:G,3,FALSE)</f>
        <v>South</v>
      </c>
      <c r="BD921" s="66" t="str">
        <f>IF(Edges[[#This Row],[Vertex 1]]=Edges[[#This Row],[Vertex 2]],"HIDE","SHOW")</f>
        <v>SHOW</v>
      </c>
      <c r="BE921" s="66">
        <f>VLOOKUP(Edges[[#This Row],[Region]],'Sentiment Classification'!J:K,2,FALSE)</f>
        <v>33</v>
      </c>
      <c r="BF921" s="66">
        <f>VLOOKUP(Edges[[#This Row],[States]],'Sentiment Classification'!E:F,2,FALSE)</f>
        <v>17</v>
      </c>
      <c r="BG921" s="65" t="str">
        <f>REPLACE(INDEX(GroupVertices[Group], MATCH(Edges[[#This Row],[Vertex 1]],GroupVertices[Vertex],0)),1,1,"")</f>
        <v>outh</v>
      </c>
      <c r="BH921" s="65" t="str">
        <f>REPLACE(INDEX(GroupVertices[Group], MATCH(Edges[[#This Row],[Vertex 2]],GroupVertices[Vertex],0)),1,1,"")</f>
        <v>outh</v>
      </c>
      <c r="BI921">
        <v>1</v>
      </c>
    </row>
    <row r="922" spans="1:61" x14ac:dyDescent="0.25">
      <c r="A922" s="64" t="s">
        <v>7932</v>
      </c>
      <c r="B922" s="64" t="s">
        <v>7968</v>
      </c>
      <c r="C922" s="79" t="s">
        <v>9481</v>
      </c>
      <c r="D922" s="87">
        <v>1</v>
      </c>
      <c r="E922" s="88"/>
      <c r="F922" s="89">
        <v>90</v>
      </c>
      <c r="G922" s="66" t="str">
        <f>IF(Edges[[#This Row],[Vertex 1]]=Edges[[#This Row],[Vertex 2]],"HIDE","SHOW")</f>
        <v>SHOW</v>
      </c>
      <c r="H922" s="77"/>
      <c r="I922" s="90"/>
      <c r="J922" s="90"/>
      <c r="K922" s="34" t="s">
        <v>65</v>
      </c>
      <c r="L922" s="93">
        <v>922</v>
      </c>
      <c r="M922" s="93"/>
      <c r="N922" s="92"/>
      <c r="O922" s="66" t="s">
        <v>232</v>
      </c>
      <c r="P922" s="68">
        <v>42853.403912037036</v>
      </c>
      <c r="Q922" s="66" t="s">
        <v>8012</v>
      </c>
      <c r="R922" s="66"/>
      <c r="S922" s="66"/>
      <c r="T922" s="66"/>
      <c r="U922" s="66"/>
      <c r="V922" s="70" t="s">
        <v>8073</v>
      </c>
      <c r="W922" s="68">
        <v>42853.403912037036</v>
      </c>
      <c r="X922" s="70" t="s">
        <v>8118</v>
      </c>
      <c r="Y922" s="66"/>
      <c r="Z922" s="66"/>
      <c r="AA922" s="72" t="s">
        <v>8169</v>
      </c>
      <c r="AB922" s="66"/>
      <c r="AC922" s="66" t="b">
        <v>0</v>
      </c>
      <c r="AD922" s="66">
        <v>0</v>
      </c>
      <c r="AE922" s="72" t="s">
        <v>294</v>
      </c>
      <c r="AF922" s="66" t="b">
        <v>0</v>
      </c>
      <c r="AG922" s="66" t="s">
        <v>298</v>
      </c>
      <c r="AH922" s="66"/>
      <c r="AI922" s="72" t="s">
        <v>294</v>
      </c>
      <c r="AJ922" s="66" t="b">
        <v>0</v>
      </c>
      <c r="AK922" s="66">
        <v>4</v>
      </c>
      <c r="AL922" s="72" t="s">
        <v>8165</v>
      </c>
      <c r="AM922" s="66" t="s">
        <v>303</v>
      </c>
      <c r="AN922" s="66" t="b">
        <v>0</v>
      </c>
      <c r="AO922" s="72" t="s">
        <v>8165</v>
      </c>
      <c r="AP922" s="66" t="s">
        <v>178</v>
      </c>
      <c r="AQ922" s="66">
        <v>0</v>
      </c>
      <c r="AR922" s="66">
        <v>0</v>
      </c>
      <c r="AS922" s="66"/>
      <c r="AT922" s="66"/>
      <c r="AU922" s="66"/>
      <c r="AV922" s="66"/>
      <c r="AW922" s="66"/>
      <c r="AX922" s="66"/>
      <c r="AY922" s="66"/>
      <c r="AZ922" s="66"/>
      <c r="BA922" s="66" t="s">
        <v>460</v>
      </c>
      <c r="BB922">
        <v>0</v>
      </c>
      <c r="BC922" s="66" t="str">
        <f>VLOOKUP(Edges[[#This Row],[States]],'Sentiment Classification'!E:G,3,FALSE)</f>
        <v>South</v>
      </c>
      <c r="BD922" s="66" t="str">
        <f>IF(Edges[[#This Row],[Vertex 1]]=Edges[[#This Row],[Vertex 2]],"HIDE","SHOW")</f>
        <v>SHOW</v>
      </c>
      <c r="BE922" s="66">
        <f>VLOOKUP(Edges[[#This Row],[Region]],'Sentiment Classification'!J:K,2,FALSE)</f>
        <v>33</v>
      </c>
      <c r="BF922" s="66">
        <f>VLOOKUP(Edges[[#This Row],[States]],'Sentiment Classification'!E:F,2,FALSE)</f>
        <v>17</v>
      </c>
      <c r="BG922" s="65" t="str">
        <f>REPLACE(INDEX(GroupVertices[Group], MATCH(Edges[[#This Row],[Vertex 1]],GroupVertices[Vertex],0)),1,1,"")</f>
        <v>outh</v>
      </c>
      <c r="BH922" s="65" t="str">
        <f>REPLACE(INDEX(GroupVertices[Group], MATCH(Edges[[#This Row],[Vertex 2]],GroupVertices[Vertex],0)),1,1,"")</f>
        <v>outh</v>
      </c>
      <c r="BI922">
        <v>1</v>
      </c>
    </row>
    <row r="923" spans="1:61" x14ac:dyDescent="0.25">
      <c r="A923" s="64" t="s">
        <v>7928</v>
      </c>
      <c r="B923" s="64" t="s">
        <v>7930</v>
      </c>
      <c r="C923" s="79" t="s">
        <v>9481</v>
      </c>
      <c r="D923" s="87">
        <v>1</v>
      </c>
      <c r="E923" s="88"/>
      <c r="F923" s="89">
        <v>90</v>
      </c>
      <c r="G923" s="66" t="str">
        <f>IF(Edges[[#This Row],[Vertex 1]]=Edges[[#This Row],[Vertex 2]],"HIDE","SHOW")</f>
        <v>SHOW</v>
      </c>
      <c r="H923" s="77"/>
      <c r="I923" s="90"/>
      <c r="J923" s="90"/>
      <c r="K923" s="34" t="s">
        <v>66</v>
      </c>
      <c r="L923" s="93">
        <v>923</v>
      </c>
      <c r="M923" s="93"/>
      <c r="N923" s="92"/>
      <c r="O923" s="66" t="s">
        <v>232</v>
      </c>
      <c r="P923" s="68">
        <v>42853.307256944441</v>
      </c>
      <c r="Q923" s="66" t="s">
        <v>8011</v>
      </c>
      <c r="R923" s="69" t="s">
        <v>8031</v>
      </c>
      <c r="S923" s="66" t="s">
        <v>525</v>
      </c>
      <c r="T923" s="66"/>
      <c r="U923" s="66"/>
      <c r="V923" s="70" t="s">
        <v>8069</v>
      </c>
      <c r="W923" s="68">
        <v>42853.307256944441</v>
      </c>
      <c r="X923" s="70" t="s">
        <v>8114</v>
      </c>
      <c r="Y923" s="66"/>
      <c r="Z923" s="66"/>
      <c r="AA923" s="72" t="s">
        <v>8165</v>
      </c>
      <c r="AB923" s="72" t="s">
        <v>8194</v>
      </c>
      <c r="AC923" s="66" t="b">
        <v>0</v>
      </c>
      <c r="AD923" s="66">
        <v>1</v>
      </c>
      <c r="AE923" s="72" t="s">
        <v>8213</v>
      </c>
      <c r="AF923" s="66" t="b">
        <v>0</v>
      </c>
      <c r="AG923" s="66" t="s">
        <v>298</v>
      </c>
      <c r="AH923" s="66"/>
      <c r="AI923" s="72" t="s">
        <v>294</v>
      </c>
      <c r="AJ923" s="66" t="b">
        <v>0</v>
      </c>
      <c r="AK923" s="66">
        <v>4</v>
      </c>
      <c r="AL923" s="72" t="s">
        <v>294</v>
      </c>
      <c r="AM923" s="66" t="s">
        <v>303</v>
      </c>
      <c r="AN923" s="66" t="b">
        <v>1</v>
      </c>
      <c r="AO923" s="72" t="s">
        <v>8194</v>
      </c>
      <c r="AP923" s="66" t="s">
        <v>178</v>
      </c>
      <c r="AQ923" s="66">
        <v>0</v>
      </c>
      <c r="AR923" s="66">
        <v>0</v>
      </c>
      <c r="AS923" s="66"/>
      <c r="AT923" s="66"/>
      <c r="AU923" s="66"/>
      <c r="AV923" s="66"/>
      <c r="AW923" s="66"/>
      <c r="AX923" s="66"/>
      <c r="AY923" s="66"/>
      <c r="AZ923" s="66"/>
      <c r="BA923" s="66" t="s">
        <v>460</v>
      </c>
      <c r="BB923">
        <v>0</v>
      </c>
      <c r="BC923" s="66" t="str">
        <f>VLOOKUP(Edges[[#This Row],[States]],'Sentiment Classification'!E:G,3,FALSE)</f>
        <v>South</v>
      </c>
      <c r="BD923" s="66" t="str">
        <f>IF(Edges[[#This Row],[Vertex 1]]=Edges[[#This Row],[Vertex 2]],"HIDE","SHOW")</f>
        <v>SHOW</v>
      </c>
      <c r="BE923" s="66">
        <f>VLOOKUP(Edges[[#This Row],[Region]],'Sentiment Classification'!J:K,2,FALSE)</f>
        <v>33</v>
      </c>
      <c r="BF923" s="66">
        <f>VLOOKUP(Edges[[#This Row],[States]],'Sentiment Classification'!E:F,2,FALSE)</f>
        <v>17</v>
      </c>
      <c r="BG923" s="65" t="str">
        <f>REPLACE(INDEX(GroupVertices[Group], MATCH(Edges[[#This Row],[Vertex 1]],GroupVertices[Vertex],0)),1,1,"")</f>
        <v>outh</v>
      </c>
      <c r="BH923" s="65" t="str">
        <f>REPLACE(INDEX(GroupVertices[Group], MATCH(Edges[[#This Row],[Vertex 2]],GroupVertices[Vertex],0)),1,1,"")</f>
        <v>outh</v>
      </c>
      <c r="BI923">
        <v>1</v>
      </c>
    </row>
    <row r="924" spans="1:61" x14ac:dyDescent="0.25">
      <c r="A924" s="64" t="s">
        <v>7929</v>
      </c>
      <c r="B924" s="64" t="s">
        <v>7930</v>
      </c>
      <c r="C924" s="79" t="s">
        <v>9481</v>
      </c>
      <c r="D924" s="87">
        <v>1</v>
      </c>
      <c r="E924" s="88"/>
      <c r="F924" s="89">
        <v>90</v>
      </c>
      <c r="G924" s="66" t="str">
        <f>IF(Edges[[#This Row],[Vertex 1]]=Edges[[#This Row],[Vertex 2]],"HIDE","SHOW")</f>
        <v>SHOW</v>
      </c>
      <c r="H924" s="77"/>
      <c r="I924" s="90"/>
      <c r="J924" s="90"/>
      <c r="K924" s="34" t="s">
        <v>66</v>
      </c>
      <c r="L924" s="93">
        <v>924</v>
      </c>
      <c r="M924" s="93"/>
      <c r="N924" s="92"/>
      <c r="O924" s="66" t="s">
        <v>232</v>
      </c>
      <c r="P924" s="68">
        <v>42853.30976851852</v>
      </c>
      <c r="Q924" s="66" t="s">
        <v>8012</v>
      </c>
      <c r="R924" s="66"/>
      <c r="S924" s="66"/>
      <c r="T924" s="66"/>
      <c r="U924" s="66"/>
      <c r="V924" s="70" t="s">
        <v>8070</v>
      </c>
      <c r="W924" s="68">
        <v>42853.30976851852</v>
      </c>
      <c r="X924" s="70" t="s">
        <v>8115</v>
      </c>
      <c r="Y924" s="66"/>
      <c r="Z924" s="66"/>
      <c r="AA924" s="72" t="s">
        <v>8166</v>
      </c>
      <c r="AB924" s="66"/>
      <c r="AC924" s="66" t="b">
        <v>0</v>
      </c>
      <c r="AD924" s="66">
        <v>0</v>
      </c>
      <c r="AE924" s="72" t="s">
        <v>294</v>
      </c>
      <c r="AF924" s="66" t="b">
        <v>0</v>
      </c>
      <c r="AG924" s="66" t="s">
        <v>298</v>
      </c>
      <c r="AH924" s="66"/>
      <c r="AI924" s="72" t="s">
        <v>294</v>
      </c>
      <c r="AJ924" s="66" t="b">
        <v>0</v>
      </c>
      <c r="AK924" s="66">
        <v>4</v>
      </c>
      <c r="AL924" s="72" t="s">
        <v>8165</v>
      </c>
      <c r="AM924" s="66" t="s">
        <v>471</v>
      </c>
      <c r="AN924" s="66" t="b">
        <v>0</v>
      </c>
      <c r="AO924" s="72" t="s">
        <v>8165</v>
      </c>
      <c r="AP924" s="66" t="s">
        <v>178</v>
      </c>
      <c r="AQ924" s="66">
        <v>0</v>
      </c>
      <c r="AR924" s="66">
        <v>0</v>
      </c>
      <c r="AS924" s="66"/>
      <c r="AT924" s="66"/>
      <c r="AU924" s="66"/>
      <c r="AV924" s="66"/>
      <c r="AW924" s="66"/>
      <c r="AX924" s="66"/>
      <c r="AY924" s="66"/>
      <c r="AZ924" s="66"/>
      <c r="BA924" s="66" t="s">
        <v>460</v>
      </c>
      <c r="BB924">
        <v>0</v>
      </c>
      <c r="BC924" s="66" t="str">
        <f>VLOOKUP(Edges[[#This Row],[States]],'Sentiment Classification'!E:G,3,FALSE)</f>
        <v>South</v>
      </c>
      <c r="BD924" s="66" t="str">
        <f>IF(Edges[[#This Row],[Vertex 1]]=Edges[[#This Row],[Vertex 2]],"HIDE","SHOW")</f>
        <v>SHOW</v>
      </c>
      <c r="BE924" s="66">
        <f>VLOOKUP(Edges[[#This Row],[Region]],'Sentiment Classification'!J:K,2,FALSE)</f>
        <v>33</v>
      </c>
      <c r="BF924" s="66">
        <f>VLOOKUP(Edges[[#This Row],[States]],'Sentiment Classification'!E:F,2,FALSE)</f>
        <v>17</v>
      </c>
      <c r="BG924" s="65" t="str">
        <f>REPLACE(INDEX(GroupVertices[Group], MATCH(Edges[[#This Row],[Vertex 1]],GroupVertices[Vertex],0)),1,1,"")</f>
        <v>outh</v>
      </c>
      <c r="BH924" s="65" t="str">
        <f>REPLACE(INDEX(GroupVertices[Group], MATCH(Edges[[#This Row],[Vertex 2]],GroupVertices[Vertex],0)),1,1,"")</f>
        <v>outh</v>
      </c>
      <c r="BI924">
        <v>1</v>
      </c>
    </row>
    <row r="925" spans="1:61" x14ac:dyDescent="0.25">
      <c r="A925" s="64" t="s">
        <v>7930</v>
      </c>
      <c r="B925" s="64" t="s">
        <v>7932</v>
      </c>
      <c r="C925" s="79" t="s">
        <v>9481</v>
      </c>
      <c r="D925" s="87">
        <v>1</v>
      </c>
      <c r="E925" s="88"/>
      <c r="F925" s="89">
        <v>90</v>
      </c>
      <c r="G925" s="66" t="str">
        <f>IF(Edges[[#This Row],[Vertex 1]]=Edges[[#This Row],[Vertex 2]],"HIDE","SHOW")</f>
        <v>SHOW</v>
      </c>
      <c r="H925" s="77"/>
      <c r="I925" s="90"/>
      <c r="J925" s="90"/>
      <c r="K925" s="34" t="s">
        <v>66</v>
      </c>
      <c r="L925" s="93">
        <v>925</v>
      </c>
      <c r="M925" s="93"/>
      <c r="N925" s="92"/>
      <c r="O925" s="66" t="s">
        <v>232</v>
      </c>
      <c r="P925" s="68">
        <v>42853.314606481479</v>
      </c>
      <c r="Q925" s="66" t="s">
        <v>8012</v>
      </c>
      <c r="R925" s="66"/>
      <c r="S925" s="66"/>
      <c r="T925" s="66"/>
      <c r="U925" s="66"/>
      <c r="V925" s="70" t="s">
        <v>8071</v>
      </c>
      <c r="W925" s="68">
        <v>42853.314606481479</v>
      </c>
      <c r="X925" s="70" t="s">
        <v>8116</v>
      </c>
      <c r="Y925" s="66"/>
      <c r="Z925" s="66"/>
      <c r="AA925" s="72" t="s">
        <v>8167</v>
      </c>
      <c r="AB925" s="66"/>
      <c r="AC925" s="66" t="b">
        <v>0</v>
      </c>
      <c r="AD925" s="66">
        <v>0</v>
      </c>
      <c r="AE925" s="72" t="s">
        <v>294</v>
      </c>
      <c r="AF925" s="66" t="b">
        <v>0</v>
      </c>
      <c r="AG925" s="66" t="s">
        <v>298</v>
      </c>
      <c r="AH925" s="66"/>
      <c r="AI925" s="72" t="s">
        <v>294</v>
      </c>
      <c r="AJ925" s="66" t="b">
        <v>0</v>
      </c>
      <c r="AK925" s="66">
        <v>4</v>
      </c>
      <c r="AL925" s="72" t="s">
        <v>8165</v>
      </c>
      <c r="AM925" s="66" t="s">
        <v>303</v>
      </c>
      <c r="AN925" s="66" t="b">
        <v>0</v>
      </c>
      <c r="AO925" s="72" t="s">
        <v>8165</v>
      </c>
      <c r="AP925" s="66" t="s">
        <v>178</v>
      </c>
      <c r="AQ925" s="66">
        <v>0</v>
      </c>
      <c r="AR925" s="66">
        <v>0</v>
      </c>
      <c r="AS925" s="66"/>
      <c r="AT925" s="66"/>
      <c r="AU925" s="66"/>
      <c r="AV925" s="66"/>
      <c r="AW925" s="66"/>
      <c r="AX925" s="66"/>
      <c r="AY925" s="66"/>
      <c r="AZ925" s="66"/>
      <c r="BA925" s="66" t="s">
        <v>460</v>
      </c>
      <c r="BB925">
        <v>0</v>
      </c>
      <c r="BC925" s="66" t="str">
        <f>VLOOKUP(Edges[[#This Row],[States]],'Sentiment Classification'!E:G,3,FALSE)</f>
        <v>South</v>
      </c>
      <c r="BD925" s="66" t="str">
        <f>IF(Edges[[#This Row],[Vertex 1]]=Edges[[#This Row],[Vertex 2]],"HIDE","SHOW")</f>
        <v>SHOW</v>
      </c>
      <c r="BE925" s="66">
        <f>VLOOKUP(Edges[[#This Row],[Region]],'Sentiment Classification'!J:K,2,FALSE)</f>
        <v>33</v>
      </c>
      <c r="BF925" s="66">
        <f>VLOOKUP(Edges[[#This Row],[States]],'Sentiment Classification'!E:F,2,FALSE)</f>
        <v>17</v>
      </c>
      <c r="BG925" s="65" t="str">
        <f>REPLACE(INDEX(GroupVertices[Group], MATCH(Edges[[#This Row],[Vertex 1]],GroupVertices[Vertex],0)),1,1,"")</f>
        <v>outh</v>
      </c>
      <c r="BH925" s="65" t="str">
        <f>REPLACE(INDEX(GroupVertices[Group], MATCH(Edges[[#This Row],[Vertex 2]],GroupVertices[Vertex],0)),1,1,"")</f>
        <v>outh</v>
      </c>
      <c r="BI925">
        <v>1</v>
      </c>
    </row>
    <row r="926" spans="1:61" x14ac:dyDescent="0.25">
      <c r="A926" s="64" t="s">
        <v>7930</v>
      </c>
      <c r="B926" s="64" t="s">
        <v>7931</v>
      </c>
      <c r="C926" s="79" t="s">
        <v>9481</v>
      </c>
      <c r="D926" s="87">
        <v>1</v>
      </c>
      <c r="E926" s="88"/>
      <c r="F926" s="89">
        <v>90</v>
      </c>
      <c r="G926" s="66" t="str">
        <f>IF(Edges[[#This Row],[Vertex 1]]=Edges[[#This Row],[Vertex 2]],"HIDE","SHOW")</f>
        <v>SHOW</v>
      </c>
      <c r="H926" s="77"/>
      <c r="I926" s="90"/>
      <c r="J926" s="90"/>
      <c r="K926" s="34" t="s">
        <v>66</v>
      </c>
      <c r="L926" s="93">
        <v>926</v>
      </c>
      <c r="M926" s="93"/>
      <c r="N926" s="92"/>
      <c r="O926" s="66" t="s">
        <v>232</v>
      </c>
      <c r="P926" s="68">
        <v>42853.314606481479</v>
      </c>
      <c r="Q926" s="66" t="s">
        <v>8012</v>
      </c>
      <c r="R926" s="66"/>
      <c r="S926" s="66"/>
      <c r="T926" s="66"/>
      <c r="U926" s="66"/>
      <c r="V926" s="70" t="s">
        <v>8071</v>
      </c>
      <c r="W926" s="68">
        <v>42853.314606481479</v>
      </c>
      <c r="X926" s="70" t="s">
        <v>8116</v>
      </c>
      <c r="Y926" s="66"/>
      <c r="Z926" s="66"/>
      <c r="AA926" s="72" t="s">
        <v>8167</v>
      </c>
      <c r="AB926" s="66"/>
      <c r="AC926" s="66" t="b">
        <v>0</v>
      </c>
      <c r="AD926" s="66">
        <v>0</v>
      </c>
      <c r="AE926" s="72" t="s">
        <v>294</v>
      </c>
      <c r="AF926" s="66" t="b">
        <v>0</v>
      </c>
      <c r="AG926" s="66" t="s">
        <v>298</v>
      </c>
      <c r="AH926" s="66"/>
      <c r="AI926" s="72" t="s">
        <v>294</v>
      </c>
      <c r="AJ926" s="66" t="b">
        <v>0</v>
      </c>
      <c r="AK926" s="66">
        <v>4</v>
      </c>
      <c r="AL926" s="72" t="s">
        <v>8165</v>
      </c>
      <c r="AM926" s="66" t="s">
        <v>303</v>
      </c>
      <c r="AN926" s="66" t="b">
        <v>0</v>
      </c>
      <c r="AO926" s="72" t="s">
        <v>8165</v>
      </c>
      <c r="AP926" s="66" t="s">
        <v>178</v>
      </c>
      <c r="AQ926" s="66">
        <v>0</v>
      </c>
      <c r="AR926" s="66">
        <v>0</v>
      </c>
      <c r="AS926" s="66"/>
      <c r="AT926" s="66"/>
      <c r="AU926" s="66"/>
      <c r="AV926" s="66"/>
      <c r="AW926" s="66"/>
      <c r="AX926" s="66"/>
      <c r="AY926" s="66"/>
      <c r="AZ926" s="66"/>
      <c r="BA926" s="66" t="s">
        <v>460</v>
      </c>
      <c r="BB926">
        <v>0</v>
      </c>
      <c r="BC926" s="66" t="str">
        <f>VLOOKUP(Edges[[#This Row],[States]],'Sentiment Classification'!E:G,3,FALSE)</f>
        <v>South</v>
      </c>
      <c r="BD926" s="66" t="str">
        <f>IF(Edges[[#This Row],[Vertex 1]]=Edges[[#This Row],[Vertex 2]],"HIDE","SHOW")</f>
        <v>SHOW</v>
      </c>
      <c r="BE926" s="66">
        <f>VLOOKUP(Edges[[#This Row],[Region]],'Sentiment Classification'!J:K,2,FALSE)</f>
        <v>33</v>
      </c>
      <c r="BF926" s="66">
        <f>VLOOKUP(Edges[[#This Row],[States]],'Sentiment Classification'!E:F,2,FALSE)</f>
        <v>17</v>
      </c>
      <c r="BG926" s="65" t="str">
        <f>REPLACE(INDEX(GroupVertices[Group], MATCH(Edges[[#This Row],[Vertex 1]],GroupVertices[Vertex],0)),1,1,"")</f>
        <v>outh</v>
      </c>
      <c r="BH926" s="65" t="str">
        <f>REPLACE(INDEX(GroupVertices[Group], MATCH(Edges[[#This Row],[Vertex 2]],GroupVertices[Vertex],0)),1,1,"")</f>
        <v>outh</v>
      </c>
      <c r="BI926">
        <v>1</v>
      </c>
    </row>
    <row r="927" spans="1:61" x14ac:dyDescent="0.25">
      <c r="A927" s="64" t="s">
        <v>7930</v>
      </c>
      <c r="B927" s="64" t="s">
        <v>7969</v>
      </c>
      <c r="C927" s="79" t="s">
        <v>9481</v>
      </c>
      <c r="D927" s="87">
        <v>1</v>
      </c>
      <c r="E927" s="88"/>
      <c r="F927" s="89">
        <v>90</v>
      </c>
      <c r="G927" s="66" t="str">
        <f>IF(Edges[[#This Row],[Vertex 1]]=Edges[[#This Row],[Vertex 2]],"HIDE","SHOW")</f>
        <v>SHOW</v>
      </c>
      <c r="H927" s="77"/>
      <c r="I927" s="90"/>
      <c r="J927" s="90"/>
      <c r="K927" s="34" t="s">
        <v>65</v>
      </c>
      <c r="L927" s="93">
        <v>927</v>
      </c>
      <c r="M927" s="93"/>
      <c r="N927" s="92"/>
      <c r="O927" s="66" t="s">
        <v>232</v>
      </c>
      <c r="P927" s="68">
        <v>42853.314606481479</v>
      </c>
      <c r="Q927" s="66" t="s">
        <v>8012</v>
      </c>
      <c r="R927" s="66"/>
      <c r="S927" s="66"/>
      <c r="T927" s="66"/>
      <c r="U927" s="66"/>
      <c r="V927" s="70" t="s">
        <v>8071</v>
      </c>
      <c r="W927" s="68">
        <v>42853.314606481479</v>
      </c>
      <c r="X927" s="70" t="s">
        <v>8116</v>
      </c>
      <c r="Y927" s="66"/>
      <c r="Z927" s="66"/>
      <c r="AA927" s="72" t="s">
        <v>8167</v>
      </c>
      <c r="AB927" s="66"/>
      <c r="AC927" s="66" t="b">
        <v>0</v>
      </c>
      <c r="AD927" s="66">
        <v>0</v>
      </c>
      <c r="AE927" s="72" t="s">
        <v>294</v>
      </c>
      <c r="AF927" s="66" t="b">
        <v>0</v>
      </c>
      <c r="AG927" s="66" t="s">
        <v>298</v>
      </c>
      <c r="AH927" s="66"/>
      <c r="AI927" s="72" t="s">
        <v>294</v>
      </c>
      <c r="AJ927" s="66" t="b">
        <v>0</v>
      </c>
      <c r="AK927" s="66">
        <v>4</v>
      </c>
      <c r="AL927" s="72" t="s">
        <v>8165</v>
      </c>
      <c r="AM927" s="66" t="s">
        <v>303</v>
      </c>
      <c r="AN927" s="66" t="b">
        <v>0</v>
      </c>
      <c r="AO927" s="72" t="s">
        <v>8165</v>
      </c>
      <c r="AP927" s="66" t="s">
        <v>178</v>
      </c>
      <c r="AQ927" s="66">
        <v>0</v>
      </c>
      <c r="AR927" s="66">
        <v>0</v>
      </c>
      <c r="AS927" s="66"/>
      <c r="AT927" s="66"/>
      <c r="AU927" s="66"/>
      <c r="AV927" s="66"/>
      <c r="AW927" s="66"/>
      <c r="AX927" s="66"/>
      <c r="AY927" s="66"/>
      <c r="AZ927" s="66"/>
      <c r="BA927" s="66" t="s">
        <v>460</v>
      </c>
      <c r="BB927">
        <v>0</v>
      </c>
      <c r="BC927" s="66" t="str">
        <f>VLOOKUP(Edges[[#This Row],[States]],'Sentiment Classification'!E:G,3,FALSE)</f>
        <v>South</v>
      </c>
      <c r="BD927" s="66" t="str">
        <f>IF(Edges[[#This Row],[Vertex 1]]=Edges[[#This Row],[Vertex 2]],"HIDE","SHOW")</f>
        <v>SHOW</v>
      </c>
      <c r="BE927" s="66">
        <f>VLOOKUP(Edges[[#This Row],[Region]],'Sentiment Classification'!J:K,2,FALSE)</f>
        <v>33</v>
      </c>
      <c r="BF927" s="66">
        <f>VLOOKUP(Edges[[#This Row],[States]],'Sentiment Classification'!E:F,2,FALSE)</f>
        <v>17</v>
      </c>
      <c r="BG927" s="65" t="str">
        <f>REPLACE(INDEX(GroupVertices[Group], MATCH(Edges[[#This Row],[Vertex 1]],GroupVertices[Vertex],0)),1,1,"")</f>
        <v>outh</v>
      </c>
      <c r="BH927" s="65" t="str">
        <f>REPLACE(INDEX(GroupVertices[Group], MATCH(Edges[[#This Row],[Vertex 2]],GroupVertices[Vertex],0)),1,1,"")</f>
        <v>outh</v>
      </c>
      <c r="BI927">
        <v>1</v>
      </c>
    </row>
    <row r="928" spans="1:61" x14ac:dyDescent="0.25">
      <c r="A928" s="64" t="s">
        <v>7930</v>
      </c>
      <c r="B928" s="64" t="s">
        <v>7970</v>
      </c>
      <c r="C928" s="79" t="s">
        <v>9481</v>
      </c>
      <c r="D928" s="87">
        <v>1</v>
      </c>
      <c r="E928" s="88"/>
      <c r="F928" s="89">
        <v>90</v>
      </c>
      <c r="G928" s="66" t="str">
        <f>IF(Edges[[#This Row],[Vertex 1]]=Edges[[#This Row],[Vertex 2]],"HIDE","SHOW")</f>
        <v>SHOW</v>
      </c>
      <c r="H928" s="77"/>
      <c r="I928" s="90"/>
      <c r="J928" s="90"/>
      <c r="K928" s="34" t="s">
        <v>65</v>
      </c>
      <c r="L928" s="93">
        <v>928</v>
      </c>
      <c r="M928" s="93"/>
      <c r="N928" s="92"/>
      <c r="O928" s="66" t="s">
        <v>232</v>
      </c>
      <c r="P928" s="68">
        <v>42853.314606481479</v>
      </c>
      <c r="Q928" s="66" t="s">
        <v>8012</v>
      </c>
      <c r="R928" s="66"/>
      <c r="S928" s="66"/>
      <c r="T928" s="66"/>
      <c r="U928" s="66"/>
      <c r="V928" s="70" t="s">
        <v>8071</v>
      </c>
      <c r="W928" s="68">
        <v>42853.314606481479</v>
      </c>
      <c r="X928" s="70" t="s">
        <v>8116</v>
      </c>
      <c r="Y928" s="66"/>
      <c r="Z928" s="66"/>
      <c r="AA928" s="72" t="s">
        <v>8167</v>
      </c>
      <c r="AB928" s="66"/>
      <c r="AC928" s="66" t="b">
        <v>0</v>
      </c>
      <c r="AD928" s="66">
        <v>0</v>
      </c>
      <c r="AE928" s="72" t="s">
        <v>294</v>
      </c>
      <c r="AF928" s="66" t="b">
        <v>0</v>
      </c>
      <c r="AG928" s="66" t="s">
        <v>298</v>
      </c>
      <c r="AH928" s="66"/>
      <c r="AI928" s="72" t="s">
        <v>294</v>
      </c>
      <c r="AJ928" s="66" t="b">
        <v>0</v>
      </c>
      <c r="AK928" s="66">
        <v>4</v>
      </c>
      <c r="AL928" s="72" t="s">
        <v>8165</v>
      </c>
      <c r="AM928" s="66" t="s">
        <v>303</v>
      </c>
      <c r="AN928" s="66" t="b">
        <v>0</v>
      </c>
      <c r="AO928" s="72" t="s">
        <v>8165</v>
      </c>
      <c r="AP928" s="66" t="s">
        <v>178</v>
      </c>
      <c r="AQ928" s="66">
        <v>0</v>
      </c>
      <c r="AR928" s="66">
        <v>0</v>
      </c>
      <c r="AS928" s="66"/>
      <c r="AT928" s="66"/>
      <c r="AU928" s="66"/>
      <c r="AV928" s="66"/>
      <c r="AW928" s="66"/>
      <c r="AX928" s="66"/>
      <c r="AY928" s="66"/>
      <c r="AZ928" s="66"/>
      <c r="BA928" s="66" t="s">
        <v>460</v>
      </c>
      <c r="BB928">
        <v>0</v>
      </c>
      <c r="BC928" s="66" t="str">
        <f>VLOOKUP(Edges[[#This Row],[States]],'Sentiment Classification'!E:G,3,FALSE)</f>
        <v>South</v>
      </c>
      <c r="BD928" s="66" t="str">
        <f>IF(Edges[[#This Row],[Vertex 1]]=Edges[[#This Row],[Vertex 2]],"HIDE","SHOW")</f>
        <v>SHOW</v>
      </c>
      <c r="BE928" s="66">
        <f>VLOOKUP(Edges[[#This Row],[Region]],'Sentiment Classification'!J:K,2,FALSE)</f>
        <v>33</v>
      </c>
      <c r="BF928" s="66">
        <f>VLOOKUP(Edges[[#This Row],[States]],'Sentiment Classification'!E:F,2,FALSE)</f>
        <v>17</v>
      </c>
      <c r="BG928" s="65" t="str">
        <f>REPLACE(INDEX(GroupVertices[Group], MATCH(Edges[[#This Row],[Vertex 1]],GroupVertices[Vertex],0)),1,1,"")</f>
        <v>outh</v>
      </c>
      <c r="BH928" s="65" t="str">
        <f>REPLACE(INDEX(GroupVertices[Group], MATCH(Edges[[#This Row],[Vertex 2]],GroupVertices[Vertex],0)),1,1,"")</f>
        <v>outh</v>
      </c>
      <c r="BI928">
        <v>1</v>
      </c>
    </row>
    <row r="929" spans="1:61" x14ac:dyDescent="0.25">
      <c r="A929" s="64" t="s">
        <v>7930</v>
      </c>
      <c r="B929" s="64" t="s">
        <v>7929</v>
      </c>
      <c r="C929" s="79" t="s">
        <v>9481</v>
      </c>
      <c r="D929" s="87">
        <v>1</v>
      </c>
      <c r="E929" s="88"/>
      <c r="F929" s="89">
        <v>90</v>
      </c>
      <c r="G929" s="66" t="str">
        <f>IF(Edges[[#This Row],[Vertex 1]]=Edges[[#This Row],[Vertex 2]],"HIDE","SHOW")</f>
        <v>SHOW</v>
      </c>
      <c r="H929" s="77"/>
      <c r="I929" s="90"/>
      <c r="J929" s="90"/>
      <c r="K929" s="34" t="s">
        <v>66</v>
      </c>
      <c r="L929" s="93">
        <v>929</v>
      </c>
      <c r="M929" s="93"/>
      <c r="N929" s="92"/>
      <c r="O929" s="66" t="s">
        <v>232</v>
      </c>
      <c r="P929" s="68">
        <v>42853.314606481479</v>
      </c>
      <c r="Q929" s="66" t="s">
        <v>8012</v>
      </c>
      <c r="R929" s="66"/>
      <c r="S929" s="66"/>
      <c r="T929" s="66"/>
      <c r="U929" s="66"/>
      <c r="V929" s="70" t="s">
        <v>8071</v>
      </c>
      <c r="W929" s="68">
        <v>42853.314606481479</v>
      </c>
      <c r="X929" s="70" t="s">
        <v>8116</v>
      </c>
      <c r="Y929" s="66"/>
      <c r="Z929" s="66"/>
      <c r="AA929" s="72" t="s">
        <v>8167</v>
      </c>
      <c r="AB929" s="66"/>
      <c r="AC929" s="66" t="b">
        <v>0</v>
      </c>
      <c r="AD929" s="66">
        <v>0</v>
      </c>
      <c r="AE929" s="72" t="s">
        <v>294</v>
      </c>
      <c r="AF929" s="66" t="b">
        <v>0</v>
      </c>
      <c r="AG929" s="66" t="s">
        <v>298</v>
      </c>
      <c r="AH929" s="66"/>
      <c r="AI929" s="72" t="s">
        <v>294</v>
      </c>
      <c r="AJ929" s="66" t="b">
        <v>0</v>
      </c>
      <c r="AK929" s="66">
        <v>4</v>
      </c>
      <c r="AL929" s="72" t="s">
        <v>8165</v>
      </c>
      <c r="AM929" s="66" t="s">
        <v>303</v>
      </c>
      <c r="AN929" s="66" t="b">
        <v>0</v>
      </c>
      <c r="AO929" s="72" t="s">
        <v>8165</v>
      </c>
      <c r="AP929" s="66" t="s">
        <v>178</v>
      </c>
      <c r="AQ929" s="66">
        <v>0</v>
      </c>
      <c r="AR929" s="66">
        <v>0</v>
      </c>
      <c r="AS929" s="66"/>
      <c r="AT929" s="66"/>
      <c r="AU929" s="66"/>
      <c r="AV929" s="66"/>
      <c r="AW929" s="66"/>
      <c r="AX929" s="66"/>
      <c r="AY929" s="66"/>
      <c r="AZ929" s="66"/>
      <c r="BA929" s="66" t="s">
        <v>460</v>
      </c>
      <c r="BB929">
        <v>0</v>
      </c>
      <c r="BC929" s="66" t="str">
        <f>VLOOKUP(Edges[[#This Row],[States]],'Sentiment Classification'!E:G,3,FALSE)</f>
        <v>South</v>
      </c>
      <c r="BD929" s="66" t="str">
        <f>IF(Edges[[#This Row],[Vertex 1]]=Edges[[#This Row],[Vertex 2]],"HIDE","SHOW")</f>
        <v>SHOW</v>
      </c>
      <c r="BE929" s="66">
        <f>VLOOKUP(Edges[[#This Row],[Region]],'Sentiment Classification'!J:K,2,FALSE)</f>
        <v>33</v>
      </c>
      <c r="BF929" s="66">
        <f>VLOOKUP(Edges[[#This Row],[States]],'Sentiment Classification'!E:F,2,FALSE)</f>
        <v>17</v>
      </c>
      <c r="BG929" s="65" t="str">
        <f>REPLACE(INDEX(GroupVertices[Group], MATCH(Edges[[#This Row],[Vertex 1]],GroupVertices[Vertex],0)),1,1,"")</f>
        <v>outh</v>
      </c>
      <c r="BH929" s="65" t="str">
        <f>REPLACE(INDEX(GroupVertices[Group], MATCH(Edges[[#This Row],[Vertex 2]],GroupVertices[Vertex],0)),1,1,"")</f>
        <v>outh</v>
      </c>
      <c r="BI929">
        <v>1</v>
      </c>
    </row>
    <row r="930" spans="1:61" x14ac:dyDescent="0.25">
      <c r="A930" s="64" t="s">
        <v>7930</v>
      </c>
      <c r="B930" s="64" t="s">
        <v>7928</v>
      </c>
      <c r="C930" s="79" t="s">
        <v>9481</v>
      </c>
      <c r="D930" s="87">
        <v>1</v>
      </c>
      <c r="E930" s="88"/>
      <c r="F930" s="89">
        <v>90</v>
      </c>
      <c r="G930" s="66" t="str">
        <f>IF(Edges[[#This Row],[Vertex 1]]=Edges[[#This Row],[Vertex 2]],"HIDE","SHOW")</f>
        <v>SHOW</v>
      </c>
      <c r="H930" s="77"/>
      <c r="I930" s="90"/>
      <c r="J930" s="90"/>
      <c r="K930" s="34" t="s">
        <v>66</v>
      </c>
      <c r="L930" s="93">
        <v>930</v>
      </c>
      <c r="M930" s="93"/>
      <c r="N930" s="92"/>
      <c r="O930" s="66" t="s">
        <v>232</v>
      </c>
      <c r="P930" s="68">
        <v>42853.314606481479</v>
      </c>
      <c r="Q930" s="66" t="s">
        <v>8012</v>
      </c>
      <c r="R930" s="66"/>
      <c r="S930" s="66"/>
      <c r="T930" s="66"/>
      <c r="U930" s="66"/>
      <c r="V930" s="70" t="s">
        <v>8071</v>
      </c>
      <c r="W930" s="68">
        <v>42853.314606481479</v>
      </c>
      <c r="X930" s="70" t="s">
        <v>8116</v>
      </c>
      <c r="Y930" s="66"/>
      <c r="Z930" s="66"/>
      <c r="AA930" s="72" t="s">
        <v>8167</v>
      </c>
      <c r="AB930" s="66"/>
      <c r="AC930" s="66" t="b">
        <v>0</v>
      </c>
      <c r="AD930" s="66">
        <v>0</v>
      </c>
      <c r="AE930" s="72" t="s">
        <v>294</v>
      </c>
      <c r="AF930" s="66" t="b">
        <v>0</v>
      </c>
      <c r="AG930" s="66" t="s">
        <v>298</v>
      </c>
      <c r="AH930" s="66"/>
      <c r="AI930" s="72" t="s">
        <v>294</v>
      </c>
      <c r="AJ930" s="66" t="b">
        <v>0</v>
      </c>
      <c r="AK930" s="66">
        <v>4</v>
      </c>
      <c r="AL930" s="72" t="s">
        <v>8165</v>
      </c>
      <c r="AM930" s="66" t="s">
        <v>303</v>
      </c>
      <c r="AN930" s="66" t="b">
        <v>0</v>
      </c>
      <c r="AO930" s="72" t="s">
        <v>8165</v>
      </c>
      <c r="AP930" s="66" t="s">
        <v>178</v>
      </c>
      <c r="AQ930" s="66">
        <v>0</v>
      </c>
      <c r="AR930" s="66">
        <v>0</v>
      </c>
      <c r="AS930" s="66"/>
      <c r="AT930" s="66"/>
      <c r="AU930" s="66"/>
      <c r="AV930" s="66"/>
      <c r="AW930" s="66"/>
      <c r="AX930" s="66"/>
      <c r="AY930" s="66"/>
      <c r="AZ930" s="66"/>
      <c r="BA930" s="66" t="s">
        <v>460</v>
      </c>
      <c r="BB930">
        <v>0</v>
      </c>
      <c r="BC930" s="66" t="str">
        <f>VLOOKUP(Edges[[#This Row],[States]],'Sentiment Classification'!E:G,3,FALSE)</f>
        <v>South</v>
      </c>
      <c r="BD930" s="66" t="str">
        <f>IF(Edges[[#This Row],[Vertex 1]]=Edges[[#This Row],[Vertex 2]],"HIDE","SHOW")</f>
        <v>SHOW</v>
      </c>
      <c r="BE930" s="66">
        <f>VLOOKUP(Edges[[#This Row],[Region]],'Sentiment Classification'!J:K,2,FALSE)</f>
        <v>33</v>
      </c>
      <c r="BF930" s="66">
        <f>VLOOKUP(Edges[[#This Row],[States]],'Sentiment Classification'!E:F,2,FALSE)</f>
        <v>17</v>
      </c>
      <c r="BG930" s="65" t="str">
        <f>REPLACE(INDEX(GroupVertices[Group], MATCH(Edges[[#This Row],[Vertex 1]],GroupVertices[Vertex],0)),1,1,"")</f>
        <v>outh</v>
      </c>
      <c r="BH930" s="65" t="str">
        <f>REPLACE(INDEX(GroupVertices[Group], MATCH(Edges[[#This Row],[Vertex 2]],GroupVertices[Vertex],0)),1,1,"")</f>
        <v>outh</v>
      </c>
      <c r="BI930">
        <v>1</v>
      </c>
    </row>
    <row r="931" spans="1:61" x14ac:dyDescent="0.25">
      <c r="A931" s="64" t="s">
        <v>7931</v>
      </c>
      <c r="B931" s="64" t="s">
        <v>7930</v>
      </c>
      <c r="C931" s="79" t="s">
        <v>9481</v>
      </c>
      <c r="D931" s="87">
        <v>1</v>
      </c>
      <c r="E931" s="88"/>
      <c r="F931" s="89">
        <v>90</v>
      </c>
      <c r="G931" s="66" t="str">
        <f>IF(Edges[[#This Row],[Vertex 1]]=Edges[[#This Row],[Vertex 2]],"HIDE","SHOW")</f>
        <v>SHOW</v>
      </c>
      <c r="H931" s="77"/>
      <c r="I931" s="90"/>
      <c r="J931" s="90"/>
      <c r="K931" s="34" t="s">
        <v>66</v>
      </c>
      <c r="L931" s="93">
        <v>931</v>
      </c>
      <c r="M931" s="93"/>
      <c r="N931" s="92"/>
      <c r="O931" s="66" t="s">
        <v>232</v>
      </c>
      <c r="P931" s="68">
        <v>42853.364803240744</v>
      </c>
      <c r="Q931" s="66" t="s">
        <v>8012</v>
      </c>
      <c r="R931" s="66"/>
      <c r="S931" s="66"/>
      <c r="T931" s="66"/>
      <c r="U931" s="66"/>
      <c r="V931" s="70" t="s">
        <v>8072</v>
      </c>
      <c r="W931" s="68">
        <v>42853.364803240744</v>
      </c>
      <c r="X931" s="70" t="s">
        <v>8117</v>
      </c>
      <c r="Y931" s="66"/>
      <c r="Z931" s="66"/>
      <c r="AA931" s="72" t="s">
        <v>8168</v>
      </c>
      <c r="AB931" s="66"/>
      <c r="AC931" s="66" t="b">
        <v>0</v>
      </c>
      <c r="AD931" s="66">
        <v>0</v>
      </c>
      <c r="AE931" s="72" t="s">
        <v>294</v>
      </c>
      <c r="AF931" s="66" t="b">
        <v>0</v>
      </c>
      <c r="AG931" s="66" t="s">
        <v>298</v>
      </c>
      <c r="AH931" s="66"/>
      <c r="AI931" s="72" t="s">
        <v>294</v>
      </c>
      <c r="AJ931" s="66" t="b">
        <v>0</v>
      </c>
      <c r="AK931" s="66">
        <v>4</v>
      </c>
      <c r="AL931" s="72" t="s">
        <v>8165</v>
      </c>
      <c r="AM931" s="66" t="s">
        <v>303</v>
      </c>
      <c r="AN931" s="66" t="b">
        <v>0</v>
      </c>
      <c r="AO931" s="72" t="s">
        <v>8165</v>
      </c>
      <c r="AP931" s="66" t="s">
        <v>178</v>
      </c>
      <c r="AQ931" s="66">
        <v>0</v>
      </c>
      <c r="AR931" s="66">
        <v>0</v>
      </c>
      <c r="AS931" s="66"/>
      <c r="AT931" s="66"/>
      <c r="AU931" s="66"/>
      <c r="AV931" s="66"/>
      <c r="AW931" s="66"/>
      <c r="AX931" s="66"/>
      <c r="AY931" s="66"/>
      <c r="AZ931" s="66"/>
      <c r="BA931" s="66" t="s">
        <v>460</v>
      </c>
      <c r="BB931">
        <v>0</v>
      </c>
      <c r="BC931" s="66" t="str">
        <f>VLOOKUP(Edges[[#This Row],[States]],'Sentiment Classification'!E:G,3,FALSE)</f>
        <v>South</v>
      </c>
      <c r="BD931" s="66" t="str">
        <f>IF(Edges[[#This Row],[Vertex 1]]=Edges[[#This Row],[Vertex 2]],"HIDE","SHOW")</f>
        <v>SHOW</v>
      </c>
      <c r="BE931" s="66">
        <f>VLOOKUP(Edges[[#This Row],[Region]],'Sentiment Classification'!J:K,2,FALSE)</f>
        <v>33</v>
      </c>
      <c r="BF931" s="66">
        <f>VLOOKUP(Edges[[#This Row],[States]],'Sentiment Classification'!E:F,2,FALSE)</f>
        <v>17</v>
      </c>
      <c r="BG931" s="65" t="str">
        <f>REPLACE(INDEX(GroupVertices[Group], MATCH(Edges[[#This Row],[Vertex 1]],GroupVertices[Vertex],0)),1,1,"")</f>
        <v>outh</v>
      </c>
      <c r="BH931" s="65" t="str">
        <f>REPLACE(INDEX(GroupVertices[Group], MATCH(Edges[[#This Row],[Vertex 2]],GroupVertices[Vertex],0)),1,1,"")</f>
        <v>outh</v>
      </c>
      <c r="BI931">
        <v>1</v>
      </c>
    </row>
    <row r="932" spans="1:61" x14ac:dyDescent="0.25">
      <c r="A932" s="64" t="s">
        <v>7932</v>
      </c>
      <c r="B932" s="64" t="s">
        <v>7930</v>
      </c>
      <c r="C932" s="79" t="s">
        <v>9481</v>
      </c>
      <c r="D932" s="87">
        <v>1</v>
      </c>
      <c r="E932" s="88"/>
      <c r="F932" s="89">
        <v>90</v>
      </c>
      <c r="G932" s="66" t="str">
        <f>IF(Edges[[#This Row],[Vertex 1]]=Edges[[#This Row],[Vertex 2]],"HIDE","SHOW")</f>
        <v>SHOW</v>
      </c>
      <c r="H932" s="77"/>
      <c r="I932" s="90"/>
      <c r="J932" s="90"/>
      <c r="K932" s="34" t="s">
        <v>66</v>
      </c>
      <c r="L932" s="93">
        <v>932</v>
      </c>
      <c r="M932" s="93"/>
      <c r="N932" s="92"/>
      <c r="O932" s="66" t="s">
        <v>232</v>
      </c>
      <c r="P932" s="68">
        <v>42853.403912037036</v>
      </c>
      <c r="Q932" s="66" t="s">
        <v>8012</v>
      </c>
      <c r="R932" s="66"/>
      <c r="S932" s="66"/>
      <c r="T932" s="66"/>
      <c r="U932" s="66"/>
      <c r="V932" s="70" t="s">
        <v>8073</v>
      </c>
      <c r="W932" s="68">
        <v>42853.403912037036</v>
      </c>
      <c r="X932" s="70" t="s">
        <v>8118</v>
      </c>
      <c r="Y932" s="66"/>
      <c r="Z932" s="66"/>
      <c r="AA932" s="72" t="s">
        <v>8169</v>
      </c>
      <c r="AB932" s="66"/>
      <c r="AC932" s="66" t="b">
        <v>0</v>
      </c>
      <c r="AD932" s="66">
        <v>0</v>
      </c>
      <c r="AE932" s="72" t="s">
        <v>294</v>
      </c>
      <c r="AF932" s="66" t="b">
        <v>0</v>
      </c>
      <c r="AG932" s="66" t="s">
        <v>298</v>
      </c>
      <c r="AH932" s="66"/>
      <c r="AI932" s="72" t="s">
        <v>294</v>
      </c>
      <c r="AJ932" s="66" t="b">
        <v>0</v>
      </c>
      <c r="AK932" s="66">
        <v>4</v>
      </c>
      <c r="AL932" s="72" t="s">
        <v>8165</v>
      </c>
      <c r="AM932" s="66" t="s">
        <v>303</v>
      </c>
      <c r="AN932" s="66" t="b">
        <v>0</v>
      </c>
      <c r="AO932" s="72" t="s">
        <v>8165</v>
      </c>
      <c r="AP932" s="66" t="s">
        <v>178</v>
      </c>
      <c r="AQ932" s="66">
        <v>0</v>
      </c>
      <c r="AR932" s="66">
        <v>0</v>
      </c>
      <c r="AS932" s="66"/>
      <c r="AT932" s="66"/>
      <c r="AU932" s="66"/>
      <c r="AV932" s="66"/>
      <c r="AW932" s="66"/>
      <c r="AX932" s="66"/>
      <c r="AY932" s="66"/>
      <c r="AZ932" s="66"/>
      <c r="BA932" s="66" t="s">
        <v>460</v>
      </c>
      <c r="BB932">
        <v>0</v>
      </c>
      <c r="BC932" s="66" t="str">
        <f>VLOOKUP(Edges[[#This Row],[States]],'Sentiment Classification'!E:G,3,FALSE)</f>
        <v>South</v>
      </c>
      <c r="BD932" s="66" t="str">
        <f>IF(Edges[[#This Row],[Vertex 1]]=Edges[[#This Row],[Vertex 2]],"HIDE","SHOW")</f>
        <v>SHOW</v>
      </c>
      <c r="BE932" s="66">
        <f>VLOOKUP(Edges[[#This Row],[Region]],'Sentiment Classification'!J:K,2,FALSE)</f>
        <v>33</v>
      </c>
      <c r="BF932" s="66">
        <f>VLOOKUP(Edges[[#This Row],[States]],'Sentiment Classification'!E:F,2,FALSE)</f>
        <v>17</v>
      </c>
      <c r="BG932" s="65" t="str">
        <f>REPLACE(INDEX(GroupVertices[Group], MATCH(Edges[[#This Row],[Vertex 1]],GroupVertices[Vertex],0)),1,1,"")</f>
        <v>outh</v>
      </c>
      <c r="BH932" s="65" t="str">
        <f>REPLACE(INDEX(GroupVertices[Group], MATCH(Edges[[#This Row],[Vertex 2]],GroupVertices[Vertex],0)),1,1,"")</f>
        <v>outh</v>
      </c>
      <c r="BI932">
        <v>1</v>
      </c>
    </row>
    <row r="933" spans="1:61" x14ac:dyDescent="0.25">
      <c r="A933" s="64" t="s">
        <v>7928</v>
      </c>
      <c r="B933" s="64" t="s">
        <v>7931</v>
      </c>
      <c r="C933" s="79" t="s">
        <v>9481</v>
      </c>
      <c r="D933" s="87">
        <v>1</v>
      </c>
      <c r="E933" s="88"/>
      <c r="F933" s="89">
        <v>90</v>
      </c>
      <c r="G933" s="66" t="str">
        <f>IF(Edges[[#This Row],[Vertex 1]]=Edges[[#This Row],[Vertex 2]],"HIDE","SHOW")</f>
        <v>SHOW</v>
      </c>
      <c r="H933" s="77"/>
      <c r="I933" s="90"/>
      <c r="J933" s="90"/>
      <c r="K933" s="34" t="s">
        <v>66</v>
      </c>
      <c r="L933" s="93">
        <v>933</v>
      </c>
      <c r="M933" s="93"/>
      <c r="N933" s="92"/>
      <c r="O933" s="66" t="s">
        <v>232</v>
      </c>
      <c r="P933" s="68">
        <v>42853.307256944441</v>
      </c>
      <c r="Q933" s="66" t="s">
        <v>8011</v>
      </c>
      <c r="R933" s="69" t="s">
        <v>8031</v>
      </c>
      <c r="S933" s="66" t="s">
        <v>525</v>
      </c>
      <c r="T933" s="66"/>
      <c r="U933" s="66"/>
      <c r="V933" s="70" t="s">
        <v>8069</v>
      </c>
      <c r="W933" s="68">
        <v>42853.307256944441</v>
      </c>
      <c r="X933" s="70" t="s">
        <v>8114</v>
      </c>
      <c r="Y933" s="66"/>
      <c r="Z933" s="66"/>
      <c r="AA933" s="72" t="s">
        <v>8165</v>
      </c>
      <c r="AB933" s="72" t="s">
        <v>8194</v>
      </c>
      <c r="AC933" s="66" t="b">
        <v>0</v>
      </c>
      <c r="AD933" s="66">
        <v>1</v>
      </c>
      <c r="AE933" s="72" t="s">
        <v>8213</v>
      </c>
      <c r="AF933" s="66" t="b">
        <v>0</v>
      </c>
      <c r="AG933" s="66" t="s">
        <v>298</v>
      </c>
      <c r="AH933" s="66"/>
      <c r="AI933" s="72" t="s">
        <v>294</v>
      </c>
      <c r="AJ933" s="66" t="b">
        <v>0</v>
      </c>
      <c r="AK933" s="66">
        <v>4</v>
      </c>
      <c r="AL933" s="72" t="s">
        <v>294</v>
      </c>
      <c r="AM933" s="66" t="s">
        <v>303</v>
      </c>
      <c r="AN933" s="66" t="b">
        <v>1</v>
      </c>
      <c r="AO933" s="72" t="s">
        <v>8194</v>
      </c>
      <c r="AP933" s="66" t="s">
        <v>178</v>
      </c>
      <c r="AQ933" s="66">
        <v>0</v>
      </c>
      <c r="AR933" s="66">
        <v>0</v>
      </c>
      <c r="AS933" s="66"/>
      <c r="AT933" s="66"/>
      <c r="AU933" s="66"/>
      <c r="AV933" s="66"/>
      <c r="AW933" s="66"/>
      <c r="AX933" s="66"/>
      <c r="AY933" s="66"/>
      <c r="AZ933" s="66"/>
      <c r="BA933" s="66" t="s">
        <v>460</v>
      </c>
      <c r="BB933">
        <v>0</v>
      </c>
      <c r="BC933" s="66" t="str">
        <f>VLOOKUP(Edges[[#This Row],[States]],'Sentiment Classification'!E:G,3,FALSE)</f>
        <v>South</v>
      </c>
      <c r="BD933" s="66" t="str">
        <f>IF(Edges[[#This Row],[Vertex 1]]=Edges[[#This Row],[Vertex 2]],"HIDE","SHOW")</f>
        <v>SHOW</v>
      </c>
      <c r="BE933" s="66">
        <f>VLOOKUP(Edges[[#This Row],[Region]],'Sentiment Classification'!J:K,2,FALSE)</f>
        <v>33</v>
      </c>
      <c r="BF933" s="66">
        <f>VLOOKUP(Edges[[#This Row],[States]],'Sentiment Classification'!E:F,2,FALSE)</f>
        <v>17</v>
      </c>
      <c r="BG933" s="65" t="str">
        <f>REPLACE(INDEX(GroupVertices[Group], MATCH(Edges[[#This Row],[Vertex 1]],GroupVertices[Vertex],0)),1,1,"")</f>
        <v>outh</v>
      </c>
      <c r="BH933" s="65" t="str">
        <f>REPLACE(INDEX(GroupVertices[Group], MATCH(Edges[[#This Row],[Vertex 2]],GroupVertices[Vertex],0)),1,1,"")</f>
        <v>outh</v>
      </c>
      <c r="BI933">
        <v>1</v>
      </c>
    </row>
    <row r="934" spans="1:61" x14ac:dyDescent="0.25">
      <c r="A934" s="64" t="s">
        <v>7929</v>
      </c>
      <c r="B934" s="64" t="s">
        <v>7931</v>
      </c>
      <c r="C934" s="79" t="s">
        <v>9481</v>
      </c>
      <c r="D934" s="87">
        <v>1</v>
      </c>
      <c r="E934" s="88"/>
      <c r="F934" s="89">
        <v>90</v>
      </c>
      <c r="G934" s="66" t="str">
        <f>IF(Edges[[#This Row],[Vertex 1]]=Edges[[#This Row],[Vertex 2]],"HIDE","SHOW")</f>
        <v>SHOW</v>
      </c>
      <c r="H934" s="77"/>
      <c r="I934" s="90"/>
      <c r="J934" s="90"/>
      <c r="K934" s="34" t="s">
        <v>66</v>
      </c>
      <c r="L934" s="93">
        <v>934</v>
      </c>
      <c r="M934" s="93"/>
      <c r="N934" s="92"/>
      <c r="O934" s="66" t="s">
        <v>232</v>
      </c>
      <c r="P934" s="68">
        <v>42853.30976851852</v>
      </c>
      <c r="Q934" s="66" t="s">
        <v>8012</v>
      </c>
      <c r="R934" s="66"/>
      <c r="S934" s="66"/>
      <c r="T934" s="66"/>
      <c r="U934" s="66"/>
      <c r="V934" s="70" t="s">
        <v>8070</v>
      </c>
      <c r="W934" s="68">
        <v>42853.30976851852</v>
      </c>
      <c r="X934" s="70" t="s">
        <v>8115</v>
      </c>
      <c r="Y934" s="66"/>
      <c r="Z934" s="66"/>
      <c r="AA934" s="72" t="s">
        <v>8166</v>
      </c>
      <c r="AB934" s="66"/>
      <c r="AC934" s="66" t="b">
        <v>0</v>
      </c>
      <c r="AD934" s="66">
        <v>0</v>
      </c>
      <c r="AE934" s="72" t="s">
        <v>294</v>
      </c>
      <c r="AF934" s="66" t="b">
        <v>0</v>
      </c>
      <c r="AG934" s="66" t="s">
        <v>298</v>
      </c>
      <c r="AH934" s="66"/>
      <c r="AI934" s="72" t="s">
        <v>294</v>
      </c>
      <c r="AJ934" s="66" t="b">
        <v>0</v>
      </c>
      <c r="AK934" s="66">
        <v>4</v>
      </c>
      <c r="AL934" s="72" t="s">
        <v>8165</v>
      </c>
      <c r="AM934" s="66" t="s">
        <v>471</v>
      </c>
      <c r="AN934" s="66" t="b">
        <v>0</v>
      </c>
      <c r="AO934" s="72" t="s">
        <v>8165</v>
      </c>
      <c r="AP934" s="66" t="s">
        <v>178</v>
      </c>
      <c r="AQ934" s="66">
        <v>0</v>
      </c>
      <c r="AR934" s="66">
        <v>0</v>
      </c>
      <c r="AS934" s="66"/>
      <c r="AT934" s="66"/>
      <c r="AU934" s="66"/>
      <c r="AV934" s="66"/>
      <c r="AW934" s="66"/>
      <c r="AX934" s="66"/>
      <c r="AY934" s="66"/>
      <c r="AZ934" s="66"/>
      <c r="BA934" s="66" t="s">
        <v>460</v>
      </c>
      <c r="BB934">
        <v>0</v>
      </c>
      <c r="BC934" s="66" t="str">
        <f>VLOOKUP(Edges[[#This Row],[States]],'Sentiment Classification'!E:G,3,FALSE)</f>
        <v>South</v>
      </c>
      <c r="BD934" s="66" t="str">
        <f>IF(Edges[[#This Row],[Vertex 1]]=Edges[[#This Row],[Vertex 2]],"HIDE","SHOW")</f>
        <v>SHOW</v>
      </c>
      <c r="BE934" s="66">
        <f>VLOOKUP(Edges[[#This Row],[Region]],'Sentiment Classification'!J:K,2,FALSE)</f>
        <v>33</v>
      </c>
      <c r="BF934" s="66">
        <f>VLOOKUP(Edges[[#This Row],[States]],'Sentiment Classification'!E:F,2,FALSE)</f>
        <v>17</v>
      </c>
      <c r="BG934" s="65" t="str">
        <f>REPLACE(INDEX(GroupVertices[Group], MATCH(Edges[[#This Row],[Vertex 1]],GroupVertices[Vertex],0)),1,1,"")</f>
        <v>outh</v>
      </c>
      <c r="BH934" s="65" t="str">
        <f>REPLACE(INDEX(GroupVertices[Group], MATCH(Edges[[#This Row],[Vertex 2]],GroupVertices[Vertex],0)),1,1,"")</f>
        <v>outh</v>
      </c>
      <c r="BI934">
        <v>1</v>
      </c>
    </row>
    <row r="935" spans="1:61" x14ac:dyDescent="0.25">
      <c r="A935" s="64" t="s">
        <v>7931</v>
      </c>
      <c r="B935" s="64" t="s">
        <v>7932</v>
      </c>
      <c r="C935" s="79" t="s">
        <v>9481</v>
      </c>
      <c r="D935" s="87">
        <v>1</v>
      </c>
      <c r="E935" s="88"/>
      <c r="F935" s="89">
        <v>90</v>
      </c>
      <c r="G935" s="66" t="str">
        <f>IF(Edges[[#This Row],[Vertex 1]]=Edges[[#This Row],[Vertex 2]],"HIDE","SHOW")</f>
        <v>SHOW</v>
      </c>
      <c r="H935" s="77"/>
      <c r="I935" s="90"/>
      <c r="J935" s="90"/>
      <c r="K935" s="34" t="s">
        <v>66</v>
      </c>
      <c r="L935" s="93">
        <v>935</v>
      </c>
      <c r="M935" s="93"/>
      <c r="N935" s="92"/>
      <c r="O935" s="66" t="s">
        <v>232</v>
      </c>
      <c r="P935" s="68">
        <v>42853.364803240744</v>
      </c>
      <c r="Q935" s="66" t="s">
        <v>8012</v>
      </c>
      <c r="R935" s="66"/>
      <c r="S935" s="66"/>
      <c r="T935" s="66"/>
      <c r="U935" s="66"/>
      <c r="V935" s="70" t="s">
        <v>8072</v>
      </c>
      <c r="W935" s="68">
        <v>42853.364803240744</v>
      </c>
      <c r="X935" s="70" t="s">
        <v>8117</v>
      </c>
      <c r="Y935" s="66"/>
      <c r="Z935" s="66"/>
      <c r="AA935" s="72" t="s">
        <v>8168</v>
      </c>
      <c r="AB935" s="66"/>
      <c r="AC935" s="66" t="b">
        <v>0</v>
      </c>
      <c r="AD935" s="66">
        <v>0</v>
      </c>
      <c r="AE935" s="72" t="s">
        <v>294</v>
      </c>
      <c r="AF935" s="66" t="b">
        <v>0</v>
      </c>
      <c r="AG935" s="66" t="s">
        <v>298</v>
      </c>
      <c r="AH935" s="66"/>
      <c r="AI935" s="72" t="s">
        <v>294</v>
      </c>
      <c r="AJ935" s="66" t="b">
        <v>0</v>
      </c>
      <c r="AK935" s="66">
        <v>4</v>
      </c>
      <c r="AL935" s="72" t="s">
        <v>8165</v>
      </c>
      <c r="AM935" s="66" t="s">
        <v>303</v>
      </c>
      <c r="AN935" s="66" t="b">
        <v>0</v>
      </c>
      <c r="AO935" s="72" t="s">
        <v>8165</v>
      </c>
      <c r="AP935" s="66" t="s">
        <v>178</v>
      </c>
      <c r="AQ935" s="66">
        <v>0</v>
      </c>
      <c r="AR935" s="66">
        <v>0</v>
      </c>
      <c r="AS935" s="66"/>
      <c r="AT935" s="66"/>
      <c r="AU935" s="66"/>
      <c r="AV935" s="66"/>
      <c r="AW935" s="66"/>
      <c r="AX935" s="66"/>
      <c r="AY935" s="66"/>
      <c r="AZ935" s="66"/>
      <c r="BA935" s="66" t="s">
        <v>460</v>
      </c>
      <c r="BB935">
        <v>0</v>
      </c>
      <c r="BC935" s="66" t="str">
        <f>VLOOKUP(Edges[[#This Row],[States]],'Sentiment Classification'!E:G,3,FALSE)</f>
        <v>South</v>
      </c>
      <c r="BD935" s="66" t="str">
        <f>IF(Edges[[#This Row],[Vertex 1]]=Edges[[#This Row],[Vertex 2]],"HIDE","SHOW")</f>
        <v>SHOW</v>
      </c>
      <c r="BE935" s="66">
        <f>VLOOKUP(Edges[[#This Row],[Region]],'Sentiment Classification'!J:K,2,FALSE)</f>
        <v>33</v>
      </c>
      <c r="BF935" s="66">
        <f>VLOOKUP(Edges[[#This Row],[States]],'Sentiment Classification'!E:F,2,FALSE)</f>
        <v>17</v>
      </c>
      <c r="BG935" s="65" t="str">
        <f>REPLACE(INDEX(GroupVertices[Group], MATCH(Edges[[#This Row],[Vertex 1]],GroupVertices[Vertex],0)),1,1,"")</f>
        <v>outh</v>
      </c>
      <c r="BH935" s="65" t="str">
        <f>REPLACE(INDEX(GroupVertices[Group], MATCH(Edges[[#This Row],[Vertex 2]],GroupVertices[Vertex],0)),1,1,"")</f>
        <v>outh</v>
      </c>
      <c r="BI935">
        <v>1</v>
      </c>
    </row>
    <row r="936" spans="1:61" x14ac:dyDescent="0.25">
      <c r="A936" s="64" t="s">
        <v>7931</v>
      </c>
      <c r="B936" s="64" t="s">
        <v>7969</v>
      </c>
      <c r="C936" s="79" t="s">
        <v>9481</v>
      </c>
      <c r="D936" s="87">
        <v>1</v>
      </c>
      <c r="E936" s="88"/>
      <c r="F936" s="89">
        <v>90</v>
      </c>
      <c r="G936" s="66" t="str">
        <f>IF(Edges[[#This Row],[Vertex 1]]=Edges[[#This Row],[Vertex 2]],"HIDE","SHOW")</f>
        <v>SHOW</v>
      </c>
      <c r="H936" s="77"/>
      <c r="I936" s="90"/>
      <c r="J936" s="90"/>
      <c r="K936" s="34" t="s">
        <v>65</v>
      </c>
      <c r="L936" s="93">
        <v>936</v>
      </c>
      <c r="M936" s="93"/>
      <c r="N936" s="92"/>
      <c r="O936" s="66" t="s">
        <v>232</v>
      </c>
      <c r="P936" s="68">
        <v>42853.364803240744</v>
      </c>
      <c r="Q936" s="66" t="s">
        <v>8012</v>
      </c>
      <c r="R936" s="66"/>
      <c r="S936" s="66"/>
      <c r="T936" s="66"/>
      <c r="U936" s="66"/>
      <c r="V936" s="70" t="s">
        <v>8072</v>
      </c>
      <c r="W936" s="68">
        <v>42853.364803240744</v>
      </c>
      <c r="X936" s="70" t="s">
        <v>8117</v>
      </c>
      <c r="Y936" s="66"/>
      <c r="Z936" s="66"/>
      <c r="AA936" s="72" t="s">
        <v>8168</v>
      </c>
      <c r="AB936" s="66"/>
      <c r="AC936" s="66" t="b">
        <v>0</v>
      </c>
      <c r="AD936" s="66">
        <v>0</v>
      </c>
      <c r="AE936" s="72" t="s">
        <v>294</v>
      </c>
      <c r="AF936" s="66" t="b">
        <v>0</v>
      </c>
      <c r="AG936" s="66" t="s">
        <v>298</v>
      </c>
      <c r="AH936" s="66"/>
      <c r="AI936" s="72" t="s">
        <v>294</v>
      </c>
      <c r="AJ936" s="66" t="b">
        <v>0</v>
      </c>
      <c r="AK936" s="66">
        <v>4</v>
      </c>
      <c r="AL936" s="72" t="s">
        <v>8165</v>
      </c>
      <c r="AM936" s="66" t="s">
        <v>303</v>
      </c>
      <c r="AN936" s="66" t="b">
        <v>0</v>
      </c>
      <c r="AO936" s="72" t="s">
        <v>8165</v>
      </c>
      <c r="AP936" s="66" t="s">
        <v>178</v>
      </c>
      <c r="AQ936" s="66">
        <v>0</v>
      </c>
      <c r="AR936" s="66">
        <v>0</v>
      </c>
      <c r="AS936" s="66"/>
      <c r="AT936" s="66"/>
      <c r="AU936" s="66"/>
      <c r="AV936" s="66"/>
      <c r="AW936" s="66"/>
      <c r="AX936" s="66"/>
      <c r="AY936" s="66"/>
      <c r="AZ936" s="66"/>
      <c r="BA936" s="66" t="s">
        <v>460</v>
      </c>
      <c r="BB936">
        <v>0</v>
      </c>
      <c r="BC936" s="66" t="str">
        <f>VLOOKUP(Edges[[#This Row],[States]],'Sentiment Classification'!E:G,3,FALSE)</f>
        <v>South</v>
      </c>
      <c r="BD936" s="66" t="str">
        <f>IF(Edges[[#This Row],[Vertex 1]]=Edges[[#This Row],[Vertex 2]],"HIDE","SHOW")</f>
        <v>SHOW</v>
      </c>
      <c r="BE936" s="66">
        <f>VLOOKUP(Edges[[#This Row],[Region]],'Sentiment Classification'!J:K,2,FALSE)</f>
        <v>33</v>
      </c>
      <c r="BF936" s="66">
        <f>VLOOKUP(Edges[[#This Row],[States]],'Sentiment Classification'!E:F,2,FALSE)</f>
        <v>17</v>
      </c>
      <c r="BG936" s="65" t="str">
        <f>REPLACE(INDEX(GroupVertices[Group], MATCH(Edges[[#This Row],[Vertex 1]],GroupVertices[Vertex],0)),1,1,"")</f>
        <v>outh</v>
      </c>
      <c r="BH936" s="65" t="str">
        <f>REPLACE(INDEX(GroupVertices[Group], MATCH(Edges[[#This Row],[Vertex 2]],GroupVertices[Vertex],0)),1,1,"")</f>
        <v>outh</v>
      </c>
      <c r="BI936">
        <v>1</v>
      </c>
    </row>
    <row r="937" spans="1:61" x14ac:dyDescent="0.25">
      <c r="A937" s="64" t="s">
        <v>7931</v>
      </c>
      <c r="B937" s="64" t="s">
        <v>7970</v>
      </c>
      <c r="C937" s="79" t="s">
        <v>9481</v>
      </c>
      <c r="D937" s="87">
        <v>1</v>
      </c>
      <c r="E937" s="88"/>
      <c r="F937" s="89">
        <v>90</v>
      </c>
      <c r="G937" s="66" t="str">
        <f>IF(Edges[[#This Row],[Vertex 1]]=Edges[[#This Row],[Vertex 2]],"HIDE","SHOW")</f>
        <v>SHOW</v>
      </c>
      <c r="H937" s="77"/>
      <c r="I937" s="90"/>
      <c r="J937" s="90"/>
      <c r="K937" s="34" t="s">
        <v>65</v>
      </c>
      <c r="L937" s="93">
        <v>937</v>
      </c>
      <c r="M937" s="93"/>
      <c r="N937" s="92"/>
      <c r="O937" s="66" t="s">
        <v>232</v>
      </c>
      <c r="P937" s="68">
        <v>42853.364803240744</v>
      </c>
      <c r="Q937" s="66" t="s">
        <v>8012</v>
      </c>
      <c r="R937" s="66"/>
      <c r="S937" s="66"/>
      <c r="T937" s="66"/>
      <c r="U937" s="66"/>
      <c r="V937" s="70" t="s">
        <v>8072</v>
      </c>
      <c r="W937" s="68">
        <v>42853.364803240744</v>
      </c>
      <c r="X937" s="70" t="s">
        <v>8117</v>
      </c>
      <c r="Y937" s="66"/>
      <c r="Z937" s="66"/>
      <c r="AA937" s="72" t="s">
        <v>8168</v>
      </c>
      <c r="AB937" s="66"/>
      <c r="AC937" s="66" t="b">
        <v>0</v>
      </c>
      <c r="AD937" s="66">
        <v>0</v>
      </c>
      <c r="AE937" s="72" t="s">
        <v>294</v>
      </c>
      <c r="AF937" s="66" t="b">
        <v>0</v>
      </c>
      <c r="AG937" s="66" t="s">
        <v>298</v>
      </c>
      <c r="AH937" s="66"/>
      <c r="AI937" s="72" t="s">
        <v>294</v>
      </c>
      <c r="AJ937" s="66" t="b">
        <v>0</v>
      </c>
      <c r="AK937" s="66">
        <v>4</v>
      </c>
      <c r="AL937" s="72" t="s">
        <v>8165</v>
      </c>
      <c r="AM937" s="66" t="s">
        <v>303</v>
      </c>
      <c r="AN937" s="66" t="b">
        <v>0</v>
      </c>
      <c r="AO937" s="72" t="s">
        <v>8165</v>
      </c>
      <c r="AP937" s="66" t="s">
        <v>178</v>
      </c>
      <c r="AQ937" s="66">
        <v>0</v>
      </c>
      <c r="AR937" s="66">
        <v>0</v>
      </c>
      <c r="AS937" s="66"/>
      <c r="AT937" s="66"/>
      <c r="AU937" s="66"/>
      <c r="AV937" s="66"/>
      <c r="AW937" s="66"/>
      <c r="AX937" s="66"/>
      <c r="AY937" s="66"/>
      <c r="AZ937" s="66"/>
      <c r="BA937" s="66" t="s">
        <v>460</v>
      </c>
      <c r="BB937">
        <v>0</v>
      </c>
      <c r="BC937" s="66" t="str">
        <f>VLOOKUP(Edges[[#This Row],[States]],'Sentiment Classification'!E:G,3,FALSE)</f>
        <v>South</v>
      </c>
      <c r="BD937" s="66" t="str">
        <f>IF(Edges[[#This Row],[Vertex 1]]=Edges[[#This Row],[Vertex 2]],"HIDE","SHOW")</f>
        <v>SHOW</v>
      </c>
      <c r="BE937" s="66">
        <f>VLOOKUP(Edges[[#This Row],[Region]],'Sentiment Classification'!J:K,2,FALSE)</f>
        <v>33</v>
      </c>
      <c r="BF937" s="66">
        <f>VLOOKUP(Edges[[#This Row],[States]],'Sentiment Classification'!E:F,2,FALSE)</f>
        <v>17</v>
      </c>
      <c r="BG937" s="65" t="str">
        <f>REPLACE(INDEX(GroupVertices[Group], MATCH(Edges[[#This Row],[Vertex 1]],GroupVertices[Vertex],0)),1,1,"")</f>
        <v>outh</v>
      </c>
      <c r="BH937" s="65" t="str">
        <f>REPLACE(INDEX(GroupVertices[Group], MATCH(Edges[[#This Row],[Vertex 2]],GroupVertices[Vertex],0)),1,1,"")</f>
        <v>outh</v>
      </c>
      <c r="BI937">
        <v>1</v>
      </c>
    </row>
    <row r="938" spans="1:61" x14ac:dyDescent="0.25">
      <c r="A938" s="64" t="s">
        <v>7931</v>
      </c>
      <c r="B938" s="64" t="s">
        <v>7929</v>
      </c>
      <c r="C938" s="79" t="s">
        <v>9481</v>
      </c>
      <c r="D938" s="87">
        <v>1</v>
      </c>
      <c r="E938" s="88"/>
      <c r="F938" s="89">
        <v>90</v>
      </c>
      <c r="G938" s="66" t="str">
        <f>IF(Edges[[#This Row],[Vertex 1]]=Edges[[#This Row],[Vertex 2]],"HIDE","SHOW")</f>
        <v>SHOW</v>
      </c>
      <c r="H938" s="77"/>
      <c r="I938" s="90"/>
      <c r="J938" s="90"/>
      <c r="K938" s="34" t="s">
        <v>66</v>
      </c>
      <c r="L938" s="93">
        <v>938</v>
      </c>
      <c r="M938" s="93"/>
      <c r="N938" s="92"/>
      <c r="O938" s="66" t="s">
        <v>232</v>
      </c>
      <c r="P938" s="68">
        <v>42853.364803240744</v>
      </c>
      <c r="Q938" s="66" t="s">
        <v>8012</v>
      </c>
      <c r="R938" s="66"/>
      <c r="S938" s="66"/>
      <c r="T938" s="66"/>
      <c r="U938" s="66"/>
      <c r="V938" s="70" t="s">
        <v>8072</v>
      </c>
      <c r="W938" s="68">
        <v>42853.364803240744</v>
      </c>
      <c r="X938" s="70" t="s">
        <v>8117</v>
      </c>
      <c r="Y938" s="66"/>
      <c r="Z938" s="66"/>
      <c r="AA938" s="72" t="s">
        <v>8168</v>
      </c>
      <c r="AB938" s="66"/>
      <c r="AC938" s="66" t="b">
        <v>0</v>
      </c>
      <c r="AD938" s="66">
        <v>0</v>
      </c>
      <c r="AE938" s="72" t="s">
        <v>294</v>
      </c>
      <c r="AF938" s="66" t="b">
        <v>0</v>
      </c>
      <c r="AG938" s="66" t="s">
        <v>298</v>
      </c>
      <c r="AH938" s="66"/>
      <c r="AI938" s="72" t="s">
        <v>294</v>
      </c>
      <c r="AJ938" s="66" t="b">
        <v>0</v>
      </c>
      <c r="AK938" s="66">
        <v>4</v>
      </c>
      <c r="AL938" s="72" t="s">
        <v>8165</v>
      </c>
      <c r="AM938" s="66" t="s">
        <v>303</v>
      </c>
      <c r="AN938" s="66" t="b">
        <v>0</v>
      </c>
      <c r="AO938" s="72" t="s">
        <v>8165</v>
      </c>
      <c r="AP938" s="66" t="s">
        <v>178</v>
      </c>
      <c r="AQ938" s="66">
        <v>0</v>
      </c>
      <c r="AR938" s="66">
        <v>0</v>
      </c>
      <c r="AS938" s="66"/>
      <c r="AT938" s="66"/>
      <c r="AU938" s="66"/>
      <c r="AV938" s="66"/>
      <c r="AW938" s="66"/>
      <c r="AX938" s="66"/>
      <c r="AY938" s="66"/>
      <c r="AZ938" s="66"/>
      <c r="BA938" s="66" t="s">
        <v>460</v>
      </c>
      <c r="BB938">
        <v>0</v>
      </c>
      <c r="BC938" s="66" t="str">
        <f>VLOOKUP(Edges[[#This Row],[States]],'Sentiment Classification'!E:G,3,FALSE)</f>
        <v>South</v>
      </c>
      <c r="BD938" s="66" t="str">
        <f>IF(Edges[[#This Row],[Vertex 1]]=Edges[[#This Row],[Vertex 2]],"HIDE","SHOW")</f>
        <v>SHOW</v>
      </c>
      <c r="BE938" s="66">
        <f>VLOOKUP(Edges[[#This Row],[Region]],'Sentiment Classification'!J:K,2,FALSE)</f>
        <v>33</v>
      </c>
      <c r="BF938" s="66">
        <f>VLOOKUP(Edges[[#This Row],[States]],'Sentiment Classification'!E:F,2,FALSE)</f>
        <v>17</v>
      </c>
      <c r="BG938" s="65" t="str">
        <f>REPLACE(INDEX(GroupVertices[Group], MATCH(Edges[[#This Row],[Vertex 1]],GroupVertices[Vertex],0)),1,1,"")</f>
        <v>outh</v>
      </c>
      <c r="BH938" s="65" t="str">
        <f>REPLACE(INDEX(GroupVertices[Group], MATCH(Edges[[#This Row],[Vertex 2]],GroupVertices[Vertex],0)),1,1,"")</f>
        <v>outh</v>
      </c>
      <c r="BI938">
        <v>1</v>
      </c>
    </row>
    <row r="939" spans="1:61" x14ac:dyDescent="0.25">
      <c r="A939" s="64" t="s">
        <v>7931</v>
      </c>
      <c r="B939" s="64" t="s">
        <v>7928</v>
      </c>
      <c r="C939" s="79" t="s">
        <v>9481</v>
      </c>
      <c r="D939" s="87">
        <v>1</v>
      </c>
      <c r="E939" s="88"/>
      <c r="F939" s="89">
        <v>90</v>
      </c>
      <c r="G939" s="66" t="str">
        <f>IF(Edges[[#This Row],[Vertex 1]]=Edges[[#This Row],[Vertex 2]],"HIDE","SHOW")</f>
        <v>SHOW</v>
      </c>
      <c r="H939" s="77"/>
      <c r="I939" s="90"/>
      <c r="J939" s="90"/>
      <c r="K939" s="34" t="s">
        <v>66</v>
      </c>
      <c r="L939" s="93">
        <v>939</v>
      </c>
      <c r="M939" s="93"/>
      <c r="N939" s="92"/>
      <c r="O939" s="66" t="s">
        <v>232</v>
      </c>
      <c r="P939" s="68">
        <v>42853.364803240744</v>
      </c>
      <c r="Q939" s="66" t="s">
        <v>8012</v>
      </c>
      <c r="R939" s="66"/>
      <c r="S939" s="66"/>
      <c r="T939" s="66"/>
      <c r="U939" s="66"/>
      <c r="V939" s="70" t="s">
        <v>8072</v>
      </c>
      <c r="W939" s="68">
        <v>42853.364803240744</v>
      </c>
      <c r="X939" s="70" t="s">
        <v>8117</v>
      </c>
      <c r="Y939" s="66"/>
      <c r="Z939" s="66"/>
      <c r="AA939" s="72" t="s">
        <v>8168</v>
      </c>
      <c r="AB939" s="66"/>
      <c r="AC939" s="66" t="b">
        <v>0</v>
      </c>
      <c r="AD939" s="66">
        <v>0</v>
      </c>
      <c r="AE939" s="72" t="s">
        <v>294</v>
      </c>
      <c r="AF939" s="66" t="b">
        <v>0</v>
      </c>
      <c r="AG939" s="66" t="s">
        <v>298</v>
      </c>
      <c r="AH939" s="66"/>
      <c r="AI939" s="72" t="s">
        <v>294</v>
      </c>
      <c r="AJ939" s="66" t="b">
        <v>0</v>
      </c>
      <c r="AK939" s="66">
        <v>4</v>
      </c>
      <c r="AL939" s="72" t="s">
        <v>8165</v>
      </c>
      <c r="AM939" s="66" t="s">
        <v>303</v>
      </c>
      <c r="AN939" s="66" t="b">
        <v>0</v>
      </c>
      <c r="AO939" s="72" t="s">
        <v>8165</v>
      </c>
      <c r="AP939" s="66" t="s">
        <v>178</v>
      </c>
      <c r="AQ939" s="66">
        <v>0</v>
      </c>
      <c r="AR939" s="66">
        <v>0</v>
      </c>
      <c r="AS939" s="66"/>
      <c r="AT939" s="66"/>
      <c r="AU939" s="66"/>
      <c r="AV939" s="66"/>
      <c r="AW939" s="66"/>
      <c r="AX939" s="66"/>
      <c r="AY939" s="66"/>
      <c r="AZ939" s="66"/>
      <c r="BA939" s="66" t="s">
        <v>460</v>
      </c>
      <c r="BB939">
        <v>0</v>
      </c>
      <c r="BC939" s="66" t="str">
        <f>VLOOKUP(Edges[[#This Row],[States]],'Sentiment Classification'!E:G,3,FALSE)</f>
        <v>South</v>
      </c>
      <c r="BD939" s="66" t="str">
        <f>IF(Edges[[#This Row],[Vertex 1]]=Edges[[#This Row],[Vertex 2]],"HIDE","SHOW")</f>
        <v>SHOW</v>
      </c>
      <c r="BE939" s="66">
        <f>VLOOKUP(Edges[[#This Row],[Region]],'Sentiment Classification'!J:K,2,FALSE)</f>
        <v>33</v>
      </c>
      <c r="BF939" s="66">
        <f>VLOOKUP(Edges[[#This Row],[States]],'Sentiment Classification'!E:F,2,FALSE)</f>
        <v>17</v>
      </c>
      <c r="BG939" s="65" t="str">
        <f>REPLACE(INDEX(GroupVertices[Group], MATCH(Edges[[#This Row],[Vertex 1]],GroupVertices[Vertex],0)),1,1,"")</f>
        <v>outh</v>
      </c>
      <c r="BH939" s="65" t="str">
        <f>REPLACE(INDEX(GroupVertices[Group], MATCH(Edges[[#This Row],[Vertex 2]],GroupVertices[Vertex],0)),1,1,"")</f>
        <v>outh</v>
      </c>
      <c r="BI939">
        <v>1</v>
      </c>
    </row>
    <row r="940" spans="1:61" x14ac:dyDescent="0.25">
      <c r="A940" s="64" t="s">
        <v>7932</v>
      </c>
      <c r="B940" s="64" t="s">
        <v>7931</v>
      </c>
      <c r="C940" s="79" t="s">
        <v>9481</v>
      </c>
      <c r="D940" s="87">
        <v>1</v>
      </c>
      <c r="E940" s="88"/>
      <c r="F940" s="89">
        <v>90</v>
      </c>
      <c r="G940" s="66" t="str">
        <f>IF(Edges[[#This Row],[Vertex 1]]=Edges[[#This Row],[Vertex 2]],"HIDE","SHOW")</f>
        <v>SHOW</v>
      </c>
      <c r="H940" s="77"/>
      <c r="I940" s="90"/>
      <c r="J940" s="90"/>
      <c r="K940" s="34" t="s">
        <v>66</v>
      </c>
      <c r="L940" s="93">
        <v>940</v>
      </c>
      <c r="M940" s="93"/>
      <c r="N940" s="92"/>
      <c r="O940" s="66" t="s">
        <v>232</v>
      </c>
      <c r="P940" s="68">
        <v>42853.403912037036</v>
      </c>
      <c r="Q940" s="66" t="s">
        <v>8012</v>
      </c>
      <c r="R940" s="66"/>
      <c r="S940" s="66"/>
      <c r="T940" s="66"/>
      <c r="U940" s="66"/>
      <c r="V940" s="70" t="s">
        <v>8073</v>
      </c>
      <c r="W940" s="68">
        <v>42853.403912037036</v>
      </c>
      <c r="X940" s="70" t="s">
        <v>8118</v>
      </c>
      <c r="Y940" s="66"/>
      <c r="Z940" s="66"/>
      <c r="AA940" s="72" t="s">
        <v>8169</v>
      </c>
      <c r="AB940" s="66"/>
      <c r="AC940" s="66" t="b">
        <v>0</v>
      </c>
      <c r="AD940" s="66">
        <v>0</v>
      </c>
      <c r="AE940" s="72" t="s">
        <v>294</v>
      </c>
      <c r="AF940" s="66" t="b">
        <v>0</v>
      </c>
      <c r="AG940" s="66" t="s">
        <v>298</v>
      </c>
      <c r="AH940" s="66"/>
      <c r="AI940" s="72" t="s">
        <v>294</v>
      </c>
      <c r="AJ940" s="66" t="b">
        <v>0</v>
      </c>
      <c r="AK940" s="66">
        <v>4</v>
      </c>
      <c r="AL940" s="72" t="s">
        <v>8165</v>
      </c>
      <c r="AM940" s="66" t="s">
        <v>303</v>
      </c>
      <c r="AN940" s="66" t="b">
        <v>0</v>
      </c>
      <c r="AO940" s="72" t="s">
        <v>8165</v>
      </c>
      <c r="AP940" s="66" t="s">
        <v>178</v>
      </c>
      <c r="AQ940" s="66">
        <v>0</v>
      </c>
      <c r="AR940" s="66">
        <v>0</v>
      </c>
      <c r="AS940" s="66"/>
      <c r="AT940" s="66"/>
      <c r="AU940" s="66"/>
      <c r="AV940" s="66"/>
      <c r="AW940" s="66"/>
      <c r="AX940" s="66"/>
      <c r="AY940" s="66"/>
      <c r="AZ940" s="66"/>
      <c r="BA940" s="66" t="s">
        <v>460</v>
      </c>
      <c r="BB940">
        <v>0</v>
      </c>
      <c r="BC940" s="66" t="str">
        <f>VLOOKUP(Edges[[#This Row],[States]],'Sentiment Classification'!E:G,3,FALSE)</f>
        <v>South</v>
      </c>
      <c r="BD940" s="66" t="str">
        <f>IF(Edges[[#This Row],[Vertex 1]]=Edges[[#This Row],[Vertex 2]],"HIDE","SHOW")</f>
        <v>SHOW</v>
      </c>
      <c r="BE940" s="66">
        <f>VLOOKUP(Edges[[#This Row],[Region]],'Sentiment Classification'!J:K,2,FALSE)</f>
        <v>33</v>
      </c>
      <c r="BF940" s="66">
        <f>VLOOKUP(Edges[[#This Row],[States]],'Sentiment Classification'!E:F,2,FALSE)</f>
        <v>17</v>
      </c>
      <c r="BG940" s="65" t="str">
        <f>REPLACE(INDEX(GroupVertices[Group], MATCH(Edges[[#This Row],[Vertex 1]],GroupVertices[Vertex],0)),1,1,"")</f>
        <v>outh</v>
      </c>
      <c r="BH940" s="65" t="str">
        <f>REPLACE(INDEX(GroupVertices[Group], MATCH(Edges[[#This Row],[Vertex 2]],GroupVertices[Vertex],0)),1,1,"")</f>
        <v>outh</v>
      </c>
      <c r="BI940">
        <v>1</v>
      </c>
    </row>
    <row r="941" spans="1:61" x14ac:dyDescent="0.25">
      <c r="A941" s="64" t="s">
        <v>7928</v>
      </c>
      <c r="B941" s="64" t="s">
        <v>7969</v>
      </c>
      <c r="C941" s="79" t="s">
        <v>9481</v>
      </c>
      <c r="D941" s="87">
        <v>1</v>
      </c>
      <c r="E941" s="88"/>
      <c r="F941" s="89">
        <v>90</v>
      </c>
      <c r="G941" s="66" t="str">
        <f>IF(Edges[[#This Row],[Vertex 1]]=Edges[[#This Row],[Vertex 2]],"HIDE","SHOW")</f>
        <v>SHOW</v>
      </c>
      <c r="H941" s="77"/>
      <c r="I941" s="90"/>
      <c r="J941" s="90"/>
      <c r="K941" s="34" t="s">
        <v>65</v>
      </c>
      <c r="L941" s="93">
        <v>941</v>
      </c>
      <c r="M941" s="93"/>
      <c r="N941" s="92"/>
      <c r="O941" s="66" t="s">
        <v>232</v>
      </c>
      <c r="P941" s="68">
        <v>42853.307256944441</v>
      </c>
      <c r="Q941" s="66" t="s">
        <v>8011</v>
      </c>
      <c r="R941" s="69" t="s">
        <v>8031</v>
      </c>
      <c r="S941" s="66" t="s">
        <v>525</v>
      </c>
      <c r="T941" s="66"/>
      <c r="U941" s="66"/>
      <c r="V941" s="70" t="s">
        <v>8069</v>
      </c>
      <c r="W941" s="68">
        <v>42853.307256944441</v>
      </c>
      <c r="X941" s="70" t="s">
        <v>8114</v>
      </c>
      <c r="Y941" s="66"/>
      <c r="Z941" s="66"/>
      <c r="AA941" s="72" t="s">
        <v>8165</v>
      </c>
      <c r="AB941" s="72" t="s">
        <v>8194</v>
      </c>
      <c r="AC941" s="66" t="b">
        <v>0</v>
      </c>
      <c r="AD941" s="66">
        <v>1</v>
      </c>
      <c r="AE941" s="72" t="s">
        <v>8213</v>
      </c>
      <c r="AF941" s="66" t="b">
        <v>0</v>
      </c>
      <c r="AG941" s="66" t="s">
        <v>298</v>
      </c>
      <c r="AH941" s="66"/>
      <c r="AI941" s="72" t="s">
        <v>294</v>
      </c>
      <c r="AJ941" s="66" t="b">
        <v>0</v>
      </c>
      <c r="AK941" s="66">
        <v>4</v>
      </c>
      <c r="AL941" s="72" t="s">
        <v>294</v>
      </c>
      <c r="AM941" s="66" t="s">
        <v>303</v>
      </c>
      <c r="AN941" s="66" t="b">
        <v>1</v>
      </c>
      <c r="AO941" s="72" t="s">
        <v>8194</v>
      </c>
      <c r="AP941" s="66" t="s">
        <v>178</v>
      </c>
      <c r="AQ941" s="66">
        <v>0</v>
      </c>
      <c r="AR941" s="66">
        <v>0</v>
      </c>
      <c r="AS941" s="66"/>
      <c r="AT941" s="66"/>
      <c r="AU941" s="66"/>
      <c r="AV941" s="66"/>
      <c r="AW941" s="66"/>
      <c r="AX941" s="66"/>
      <c r="AY941" s="66"/>
      <c r="AZ941" s="66"/>
      <c r="BA941" s="66" t="s">
        <v>460</v>
      </c>
      <c r="BB941">
        <v>0</v>
      </c>
      <c r="BC941" s="66" t="str">
        <f>VLOOKUP(Edges[[#This Row],[States]],'Sentiment Classification'!E:G,3,FALSE)</f>
        <v>South</v>
      </c>
      <c r="BD941" s="66" t="str">
        <f>IF(Edges[[#This Row],[Vertex 1]]=Edges[[#This Row],[Vertex 2]],"HIDE","SHOW")</f>
        <v>SHOW</v>
      </c>
      <c r="BE941" s="66">
        <f>VLOOKUP(Edges[[#This Row],[Region]],'Sentiment Classification'!J:K,2,FALSE)</f>
        <v>33</v>
      </c>
      <c r="BF941" s="66">
        <f>VLOOKUP(Edges[[#This Row],[States]],'Sentiment Classification'!E:F,2,FALSE)</f>
        <v>17</v>
      </c>
      <c r="BG941" s="65" t="str">
        <f>REPLACE(INDEX(GroupVertices[Group], MATCH(Edges[[#This Row],[Vertex 1]],GroupVertices[Vertex],0)),1,1,"")</f>
        <v>outh</v>
      </c>
      <c r="BH941" s="65" t="str">
        <f>REPLACE(INDEX(GroupVertices[Group], MATCH(Edges[[#This Row],[Vertex 2]],GroupVertices[Vertex],0)),1,1,"")</f>
        <v>outh</v>
      </c>
      <c r="BI941">
        <v>1</v>
      </c>
    </row>
    <row r="942" spans="1:61" x14ac:dyDescent="0.25">
      <c r="A942" s="64" t="s">
        <v>7929</v>
      </c>
      <c r="B942" s="64" t="s">
        <v>7969</v>
      </c>
      <c r="C942" s="79" t="s">
        <v>9481</v>
      </c>
      <c r="D942" s="87">
        <v>1</v>
      </c>
      <c r="E942" s="88"/>
      <c r="F942" s="89">
        <v>90</v>
      </c>
      <c r="G942" s="66" t="str">
        <f>IF(Edges[[#This Row],[Vertex 1]]=Edges[[#This Row],[Vertex 2]],"HIDE","SHOW")</f>
        <v>SHOW</v>
      </c>
      <c r="H942" s="77"/>
      <c r="I942" s="90"/>
      <c r="J942" s="90"/>
      <c r="K942" s="34" t="s">
        <v>65</v>
      </c>
      <c r="L942" s="93">
        <v>942</v>
      </c>
      <c r="M942" s="93"/>
      <c r="N942" s="92"/>
      <c r="O942" s="66" t="s">
        <v>232</v>
      </c>
      <c r="P942" s="68">
        <v>42853.30976851852</v>
      </c>
      <c r="Q942" s="66" t="s">
        <v>8012</v>
      </c>
      <c r="R942" s="66"/>
      <c r="S942" s="66"/>
      <c r="T942" s="66"/>
      <c r="U942" s="66"/>
      <c r="V942" s="70" t="s">
        <v>8070</v>
      </c>
      <c r="W942" s="68">
        <v>42853.30976851852</v>
      </c>
      <c r="X942" s="70" t="s">
        <v>8115</v>
      </c>
      <c r="Y942" s="66"/>
      <c r="Z942" s="66"/>
      <c r="AA942" s="72" t="s">
        <v>8166</v>
      </c>
      <c r="AB942" s="66"/>
      <c r="AC942" s="66" t="b">
        <v>0</v>
      </c>
      <c r="AD942" s="66">
        <v>0</v>
      </c>
      <c r="AE942" s="72" t="s">
        <v>294</v>
      </c>
      <c r="AF942" s="66" t="b">
        <v>0</v>
      </c>
      <c r="AG942" s="66" t="s">
        <v>298</v>
      </c>
      <c r="AH942" s="66"/>
      <c r="AI942" s="72" t="s">
        <v>294</v>
      </c>
      <c r="AJ942" s="66" t="b">
        <v>0</v>
      </c>
      <c r="AK942" s="66">
        <v>4</v>
      </c>
      <c r="AL942" s="72" t="s">
        <v>8165</v>
      </c>
      <c r="AM942" s="66" t="s">
        <v>471</v>
      </c>
      <c r="AN942" s="66" t="b">
        <v>0</v>
      </c>
      <c r="AO942" s="72" t="s">
        <v>8165</v>
      </c>
      <c r="AP942" s="66" t="s">
        <v>178</v>
      </c>
      <c r="AQ942" s="66">
        <v>0</v>
      </c>
      <c r="AR942" s="66">
        <v>0</v>
      </c>
      <c r="AS942" s="66"/>
      <c r="AT942" s="66"/>
      <c r="AU942" s="66"/>
      <c r="AV942" s="66"/>
      <c r="AW942" s="66"/>
      <c r="AX942" s="66"/>
      <c r="AY942" s="66"/>
      <c r="AZ942" s="66"/>
      <c r="BA942" s="66" t="s">
        <v>460</v>
      </c>
      <c r="BB942">
        <v>0</v>
      </c>
      <c r="BC942" s="66" t="str">
        <f>VLOOKUP(Edges[[#This Row],[States]],'Sentiment Classification'!E:G,3,FALSE)</f>
        <v>South</v>
      </c>
      <c r="BD942" s="66" t="str">
        <f>IF(Edges[[#This Row],[Vertex 1]]=Edges[[#This Row],[Vertex 2]],"HIDE","SHOW")</f>
        <v>SHOW</v>
      </c>
      <c r="BE942" s="66">
        <f>VLOOKUP(Edges[[#This Row],[Region]],'Sentiment Classification'!J:K,2,FALSE)</f>
        <v>33</v>
      </c>
      <c r="BF942" s="66">
        <f>VLOOKUP(Edges[[#This Row],[States]],'Sentiment Classification'!E:F,2,FALSE)</f>
        <v>17</v>
      </c>
      <c r="BG942" s="65" t="str">
        <f>REPLACE(INDEX(GroupVertices[Group], MATCH(Edges[[#This Row],[Vertex 1]],GroupVertices[Vertex],0)),1,1,"")</f>
        <v>outh</v>
      </c>
      <c r="BH942" s="65" t="str">
        <f>REPLACE(INDEX(GroupVertices[Group], MATCH(Edges[[#This Row],[Vertex 2]],GroupVertices[Vertex],0)),1,1,"")</f>
        <v>outh</v>
      </c>
      <c r="BI942">
        <v>1</v>
      </c>
    </row>
    <row r="943" spans="1:61" x14ac:dyDescent="0.25">
      <c r="A943" s="64" t="s">
        <v>7932</v>
      </c>
      <c r="B943" s="64" t="s">
        <v>7969</v>
      </c>
      <c r="C943" s="79" t="s">
        <v>9481</v>
      </c>
      <c r="D943" s="87">
        <v>1</v>
      </c>
      <c r="E943" s="88"/>
      <c r="F943" s="89">
        <v>90</v>
      </c>
      <c r="G943" s="66" t="str">
        <f>IF(Edges[[#This Row],[Vertex 1]]=Edges[[#This Row],[Vertex 2]],"HIDE","SHOW")</f>
        <v>SHOW</v>
      </c>
      <c r="H943" s="77"/>
      <c r="I943" s="90"/>
      <c r="J943" s="90"/>
      <c r="K943" s="34" t="s">
        <v>65</v>
      </c>
      <c r="L943" s="93">
        <v>943</v>
      </c>
      <c r="M943" s="93"/>
      <c r="N943" s="92"/>
      <c r="O943" s="66" t="s">
        <v>232</v>
      </c>
      <c r="P943" s="68">
        <v>42853.403912037036</v>
      </c>
      <c r="Q943" s="66" t="s">
        <v>8012</v>
      </c>
      <c r="R943" s="66"/>
      <c r="S943" s="66"/>
      <c r="T943" s="66"/>
      <c r="U943" s="66"/>
      <c r="V943" s="70" t="s">
        <v>8073</v>
      </c>
      <c r="W943" s="68">
        <v>42853.403912037036</v>
      </c>
      <c r="X943" s="70" t="s">
        <v>8118</v>
      </c>
      <c r="Y943" s="66"/>
      <c r="Z943" s="66"/>
      <c r="AA943" s="72" t="s">
        <v>8169</v>
      </c>
      <c r="AB943" s="66"/>
      <c r="AC943" s="66" t="b">
        <v>0</v>
      </c>
      <c r="AD943" s="66">
        <v>0</v>
      </c>
      <c r="AE943" s="72" t="s">
        <v>294</v>
      </c>
      <c r="AF943" s="66" t="b">
        <v>0</v>
      </c>
      <c r="AG943" s="66" t="s">
        <v>298</v>
      </c>
      <c r="AH943" s="66"/>
      <c r="AI943" s="72" t="s">
        <v>294</v>
      </c>
      <c r="AJ943" s="66" t="b">
        <v>0</v>
      </c>
      <c r="AK943" s="66">
        <v>4</v>
      </c>
      <c r="AL943" s="72" t="s">
        <v>8165</v>
      </c>
      <c r="AM943" s="66" t="s">
        <v>303</v>
      </c>
      <c r="AN943" s="66" t="b">
        <v>0</v>
      </c>
      <c r="AO943" s="72" t="s">
        <v>8165</v>
      </c>
      <c r="AP943" s="66" t="s">
        <v>178</v>
      </c>
      <c r="AQ943" s="66">
        <v>0</v>
      </c>
      <c r="AR943" s="66">
        <v>0</v>
      </c>
      <c r="AS943" s="66"/>
      <c r="AT943" s="66"/>
      <c r="AU943" s="66"/>
      <c r="AV943" s="66"/>
      <c r="AW943" s="66"/>
      <c r="AX943" s="66"/>
      <c r="AY943" s="66"/>
      <c r="AZ943" s="66"/>
      <c r="BA943" s="66" t="s">
        <v>460</v>
      </c>
      <c r="BB943">
        <v>0</v>
      </c>
      <c r="BC943" s="66" t="str">
        <f>VLOOKUP(Edges[[#This Row],[States]],'Sentiment Classification'!E:G,3,FALSE)</f>
        <v>South</v>
      </c>
      <c r="BD943" s="66" t="str">
        <f>IF(Edges[[#This Row],[Vertex 1]]=Edges[[#This Row],[Vertex 2]],"HIDE","SHOW")</f>
        <v>SHOW</v>
      </c>
      <c r="BE943" s="66">
        <f>VLOOKUP(Edges[[#This Row],[Region]],'Sentiment Classification'!J:K,2,FALSE)</f>
        <v>33</v>
      </c>
      <c r="BF943" s="66">
        <f>VLOOKUP(Edges[[#This Row],[States]],'Sentiment Classification'!E:F,2,FALSE)</f>
        <v>17</v>
      </c>
      <c r="BG943" s="65" t="str">
        <f>REPLACE(INDEX(GroupVertices[Group], MATCH(Edges[[#This Row],[Vertex 1]],GroupVertices[Vertex],0)),1,1,"")</f>
        <v>outh</v>
      </c>
      <c r="BH943" s="65" t="str">
        <f>REPLACE(INDEX(GroupVertices[Group], MATCH(Edges[[#This Row],[Vertex 2]],GroupVertices[Vertex],0)),1,1,"")</f>
        <v>outh</v>
      </c>
      <c r="BI943">
        <v>1</v>
      </c>
    </row>
    <row r="944" spans="1:61" x14ac:dyDescent="0.25">
      <c r="A944" s="64" t="s">
        <v>7928</v>
      </c>
      <c r="B944" s="64" t="s">
        <v>7970</v>
      </c>
      <c r="C944" s="79" t="s">
        <v>9481</v>
      </c>
      <c r="D944" s="87">
        <v>1</v>
      </c>
      <c r="E944" s="88"/>
      <c r="F944" s="89">
        <v>90</v>
      </c>
      <c r="G944" s="66" t="str">
        <f>IF(Edges[[#This Row],[Vertex 1]]=Edges[[#This Row],[Vertex 2]],"HIDE","SHOW")</f>
        <v>SHOW</v>
      </c>
      <c r="H944" s="77"/>
      <c r="I944" s="90"/>
      <c r="J944" s="90"/>
      <c r="K944" s="34" t="s">
        <v>65</v>
      </c>
      <c r="L944" s="93">
        <v>944</v>
      </c>
      <c r="M944" s="93"/>
      <c r="N944" s="92"/>
      <c r="O944" s="66" t="s">
        <v>232</v>
      </c>
      <c r="P944" s="68">
        <v>42853.307256944441</v>
      </c>
      <c r="Q944" s="66" t="s">
        <v>8011</v>
      </c>
      <c r="R944" s="69" t="s">
        <v>8031</v>
      </c>
      <c r="S944" s="66" t="s">
        <v>525</v>
      </c>
      <c r="T944" s="66"/>
      <c r="U944" s="66"/>
      <c r="V944" s="70" t="s">
        <v>8069</v>
      </c>
      <c r="W944" s="68">
        <v>42853.307256944441</v>
      </c>
      <c r="X944" s="70" t="s">
        <v>8114</v>
      </c>
      <c r="Y944" s="66"/>
      <c r="Z944" s="66"/>
      <c r="AA944" s="72" t="s">
        <v>8165</v>
      </c>
      <c r="AB944" s="72" t="s">
        <v>8194</v>
      </c>
      <c r="AC944" s="66" t="b">
        <v>0</v>
      </c>
      <c r="AD944" s="66">
        <v>1</v>
      </c>
      <c r="AE944" s="72" t="s">
        <v>8213</v>
      </c>
      <c r="AF944" s="66" t="b">
        <v>0</v>
      </c>
      <c r="AG944" s="66" t="s">
        <v>298</v>
      </c>
      <c r="AH944" s="66"/>
      <c r="AI944" s="72" t="s">
        <v>294</v>
      </c>
      <c r="AJ944" s="66" t="b">
        <v>0</v>
      </c>
      <c r="AK944" s="66">
        <v>4</v>
      </c>
      <c r="AL944" s="72" t="s">
        <v>294</v>
      </c>
      <c r="AM944" s="66" t="s">
        <v>303</v>
      </c>
      <c r="AN944" s="66" t="b">
        <v>1</v>
      </c>
      <c r="AO944" s="72" t="s">
        <v>8194</v>
      </c>
      <c r="AP944" s="66" t="s">
        <v>178</v>
      </c>
      <c r="AQ944" s="66">
        <v>0</v>
      </c>
      <c r="AR944" s="66">
        <v>0</v>
      </c>
      <c r="AS944" s="66"/>
      <c r="AT944" s="66"/>
      <c r="AU944" s="66"/>
      <c r="AV944" s="66"/>
      <c r="AW944" s="66"/>
      <c r="AX944" s="66"/>
      <c r="AY944" s="66"/>
      <c r="AZ944" s="66"/>
      <c r="BA944" s="66" t="s">
        <v>460</v>
      </c>
      <c r="BB944">
        <v>0</v>
      </c>
      <c r="BC944" s="66" t="str">
        <f>VLOOKUP(Edges[[#This Row],[States]],'Sentiment Classification'!E:G,3,FALSE)</f>
        <v>South</v>
      </c>
      <c r="BD944" s="66" t="str">
        <f>IF(Edges[[#This Row],[Vertex 1]]=Edges[[#This Row],[Vertex 2]],"HIDE","SHOW")</f>
        <v>SHOW</v>
      </c>
      <c r="BE944" s="66">
        <f>VLOOKUP(Edges[[#This Row],[Region]],'Sentiment Classification'!J:K,2,FALSE)</f>
        <v>33</v>
      </c>
      <c r="BF944" s="66">
        <f>VLOOKUP(Edges[[#This Row],[States]],'Sentiment Classification'!E:F,2,FALSE)</f>
        <v>17</v>
      </c>
      <c r="BG944" s="65" t="str">
        <f>REPLACE(INDEX(GroupVertices[Group], MATCH(Edges[[#This Row],[Vertex 1]],GroupVertices[Vertex],0)),1,1,"")</f>
        <v>outh</v>
      </c>
      <c r="BH944" s="65" t="str">
        <f>REPLACE(INDEX(GroupVertices[Group], MATCH(Edges[[#This Row],[Vertex 2]],GroupVertices[Vertex],0)),1,1,"")</f>
        <v>outh</v>
      </c>
      <c r="BI944">
        <v>1</v>
      </c>
    </row>
    <row r="945" spans="1:61" x14ac:dyDescent="0.25">
      <c r="A945" s="64" t="s">
        <v>7929</v>
      </c>
      <c r="B945" s="64" t="s">
        <v>7970</v>
      </c>
      <c r="C945" s="79" t="s">
        <v>9481</v>
      </c>
      <c r="D945" s="87">
        <v>1</v>
      </c>
      <c r="E945" s="88"/>
      <c r="F945" s="89">
        <v>90</v>
      </c>
      <c r="G945" s="66" t="str">
        <f>IF(Edges[[#This Row],[Vertex 1]]=Edges[[#This Row],[Vertex 2]],"HIDE","SHOW")</f>
        <v>SHOW</v>
      </c>
      <c r="H945" s="77"/>
      <c r="I945" s="90"/>
      <c r="J945" s="90"/>
      <c r="K945" s="34" t="s">
        <v>65</v>
      </c>
      <c r="L945" s="93">
        <v>945</v>
      </c>
      <c r="M945" s="93"/>
      <c r="N945" s="92"/>
      <c r="O945" s="66" t="s">
        <v>232</v>
      </c>
      <c r="P945" s="68">
        <v>42853.30976851852</v>
      </c>
      <c r="Q945" s="66" t="s">
        <v>8012</v>
      </c>
      <c r="R945" s="66"/>
      <c r="S945" s="66"/>
      <c r="T945" s="66"/>
      <c r="U945" s="66"/>
      <c r="V945" s="70" t="s">
        <v>8070</v>
      </c>
      <c r="W945" s="68">
        <v>42853.30976851852</v>
      </c>
      <c r="X945" s="70" t="s">
        <v>8115</v>
      </c>
      <c r="Y945" s="66"/>
      <c r="Z945" s="66"/>
      <c r="AA945" s="72" t="s">
        <v>8166</v>
      </c>
      <c r="AB945" s="66"/>
      <c r="AC945" s="66" t="b">
        <v>0</v>
      </c>
      <c r="AD945" s="66">
        <v>0</v>
      </c>
      <c r="AE945" s="72" t="s">
        <v>294</v>
      </c>
      <c r="AF945" s="66" t="b">
        <v>0</v>
      </c>
      <c r="AG945" s="66" t="s">
        <v>298</v>
      </c>
      <c r="AH945" s="66"/>
      <c r="AI945" s="72" t="s">
        <v>294</v>
      </c>
      <c r="AJ945" s="66" t="b">
        <v>0</v>
      </c>
      <c r="AK945" s="66">
        <v>4</v>
      </c>
      <c r="AL945" s="72" t="s">
        <v>8165</v>
      </c>
      <c r="AM945" s="66" t="s">
        <v>471</v>
      </c>
      <c r="AN945" s="66" t="b">
        <v>0</v>
      </c>
      <c r="AO945" s="72" t="s">
        <v>8165</v>
      </c>
      <c r="AP945" s="66" t="s">
        <v>178</v>
      </c>
      <c r="AQ945" s="66">
        <v>0</v>
      </c>
      <c r="AR945" s="66">
        <v>0</v>
      </c>
      <c r="AS945" s="66"/>
      <c r="AT945" s="66"/>
      <c r="AU945" s="66"/>
      <c r="AV945" s="66"/>
      <c r="AW945" s="66"/>
      <c r="AX945" s="66"/>
      <c r="AY945" s="66"/>
      <c r="AZ945" s="66"/>
      <c r="BA945" s="66" t="s">
        <v>460</v>
      </c>
      <c r="BB945">
        <v>0</v>
      </c>
      <c r="BC945" s="66" t="str">
        <f>VLOOKUP(Edges[[#This Row],[States]],'Sentiment Classification'!E:G,3,FALSE)</f>
        <v>South</v>
      </c>
      <c r="BD945" s="66" t="str">
        <f>IF(Edges[[#This Row],[Vertex 1]]=Edges[[#This Row],[Vertex 2]],"HIDE","SHOW")</f>
        <v>SHOW</v>
      </c>
      <c r="BE945" s="66">
        <f>VLOOKUP(Edges[[#This Row],[Region]],'Sentiment Classification'!J:K,2,FALSE)</f>
        <v>33</v>
      </c>
      <c r="BF945" s="66">
        <f>VLOOKUP(Edges[[#This Row],[States]],'Sentiment Classification'!E:F,2,FALSE)</f>
        <v>17</v>
      </c>
      <c r="BG945" s="65" t="str">
        <f>REPLACE(INDEX(GroupVertices[Group], MATCH(Edges[[#This Row],[Vertex 1]],GroupVertices[Vertex],0)),1,1,"")</f>
        <v>outh</v>
      </c>
      <c r="BH945" s="65" t="str">
        <f>REPLACE(INDEX(GroupVertices[Group], MATCH(Edges[[#This Row],[Vertex 2]],GroupVertices[Vertex],0)),1,1,"")</f>
        <v>outh</v>
      </c>
      <c r="BI945">
        <v>1</v>
      </c>
    </row>
    <row r="946" spans="1:61" x14ac:dyDescent="0.25">
      <c r="A946" s="64" t="s">
        <v>7932</v>
      </c>
      <c r="B946" s="64" t="s">
        <v>7970</v>
      </c>
      <c r="C946" s="79" t="s">
        <v>9481</v>
      </c>
      <c r="D946" s="87">
        <v>1</v>
      </c>
      <c r="E946" s="88"/>
      <c r="F946" s="89">
        <v>90</v>
      </c>
      <c r="G946" s="66" t="str">
        <f>IF(Edges[[#This Row],[Vertex 1]]=Edges[[#This Row],[Vertex 2]],"HIDE","SHOW")</f>
        <v>SHOW</v>
      </c>
      <c r="H946" s="77"/>
      <c r="I946" s="90"/>
      <c r="J946" s="90"/>
      <c r="K946" s="34" t="s">
        <v>65</v>
      </c>
      <c r="L946" s="93">
        <v>946</v>
      </c>
      <c r="M946" s="93"/>
      <c r="N946" s="92"/>
      <c r="O946" s="66" t="s">
        <v>232</v>
      </c>
      <c r="P946" s="68">
        <v>42853.403912037036</v>
      </c>
      <c r="Q946" s="66" t="s">
        <v>8012</v>
      </c>
      <c r="R946" s="66"/>
      <c r="S946" s="66"/>
      <c r="T946" s="66"/>
      <c r="U946" s="66"/>
      <c r="V946" s="70" t="s">
        <v>8073</v>
      </c>
      <c r="W946" s="68">
        <v>42853.403912037036</v>
      </c>
      <c r="X946" s="70" t="s">
        <v>8118</v>
      </c>
      <c r="Y946" s="66"/>
      <c r="Z946" s="66"/>
      <c r="AA946" s="72" t="s">
        <v>8169</v>
      </c>
      <c r="AB946" s="66"/>
      <c r="AC946" s="66" t="b">
        <v>0</v>
      </c>
      <c r="AD946" s="66">
        <v>0</v>
      </c>
      <c r="AE946" s="72" t="s">
        <v>294</v>
      </c>
      <c r="AF946" s="66" t="b">
        <v>0</v>
      </c>
      <c r="AG946" s="66" t="s">
        <v>298</v>
      </c>
      <c r="AH946" s="66"/>
      <c r="AI946" s="72" t="s">
        <v>294</v>
      </c>
      <c r="AJ946" s="66" t="b">
        <v>0</v>
      </c>
      <c r="AK946" s="66">
        <v>4</v>
      </c>
      <c r="AL946" s="72" t="s">
        <v>8165</v>
      </c>
      <c r="AM946" s="66" t="s">
        <v>303</v>
      </c>
      <c r="AN946" s="66" t="b">
        <v>0</v>
      </c>
      <c r="AO946" s="72" t="s">
        <v>8165</v>
      </c>
      <c r="AP946" s="66" t="s">
        <v>178</v>
      </c>
      <c r="AQ946" s="66">
        <v>0</v>
      </c>
      <c r="AR946" s="66">
        <v>0</v>
      </c>
      <c r="AS946" s="66"/>
      <c r="AT946" s="66"/>
      <c r="AU946" s="66"/>
      <c r="AV946" s="66"/>
      <c r="AW946" s="66"/>
      <c r="AX946" s="66"/>
      <c r="AY946" s="66"/>
      <c r="AZ946" s="66"/>
      <c r="BA946" s="66" t="s">
        <v>460</v>
      </c>
      <c r="BB946">
        <v>0</v>
      </c>
      <c r="BC946" s="66" t="str">
        <f>VLOOKUP(Edges[[#This Row],[States]],'Sentiment Classification'!E:G,3,FALSE)</f>
        <v>South</v>
      </c>
      <c r="BD946" s="66" t="str">
        <f>IF(Edges[[#This Row],[Vertex 1]]=Edges[[#This Row],[Vertex 2]],"HIDE","SHOW")</f>
        <v>SHOW</v>
      </c>
      <c r="BE946" s="66">
        <f>VLOOKUP(Edges[[#This Row],[Region]],'Sentiment Classification'!J:K,2,FALSE)</f>
        <v>33</v>
      </c>
      <c r="BF946" s="66">
        <f>VLOOKUP(Edges[[#This Row],[States]],'Sentiment Classification'!E:F,2,FALSE)</f>
        <v>17</v>
      </c>
      <c r="BG946" s="65" t="str">
        <f>REPLACE(INDEX(GroupVertices[Group], MATCH(Edges[[#This Row],[Vertex 1]],GroupVertices[Vertex],0)),1,1,"")</f>
        <v>outh</v>
      </c>
      <c r="BH946" s="65" t="str">
        <f>REPLACE(INDEX(GroupVertices[Group], MATCH(Edges[[#This Row],[Vertex 2]],GroupVertices[Vertex],0)),1,1,"")</f>
        <v>outh</v>
      </c>
      <c r="BI946">
        <v>1</v>
      </c>
    </row>
    <row r="947" spans="1:61" x14ac:dyDescent="0.25">
      <c r="A947" s="64" t="s">
        <v>7928</v>
      </c>
      <c r="B947" s="64" t="s">
        <v>7929</v>
      </c>
      <c r="C947" s="79" t="s">
        <v>9481</v>
      </c>
      <c r="D947" s="87">
        <v>1</v>
      </c>
      <c r="E947" s="88"/>
      <c r="F947" s="89">
        <v>90</v>
      </c>
      <c r="G947" s="66" t="str">
        <f>IF(Edges[[#This Row],[Vertex 1]]=Edges[[#This Row],[Vertex 2]],"HIDE","SHOW")</f>
        <v>SHOW</v>
      </c>
      <c r="H947" s="77"/>
      <c r="I947" s="90"/>
      <c r="J947" s="90"/>
      <c r="K947" s="34" t="s">
        <v>66</v>
      </c>
      <c r="L947" s="93">
        <v>947</v>
      </c>
      <c r="M947" s="93"/>
      <c r="N947" s="92"/>
      <c r="O947" s="66" t="s">
        <v>233</v>
      </c>
      <c r="P947" s="68">
        <v>42853.307256944441</v>
      </c>
      <c r="Q947" s="66" t="s">
        <v>8011</v>
      </c>
      <c r="R947" s="69" t="s">
        <v>8031</v>
      </c>
      <c r="S947" s="66" t="s">
        <v>525</v>
      </c>
      <c r="T947" s="66"/>
      <c r="U947" s="66"/>
      <c r="V947" s="70" t="s">
        <v>8069</v>
      </c>
      <c r="W947" s="68">
        <v>42853.307256944441</v>
      </c>
      <c r="X947" s="70" t="s">
        <v>8114</v>
      </c>
      <c r="Y947" s="66"/>
      <c r="Z947" s="66"/>
      <c r="AA947" s="72" t="s">
        <v>8165</v>
      </c>
      <c r="AB947" s="72" t="s">
        <v>8194</v>
      </c>
      <c r="AC947" s="66" t="b">
        <v>0</v>
      </c>
      <c r="AD947" s="66">
        <v>1</v>
      </c>
      <c r="AE947" s="72" t="s">
        <v>8213</v>
      </c>
      <c r="AF947" s="66" t="b">
        <v>0</v>
      </c>
      <c r="AG947" s="66" t="s">
        <v>298</v>
      </c>
      <c r="AH947" s="66"/>
      <c r="AI947" s="72" t="s">
        <v>294</v>
      </c>
      <c r="AJ947" s="66" t="b">
        <v>0</v>
      </c>
      <c r="AK947" s="66">
        <v>4</v>
      </c>
      <c r="AL947" s="72" t="s">
        <v>294</v>
      </c>
      <c r="AM947" s="66" t="s">
        <v>303</v>
      </c>
      <c r="AN947" s="66" t="b">
        <v>1</v>
      </c>
      <c r="AO947" s="72" t="s">
        <v>8194</v>
      </c>
      <c r="AP947" s="66" t="s">
        <v>178</v>
      </c>
      <c r="AQ947" s="66">
        <v>0</v>
      </c>
      <c r="AR947" s="66">
        <v>0</v>
      </c>
      <c r="AS947" s="66"/>
      <c r="AT947" s="66"/>
      <c r="AU947" s="66"/>
      <c r="AV947" s="66"/>
      <c r="AW947" s="66"/>
      <c r="AX947" s="66"/>
      <c r="AY947" s="66"/>
      <c r="AZ947" s="66"/>
      <c r="BA947" s="66" t="s">
        <v>460</v>
      </c>
      <c r="BB947">
        <v>0</v>
      </c>
      <c r="BC947" s="66" t="str">
        <f>VLOOKUP(Edges[[#This Row],[States]],'Sentiment Classification'!E:G,3,FALSE)</f>
        <v>South</v>
      </c>
      <c r="BD947" s="66" t="str">
        <f>IF(Edges[[#This Row],[Vertex 1]]=Edges[[#This Row],[Vertex 2]],"HIDE","SHOW")</f>
        <v>SHOW</v>
      </c>
      <c r="BE947" s="66">
        <f>VLOOKUP(Edges[[#This Row],[Region]],'Sentiment Classification'!J:K,2,FALSE)</f>
        <v>33</v>
      </c>
      <c r="BF947" s="66">
        <f>VLOOKUP(Edges[[#This Row],[States]],'Sentiment Classification'!E:F,2,FALSE)</f>
        <v>17</v>
      </c>
      <c r="BG947" s="65" t="str">
        <f>REPLACE(INDEX(GroupVertices[Group], MATCH(Edges[[#This Row],[Vertex 1]],GroupVertices[Vertex],0)),1,1,"")</f>
        <v>outh</v>
      </c>
      <c r="BH947" s="65" t="str">
        <f>REPLACE(INDEX(GroupVertices[Group], MATCH(Edges[[#This Row],[Vertex 2]],GroupVertices[Vertex],0)),1,1,"")</f>
        <v>outh</v>
      </c>
      <c r="BI947">
        <v>1</v>
      </c>
    </row>
    <row r="948" spans="1:61" x14ac:dyDescent="0.25">
      <c r="A948" s="64" t="s">
        <v>7929</v>
      </c>
      <c r="B948" s="64" t="s">
        <v>7932</v>
      </c>
      <c r="C948" s="79" t="s">
        <v>9481</v>
      </c>
      <c r="D948" s="87">
        <v>1</v>
      </c>
      <c r="E948" s="88"/>
      <c r="F948" s="89">
        <v>90</v>
      </c>
      <c r="G948" s="66" t="str">
        <f>IF(Edges[[#This Row],[Vertex 1]]=Edges[[#This Row],[Vertex 2]],"HIDE","SHOW")</f>
        <v>SHOW</v>
      </c>
      <c r="H948" s="77"/>
      <c r="I948" s="90"/>
      <c r="J948" s="90"/>
      <c r="K948" s="34" t="s">
        <v>66</v>
      </c>
      <c r="L948" s="93">
        <v>948</v>
      </c>
      <c r="M948" s="93"/>
      <c r="N948" s="92"/>
      <c r="O948" s="66" t="s">
        <v>232</v>
      </c>
      <c r="P948" s="68">
        <v>42853.30976851852</v>
      </c>
      <c r="Q948" s="66" t="s">
        <v>8012</v>
      </c>
      <c r="R948" s="66"/>
      <c r="S948" s="66"/>
      <c r="T948" s="66"/>
      <c r="U948" s="66"/>
      <c r="V948" s="70" t="s">
        <v>8070</v>
      </c>
      <c r="W948" s="68">
        <v>42853.30976851852</v>
      </c>
      <c r="X948" s="70" t="s">
        <v>8115</v>
      </c>
      <c r="Y948" s="66"/>
      <c r="Z948" s="66"/>
      <c r="AA948" s="72" t="s">
        <v>8166</v>
      </c>
      <c r="AB948" s="66"/>
      <c r="AC948" s="66" t="b">
        <v>0</v>
      </c>
      <c r="AD948" s="66">
        <v>0</v>
      </c>
      <c r="AE948" s="72" t="s">
        <v>294</v>
      </c>
      <c r="AF948" s="66" t="b">
        <v>0</v>
      </c>
      <c r="AG948" s="66" t="s">
        <v>298</v>
      </c>
      <c r="AH948" s="66"/>
      <c r="AI948" s="72" t="s">
        <v>294</v>
      </c>
      <c r="AJ948" s="66" t="b">
        <v>0</v>
      </c>
      <c r="AK948" s="66">
        <v>4</v>
      </c>
      <c r="AL948" s="72" t="s">
        <v>8165</v>
      </c>
      <c r="AM948" s="66" t="s">
        <v>471</v>
      </c>
      <c r="AN948" s="66" t="b">
        <v>0</v>
      </c>
      <c r="AO948" s="72" t="s">
        <v>8165</v>
      </c>
      <c r="AP948" s="66" t="s">
        <v>178</v>
      </c>
      <c r="AQ948" s="66">
        <v>0</v>
      </c>
      <c r="AR948" s="66">
        <v>0</v>
      </c>
      <c r="AS948" s="66"/>
      <c r="AT948" s="66"/>
      <c r="AU948" s="66"/>
      <c r="AV948" s="66"/>
      <c r="AW948" s="66"/>
      <c r="AX948" s="66"/>
      <c r="AY948" s="66"/>
      <c r="AZ948" s="66"/>
      <c r="BA948" s="66" t="s">
        <v>460</v>
      </c>
      <c r="BB948">
        <v>0</v>
      </c>
      <c r="BC948" s="66" t="str">
        <f>VLOOKUP(Edges[[#This Row],[States]],'Sentiment Classification'!E:G,3,FALSE)</f>
        <v>South</v>
      </c>
      <c r="BD948" s="66" t="str">
        <f>IF(Edges[[#This Row],[Vertex 1]]=Edges[[#This Row],[Vertex 2]],"HIDE","SHOW")</f>
        <v>SHOW</v>
      </c>
      <c r="BE948" s="66">
        <f>VLOOKUP(Edges[[#This Row],[Region]],'Sentiment Classification'!J:K,2,FALSE)</f>
        <v>33</v>
      </c>
      <c r="BF948" s="66">
        <f>VLOOKUP(Edges[[#This Row],[States]],'Sentiment Classification'!E:F,2,FALSE)</f>
        <v>17</v>
      </c>
      <c r="BG948" s="65" t="str">
        <f>REPLACE(INDEX(GroupVertices[Group], MATCH(Edges[[#This Row],[Vertex 1]],GroupVertices[Vertex],0)),1,1,"")</f>
        <v>outh</v>
      </c>
      <c r="BH948" s="65" t="str">
        <f>REPLACE(INDEX(GroupVertices[Group], MATCH(Edges[[#This Row],[Vertex 2]],GroupVertices[Vertex],0)),1,1,"")</f>
        <v>outh</v>
      </c>
      <c r="BI948">
        <v>1</v>
      </c>
    </row>
    <row r="949" spans="1:61" x14ac:dyDescent="0.25">
      <c r="A949" s="64" t="s">
        <v>7929</v>
      </c>
      <c r="B949" s="64" t="s">
        <v>7928</v>
      </c>
      <c r="C949" s="79" t="s">
        <v>9481</v>
      </c>
      <c r="D949" s="87">
        <v>1</v>
      </c>
      <c r="E949" s="88"/>
      <c r="F949" s="89">
        <v>90</v>
      </c>
      <c r="G949" s="66" t="str">
        <f>IF(Edges[[#This Row],[Vertex 1]]=Edges[[#This Row],[Vertex 2]],"HIDE","SHOW")</f>
        <v>SHOW</v>
      </c>
      <c r="H949" s="77"/>
      <c r="I949" s="90"/>
      <c r="J949" s="90"/>
      <c r="K949" s="34" t="s">
        <v>66</v>
      </c>
      <c r="L949" s="93">
        <v>949</v>
      </c>
      <c r="M949" s="93"/>
      <c r="N949" s="92"/>
      <c r="O949" s="66" t="s">
        <v>232</v>
      </c>
      <c r="P949" s="68">
        <v>42853.30976851852</v>
      </c>
      <c r="Q949" s="66" t="s">
        <v>8012</v>
      </c>
      <c r="R949" s="66"/>
      <c r="S949" s="66"/>
      <c r="T949" s="66"/>
      <c r="U949" s="66"/>
      <c r="V949" s="70" t="s">
        <v>8070</v>
      </c>
      <c r="W949" s="68">
        <v>42853.30976851852</v>
      </c>
      <c r="X949" s="70" t="s">
        <v>8115</v>
      </c>
      <c r="Y949" s="66"/>
      <c r="Z949" s="66"/>
      <c r="AA949" s="72" t="s">
        <v>8166</v>
      </c>
      <c r="AB949" s="66"/>
      <c r="AC949" s="66" t="b">
        <v>0</v>
      </c>
      <c r="AD949" s="66">
        <v>0</v>
      </c>
      <c r="AE949" s="72" t="s">
        <v>294</v>
      </c>
      <c r="AF949" s="66" t="b">
        <v>0</v>
      </c>
      <c r="AG949" s="66" t="s">
        <v>298</v>
      </c>
      <c r="AH949" s="66"/>
      <c r="AI949" s="72" t="s">
        <v>294</v>
      </c>
      <c r="AJ949" s="66" t="b">
        <v>0</v>
      </c>
      <c r="AK949" s="66">
        <v>4</v>
      </c>
      <c r="AL949" s="72" t="s">
        <v>8165</v>
      </c>
      <c r="AM949" s="66" t="s">
        <v>471</v>
      </c>
      <c r="AN949" s="66" t="b">
        <v>0</v>
      </c>
      <c r="AO949" s="72" t="s">
        <v>8165</v>
      </c>
      <c r="AP949" s="66" t="s">
        <v>178</v>
      </c>
      <c r="AQ949" s="66">
        <v>0</v>
      </c>
      <c r="AR949" s="66">
        <v>0</v>
      </c>
      <c r="AS949" s="66"/>
      <c r="AT949" s="66"/>
      <c r="AU949" s="66"/>
      <c r="AV949" s="66"/>
      <c r="AW949" s="66"/>
      <c r="AX949" s="66"/>
      <c r="AY949" s="66"/>
      <c r="AZ949" s="66"/>
      <c r="BA949" s="66" t="s">
        <v>460</v>
      </c>
      <c r="BB949">
        <v>0</v>
      </c>
      <c r="BC949" s="66" t="str">
        <f>VLOOKUP(Edges[[#This Row],[States]],'Sentiment Classification'!E:G,3,FALSE)</f>
        <v>South</v>
      </c>
      <c r="BD949" s="66" t="str">
        <f>IF(Edges[[#This Row],[Vertex 1]]=Edges[[#This Row],[Vertex 2]],"HIDE","SHOW")</f>
        <v>SHOW</v>
      </c>
      <c r="BE949" s="66">
        <f>VLOOKUP(Edges[[#This Row],[Region]],'Sentiment Classification'!J:K,2,FALSE)</f>
        <v>33</v>
      </c>
      <c r="BF949" s="66">
        <f>VLOOKUP(Edges[[#This Row],[States]],'Sentiment Classification'!E:F,2,FALSE)</f>
        <v>17</v>
      </c>
      <c r="BG949" s="65" t="str">
        <f>REPLACE(INDEX(GroupVertices[Group], MATCH(Edges[[#This Row],[Vertex 1]],GroupVertices[Vertex],0)),1,1,"")</f>
        <v>outh</v>
      </c>
      <c r="BH949" s="65" t="str">
        <f>REPLACE(INDEX(GroupVertices[Group], MATCH(Edges[[#This Row],[Vertex 2]],GroupVertices[Vertex],0)),1,1,"")</f>
        <v>outh</v>
      </c>
      <c r="BI949">
        <v>1</v>
      </c>
    </row>
    <row r="950" spans="1:61" x14ac:dyDescent="0.25">
      <c r="A950" s="64" t="s">
        <v>7932</v>
      </c>
      <c r="B950" s="64" t="s">
        <v>7929</v>
      </c>
      <c r="C950" s="79" t="s">
        <v>9481</v>
      </c>
      <c r="D950" s="87">
        <v>1</v>
      </c>
      <c r="E950" s="88"/>
      <c r="F950" s="89">
        <v>90</v>
      </c>
      <c r="G950" s="66" t="str">
        <f>IF(Edges[[#This Row],[Vertex 1]]=Edges[[#This Row],[Vertex 2]],"HIDE","SHOW")</f>
        <v>SHOW</v>
      </c>
      <c r="H950" s="77"/>
      <c r="I950" s="90"/>
      <c r="J950" s="90"/>
      <c r="K950" s="34" t="s">
        <v>66</v>
      </c>
      <c r="L950" s="93">
        <v>950</v>
      </c>
      <c r="M950" s="93"/>
      <c r="N950" s="92"/>
      <c r="O950" s="66" t="s">
        <v>232</v>
      </c>
      <c r="P950" s="68">
        <v>42853.403912037036</v>
      </c>
      <c r="Q950" s="66" t="s">
        <v>8012</v>
      </c>
      <c r="R950" s="66"/>
      <c r="S950" s="66"/>
      <c r="T950" s="66"/>
      <c r="U950" s="66"/>
      <c r="V950" s="70" t="s">
        <v>8073</v>
      </c>
      <c r="W950" s="68">
        <v>42853.403912037036</v>
      </c>
      <c r="X950" s="70" t="s">
        <v>8118</v>
      </c>
      <c r="Y950" s="66"/>
      <c r="Z950" s="66"/>
      <c r="AA950" s="72" t="s">
        <v>8169</v>
      </c>
      <c r="AB950" s="66"/>
      <c r="AC950" s="66" t="b">
        <v>0</v>
      </c>
      <c r="AD950" s="66">
        <v>0</v>
      </c>
      <c r="AE950" s="72" t="s">
        <v>294</v>
      </c>
      <c r="AF950" s="66" t="b">
        <v>0</v>
      </c>
      <c r="AG950" s="66" t="s">
        <v>298</v>
      </c>
      <c r="AH950" s="66"/>
      <c r="AI950" s="72" t="s">
        <v>294</v>
      </c>
      <c r="AJ950" s="66" t="b">
        <v>0</v>
      </c>
      <c r="AK950" s="66">
        <v>4</v>
      </c>
      <c r="AL950" s="72" t="s">
        <v>8165</v>
      </c>
      <c r="AM950" s="66" t="s">
        <v>303</v>
      </c>
      <c r="AN950" s="66" t="b">
        <v>0</v>
      </c>
      <c r="AO950" s="72" t="s">
        <v>8165</v>
      </c>
      <c r="AP950" s="66" t="s">
        <v>178</v>
      </c>
      <c r="AQ950" s="66">
        <v>0</v>
      </c>
      <c r="AR950" s="66">
        <v>0</v>
      </c>
      <c r="AS950" s="66"/>
      <c r="AT950" s="66"/>
      <c r="AU950" s="66"/>
      <c r="AV950" s="66"/>
      <c r="AW950" s="66"/>
      <c r="AX950" s="66"/>
      <c r="AY950" s="66"/>
      <c r="AZ950" s="66"/>
      <c r="BA950" s="66" t="s">
        <v>460</v>
      </c>
      <c r="BB950">
        <v>0</v>
      </c>
      <c r="BC950" s="66" t="str">
        <f>VLOOKUP(Edges[[#This Row],[States]],'Sentiment Classification'!E:G,3,FALSE)</f>
        <v>South</v>
      </c>
      <c r="BD950" s="66" t="str">
        <f>IF(Edges[[#This Row],[Vertex 1]]=Edges[[#This Row],[Vertex 2]],"HIDE","SHOW")</f>
        <v>SHOW</v>
      </c>
      <c r="BE950" s="66">
        <f>VLOOKUP(Edges[[#This Row],[Region]],'Sentiment Classification'!J:K,2,FALSE)</f>
        <v>33</v>
      </c>
      <c r="BF950" s="66">
        <f>VLOOKUP(Edges[[#This Row],[States]],'Sentiment Classification'!E:F,2,FALSE)</f>
        <v>17</v>
      </c>
      <c r="BG950" s="65" t="str">
        <f>REPLACE(INDEX(GroupVertices[Group], MATCH(Edges[[#This Row],[Vertex 1]],GroupVertices[Vertex],0)),1,1,"")</f>
        <v>outh</v>
      </c>
      <c r="BH950" s="65" t="str">
        <f>REPLACE(INDEX(GroupVertices[Group], MATCH(Edges[[#This Row],[Vertex 2]],GroupVertices[Vertex],0)),1,1,"")</f>
        <v>outh</v>
      </c>
      <c r="BI950">
        <v>1</v>
      </c>
    </row>
    <row r="951" spans="1:61" x14ac:dyDescent="0.25">
      <c r="A951" s="64" t="s">
        <v>7928</v>
      </c>
      <c r="B951" s="64" t="s">
        <v>7932</v>
      </c>
      <c r="C951" s="79" t="s">
        <v>9481</v>
      </c>
      <c r="D951" s="87">
        <v>1</v>
      </c>
      <c r="E951" s="88"/>
      <c r="F951" s="89">
        <v>90</v>
      </c>
      <c r="G951" s="66" t="str">
        <f>IF(Edges[[#This Row],[Vertex 1]]=Edges[[#This Row],[Vertex 2]],"HIDE","SHOW")</f>
        <v>SHOW</v>
      </c>
      <c r="H951" s="77"/>
      <c r="I951" s="90"/>
      <c r="J951" s="90"/>
      <c r="K951" s="34" t="s">
        <v>66</v>
      </c>
      <c r="L951" s="93">
        <v>951</v>
      </c>
      <c r="M951" s="93"/>
      <c r="N951" s="92"/>
      <c r="O951" s="66" t="s">
        <v>232</v>
      </c>
      <c r="P951" s="68">
        <v>42853.307256944441</v>
      </c>
      <c r="Q951" s="66" t="s">
        <v>8011</v>
      </c>
      <c r="R951" s="69" t="s">
        <v>8031</v>
      </c>
      <c r="S951" s="66" t="s">
        <v>525</v>
      </c>
      <c r="T951" s="66"/>
      <c r="U951" s="66"/>
      <c r="V951" s="70" t="s">
        <v>8069</v>
      </c>
      <c r="W951" s="68">
        <v>42853.307256944441</v>
      </c>
      <c r="X951" s="70" t="s">
        <v>8114</v>
      </c>
      <c r="Y951" s="66"/>
      <c r="Z951" s="66"/>
      <c r="AA951" s="72" t="s">
        <v>8165</v>
      </c>
      <c r="AB951" s="72" t="s">
        <v>8194</v>
      </c>
      <c r="AC951" s="66" t="b">
        <v>0</v>
      </c>
      <c r="AD951" s="66">
        <v>1</v>
      </c>
      <c r="AE951" s="72" t="s">
        <v>8213</v>
      </c>
      <c r="AF951" s="66" t="b">
        <v>0</v>
      </c>
      <c r="AG951" s="66" t="s">
        <v>298</v>
      </c>
      <c r="AH951" s="66"/>
      <c r="AI951" s="72" t="s">
        <v>294</v>
      </c>
      <c r="AJ951" s="66" t="b">
        <v>0</v>
      </c>
      <c r="AK951" s="66">
        <v>4</v>
      </c>
      <c r="AL951" s="72" t="s">
        <v>294</v>
      </c>
      <c r="AM951" s="66" t="s">
        <v>303</v>
      </c>
      <c r="AN951" s="66" t="b">
        <v>1</v>
      </c>
      <c r="AO951" s="72" t="s">
        <v>8194</v>
      </c>
      <c r="AP951" s="66" t="s">
        <v>178</v>
      </c>
      <c r="AQ951" s="66">
        <v>0</v>
      </c>
      <c r="AR951" s="66">
        <v>0</v>
      </c>
      <c r="AS951" s="66"/>
      <c r="AT951" s="66"/>
      <c r="AU951" s="66"/>
      <c r="AV951" s="66"/>
      <c r="AW951" s="66"/>
      <c r="AX951" s="66"/>
      <c r="AY951" s="66"/>
      <c r="AZ951" s="66"/>
      <c r="BA951" s="66" t="s">
        <v>460</v>
      </c>
      <c r="BB951">
        <v>0</v>
      </c>
      <c r="BC951" s="66" t="str">
        <f>VLOOKUP(Edges[[#This Row],[States]],'Sentiment Classification'!E:G,3,FALSE)</f>
        <v>South</v>
      </c>
      <c r="BD951" s="66" t="str">
        <f>IF(Edges[[#This Row],[Vertex 1]]=Edges[[#This Row],[Vertex 2]],"HIDE","SHOW")</f>
        <v>SHOW</v>
      </c>
      <c r="BE951" s="66">
        <f>VLOOKUP(Edges[[#This Row],[Region]],'Sentiment Classification'!J:K,2,FALSE)</f>
        <v>33</v>
      </c>
      <c r="BF951" s="66">
        <f>VLOOKUP(Edges[[#This Row],[States]],'Sentiment Classification'!E:F,2,FALSE)</f>
        <v>17</v>
      </c>
      <c r="BG951" s="65" t="str">
        <f>REPLACE(INDEX(GroupVertices[Group], MATCH(Edges[[#This Row],[Vertex 1]],GroupVertices[Vertex],0)),1,1,"")</f>
        <v>outh</v>
      </c>
      <c r="BH951" s="65" t="str">
        <f>REPLACE(INDEX(GroupVertices[Group], MATCH(Edges[[#This Row],[Vertex 2]],GroupVertices[Vertex],0)),1,1,"")</f>
        <v>outh</v>
      </c>
      <c r="BI951">
        <v>1</v>
      </c>
    </row>
    <row r="952" spans="1:61" x14ac:dyDescent="0.25">
      <c r="A952" s="64" t="s">
        <v>7932</v>
      </c>
      <c r="B952" s="64" t="s">
        <v>7928</v>
      </c>
      <c r="C952" s="79" t="s">
        <v>9481</v>
      </c>
      <c r="D952" s="87">
        <v>1</v>
      </c>
      <c r="E952" s="88"/>
      <c r="F952" s="89">
        <v>90</v>
      </c>
      <c r="G952" s="66" t="str">
        <f>IF(Edges[[#This Row],[Vertex 1]]=Edges[[#This Row],[Vertex 2]],"HIDE","SHOW")</f>
        <v>SHOW</v>
      </c>
      <c r="H952" s="77"/>
      <c r="I952" s="90"/>
      <c r="J952" s="90"/>
      <c r="K952" s="34" t="s">
        <v>66</v>
      </c>
      <c r="L952" s="93">
        <v>952</v>
      </c>
      <c r="M952" s="93"/>
      <c r="N952" s="92"/>
      <c r="O952" s="66" t="s">
        <v>232</v>
      </c>
      <c r="P952" s="68">
        <v>42853.403912037036</v>
      </c>
      <c r="Q952" s="66" t="s">
        <v>8012</v>
      </c>
      <c r="R952" s="66"/>
      <c r="S952" s="66"/>
      <c r="T952" s="66"/>
      <c r="U952" s="66"/>
      <c r="V952" s="70" t="s">
        <v>8073</v>
      </c>
      <c r="W952" s="68">
        <v>42853.403912037036</v>
      </c>
      <c r="X952" s="70" t="s">
        <v>8118</v>
      </c>
      <c r="Y952" s="66"/>
      <c r="Z952" s="66"/>
      <c r="AA952" s="72" t="s">
        <v>8169</v>
      </c>
      <c r="AB952" s="66"/>
      <c r="AC952" s="66" t="b">
        <v>0</v>
      </c>
      <c r="AD952" s="66">
        <v>0</v>
      </c>
      <c r="AE952" s="72" t="s">
        <v>294</v>
      </c>
      <c r="AF952" s="66" t="b">
        <v>0</v>
      </c>
      <c r="AG952" s="66" t="s">
        <v>298</v>
      </c>
      <c r="AH952" s="66"/>
      <c r="AI952" s="72" t="s">
        <v>294</v>
      </c>
      <c r="AJ952" s="66" t="b">
        <v>0</v>
      </c>
      <c r="AK952" s="66">
        <v>4</v>
      </c>
      <c r="AL952" s="72" t="s">
        <v>8165</v>
      </c>
      <c r="AM952" s="66" t="s">
        <v>303</v>
      </c>
      <c r="AN952" s="66" t="b">
        <v>0</v>
      </c>
      <c r="AO952" s="72" t="s">
        <v>8165</v>
      </c>
      <c r="AP952" s="66" t="s">
        <v>178</v>
      </c>
      <c r="AQ952" s="66">
        <v>0</v>
      </c>
      <c r="AR952" s="66">
        <v>0</v>
      </c>
      <c r="AS952" s="66"/>
      <c r="AT952" s="66"/>
      <c r="AU952" s="66"/>
      <c r="AV952" s="66"/>
      <c r="AW952" s="66"/>
      <c r="AX952" s="66"/>
      <c r="AY952" s="66"/>
      <c r="AZ952" s="66"/>
      <c r="BA952" s="66" t="s">
        <v>460</v>
      </c>
      <c r="BB952">
        <v>0</v>
      </c>
      <c r="BC952" s="66" t="str">
        <f>VLOOKUP(Edges[[#This Row],[States]],'Sentiment Classification'!E:G,3,FALSE)</f>
        <v>South</v>
      </c>
      <c r="BD952" s="66" t="str">
        <f>IF(Edges[[#This Row],[Vertex 1]]=Edges[[#This Row],[Vertex 2]],"HIDE","SHOW")</f>
        <v>SHOW</v>
      </c>
      <c r="BE952" s="66">
        <f>VLOOKUP(Edges[[#This Row],[Region]],'Sentiment Classification'!J:K,2,FALSE)</f>
        <v>33</v>
      </c>
      <c r="BF952" s="66">
        <f>VLOOKUP(Edges[[#This Row],[States]],'Sentiment Classification'!E:F,2,FALSE)</f>
        <v>17</v>
      </c>
      <c r="BG952" s="65" t="str">
        <f>REPLACE(INDEX(GroupVertices[Group], MATCH(Edges[[#This Row],[Vertex 1]],GroupVertices[Vertex],0)),1,1,"")</f>
        <v>outh</v>
      </c>
      <c r="BH952" s="65" t="str">
        <f>REPLACE(INDEX(GroupVertices[Group], MATCH(Edges[[#This Row],[Vertex 2]],GroupVertices[Vertex],0)),1,1,"")</f>
        <v>outh</v>
      </c>
      <c r="BI952">
        <v>1</v>
      </c>
    </row>
    <row r="953" spans="1:61" x14ac:dyDescent="0.25">
      <c r="A953" s="64" t="s">
        <v>7933</v>
      </c>
      <c r="B953" s="64" t="s">
        <v>4624</v>
      </c>
      <c r="C953" s="79" t="s">
        <v>9481</v>
      </c>
      <c r="D953" s="87">
        <v>1</v>
      </c>
      <c r="E953" s="88"/>
      <c r="F953" s="89">
        <v>90</v>
      </c>
      <c r="G953" s="66" t="str">
        <f>IF(Edges[[#This Row],[Vertex 1]]=Edges[[#This Row],[Vertex 2]],"HIDE","SHOW")</f>
        <v>SHOW</v>
      </c>
      <c r="H953" s="77"/>
      <c r="I953" s="90"/>
      <c r="J953" s="90"/>
      <c r="K953" s="34" t="s">
        <v>65</v>
      </c>
      <c r="L953" s="93">
        <v>953</v>
      </c>
      <c r="M953" s="93"/>
      <c r="N953" s="92"/>
      <c r="O953" s="66" t="s">
        <v>232</v>
      </c>
      <c r="P953" s="68">
        <v>42853.471562500003</v>
      </c>
      <c r="Q953" s="66" t="s">
        <v>8013</v>
      </c>
      <c r="R953" s="69" t="s">
        <v>8032</v>
      </c>
      <c r="S953" s="66" t="s">
        <v>525</v>
      </c>
      <c r="T953" s="66"/>
      <c r="U953" s="66"/>
      <c r="V953" s="70" t="s">
        <v>8074</v>
      </c>
      <c r="W953" s="68">
        <v>42853.471562500003</v>
      </c>
      <c r="X953" s="70" t="s">
        <v>8119</v>
      </c>
      <c r="Y953" s="66"/>
      <c r="Z953" s="66"/>
      <c r="AA953" s="72" t="s">
        <v>8170</v>
      </c>
      <c r="AB953" s="72" t="s">
        <v>8195</v>
      </c>
      <c r="AC953" s="66" t="b">
        <v>0</v>
      </c>
      <c r="AD953" s="66">
        <v>0</v>
      </c>
      <c r="AE953" s="72" t="s">
        <v>1004</v>
      </c>
      <c r="AF953" s="66" t="b">
        <v>0</v>
      </c>
      <c r="AG953" s="66" t="s">
        <v>298</v>
      </c>
      <c r="AH953" s="66"/>
      <c r="AI953" s="72" t="s">
        <v>294</v>
      </c>
      <c r="AJ953" s="66" t="b">
        <v>0</v>
      </c>
      <c r="AK953" s="66">
        <v>0</v>
      </c>
      <c r="AL953" s="72" t="s">
        <v>294</v>
      </c>
      <c r="AM953" s="66" t="s">
        <v>303</v>
      </c>
      <c r="AN953" s="66" t="b">
        <v>1</v>
      </c>
      <c r="AO953" s="72" t="s">
        <v>8195</v>
      </c>
      <c r="AP953" s="66" t="s">
        <v>178</v>
      </c>
      <c r="AQ953" s="66">
        <v>0</v>
      </c>
      <c r="AR953" s="66">
        <v>0</v>
      </c>
      <c r="AS953" s="66"/>
      <c r="AT953" s="66"/>
      <c r="AU953" s="66"/>
      <c r="AV953" s="66"/>
      <c r="AW953" s="66"/>
      <c r="AX953" s="66"/>
      <c r="AY953" s="66"/>
      <c r="AZ953" s="66"/>
      <c r="BA953" s="66" t="s">
        <v>460</v>
      </c>
      <c r="BB953">
        <v>0</v>
      </c>
      <c r="BC953" s="66" t="str">
        <f>VLOOKUP(Edges[[#This Row],[States]],'Sentiment Classification'!E:G,3,FALSE)</f>
        <v>South</v>
      </c>
      <c r="BD953" s="66" t="str">
        <f>IF(Edges[[#This Row],[Vertex 1]]=Edges[[#This Row],[Vertex 2]],"HIDE","SHOW")</f>
        <v>SHOW</v>
      </c>
      <c r="BE953" s="66">
        <f>VLOOKUP(Edges[[#This Row],[Region]],'Sentiment Classification'!J:K,2,FALSE)</f>
        <v>33</v>
      </c>
      <c r="BF953" s="66">
        <f>VLOOKUP(Edges[[#This Row],[States]],'Sentiment Classification'!E:F,2,FALSE)</f>
        <v>17</v>
      </c>
      <c r="BG953" s="65" t="str">
        <f>REPLACE(INDEX(GroupVertices[Group], MATCH(Edges[[#This Row],[Vertex 1]],GroupVertices[Vertex],0)),1,1,"")</f>
        <v>outh</v>
      </c>
      <c r="BH953" s="65" t="str">
        <f>REPLACE(INDEX(GroupVertices[Group], MATCH(Edges[[#This Row],[Vertex 2]],GroupVertices[Vertex],0)),1,1,"")</f>
        <v>orth</v>
      </c>
      <c r="BI953">
        <v>1</v>
      </c>
    </row>
    <row r="954" spans="1:61" x14ac:dyDescent="0.25">
      <c r="A954" s="64" t="s">
        <v>7933</v>
      </c>
      <c r="B954" s="64" t="s">
        <v>756</v>
      </c>
      <c r="C954" s="79" t="s">
        <v>9481</v>
      </c>
      <c r="D954" s="87">
        <v>1</v>
      </c>
      <c r="E954" s="88"/>
      <c r="F954" s="89">
        <v>90</v>
      </c>
      <c r="G954" s="66" t="str">
        <f>IF(Edges[[#This Row],[Vertex 1]]=Edges[[#This Row],[Vertex 2]],"HIDE","SHOW")</f>
        <v>SHOW</v>
      </c>
      <c r="H954" s="77"/>
      <c r="I954" s="90"/>
      <c r="J954" s="90"/>
      <c r="K954" s="34" t="s">
        <v>65</v>
      </c>
      <c r="L954" s="93">
        <v>954</v>
      </c>
      <c r="M954" s="93"/>
      <c r="N954" s="92"/>
      <c r="O954" s="66" t="s">
        <v>233</v>
      </c>
      <c r="P954" s="68">
        <v>42853.471562500003</v>
      </c>
      <c r="Q954" s="66" t="s">
        <v>8013</v>
      </c>
      <c r="R954" s="69" t="s">
        <v>8032</v>
      </c>
      <c r="S954" s="66" t="s">
        <v>525</v>
      </c>
      <c r="T954" s="66"/>
      <c r="U954" s="66"/>
      <c r="V954" s="70" t="s">
        <v>8074</v>
      </c>
      <c r="W954" s="68">
        <v>42853.471562500003</v>
      </c>
      <c r="X954" s="70" t="s">
        <v>8119</v>
      </c>
      <c r="Y954" s="66"/>
      <c r="Z954" s="66"/>
      <c r="AA954" s="72" t="s">
        <v>8170</v>
      </c>
      <c r="AB954" s="72" t="s">
        <v>8195</v>
      </c>
      <c r="AC954" s="66" t="b">
        <v>0</v>
      </c>
      <c r="AD954" s="66">
        <v>0</v>
      </c>
      <c r="AE954" s="72" t="s">
        <v>1004</v>
      </c>
      <c r="AF954" s="66" t="b">
        <v>0</v>
      </c>
      <c r="AG954" s="66" t="s">
        <v>298</v>
      </c>
      <c r="AH954" s="66"/>
      <c r="AI954" s="72" t="s">
        <v>294</v>
      </c>
      <c r="AJ954" s="66" t="b">
        <v>0</v>
      </c>
      <c r="AK954" s="66">
        <v>0</v>
      </c>
      <c r="AL954" s="72" t="s">
        <v>294</v>
      </c>
      <c r="AM954" s="66" t="s">
        <v>303</v>
      </c>
      <c r="AN954" s="66" t="b">
        <v>1</v>
      </c>
      <c r="AO954" s="72" t="s">
        <v>8195</v>
      </c>
      <c r="AP954" s="66" t="s">
        <v>178</v>
      </c>
      <c r="AQ954" s="66">
        <v>0</v>
      </c>
      <c r="AR954" s="66">
        <v>0</v>
      </c>
      <c r="AS954" s="66"/>
      <c r="AT954" s="66"/>
      <c r="AU954" s="66"/>
      <c r="AV954" s="66"/>
      <c r="AW954" s="66"/>
      <c r="AX954" s="66"/>
      <c r="AY954" s="66"/>
      <c r="AZ954" s="66"/>
      <c r="BA954" s="66" t="s">
        <v>460</v>
      </c>
      <c r="BB954">
        <v>0</v>
      </c>
      <c r="BC954" s="66" t="str">
        <f>VLOOKUP(Edges[[#This Row],[States]],'Sentiment Classification'!E:G,3,FALSE)</f>
        <v>South</v>
      </c>
      <c r="BD954" s="66" t="str">
        <f>IF(Edges[[#This Row],[Vertex 1]]=Edges[[#This Row],[Vertex 2]],"HIDE","SHOW")</f>
        <v>SHOW</v>
      </c>
      <c r="BE954" s="66">
        <f>VLOOKUP(Edges[[#This Row],[Region]],'Sentiment Classification'!J:K,2,FALSE)</f>
        <v>33</v>
      </c>
      <c r="BF954" s="66">
        <f>VLOOKUP(Edges[[#This Row],[States]],'Sentiment Classification'!E:F,2,FALSE)</f>
        <v>17</v>
      </c>
      <c r="BG954" s="65" t="str">
        <f>REPLACE(INDEX(GroupVertices[Group], MATCH(Edges[[#This Row],[Vertex 1]],GroupVertices[Vertex],0)),1,1,"")</f>
        <v>outh</v>
      </c>
      <c r="BH954" s="65" t="str">
        <f>REPLACE(INDEX(GroupVertices[Group], MATCH(Edges[[#This Row],[Vertex 2]],GroupVertices[Vertex],0)),1,1,"")</f>
        <v>A</v>
      </c>
      <c r="BI954">
        <v>1</v>
      </c>
    </row>
    <row r="955" spans="1:61" hidden="1" x14ac:dyDescent="0.25">
      <c r="A955" s="64" t="s">
        <v>7934</v>
      </c>
      <c r="B955" s="64" t="s">
        <v>7934</v>
      </c>
      <c r="C955" s="79"/>
      <c r="D955" s="87"/>
      <c r="E955" s="88"/>
      <c r="F955" s="89"/>
      <c r="G955" s="66" t="str">
        <f>IF(Edges[[#This Row],[Vertex 1]]=Edges[[#This Row],[Vertex 2]],"HIDE","SHOW")</f>
        <v>HIDE</v>
      </c>
      <c r="H955" s="77"/>
      <c r="I955" s="90"/>
      <c r="J955" s="90"/>
      <c r="K955" s="34" t="s">
        <v>65</v>
      </c>
      <c r="L955" s="93">
        <v>955</v>
      </c>
      <c r="M955" s="93"/>
      <c r="N955" s="92"/>
      <c r="O955" s="66" t="s">
        <v>178</v>
      </c>
      <c r="P955" s="68">
        <v>42853.484409722223</v>
      </c>
      <c r="Q955" s="66" t="s">
        <v>8014</v>
      </c>
      <c r="R955" s="69" t="s">
        <v>8033</v>
      </c>
      <c r="S955" s="66" t="s">
        <v>251</v>
      </c>
      <c r="T955" s="66"/>
      <c r="U955" s="66"/>
      <c r="V955" s="70" t="s">
        <v>8075</v>
      </c>
      <c r="W955" s="68">
        <v>42853.484409722223</v>
      </c>
      <c r="X955" s="70" t="s">
        <v>8120</v>
      </c>
      <c r="Y955" s="66"/>
      <c r="Z955" s="66"/>
      <c r="AA955" s="72" t="s">
        <v>8171</v>
      </c>
      <c r="AB955" s="66"/>
      <c r="AC955" s="66" t="b">
        <v>0</v>
      </c>
      <c r="AD955" s="66">
        <v>0</v>
      </c>
      <c r="AE955" s="72" t="s">
        <v>294</v>
      </c>
      <c r="AF955" s="66" t="b">
        <v>0</v>
      </c>
      <c r="AG955" s="66" t="s">
        <v>298</v>
      </c>
      <c r="AH955" s="66"/>
      <c r="AI955" s="72" t="s">
        <v>294</v>
      </c>
      <c r="AJ955" s="66" t="b">
        <v>0</v>
      </c>
      <c r="AK955" s="66">
        <v>0</v>
      </c>
      <c r="AL955" s="72" t="s">
        <v>294</v>
      </c>
      <c r="AM955" s="66" t="s">
        <v>307</v>
      </c>
      <c r="AN955" s="66" t="b">
        <v>0</v>
      </c>
      <c r="AO955" s="72" t="s">
        <v>8171</v>
      </c>
      <c r="AP955" s="66" t="s">
        <v>178</v>
      </c>
      <c r="AQ955" s="66">
        <v>0</v>
      </c>
      <c r="AR955" s="66">
        <v>0</v>
      </c>
      <c r="AS955" s="66"/>
      <c r="AT955" s="66"/>
      <c r="AU955" s="66"/>
      <c r="AV955" s="66"/>
      <c r="AW955" s="66"/>
      <c r="AX955" s="66"/>
      <c r="AY955" s="66"/>
      <c r="AZ955" s="66"/>
      <c r="BA955" s="66" t="s">
        <v>460</v>
      </c>
      <c r="BB955">
        <v>1</v>
      </c>
      <c r="BC955" s="66" t="str">
        <f>VLOOKUP(Edges[[#This Row],[States]],'Sentiment Classification'!E:G,3,FALSE)</f>
        <v>South</v>
      </c>
      <c r="BD955" s="66" t="str">
        <f>IF(Edges[[#This Row],[Vertex 1]]=Edges[[#This Row],[Vertex 2]],"HIDE","SHOW")</f>
        <v>HIDE</v>
      </c>
      <c r="BE955" s="66">
        <f>VLOOKUP(Edges[[#This Row],[Region]],'Sentiment Classification'!J:K,2,FALSE)</f>
        <v>33</v>
      </c>
      <c r="BF955" s="66">
        <f>VLOOKUP(Edges[[#This Row],[States]],'Sentiment Classification'!E:F,2,FALSE)</f>
        <v>17</v>
      </c>
      <c r="BG955" s="137" t="e">
        <f>REPLACE(INDEX(GroupVertices[Group], MATCH(Edges[[#This Row],[Vertex 1]],GroupVertices[Vertex],0)),1,1,"")</f>
        <v>#N/A</v>
      </c>
      <c r="BH955" s="137" t="e">
        <f>REPLACE(INDEX(GroupVertices[Group], MATCH(Edges[[#This Row],[Vertex 2]],GroupVertices[Vertex],0)),1,1,"")</f>
        <v>#N/A</v>
      </c>
      <c r="BI955">
        <v>1</v>
      </c>
    </row>
    <row r="956" spans="1:61" hidden="1" x14ac:dyDescent="0.25">
      <c r="A956" s="64" t="s">
        <v>7935</v>
      </c>
      <c r="B956" s="64" t="s">
        <v>7935</v>
      </c>
      <c r="C956" s="79"/>
      <c r="D956" s="87"/>
      <c r="E956" s="88"/>
      <c r="F956" s="89"/>
      <c r="G956" s="66" t="str">
        <f>IF(Edges[[#This Row],[Vertex 1]]=Edges[[#This Row],[Vertex 2]],"HIDE","SHOW")</f>
        <v>HIDE</v>
      </c>
      <c r="H956" s="77"/>
      <c r="I956" s="90"/>
      <c r="J956" s="90"/>
      <c r="K956" s="34" t="s">
        <v>65</v>
      </c>
      <c r="L956" s="93">
        <v>956</v>
      </c>
      <c r="M956" s="93"/>
      <c r="N956" s="92"/>
      <c r="O956" s="66" t="s">
        <v>178</v>
      </c>
      <c r="P956" s="68">
        <v>42854.230555555558</v>
      </c>
      <c r="Q956" s="66" t="s">
        <v>8015</v>
      </c>
      <c r="R956" s="66"/>
      <c r="S956" s="66"/>
      <c r="T956" s="66"/>
      <c r="U956" s="66"/>
      <c r="V956" s="70" t="s">
        <v>8076</v>
      </c>
      <c r="W956" s="68">
        <v>42854.230555555558</v>
      </c>
      <c r="X956" s="70" t="s">
        <v>8121</v>
      </c>
      <c r="Y956" s="66"/>
      <c r="Z956" s="66"/>
      <c r="AA956" s="72" t="s">
        <v>8172</v>
      </c>
      <c r="AB956" s="66"/>
      <c r="AC956" s="66" t="b">
        <v>0</v>
      </c>
      <c r="AD956" s="66">
        <v>0</v>
      </c>
      <c r="AE956" s="72" t="s">
        <v>294</v>
      </c>
      <c r="AF956" s="66" t="b">
        <v>0</v>
      </c>
      <c r="AG956" s="66" t="s">
        <v>3196</v>
      </c>
      <c r="AH956" s="66"/>
      <c r="AI956" s="72" t="s">
        <v>294</v>
      </c>
      <c r="AJ956" s="66" t="b">
        <v>0</v>
      </c>
      <c r="AK956" s="66">
        <v>0</v>
      </c>
      <c r="AL956" s="72" t="s">
        <v>294</v>
      </c>
      <c r="AM956" s="66" t="s">
        <v>303</v>
      </c>
      <c r="AN956" s="66" t="b">
        <v>0</v>
      </c>
      <c r="AO956" s="72" t="s">
        <v>8172</v>
      </c>
      <c r="AP956" s="66" t="s">
        <v>178</v>
      </c>
      <c r="AQ956" s="66">
        <v>0</v>
      </c>
      <c r="AR956" s="66">
        <v>0</v>
      </c>
      <c r="AS956" s="66"/>
      <c r="AT956" s="66"/>
      <c r="AU956" s="66"/>
      <c r="AV956" s="66"/>
      <c r="AW956" s="66"/>
      <c r="AX956" s="66"/>
      <c r="AY956" s="66"/>
      <c r="AZ956" s="66"/>
      <c r="BA956" s="66" t="s">
        <v>460</v>
      </c>
      <c r="BB956">
        <v>0</v>
      </c>
      <c r="BC956" s="66" t="str">
        <f>VLOOKUP(Edges[[#This Row],[States]],'Sentiment Classification'!E:G,3,FALSE)</f>
        <v>South</v>
      </c>
      <c r="BD956" s="66" t="str">
        <f>IF(Edges[[#This Row],[Vertex 1]]=Edges[[#This Row],[Vertex 2]],"HIDE","SHOW")</f>
        <v>HIDE</v>
      </c>
      <c r="BE956" s="66">
        <f>VLOOKUP(Edges[[#This Row],[Region]],'Sentiment Classification'!J:K,2,FALSE)</f>
        <v>33</v>
      </c>
      <c r="BF956" s="66">
        <f>VLOOKUP(Edges[[#This Row],[States]],'Sentiment Classification'!E:F,2,FALSE)</f>
        <v>17</v>
      </c>
      <c r="BG956" s="137" t="e">
        <f>REPLACE(INDEX(GroupVertices[Group], MATCH(Edges[[#This Row],[Vertex 1]],GroupVertices[Vertex],0)),1,1,"")</f>
        <v>#N/A</v>
      </c>
      <c r="BH956" s="137" t="e">
        <f>REPLACE(INDEX(GroupVertices[Group], MATCH(Edges[[#This Row],[Vertex 2]],GroupVertices[Vertex],0)),1,1,"")</f>
        <v>#N/A</v>
      </c>
      <c r="BI956">
        <v>1</v>
      </c>
    </row>
    <row r="957" spans="1:61" x14ac:dyDescent="0.25">
      <c r="A957" s="64" t="s">
        <v>7936</v>
      </c>
      <c r="B957" s="64" t="s">
        <v>7971</v>
      </c>
      <c r="C957" s="79" t="s">
        <v>9481</v>
      </c>
      <c r="D957" s="87">
        <v>1</v>
      </c>
      <c r="E957" s="88"/>
      <c r="F957" s="89">
        <v>90</v>
      </c>
      <c r="G957" s="66" t="str">
        <f>IF(Edges[[#This Row],[Vertex 1]]=Edges[[#This Row],[Vertex 2]],"HIDE","SHOW")</f>
        <v>SHOW</v>
      </c>
      <c r="H957" s="77"/>
      <c r="I957" s="90"/>
      <c r="J957" s="90"/>
      <c r="K957" s="34" t="s">
        <v>65</v>
      </c>
      <c r="L957" s="93">
        <v>957</v>
      </c>
      <c r="M957" s="93"/>
      <c r="N957" s="92"/>
      <c r="O957" s="66" t="s">
        <v>232</v>
      </c>
      <c r="P957" s="68">
        <v>42854.259594907409</v>
      </c>
      <c r="Q957" s="66" t="s">
        <v>8016</v>
      </c>
      <c r="R957" s="66"/>
      <c r="S957" s="66"/>
      <c r="T957" s="66"/>
      <c r="U957" s="66"/>
      <c r="V957" s="70" t="s">
        <v>8077</v>
      </c>
      <c r="W957" s="68">
        <v>42854.259594907409</v>
      </c>
      <c r="X957" s="70" t="s">
        <v>8122</v>
      </c>
      <c r="Y957" s="66"/>
      <c r="Z957" s="66"/>
      <c r="AA957" s="72" t="s">
        <v>8173</v>
      </c>
      <c r="AB957" s="66"/>
      <c r="AC957" s="66" t="b">
        <v>0</v>
      </c>
      <c r="AD957" s="66">
        <v>1</v>
      </c>
      <c r="AE957" s="72" t="s">
        <v>294</v>
      </c>
      <c r="AF957" s="66" t="b">
        <v>0</v>
      </c>
      <c r="AG957" s="66" t="s">
        <v>297</v>
      </c>
      <c r="AH957" s="66"/>
      <c r="AI957" s="72" t="s">
        <v>294</v>
      </c>
      <c r="AJ957" s="66" t="b">
        <v>0</v>
      </c>
      <c r="AK957" s="66">
        <v>0</v>
      </c>
      <c r="AL957" s="72" t="s">
        <v>294</v>
      </c>
      <c r="AM957" s="66" t="s">
        <v>303</v>
      </c>
      <c r="AN957" s="66" t="b">
        <v>0</v>
      </c>
      <c r="AO957" s="72" t="s">
        <v>8173</v>
      </c>
      <c r="AP957" s="66" t="s">
        <v>178</v>
      </c>
      <c r="AQ957" s="66">
        <v>0</v>
      </c>
      <c r="AR957" s="66">
        <v>0</v>
      </c>
      <c r="AS957" s="66"/>
      <c r="AT957" s="66"/>
      <c r="AU957" s="66"/>
      <c r="AV957" s="66"/>
      <c r="AW957" s="66"/>
      <c r="AX957" s="66"/>
      <c r="AY957" s="66"/>
      <c r="AZ957" s="66"/>
      <c r="BA957" s="66" t="s">
        <v>460</v>
      </c>
      <c r="BB957">
        <v>0</v>
      </c>
      <c r="BC957" s="66" t="str">
        <f>VLOOKUP(Edges[[#This Row],[States]],'Sentiment Classification'!E:G,3,FALSE)</f>
        <v>South</v>
      </c>
      <c r="BD957" s="66" t="str">
        <f>IF(Edges[[#This Row],[Vertex 1]]=Edges[[#This Row],[Vertex 2]],"HIDE","SHOW")</f>
        <v>SHOW</v>
      </c>
      <c r="BE957" s="66">
        <f>VLOOKUP(Edges[[#This Row],[Region]],'Sentiment Classification'!J:K,2,FALSE)</f>
        <v>33</v>
      </c>
      <c r="BF957" s="66">
        <f>VLOOKUP(Edges[[#This Row],[States]],'Sentiment Classification'!E:F,2,FALSE)</f>
        <v>17</v>
      </c>
      <c r="BG957" s="65" t="str">
        <f>REPLACE(INDEX(GroupVertices[Group], MATCH(Edges[[#This Row],[Vertex 1]],GroupVertices[Vertex],0)),1,1,"")</f>
        <v>outh</v>
      </c>
      <c r="BH957" s="65" t="str">
        <f>REPLACE(INDEX(GroupVertices[Group], MATCH(Edges[[#This Row],[Vertex 2]],GroupVertices[Vertex],0)),1,1,"")</f>
        <v>outh</v>
      </c>
      <c r="BI957">
        <v>1</v>
      </c>
    </row>
    <row r="958" spans="1:61" x14ac:dyDescent="0.25">
      <c r="A958" s="64" t="s">
        <v>7936</v>
      </c>
      <c r="B958" s="64" t="s">
        <v>7972</v>
      </c>
      <c r="C958" s="79" t="s">
        <v>9481</v>
      </c>
      <c r="D958" s="87">
        <v>1</v>
      </c>
      <c r="E958" s="88"/>
      <c r="F958" s="89">
        <v>90</v>
      </c>
      <c r="G958" s="66" t="str">
        <f>IF(Edges[[#This Row],[Vertex 1]]=Edges[[#This Row],[Vertex 2]],"HIDE","SHOW")</f>
        <v>SHOW</v>
      </c>
      <c r="H958" s="77"/>
      <c r="I958" s="90"/>
      <c r="J958" s="90"/>
      <c r="K958" s="34" t="s">
        <v>65</v>
      </c>
      <c r="L958" s="93">
        <v>958</v>
      </c>
      <c r="M958" s="93"/>
      <c r="N958" s="92"/>
      <c r="O958" s="66" t="s">
        <v>232</v>
      </c>
      <c r="P958" s="68">
        <v>42854.259594907409</v>
      </c>
      <c r="Q958" s="66" t="s">
        <v>8016</v>
      </c>
      <c r="R958" s="66"/>
      <c r="S958" s="66"/>
      <c r="T958" s="66"/>
      <c r="U958" s="66"/>
      <c r="V958" s="70" t="s">
        <v>8077</v>
      </c>
      <c r="W958" s="68">
        <v>42854.259594907409</v>
      </c>
      <c r="X958" s="70" t="s">
        <v>8122</v>
      </c>
      <c r="Y958" s="66"/>
      <c r="Z958" s="66"/>
      <c r="AA958" s="72" t="s">
        <v>8173</v>
      </c>
      <c r="AB958" s="66"/>
      <c r="AC958" s="66" t="b">
        <v>0</v>
      </c>
      <c r="AD958" s="66">
        <v>1</v>
      </c>
      <c r="AE958" s="72" t="s">
        <v>294</v>
      </c>
      <c r="AF958" s="66" t="b">
        <v>0</v>
      </c>
      <c r="AG958" s="66" t="s">
        <v>297</v>
      </c>
      <c r="AH958" s="66"/>
      <c r="AI958" s="72" t="s">
        <v>294</v>
      </c>
      <c r="AJ958" s="66" t="b">
        <v>0</v>
      </c>
      <c r="AK958" s="66">
        <v>0</v>
      </c>
      <c r="AL958" s="72" t="s">
        <v>294</v>
      </c>
      <c r="AM958" s="66" t="s">
        <v>303</v>
      </c>
      <c r="AN958" s="66" t="b">
        <v>0</v>
      </c>
      <c r="AO958" s="72" t="s">
        <v>8173</v>
      </c>
      <c r="AP958" s="66" t="s">
        <v>178</v>
      </c>
      <c r="AQ958" s="66">
        <v>0</v>
      </c>
      <c r="AR958" s="66">
        <v>0</v>
      </c>
      <c r="AS958" s="66"/>
      <c r="AT958" s="66"/>
      <c r="AU958" s="66"/>
      <c r="AV958" s="66"/>
      <c r="AW958" s="66"/>
      <c r="AX958" s="66"/>
      <c r="AY958" s="66"/>
      <c r="AZ958" s="66"/>
      <c r="BA958" s="66" t="s">
        <v>460</v>
      </c>
      <c r="BB958">
        <v>0</v>
      </c>
      <c r="BC958" s="66" t="str">
        <f>VLOOKUP(Edges[[#This Row],[States]],'Sentiment Classification'!E:G,3,FALSE)</f>
        <v>South</v>
      </c>
      <c r="BD958" s="66" t="str">
        <f>IF(Edges[[#This Row],[Vertex 1]]=Edges[[#This Row],[Vertex 2]],"HIDE","SHOW")</f>
        <v>SHOW</v>
      </c>
      <c r="BE958" s="66">
        <f>VLOOKUP(Edges[[#This Row],[Region]],'Sentiment Classification'!J:K,2,FALSE)</f>
        <v>33</v>
      </c>
      <c r="BF958" s="66">
        <f>VLOOKUP(Edges[[#This Row],[States]],'Sentiment Classification'!E:F,2,FALSE)</f>
        <v>17</v>
      </c>
      <c r="BG958" s="65" t="str">
        <f>REPLACE(INDEX(GroupVertices[Group], MATCH(Edges[[#This Row],[Vertex 1]],GroupVertices[Vertex],0)),1,1,"")</f>
        <v>outh</v>
      </c>
      <c r="BH958" s="65" t="str">
        <f>REPLACE(INDEX(GroupVertices[Group], MATCH(Edges[[#This Row],[Vertex 2]],GroupVertices[Vertex],0)),1,1,"")</f>
        <v>outh</v>
      </c>
      <c r="BI958">
        <v>1</v>
      </c>
    </row>
    <row r="959" spans="1:61" x14ac:dyDescent="0.25">
      <c r="A959" s="64" t="s">
        <v>7936</v>
      </c>
      <c r="B959" s="64" t="s">
        <v>7973</v>
      </c>
      <c r="C959" s="79" t="s">
        <v>9481</v>
      </c>
      <c r="D959" s="87">
        <v>1</v>
      </c>
      <c r="E959" s="88"/>
      <c r="F959" s="89">
        <v>90</v>
      </c>
      <c r="G959" s="66" t="str">
        <f>IF(Edges[[#This Row],[Vertex 1]]=Edges[[#This Row],[Vertex 2]],"HIDE","SHOW")</f>
        <v>SHOW</v>
      </c>
      <c r="H959" s="77"/>
      <c r="I959" s="90"/>
      <c r="J959" s="90"/>
      <c r="K959" s="34" t="s">
        <v>65</v>
      </c>
      <c r="L959" s="93">
        <v>959</v>
      </c>
      <c r="M959" s="93"/>
      <c r="N959" s="92"/>
      <c r="O959" s="66" t="s">
        <v>232</v>
      </c>
      <c r="P959" s="68">
        <v>42854.259594907409</v>
      </c>
      <c r="Q959" s="66" t="s">
        <v>8016</v>
      </c>
      <c r="R959" s="66"/>
      <c r="S959" s="66"/>
      <c r="T959" s="66"/>
      <c r="U959" s="66"/>
      <c r="V959" s="70" t="s">
        <v>8077</v>
      </c>
      <c r="W959" s="68">
        <v>42854.259594907409</v>
      </c>
      <c r="X959" s="70" t="s">
        <v>8122</v>
      </c>
      <c r="Y959" s="66"/>
      <c r="Z959" s="66"/>
      <c r="AA959" s="72" t="s">
        <v>8173</v>
      </c>
      <c r="AB959" s="66"/>
      <c r="AC959" s="66" t="b">
        <v>0</v>
      </c>
      <c r="AD959" s="66">
        <v>1</v>
      </c>
      <c r="AE959" s="72" t="s">
        <v>294</v>
      </c>
      <c r="AF959" s="66" t="b">
        <v>0</v>
      </c>
      <c r="AG959" s="66" t="s">
        <v>297</v>
      </c>
      <c r="AH959" s="66"/>
      <c r="AI959" s="72" t="s">
        <v>294</v>
      </c>
      <c r="AJ959" s="66" t="b">
        <v>0</v>
      </c>
      <c r="AK959" s="66">
        <v>0</v>
      </c>
      <c r="AL959" s="72" t="s">
        <v>294</v>
      </c>
      <c r="AM959" s="66" t="s">
        <v>303</v>
      </c>
      <c r="AN959" s="66" t="b">
        <v>0</v>
      </c>
      <c r="AO959" s="72" t="s">
        <v>8173</v>
      </c>
      <c r="AP959" s="66" t="s">
        <v>178</v>
      </c>
      <c r="AQ959" s="66">
        <v>0</v>
      </c>
      <c r="AR959" s="66">
        <v>0</v>
      </c>
      <c r="AS959" s="66"/>
      <c r="AT959" s="66"/>
      <c r="AU959" s="66"/>
      <c r="AV959" s="66"/>
      <c r="AW959" s="66"/>
      <c r="AX959" s="66"/>
      <c r="AY959" s="66"/>
      <c r="AZ959" s="66"/>
      <c r="BA959" s="66" t="s">
        <v>460</v>
      </c>
      <c r="BB959">
        <v>0</v>
      </c>
      <c r="BC959" s="66" t="str">
        <f>VLOOKUP(Edges[[#This Row],[States]],'Sentiment Classification'!E:G,3,FALSE)</f>
        <v>South</v>
      </c>
      <c r="BD959" s="66" t="str">
        <f>IF(Edges[[#This Row],[Vertex 1]]=Edges[[#This Row],[Vertex 2]],"HIDE","SHOW")</f>
        <v>SHOW</v>
      </c>
      <c r="BE959" s="66">
        <f>VLOOKUP(Edges[[#This Row],[Region]],'Sentiment Classification'!J:K,2,FALSE)</f>
        <v>33</v>
      </c>
      <c r="BF959" s="66">
        <f>VLOOKUP(Edges[[#This Row],[States]],'Sentiment Classification'!E:F,2,FALSE)</f>
        <v>17</v>
      </c>
      <c r="BG959" s="65" t="str">
        <f>REPLACE(INDEX(GroupVertices[Group], MATCH(Edges[[#This Row],[Vertex 1]],GroupVertices[Vertex],0)),1,1,"")</f>
        <v>outh</v>
      </c>
      <c r="BH959" s="65" t="str">
        <f>REPLACE(INDEX(GroupVertices[Group], MATCH(Edges[[#This Row],[Vertex 2]],GroupVertices[Vertex],0)),1,1,"")</f>
        <v>outh</v>
      </c>
      <c r="BI959">
        <v>1</v>
      </c>
    </row>
    <row r="960" spans="1:61" x14ac:dyDescent="0.25">
      <c r="A960" s="64" t="s">
        <v>7936</v>
      </c>
      <c r="B960" s="64" t="s">
        <v>7974</v>
      </c>
      <c r="C960" s="79" t="s">
        <v>9481</v>
      </c>
      <c r="D960" s="87">
        <v>1</v>
      </c>
      <c r="E960" s="88"/>
      <c r="F960" s="89">
        <v>90</v>
      </c>
      <c r="G960" s="66" t="str">
        <f>IF(Edges[[#This Row],[Vertex 1]]=Edges[[#This Row],[Vertex 2]],"HIDE","SHOW")</f>
        <v>SHOW</v>
      </c>
      <c r="H960" s="77"/>
      <c r="I960" s="90"/>
      <c r="J960" s="90"/>
      <c r="K960" s="34" t="s">
        <v>65</v>
      </c>
      <c r="L960" s="93">
        <v>960</v>
      </c>
      <c r="M960" s="93"/>
      <c r="N960" s="92"/>
      <c r="O960" s="66" t="s">
        <v>232</v>
      </c>
      <c r="P960" s="68">
        <v>42854.259594907409</v>
      </c>
      <c r="Q960" s="66" t="s">
        <v>8016</v>
      </c>
      <c r="R960" s="66"/>
      <c r="S960" s="66"/>
      <c r="T960" s="66"/>
      <c r="U960" s="66"/>
      <c r="V960" s="70" t="s">
        <v>8077</v>
      </c>
      <c r="W960" s="68">
        <v>42854.259594907409</v>
      </c>
      <c r="X960" s="70" t="s">
        <v>8122</v>
      </c>
      <c r="Y960" s="66"/>
      <c r="Z960" s="66"/>
      <c r="AA960" s="72" t="s">
        <v>8173</v>
      </c>
      <c r="AB960" s="66"/>
      <c r="AC960" s="66" t="b">
        <v>0</v>
      </c>
      <c r="AD960" s="66">
        <v>1</v>
      </c>
      <c r="AE960" s="72" t="s">
        <v>294</v>
      </c>
      <c r="AF960" s="66" t="b">
        <v>0</v>
      </c>
      <c r="AG960" s="66" t="s">
        <v>297</v>
      </c>
      <c r="AH960" s="66"/>
      <c r="AI960" s="72" t="s">
        <v>294</v>
      </c>
      <c r="AJ960" s="66" t="b">
        <v>0</v>
      </c>
      <c r="AK960" s="66">
        <v>0</v>
      </c>
      <c r="AL960" s="72" t="s">
        <v>294</v>
      </c>
      <c r="AM960" s="66" t="s">
        <v>303</v>
      </c>
      <c r="AN960" s="66" t="b">
        <v>0</v>
      </c>
      <c r="AO960" s="72" t="s">
        <v>8173</v>
      </c>
      <c r="AP960" s="66" t="s">
        <v>178</v>
      </c>
      <c r="AQ960" s="66">
        <v>0</v>
      </c>
      <c r="AR960" s="66">
        <v>0</v>
      </c>
      <c r="AS960" s="66"/>
      <c r="AT960" s="66"/>
      <c r="AU960" s="66"/>
      <c r="AV960" s="66"/>
      <c r="AW960" s="66"/>
      <c r="AX960" s="66"/>
      <c r="AY960" s="66"/>
      <c r="AZ960" s="66"/>
      <c r="BA960" s="66" t="s">
        <v>460</v>
      </c>
      <c r="BB960">
        <v>0</v>
      </c>
      <c r="BC960" s="66" t="str">
        <f>VLOOKUP(Edges[[#This Row],[States]],'Sentiment Classification'!E:G,3,FALSE)</f>
        <v>South</v>
      </c>
      <c r="BD960" s="66" t="str">
        <f>IF(Edges[[#This Row],[Vertex 1]]=Edges[[#This Row],[Vertex 2]],"HIDE","SHOW")</f>
        <v>SHOW</v>
      </c>
      <c r="BE960" s="66">
        <f>VLOOKUP(Edges[[#This Row],[Region]],'Sentiment Classification'!J:K,2,FALSE)</f>
        <v>33</v>
      </c>
      <c r="BF960" s="66">
        <f>VLOOKUP(Edges[[#This Row],[States]],'Sentiment Classification'!E:F,2,FALSE)</f>
        <v>17</v>
      </c>
      <c r="BG960" s="65" t="str">
        <f>REPLACE(INDEX(GroupVertices[Group], MATCH(Edges[[#This Row],[Vertex 1]],GroupVertices[Vertex],0)),1,1,"")</f>
        <v>outh</v>
      </c>
      <c r="BH960" s="65" t="str">
        <f>REPLACE(INDEX(GroupVertices[Group], MATCH(Edges[[#This Row],[Vertex 2]],GroupVertices[Vertex],0)),1,1,"")</f>
        <v>outh</v>
      </c>
      <c r="BI960">
        <v>1</v>
      </c>
    </row>
    <row r="961" spans="1:61" hidden="1" x14ac:dyDescent="0.25">
      <c r="A961" s="64" t="s">
        <v>7937</v>
      </c>
      <c r="B961" s="64" t="s">
        <v>7937</v>
      </c>
      <c r="C961" s="79"/>
      <c r="D961" s="87"/>
      <c r="E961" s="88"/>
      <c r="F961" s="89"/>
      <c r="G961" s="66" t="str">
        <f>IF(Edges[[#This Row],[Vertex 1]]=Edges[[#This Row],[Vertex 2]],"HIDE","SHOW")</f>
        <v>HIDE</v>
      </c>
      <c r="H961" s="77"/>
      <c r="I961" s="90"/>
      <c r="J961" s="90"/>
      <c r="K961" s="34" t="s">
        <v>65</v>
      </c>
      <c r="L961" s="93">
        <v>961</v>
      </c>
      <c r="M961" s="93"/>
      <c r="N961" s="92"/>
      <c r="O961" s="66" t="s">
        <v>178</v>
      </c>
      <c r="P961" s="68">
        <v>42854.35224537037</v>
      </c>
      <c r="Q961" s="66" t="s">
        <v>8017</v>
      </c>
      <c r="R961" s="66"/>
      <c r="S961" s="66"/>
      <c r="T961" s="66"/>
      <c r="U961" s="66"/>
      <c r="V961" s="70" t="s">
        <v>418</v>
      </c>
      <c r="W961" s="68">
        <v>42854.35224537037</v>
      </c>
      <c r="X961" s="70" t="s">
        <v>8123</v>
      </c>
      <c r="Y961" s="66"/>
      <c r="Z961" s="66"/>
      <c r="AA961" s="72" t="s">
        <v>8174</v>
      </c>
      <c r="AB961" s="66"/>
      <c r="AC961" s="66" t="b">
        <v>0</v>
      </c>
      <c r="AD961" s="66">
        <v>0</v>
      </c>
      <c r="AE961" s="72" t="s">
        <v>294</v>
      </c>
      <c r="AF961" s="66" t="b">
        <v>0</v>
      </c>
      <c r="AG961" s="66" t="s">
        <v>297</v>
      </c>
      <c r="AH961" s="66"/>
      <c r="AI961" s="72" t="s">
        <v>294</v>
      </c>
      <c r="AJ961" s="66" t="b">
        <v>0</v>
      </c>
      <c r="AK961" s="66">
        <v>0</v>
      </c>
      <c r="AL961" s="72" t="s">
        <v>294</v>
      </c>
      <c r="AM961" s="66" t="s">
        <v>1020</v>
      </c>
      <c r="AN961" s="66" t="b">
        <v>0</v>
      </c>
      <c r="AO961" s="72" t="s">
        <v>8174</v>
      </c>
      <c r="AP961" s="66" t="s">
        <v>178</v>
      </c>
      <c r="AQ961" s="66">
        <v>0</v>
      </c>
      <c r="AR961" s="66">
        <v>0</v>
      </c>
      <c r="AS961" s="66"/>
      <c r="AT961" s="66"/>
      <c r="AU961" s="66"/>
      <c r="AV961" s="66"/>
      <c r="AW961" s="66"/>
      <c r="AX961" s="66"/>
      <c r="AY961" s="66"/>
      <c r="AZ961" s="66"/>
      <c r="BA961" s="66" t="s">
        <v>460</v>
      </c>
      <c r="BB961">
        <v>0</v>
      </c>
      <c r="BC961" s="66" t="str">
        <f>VLOOKUP(Edges[[#This Row],[States]],'Sentiment Classification'!E:G,3,FALSE)</f>
        <v>South</v>
      </c>
      <c r="BD961" s="66" t="str">
        <f>IF(Edges[[#This Row],[Vertex 1]]=Edges[[#This Row],[Vertex 2]],"HIDE","SHOW")</f>
        <v>HIDE</v>
      </c>
      <c r="BE961" s="66">
        <f>VLOOKUP(Edges[[#This Row],[Region]],'Sentiment Classification'!J:K,2,FALSE)</f>
        <v>33</v>
      </c>
      <c r="BF961" s="66">
        <f>VLOOKUP(Edges[[#This Row],[States]],'Sentiment Classification'!E:F,2,FALSE)</f>
        <v>17</v>
      </c>
      <c r="BG961" s="137" t="e">
        <f>REPLACE(INDEX(GroupVertices[Group], MATCH(Edges[[#This Row],[Vertex 1]],GroupVertices[Vertex],0)),1,1,"")</f>
        <v>#N/A</v>
      </c>
      <c r="BH961" s="137" t="e">
        <f>REPLACE(INDEX(GroupVertices[Group], MATCH(Edges[[#This Row],[Vertex 2]],GroupVertices[Vertex],0)),1,1,"")</f>
        <v>#N/A</v>
      </c>
      <c r="BI961">
        <v>1</v>
      </c>
    </row>
    <row r="962" spans="1:61" x14ac:dyDescent="0.25">
      <c r="A962" s="64" t="s">
        <v>226</v>
      </c>
      <c r="B962" s="64" t="s">
        <v>7975</v>
      </c>
      <c r="C962" s="79" t="s">
        <v>9479</v>
      </c>
      <c r="D962" s="87">
        <v>4</v>
      </c>
      <c r="E962" s="88"/>
      <c r="F962" s="89">
        <v>100</v>
      </c>
      <c r="G962" s="66" t="str">
        <f>IF(Edges[[#This Row],[Vertex 1]]=Edges[[#This Row],[Vertex 2]],"HIDE","SHOW")</f>
        <v>SHOW</v>
      </c>
      <c r="H962" s="77"/>
      <c r="I962" s="90"/>
      <c r="J962" s="90"/>
      <c r="K962" s="34" t="s">
        <v>65</v>
      </c>
      <c r="L962" s="93">
        <v>962</v>
      </c>
      <c r="M962" s="93"/>
      <c r="N962" s="92"/>
      <c r="O962" s="66" t="s">
        <v>233</v>
      </c>
      <c r="P962" s="68">
        <v>42854.494652777779</v>
      </c>
      <c r="Q962" s="66" t="s">
        <v>8018</v>
      </c>
      <c r="R962" s="66"/>
      <c r="S962" s="66"/>
      <c r="T962" s="66"/>
      <c r="U962" s="66"/>
      <c r="V962" s="70" t="s">
        <v>416</v>
      </c>
      <c r="W962" s="68">
        <v>42854.494652777779</v>
      </c>
      <c r="X962" s="70" t="s">
        <v>8124</v>
      </c>
      <c r="Y962" s="66"/>
      <c r="Z962" s="66"/>
      <c r="AA962" s="72" t="s">
        <v>8175</v>
      </c>
      <c r="AB962" s="72" t="s">
        <v>8196</v>
      </c>
      <c r="AC962" s="66" t="b">
        <v>0</v>
      </c>
      <c r="AD962" s="66">
        <v>0</v>
      </c>
      <c r="AE962" s="72" t="s">
        <v>8214</v>
      </c>
      <c r="AF962" s="66" t="b">
        <v>0</v>
      </c>
      <c r="AG962" s="66" t="s">
        <v>297</v>
      </c>
      <c r="AH962" s="66"/>
      <c r="AI962" s="72" t="s">
        <v>294</v>
      </c>
      <c r="AJ962" s="66" t="b">
        <v>0</v>
      </c>
      <c r="AK962" s="66">
        <v>0</v>
      </c>
      <c r="AL962" s="72" t="s">
        <v>294</v>
      </c>
      <c r="AM962" s="66" t="s">
        <v>2422</v>
      </c>
      <c r="AN962" s="66" t="b">
        <v>0</v>
      </c>
      <c r="AO962" s="72" t="s">
        <v>8196</v>
      </c>
      <c r="AP962" s="66" t="s">
        <v>178</v>
      </c>
      <c r="AQ962" s="66">
        <v>0</v>
      </c>
      <c r="AR962" s="66">
        <v>0</v>
      </c>
      <c r="AS962" s="66"/>
      <c r="AT962" s="66"/>
      <c r="AU962" s="66"/>
      <c r="AV962" s="66"/>
      <c r="AW962" s="66"/>
      <c r="AX962" s="66"/>
      <c r="AY962" s="66"/>
      <c r="AZ962" s="66"/>
      <c r="BA962" s="66" t="s">
        <v>460</v>
      </c>
      <c r="BB962">
        <v>1</v>
      </c>
      <c r="BC962" s="66" t="str">
        <f>VLOOKUP(Edges[[#This Row],[States]],'Sentiment Classification'!E:G,3,FALSE)</f>
        <v>South</v>
      </c>
      <c r="BD962" s="66" t="str">
        <f>IF(Edges[[#This Row],[Vertex 1]]=Edges[[#This Row],[Vertex 2]],"HIDE","SHOW")</f>
        <v>SHOW</v>
      </c>
      <c r="BE962" s="66">
        <f>VLOOKUP(Edges[[#This Row],[Region]],'Sentiment Classification'!J:K,2,FALSE)</f>
        <v>33</v>
      </c>
      <c r="BF962" s="66">
        <f>VLOOKUP(Edges[[#This Row],[States]],'Sentiment Classification'!E:F,2,FALSE)</f>
        <v>17</v>
      </c>
      <c r="BG962" s="65" t="str">
        <f>REPLACE(INDEX(GroupVertices[Group], MATCH(Edges[[#This Row],[Vertex 1]],GroupVertices[Vertex],0)),1,1,"")</f>
        <v>A</v>
      </c>
      <c r="BH962" s="65" t="str">
        <f>REPLACE(INDEX(GroupVertices[Group], MATCH(Edges[[#This Row],[Vertex 2]],GroupVertices[Vertex],0)),1,1,"")</f>
        <v>outh</v>
      </c>
      <c r="BI962">
        <v>3</v>
      </c>
    </row>
    <row r="963" spans="1:61" x14ac:dyDescent="0.25">
      <c r="A963" s="64" t="s">
        <v>226</v>
      </c>
      <c r="B963" s="64" t="s">
        <v>7975</v>
      </c>
      <c r="C963" s="79" t="s">
        <v>9481</v>
      </c>
      <c r="D963" s="87">
        <v>4</v>
      </c>
      <c r="E963" s="88"/>
      <c r="F963" s="89">
        <v>100</v>
      </c>
      <c r="G963" s="66" t="str">
        <f>IF(Edges[[#This Row],[Vertex 1]]=Edges[[#This Row],[Vertex 2]],"HIDE","SHOW")</f>
        <v>SHOW</v>
      </c>
      <c r="H963" s="77"/>
      <c r="I963" s="90"/>
      <c r="J963" s="90"/>
      <c r="K963" s="34" t="s">
        <v>65</v>
      </c>
      <c r="L963" s="93">
        <v>963</v>
      </c>
      <c r="M963" s="93"/>
      <c r="N963" s="92"/>
      <c r="O963" s="66" t="s">
        <v>233</v>
      </c>
      <c r="P963" s="68">
        <v>42854.494687500002</v>
      </c>
      <c r="Q963" s="66" t="s">
        <v>8019</v>
      </c>
      <c r="R963" s="69" t="s">
        <v>8034</v>
      </c>
      <c r="S963" s="66" t="s">
        <v>3382</v>
      </c>
      <c r="T963" s="66"/>
      <c r="U963" s="66"/>
      <c r="V963" s="70" t="s">
        <v>416</v>
      </c>
      <c r="W963" s="68">
        <v>42854.494687500002</v>
      </c>
      <c r="X963" s="70" t="s">
        <v>8125</v>
      </c>
      <c r="Y963" s="66"/>
      <c r="Z963" s="66"/>
      <c r="AA963" s="72" t="s">
        <v>8176</v>
      </c>
      <c r="AB963" s="72" t="s">
        <v>8175</v>
      </c>
      <c r="AC963" s="66" t="b">
        <v>0</v>
      </c>
      <c r="AD963" s="66">
        <v>0</v>
      </c>
      <c r="AE963" s="72" t="s">
        <v>581</v>
      </c>
      <c r="AF963" s="66" t="b">
        <v>0</v>
      </c>
      <c r="AG963" s="66" t="s">
        <v>297</v>
      </c>
      <c r="AH963" s="66"/>
      <c r="AI963" s="72" t="s">
        <v>294</v>
      </c>
      <c r="AJ963" s="66" t="b">
        <v>0</v>
      </c>
      <c r="AK963" s="66">
        <v>0</v>
      </c>
      <c r="AL963" s="72" t="s">
        <v>294</v>
      </c>
      <c r="AM963" s="66" t="s">
        <v>2422</v>
      </c>
      <c r="AN963" s="66" t="b">
        <v>0</v>
      </c>
      <c r="AO963" s="72" t="s">
        <v>8175</v>
      </c>
      <c r="AP963" s="66" t="s">
        <v>178</v>
      </c>
      <c r="AQ963" s="66">
        <v>0</v>
      </c>
      <c r="AR963" s="66">
        <v>0</v>
      </c>
      <c r="AS963" s="66"/>
      <c r="AT963" s="66"/>
      <c r="AU963" s="66"/>
      <c r="AV963" s="66"/>
      <c r="AW963" s="66"/>
      <c r="AX963" s="66"/>
      <c r="AY963" s="66"/>
      <c r="AZ963" s="66"/>
      <c r="BA963" s="66" t="s">
        <v>460</v>
      </c>
      <c r="BB963">
        <v>0</v>
      </c>
      <c r="BC963" s="66" t="str">
        <f>VLOOKUP(Edges[[#This Row],[States]],'Sentiment Classification'!E:G,3,FALSE)</f>
        <v>South</v>
      </c>
      <c r="BD963" s="66" t="str">
        <f>IF(Edges[[#This Row],[Vertex 1]]=Edges[[#This Row],[Vertex 2]],"HIDE","SHOW")</f>
        <v>SHOW</v>
      </c>
      <c r="BE963" s="66">
        <f>VLOOKUP(Edges[[#This Row],[Region]],'Sentiment Classification'!J:K,2,FALSE)</f>
        <v>33</v>
      </c>
      <c r="BF963" s="66">
        <f>VLOOKUP(Edges[[#This Row],[States]],'Sentiment Classification'!E:F,2,FALSE)</f>
        <v>17</v>
      </c>
      <c r="BG963" s="65" t="str">
        <f>REPLACE(INDEX(GroupVertices[Group], MATCH(Edges[[#This Row],[Vertex 1]],GroupVertices[Vertex],0)),1,1,"")</f>
        <v>A</v>
      </c>
      <c r="BH963" s="65" t="str">
        <f>REPLACE(INDEX(GroupVertices[Group], MATCH(Edges[[#This Row],[Vertex 2]],GroupVertices[Vertex],0)),1,1,"")</f>
        <v>outh</v>
      </c>
      <c r="BI963">
        <v>3</v>
      </c>
    </row>
    <row r="964" spans="1:61" x14ac:dyDescent="0.25">
      <c r="A964" s="64" t="s">
        <v>226</v>
      </c>
      <c r="B964" s="64" t="s">
        <v>7975</v>
      </c>
      <c r="C964" s="79" t="s">
        <v>9481</v>
      </c>
      <c r="D964" s="87">
        <v>4</v>
      </c>
      <c r="E964" s="88"/>
      <c r="F964" s="89">
        <v>100</v>
      </c>
      <c r="G964" s="66" t="str">
        <f>IF(Edges[[#This Row],[Vertex 1]]=Edges[[#This Row],[Vertex 2]],"HIDE","SHOW")</f>
        <v>SHOW</v>
      </c>
      <c r="H964" s="77"/>
      <c r="I964" s="90"/>
      <c r="J964" s="90"/>
      <c r="K964" s="34" t="s">
        <v>65</v>
      </c>
      <c r="L964" s="93">
        <v>964</v>
      </c>
      <c r="M964" s="93"/>
      <c r="N964" s="92"/>
      <c r="O964" s="66" t="s">
        <v>233</v>
      </c>
      <c r="P964" s="68">
        <v>42854.494710648149</v>
      </c>
      <c r="Q964" s="66" t="s">
        <v>8020</v>
      </c>
      <c r="R964" s="66"/>
      <c r="S964" s="66"/>
      <c r="T964" s="66"/>
      <c r="U964" s="66"/>
      <c r="V964" s="70" t="s">
        <v>416</v>
      </c>
      <c r="W964" s="68">
        <v>42854.494710648149</v>
      </c>
      <c r="X964" s="70" t="s">
        <v>8126</v>
      </c>
      <c r="Y964" s="66"/>
      <c r="Z964" s="66"/>
      <c r="AA964" s="72" t="s">
        <v>8177</v>
      </c>
      <c r="AB964" s="72" t="s">
        <v>8176</v>
      </c>
      <c r="AC964" s="66" t="b">
        <v>0</v>
      </c>
      <c r="AD964" s="66">
        <v>0</v>
      </c>
      <c r="AE964" s="72" t="s">
        <v>581</v>
      </c>
      <c r="AF964" s="66" t="b">
        <v>0</v>
      </c>
      <c r="AG964" s="66" t="s">
        <v>297</v>
      </c>
      <c r="AH964" s="66"/>
      <c r="AI964" s="72" t="s">
        <v>294</v>
      </c>
      <c r="AJ964" s="66" t="b">
        <v>0</v>
      </c>
      <c r="AK964" s="66">
        <v>0</v>
      </c>
      <c r="AL964" s="72" t="s">
        <v>294</v>
      </c>
      <c r="AM964" s="66" t="s">
        <v>2422</v>
      </c>
      <c r="AN964" s="66" t="b">
        <v>0</v>
      </c>
      <c r="AO964" s="72" t="s">
        <v>8176</v>
      </c>
      <c r="AP964" s="66" t="s">
        <v>178</v>
      </c>
      <c r="AQ964" s="66">
        <v>0</v>
      </c>
      <c r="AR964" s="66">
        <v>0</v>
      </c>
      <c r="AS964" s="66"/>
      <c r="AT964" s="66"/>
      <c r="AU964" s="66"/>
      <c r="AV964" s="66"/>
      <c r="AW964" s="66"/>
      <c r="AX964" s="66"/>
      <c r="AY964" s="66"/>
      <c r="AZ964" s="66"/>
      <c r="BA964" s="66" t="s">
        <v>460</v>
      </c>
      <c r="BB964">
        <v>0</v>
      </c>
      <c r="BC964" s="66" t="str">
        <f>VLOOKUP(Edges[[#This Row],[States]],'Sentiment Classification'!E:G,3,FALSE)</f>
        <v>South</v>
      </c>
      <c r="BD964" s="66" t="str">
        <f>IF(Edges[[#This Row],[Vertex 1]]=Edges[[#This Row],[Vertex 2]],"HIDE","SHOW")</f>
        <v>SHOW</v>
      </c>
      <c r="BE964" s="66">
        <f>VLOOKUP(Edges[[#This Row],[Region]],'Sentiment Classification'!J:K,2,FALSE)</f>
        <v>33</v>
      </c>
      <c r="BF964" s="66">
        <f>VLOOKUP(Edges[[#This Row],[States]],'Sentiment Classification'!E:F,2,FALSE)</f>
        <v>17</v>
      </c>
      <c r="BG964" s="65" t="str">
        <f>REPLACE(INDEX(GroupVertices[Group], MATCH(Edges[[#This Row],[Vertex 1]],GroupVertices[Vertex],0)),1,1,"")</f>
        <v>A</v>
      </c>
      <c r="BH964" s="65" t="str">
        <f>REPLACE(INDEX(GroupVertices[Group], MATCH(Edges[[#This Row],[Vertex 2]],GroupVertices[Vertex],0)),1,1,"")</f>
        <v>outh</v>
      </c>
      <c r="BI964">
        <v>3</v>
      </c>
    </row>
    <row r="965" spans="1:61" x14ac:dyDescent="0.25">
      <c r="A965" s="64" t="s">
        <v>2463</v>
      </c>
      <c r="B965" s="64" t="s">
        <v>228</v>
      </c>
      <c r="C965" s="79" t="s">
        <v>9479</v>
      </c>
      <c r="D965" s="87">
        <v>2.5</v>
      </c>
      <c r="E965" s="88"/>
      <c r="F965" s="89">
        <v>95</v>
      </c>
      <c r="G965" s="66" t="str">
        <f>IF(Edges[[#This Row],[Vertex 1]]=Edges[[#This Row],[Vertex 2]],"HIDE","SHOW")</f>
        <v>SHOW</v>
      </c>
      <c r="H965" s="77"/>
      <c r="I965" s="90"/>
      <c r="J965" s="90"/>
      <c r="K965" s="34" t="s">
        <v>65</v>
      </c>
      <c r="L965" s="93">
        <v>965</v>
      </c>
      <c r="M965" s="93"/>
      <c r="N965" s="92"/>
      <c r="O965" s="66" t="s">
        <v>232</v>
      </c>
      <c r="P965" s="68">
        <v>42855.468391203707</v>
      </c>
      <c r="Q965" s="66" t="s">
        <v>2472</v>
      </c>
      <c r="R965" s="66"/>
      <c r="S965" s="66"/>
      <c r="T965" s="66" t="s">
        <v>252</v>
      </c>
      <c r="U965" s="66"/>
      <c r="V965" s="70" t="s">
        <v>2478</v>
      </c>
      <c r="W965" s="68">
        <v>42855.468391203707</v>
      </c>
      <c r="X965" s="70" t="s">
        <v>2487</v>
      </c>
      <c r="Y965" s="66"/>
      <c r="Z965" s="66"/>
      <c r="AA965" s="72" t="s">
        <v>2496</v>
      </c>
      <c r="AB965" s="66"/>
      <c r="AC965" s="66" t="b">
        <v>0</v>
      </c>
      <c r="AD965" s="66">
        <v>0</v>
      </c>
      <c r="AE965" s="72" t="s">
        <v>294</v>
      </c>
      <c r="AF965" s="66" t="b">
        <v>0</v>
      </c>
      <c r="AG965" s="66" t="s">
        <v>297</v>
      </c>
      <c r="AH965" s="66"/>
      <c r="AI965" s="72" t="s">
        <v>294</v>
      </c>
      <c r="AJ965" s="66" t="b">
        <v>0</v>
      </c>
      <c r="AK965" s="66">
        <v>0</v>
      </c>
      <c r="AL965" s="72" t="s">
        <v>294</v>
      </c>
      <c r="AM965" s="66" t="s">
        <v>303</v>
      </c>
      <c r="AN965" s="66" t="b">
        <v>0</v>
      </c>
      <c r="AO965" s="72" t="s">
        <v>2496</v>
      </c>
      <c r="AP965" s="66" t="s">
        <v>178</v>
      </c>
      <c r="AQ965" s="66">
        <v>0</v>
      </c>
      <c r="AR965" s="66">
        <v>0</v>
      </c>
      <c r="AS965" s="66"/>
      <c r="AT965" s="66"/>
      <c r="AU965" s="66"/>
      <c r="AV965" s="66"/>
      <c r="AW965" s="66"/>
      <c r="AX965" s="66"/>
      <c r="AY965" s="66"/>
      <c r="AZ965" s="66"/>
      <c r="BA965" s="66" t="s">
        <v>460</v>
      </c>
      <c r="BB965">
        <v>1</v>
      </c>
      <c r="BC965" s="66" t="str">
        <f>VLOOKUP(Edges[[#This Row],[States]],'Sentiment Classification'!E:G,3,FALSE)</f>
        <v>South</v>
      </c>
      <c r="BD965" s="66" t="str">
        <f>IF(Edges[[#This Row],[Vertex 1]]=Edges[[#This Row],[Vertex 2]],"HIDE","SHOW")</f>
        <v>SHOW</v>
      </c>
      <c r="BE965" s="66">
        <f>VLOOKUP(Edges[[#This Row],[Region]],'Sentiment Classification'!J:K,2,FALSE)</f>
        <v>33</v>
      </c>
      <c r="BF965" s="66">
        <f>VLOOKUP(Edges[[#This Row],[States]],'Sentiment Classification'!E:F,2,FALSE)</f>
        <v>17</v>
      </c>
      <c r="BG965" s="65" t="str">
        <f>REPLACE(INDEX(GroupVertices[Group], MATCH(Edges[[#This Row],[Vertex 1]],GroupVertices[Vertex],0)),1,1,"")</f>
        <v>outh</v>
      </c>
      <c r="BH965" s="65" t="str">
        <f>REPLACE(INDEX(GroupVertices[Group], MATCH(Edges[[#This Row],[Vertex 2]],GroupVertices[Vertex],0)),1,1,"")</f>
        <v>A</v>
      </c>
      <c r="BI965">
        <v>2</v>
      </c>
    </row>
    <row r="966" spans="1:61" x14ac:dyDescent="0.25">
      <c r="A966" s="64" t="s">
        <v>2463</v>
      </c>
      <c r="B966" s="64" t="s">
        <v>227</v>
      </c>
      <c r="C966" s="79" t="s">
        <v>9479</v>
      </c>
      <c r="D966" s="87">
        <v>2.5</v>
      </c>
      <c r="E966" s="88"/>
      <c r="F966" s="89">
        <v>95</v>
      </c>
      <c r="G966" s="66" t="str">
        <f>IF(Edges[[#This Row],[Vertex 1]]=Edges[[#This Row],[Vertex 2]],"HIDE","SHOW")</f>
        <v>SHOW</v>
      </c>
      <c r="H966" s="77"/>
      <c r="I966" s="90"/>
      <c r="J966" s="90"/>
      <c r="K966" s="34" t="s">
        <v>65</v>
      </c>
      <c r="L966" s="93">
        <v>966</v>
      </c>
      <c r="M966" s="93"/>
      <c r="N966" s="92"/>
      <c r="O966" s="66" t="s">
        <v>232</v>
      </c>
      <c r="P966" s="68">
        <v>42855.468391203707</v>
      </c>
      <c r="Q966" s="66" t="s">
        <v>2472</v>
      </c>
      <c r="R966" s="66"/>
      <c r="S966" s="66"/>
      <c r="T966" s="66" t="s">
        <v>252</v>
      </c>
      <c r="U966" s="66"/>
      <c r="V966" s="70" t="s">
        <v>2478</v>
      </c>
      <c r="W966" s="68">
        <v>42855.468391203707</v>
      </c>
      <c r="X966" s="70" t="s">
        <v>2487</v>
      </c>
      <c r="Y966" s="66"/>
      <c r="Z966" s="66"/>
      <c r="AA966" s="72" t="s">
        <v>2496</v>
      </c>
      <c r="AB966" s="66"/>
      <c r="AC966" s="66" t="b">
        <v>0</v>
      </c>
      <c r="AD966" s="66">
        <v>0</v>
      </c>
      <c r="AE966" s="72" t="s">
        <v>294</v>
      </c>
      <c r="AF966" s="66" t="b">
        <v>0</v>
      </c>
      <c r="AG966" s="66" t="s">
        <v>297</v>
      </c>
      <c r="AH966" s="66"/>
      <c r="AI966" s="72" t="s">
        <v>294</v>
      </c>
      <c r="AJ966" s="66" t="b">
        <v>0</v>
      </c>
      <c r="AK966" s="66">
        <v>0</v>
      </c>
      <c r="AL966" s="72" t="s">
        <v>294</v>
      </c>
      <c r="AM966" s="66" t="s">
        <v>303</v>
      </c>
      <c r="AN966" s="66" t="b">
        <v>0</v>
      </c>
      <c r="AO966" s="72" t="s">
        <v>2496</v>
      </c>
      <c r="AP966" s="66" t="s">
        <v>178</v>
      </c>
      <c r="AQ966" s="66">
        <v>0</v>
      </c>
      <c r="AR966" s="66">
        <v>0</v>
      </c>
      <c r="AS966" s="66"/>
      <c r="AT966" s="66"/>
      <c r="AU966" s="66"/>
      <c r="AV966" s="66"/>
      <c r="AW966" s="66"/>
      <c r="AX966" s="66"/>
      <c r="AY966" s="66"/>
      <c r="AZ966" s="66"/>
      <c r="BA966" s="66" t="s">
        <v>460</v>
      </c>
      <c r="BB966">
        <v>1</v>
      </c>
      <c r="BC966" s="66" t="str">
        <f>VLOOKUP(Edges[[#This Row],[States]],'Sentiment Classification'!E:G,3,FALSE)</f>
        <v>South</v>
      </c>
      <c r="BD966" s="66" t="str">
        <f>IF(Edges[[#This Row],[Vertex 1]]=Edges[[#This Row],[Vertex 2]],"HIDE","SHOW")</f>
        <v>SHOW</v>
      </c>
      <c r="BE966" s="66">
        <f>VLOOKUP(Edges[[#This Row],[Region]],'Sentiment Classification'!J:K,2,FALSE)</f>
        <v>33</v>
      </c>
      <c r="BF966" s="66">
        <f>VLOOKUP(Edges[[#This Row],[States]],'Sentiment Classification'!E:F,2,FALSE)</f>
        <v>17</v>
      </c>
      <c r="BG966" s="65" t="str">
        <f>REPLACE(INDEX(GroupVertices[Group], MATCH(Edges[[#This Row],[Vertex 1]],GroupVertices[Vertex],0)),1,1,"")</f>
        <v>outh</v>
      </c>
      <c r="BH966" s="65" t="str">
        <f>REPLACE(INDEX(GroupVertices[Group], MATCH(Edges[[#This Row],[Vertex 2]],GroupVertices[Vertex],0)),1,1,"")</f>
        <v>A</v>
      </c>
      <c r="BI966">
        <v>2</v>
      </c>
    </row>
    <row r="967" spans="1:61" hidden="1" x14ac:dyDescent="0.25">
      <c r="A967" s="64" t="s">
        <v>4602</v>
      </c>
      <c r="B967" s="64" t="s">
        <v>4602</v>
      </c>
      <c r="C967" s="79"/>
      <c r="D967" s="87"/>
      <c r="E967" s="88"/>
      <c r="F967" s="89"/>
      <c r="G967" s="66" t="str">
        <f>IF(Edges[[#This Row],[Vertex 1]]=Edges[[#This Row],[Vertex 2]],"HIDE","SHOW")</f>
        <v>HIDE</v>
      </c>
      <c r="H967" s="77"/>
      <c r="I967" s="90"/>
      <c r="J967" s="90"/>
      <c r="K967" s="34" t="s">
        <v>65</v>
      </c>
      <c r="L967" s="93">
        <v>967</v>
      </c>
      <c r="M967" s="93"/>
      <c r="N967" s="92"/>
      <c r="O967" s="66" t="s">
        <v>178</v>
      </c>
      <c r="P967" s="68">
        <v>42855.507569444446</v>
      </c>
      <c r="Q967" s="66" t="s">
        <v>8021</v>
      </c>
      <c r="R967" s="66"/>
      <c r="S967" s="66"/>
      <c r="T967" s="66"/>
      <c r="U967" s="66"/>
      <c r="V967" s="70" t="s">
        <v>418</v>
      </c>
      <c r="W967" s="68">
        <v>42855.507569444446</v>
      </c>
      <c r="X967" s="70" t="s">
        <v>8127</v>
      </c>
      <c r="Y967" s="66"/>
      <c r="Z967" s="66"/>
      <c r="AA967" s="72" t="s">
        <v>8178</v>
      </c>
      <c r="AB967" s="66"/>
      <c r="AC967" s="66" t="b">
        <v>0</v>
      </c>
      <c r="AD967" s="66">
        <v>0</v>
      </c>
      <c r="AE967" s="72" t="s">
        <v>294</v>
      </c>
      <c r="AF967" s="66" t="b">
        <v>0</v>
      </c>
      <c r="AG967" s="66" t="s">
        <v>298</v>
      </c>
      <c r="AH967" s="66"/>
      <c r="AI967" s="72" t="s">
        <v>294</v>
      </c>
      <c r="AJ967" s="66" t="b">
        <v>0</v>
      </c>
      <c r="AK967" s="66">
        <v>0</v>
      </c>
      <c r="AL967" s="72" t="s">
        <v>294</v>
      </c>
      <c r="AM967" s="66" t="s">
        <v>1020</v>
      </c>
      <c r="AN967" s="66" t="b">
        <v>0</v>
      </c>
      <c r="AO967" s="72" t="s">
        <v>8178</v>
      </c>
      <c r="AP967" s="66" t="s">
        <v>178</v>
      </c>
      <c r="AQ967" s="66">
        <v>0</v>
      </c>
      <c r="AR967" s="66">
        <v>0</v>
      </c>
      <c r="AS967" s="66"/>
      <c r="AT967" s="66"/>
      <c r="AU967" s="66"/>
      <c r="AV967" s="66"/>
      <c r="AW967" s="66"/>
      <c r="AX967" s="66"/>
      <c r="AY967" s="66"/>
      <c r="AZ967" s="66"/>
      <c r="BA967" s="66" t="s">
        <v>460</v>
      </c>
      <c r="BB967">
        <v>-1</v>
      </c>
      <c r="BC967" s="66" t="str">
        <f>VLOOKUP(Edges[[#This Row],[States]],'Sentiment Classification'!E:G,3,FALSE)</f>
        <v>South</v>
      </c>
      <c r="BD967" s="66" t="str">
        <f>IF(Edges[[#This Row],[Vertex 1]]=Edges[[#This Row],[Vertex 2]],"HIDE","SHOW")</f>
        <v>HIDE</v>
      </c>
      <c r="BE967" s="66">
        <f>VLOOKUP(Edges[[#This Row],[Region]],'Sentiment Classification'!J:K,2,FALSE)</f>
        <v>33</v>
      </c>
      <c r="BF967" s="66">
        <f>VLOOKUP(Edges[[#This Row],[States]],'Sentiment Classification'!E:F,2,FALSE)</f>
        <v>17</v>
      </c>
      <c r="BG967" s="137" t="e">
        <f>REPLACE(INDEX(GroupVertices[Group], MATCH(Edges[[#This Row],[Vertex 1]],GroupVertices[Vertex],0)),1,1,"")</f>
        <v>#N/A</v>
      </c>
      <c r="BH967" s="137" t="e">
        <f>REPLACE(INDEX(GroupVertices[Group], MATCH(Edges[[#This Row],[Vertex 2]],GroupVertices[Vertex],0)),1,1,"")</f>
        <v>#N/A</v>
      </c>
      <c r="BI967">
        <v>4</v>
      </c>
    </row>
    <row r="968" spans="1:61" x14ac:dyDescent="0.25">
      <c r="A968" s="64" t="s">
        <v>7938</v>
      </c>
      <c r="B968" s="64" t="s">
        <v>7939</v>
      </c>
      <c r="C968" s="79" t="s">
        <v>9481</v>
      </c>
      <c r="D968" s="87">
        <v>1</v>
      </c>
      <c r="E968" s="88"/>
      <c r="F968" s="89">
        <v>90</v>
      </c>
      <c r="G968" s="66" t="str">
        <f>IF(Edges[[#This Row],[Vertex 1]]=Edges[[#This Row],[Vertex 2]],"HIDE","SHOW")</f>
        <v>SHOW</v>
      </c>
      <c r="H968" s="77"/>
      <c r="I968" s="90"/>
      <c r="J968" s="90"/>
      <c r="K968" s="34" t="s">
        <v>66</v>
      </c>
      <c r="L968" s="93">
        <v>968</v>
      </c>
      <c r="M968" s="93"/>
      <c r="N968" s="92"/>
      <c r="O968" s="66" t="s">
        <v>233</v>
      </c>
      <c r="P968" s="68">
        <v>42855.802384259259</v>
      </c>
      <c r="Q968" s="66" t="s">
        <v>8022</v>
      </c>
      <c r="R968" s="66"/>
      <c r="S968" s="66"/>
      <c r="T968" s="66"/>
      <c r="U968" s="69" t="s">
        <v>8045</v>
      </c>
      <c r="V968" s="70" t="s">
        <v>8045</v>
      </c>
      <c r="W968" s="68">
        <v>42855.802384259259</v>
      </c>
      <c r="X968" s="70" t="s">
        <v>8128</v>
      </c>
      <c r="Y968" s="66"/>
      <c r="Z968" s="66"/>
      <c r="AA968" s="72" t="s">
        <v>8179</v>
      </c>
      <c r="AB968" s="66"/>
      <c r="AC968" s="66" t="b">
        <v>0</v>
      </c>
      <c r="AD968" s="66">
        <v>3</v>
      </c>
      <c r="AE968" s="72" t="s">
        <v>8215</v>
      </c>
      <c r="AF968" s="66" t="b">
        <v>0</v>
      </c>
      <c r="AG968" s="66" t="s">
        <v>297</v>
      </c>
      <c r="AH968" s="66"/>
      <c r="AI968" s="72" t="s">
        <v>294</v>
      </c>
      <c r="AJ968" s="66" t="b">
        <v>0</v>
      </c>
      <c r="AK968" s="66">
        <v>1</v>
      </c>
      <c r="AL968" s="72" t="s">
        <v>294</v>
      </c>
      <c r="AM968" s="66" t="s">
        <v>303</v>
      </c>
      <c r="AN968" s="66" t="b">
        <v>0</v>
      </c>
      <c r="AO968" s="72" t="s">
        <v>8179</v>
      </c>
      <c r="AP968" s="66" t="s">
        <v>178</v>
      </c>
      <c r="AQ968" s="66">
        <v>0</v>
      </c>
      <c r="AR968" s="66">
        <v>0</v>
      </c>
      <c r="AS968" s="66"/>
      <c r="AT968" s="66"/>
      <c r="AU968" s="66"/>
      <c r="AV968" s="66"/>
      <c r="AW968" s="66"/>
      <c r="AX968" s="66"/>
      <c r="AY968" s="66"/>
      <c r="AZ968" s="66"/>
      <c r="BA968" s="66" t="s">
        <v>460</v>
      </c>
      <c r="BB968">
        <v>0</v>
      </c>
      <c r="BC968" s="66" t="str">
        <f>VLOOKUP(Edges[[#This Row],[States]],'Sentiment Classification'!E:G,3,FALSE)</f>
        <v>South</v>
      </c>
      <c r="BD968" s="66" t="str">
        <f>IF(Edges[[#This Row],[Vertex 1]]=Edges[[#This Row],[Vertex 2]],"HIDE","SHOW")</f>
        <v>SHOW</v>
      </c>
      <c r="BE968" s="66">
        <f>VLOOKUP(Edges[[#This Row],[Region]],'Sentiment Classification'!J:K,2,FALSE)</f>
        <v>33</v>
      </c>
      <c r="BF968" s="66">
        <f>VLOOKUP(Edges[[#This Row],[States]],'Sentiment Classification'!E:F,2,FALSE)</f>
        <v>17</v>
      </c>
      <c r="BG968" s="65" t="str">
        <f>REPLACE(INDEX(GroupVertices[Group], MATCH(Edges[[#This Row],[Vertex 1]],GroupVertices[Vertex],0)),1,1,"")</f>
        <v>outh</v>
      </c>
      <c r="BH968" s="65" t="str">
        <f>REPLACE(INDEX(GroupVertices[Group], MATCH(Edges[[#This Row],[Vertex 2]],GroupVertices[Vertex],0)),1,1,"")</f>
        <v>outh</v>
      </c>
      <c r="BI968">
        <v>1</v>
      </c>
    </row>
    <row r="969" spans="1:61" x14ac:dyDescent="0.25">
      <c r="A969" s="80" t="s">
        <v>7939</v>
      </c>
      <c r="B969" s="80" t="s">
        <v>7938</v>
      </c>
      <c r="C969" s="79" t="s">
        <v>9481</v>
      </c>
      <c r="D969" s="94">
        <v>1</v>
      </c>
      <c r="E969" s="95"/>
      <c r="F969" s="96">
        <v>90</v>
      </c>
      <c r="G969" s="66" t="str">
        <f>IF(Edges[[#This Row],[Vertex 1]]=Edges[[#This Row],[Vertex 2]],"HIDE","SHOW")</f>
        <v>SHOW</v>
      </c>
      <c r="H969" s="78"/>
      <c r="I969" s="97"/>
      <c r="J969" s="97"/>
      <c r="K969" s="34" t="s">
        <v>66</v>
      </c>
      <c r="L969" s="98">
        <v>969</v>
      </c>
      <c r="M969" s="98"/>
      <c r="N969" s="99"/>
      <c r="O969" s="81" t="s">
        <v>232</v>
      </c>
      <c r="P969" s="83">
        <v>42855.807071759256</v>
      </c>
      <c r="Q969" s="81" t="s">
        <v>8023</v>
      </c>
      <c r="R969" s="81"/>
      <c r="S969" s="81"/>
      <c r="T969" s="81"/>
      <c r="U969" s="81"/>
      <c r="V969" s="82" t="s">
        <v>8078</v>
      </c>
      <c r="W969" s="83">
        <v>42855.807071759256</v>
      </c>
      <c r="X969" s="82" t="s">
        <v>8129</v>
      </c>
      <c r="Y969" s="81"/>
      <c r="Z969" s="81"/>
      <c r="AA969" s="85" t="s">
        <v>8180</v>
      </c>
      <c r="AB969" s="81"/>
      <c r="AC969" s="81" t="b">
        <v>0</v>
      </c>
      <c r="AD969" s="81">
        <v>0</v>
      </c>
      <c r="AE969" s="85" t="s">
        <v>294</v>
      </c>
      <c r="AF969" s="81" t="b">
        <v>0</v>
      </c>
      <c r="AG969" s="81" t="s">
        <v>297</v>
      </c>
      <c r="AH969" s="81"/>
      <c r="AI969" s="85" t="s">
        <v>294</v>
      </c>
      <c r="AJ969" s="81" t="b">
        <v>0</v>
      </c>
      <c r="AK969" s="81">
        <v>1</v>
      </c>
      <c r="AL969" s="85" t="s">
        <v>8179</v>
      </c>
      <c r="AM969" s="81" t="s">
        <v>303</v>
      </c>
      <c r="AN969" s="81" t="b">
        <v>0</v>
      </c>
      <c r="AO969" s="85" t="s">
        <v>8179</v>
      </c>
      <c r="AP969" s="81" t="s">
        <v>178</v>
      </c>
      <c r="AQ969" s="81">
        <v>0</v>
      </c>
      <c r="AR969" s="81">
        <v>0</v>
      </c>
      <c r="AS969" s="81"/>
      <c r="AT969" s="81"/>
      <c r="AU969" s="81"/>
      <c r="AV969" s="81"/>
      <c r="AW969" s="81"/>
      <c r="AX969" s="81"/>
      <c r="AY969" s="81"/>
      <c r="AZ969" s="81"/>
      <c r="BA969" s="66" t="s">
        <v>460</v>
      </c>
      <c r="BB969">
        <v>0</v>
      </c>
      <c r="BC969" s="66" t="str">
        <f>VLOOKUP(Edges[[#This Row],[States]],'Sentiment Classification'!E:G,3,FALSE)</f>
        <v>South</v>
      </c>
      <c r="BD969" s="66" t="str">
        <f>IF(Edges[[#This Row],[Vertex 1]]=Edges[[#This Row],[Vertex 2]],"HIDE","SHOW")</f>
        <v>SHOW</v>
      </c>
      <c r="BE969" s="66">
        <f>VLOOKUP(Edges[[#This Row],[Region]],'Sentiment Classification'!J:K,2,FALSE)</f>
        <v>33</v>
      </c>
      <c r="BF969" s="66">
        <f>VLOOKUP(Edges[[#This Row],[States]],'Sentiment Classification'!E:F,2,FALSE)</f>
        <v>17</v>
      </c>
      <c r="BG969" s="65" t="str">
        <f>REPLACE(INDEX(GroupVertices[Group], MATCH(Edges[[#This Row],[Vertex 1]],GroupVertices[Vertex],0)),1,1,"")</f>
        <v>outh</v>
      </c>
      <c r="BH969" s="65" t="str">
        <f>REPLACE(INDEX(GroupVertices[Group], MATCH(Edges[[#This Row],[Vertex 2]],GroupVertices[Vertex],0)),1,1,"")</f>
        <v>outh</v>
      </c>
      <c r="BI969">
        <v>1</v>
      </c>
    </row>
  </sheetData>
  <dataConsolidate/>
  <dataValidations count="13">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969"/>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969"/>
    <dataValidation allowBlank="1" showErrorMessage="1" sqref="N2:N969"/>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969"/>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969"/>
    <dataValidation allowBlank="1" showInputMessage="1" promptTitle="Edge Color" prompt="To select an optional edge color, right-click and select Select Color on the right-click menu." sqref="C3:C969"/>
    <dataValidation allowBlank="1" showInputMessage="1" errorTitle="Invalid Edge Width" error="The optional edge width must be a whole number between 1 and 10." promptTitle="Edge Width" prompt="Enter an optional edge width between 1 and 10." sqref="D3:D969"/>
    <dataValidation allowBlank="1" showInputMessage="1" errorTitle="Invalid Edge Opacity" error="The optional edge opacity must be a whole number between 0 and 10." promptTitle="Edge Opacity" prompt="Enter an optional edge opacity between 0 (transparent) and 100 (opaque)." sqref="F3:F969"/>
    <dataValidation allowBlank="1" showInputMessage="1" showErrorMessage="1" promptTitle="Vertex 1 Name" prompt="Enter the name of the edge's first vertex." sqref="A3:A969"/>
    <dataValidation allowBlank="1" showInputMessage="1" showErrorMessage="1" promptTitle="Vertex 2 Name" prompt="Enter the name of the edge's second vertex." sqref="B3:B969"/>
    <dataValidation allowBlank="1" showInputMessage="1" showErrorMessage="1" errorTitle="Invalid Edge Visibility" error="You have entered an unrecognized edge visibility.  Try selecting from the drop-down list instead." promptTitle="Edge Label" prompt="Enter an optional edge label." sqref="H3:H969"/>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969">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969"/>
  </dataValidations>
  <hyperlinks>
    <hyperlink ref="V3" r:id="rId1"/>
    <hyperlink ref="X3" r:id="rId2" location="!/vinayaka_vamshi/status/856233807229337600"/>
    <hyperlink ref="R4" r:id="rId3"/>
    <hyperlink ref="R5" r:id="rId4"/>
    <hyperlink ref="R6" r:id="rId5"/>
    <hyperlink ref="R7" r:id="rId6"/>
    <hyperlink ref="R8" r:id="rId7"/>
    <hyperlink ref="R9" r:id="rId8"/>
    <hyperlink ref="R10" r:id="rId9"/>
    <hyperlink ref="R11" r:id="rId10"/>
    <hyperlink ref="R12" r:id="rId11"/>
    <hyperlink ref="R13" r:id="rId12"/>
    <hyperlink ref="R16" r:id="rId13"/>
    <hyperlink ref="U4" r:id="rId14"/>
    <hyperlink ref="V4" r:id="rId15"/>
    <hyperlink ref="V5" r:id="rId16"/>
    <hyperlink ref="V6" r:id="rId17"/>
    <hyperlink ref="V7" r:id="rId18"/>
    <hyperlink ref="V8" r:id="rId19"/>
    <hyperlink ref="V9" r:id="rId20"/>
    <hyperlink ref="V10" r:id="rId21"/>
    <hyperlink ref="V11" r:id="rId22"/>
    <hyperlink ref="V12" r:id="rId23"/>
    <hyperlink ref="V13" r:id="rId24"/>
    <hyperlink ref="V14" r:id="rId25"/>
    <hyperlink ref="V15" r:id="rId26"/>
    <hyperlink ref="V16" r:id="rId27"/>
    <hyperlink ref="X4" r:id="rId28" location="!/ninjassuck/status/857571798623199233"/>
    <hyperlink ref="X5" r:id="rId29" location="!/jais_george/status/857640585049632768"/>
    <hyperlink ref="X6" r:id="rId30" location="!/mrrobot28/status/857640635289001985"/>
    <hyperlink ref="X7" r:id="rId31" location="!/indiafone/status/857640708236300288"/>
    <hyperlink ref="X8" r:id="rId32" location="!/rvp/status/857641291634675714"/>
    <hyperlink ref="X9" r:id="rId33" location="!/deepaksingh2010/status/857646403237036032"/>
    <hyperlink ref="X10" r:id="rId34" location="!/ettelecom/status/857640568582791168"/>
    <hyperlink ref="X11" r:id="rId35" location="!/maximusmin1mus/status/857701941853523969"/>
    <hyperlink ref="X12" r:id="rId36" location="!/kamalnuhiwal/status/857915142360645632"/>
    <hyperlink ref="X13" r:id="rId37" location="!/kamalnuhiwal/status/857915196609884161"/>
    <hyperlink ref="X14" r:id="rId38" location="!/drkollipara/status/858001330056638464"/>
    <hyperlink ref="X15" r:id="rId39" location="!/drkollipara/status/858001330056638464"/>
    <hyperlink ref="X16" r:id="rId40" location="!/l3nd1n3z/status/858481399233486850"/>
    <hyperlink ref="R32" r:id="rId41"/>
    <hyperlink ref="R34" r:id="rId42"/>
    <hyperlink ref="R35" r:id="rId43"/>
    <hyperlink ref="V17" r:id="rId44"/>
    <hyperlink ref="V18" r:id="rId45"/>
    <hyperlink ref="V19" r:id="rId46"/>
    <hyperlink ref="V20" r:id="rId47"/>
    <hyperlink ref="V21" r:id="rId48"/>
    <hyperlink ref="V22" r:id="rId49"/>
    <hyperlink ref="V23" r:id="rId50"/>
    <hyperlink ref="V24" r:id="rId51"/>
    <hyperlink ref="V25" r:id="rId52"/>
    <hyperlink ref="V26" r:id="rId53"/>
    <hyperlink ref="V27" r:id="rId54"/>
    <hyperlink ref="V28" r:id="rId55"/>
    <hyperlink ref="V29" r:id="rId56"/>
    <hyperlink ref="V30" r:id="rId57"/>
    <hyperlink ref="V31" r:id="rId58"/>
    <hyperlink ref="V32" r:id="rId59"/>
    <hyperlink ref="V33" r:id="rId60"/>
    <hyperlink ref="V34" r:id="rId61"/>
    <hyperlink ref="V35" r:id="rId62"/>
    <hyperlink ref="V36" r:id="rId63"/>
    <hyperlink ref="V37" r:id="rId64"/>
    <hyperlink ref="X17" r:id="rId65" location="!/arnav_mahanta/status/855464881797070849"/>
    <hyperlink ref="X18" r:id="rId66" location="!/arnav_mahanta/status/855464881797070849"/>
    <hyperlink ref="X19" r:id="rId67" location="!/azaz__ahmed/status/855698809367678977"/>
    <hyperlink ref="X20" r:id="rId68" location="!/anvith_mb_fan/status/856455707545051136"/>
    <hyperlink ref="X21" r:id="rId69" location="!/madduradithya/status/856467526300999680"/>
    <hyperlink ref="X22" r:id="rId70" location="!/ganeshch1362/status/856469266115198976"/>
    <hyperlink ref="X23" r:id="rId71" location="!/sunil_mehta23/status/856454933155119105"/>
    <hyperlink ref="X24" r:id="rId72" location="!/maheshy46523675/status/856469568809840641"/>
    <hyperlink ref="X25" r:id="rId73" location="!/tejprakash40/status/856840184956166144"/>
    <hyperlink ref="X26" r:id="rId74" location="!/piyaanjlove044/status/856890347565314048"/>
    <hyperlink ref="X27" r:id="rId75" location="!/kirankanth3/status/856976808994099201"/>
    <hyperlink ref="X28" r:id="rId76" location="!/amitvikram108/status/857024996232790017"/>
    <hyperlink ref="X29" r:id="rId77" location="!/alexspb85/status/857385575053176832"/>
    <hyperlink ref="X30" r:id="rId78" location="!/sudipd_abpos/status/856026483977994240"/>
    <hyperlink ref="X31" r:id="rId79" location="!/sudipd_abpos/status/856026483977994240"/>
    <hyperlink ref="X32" r:id="rId80" location="!/sudipd_abpos/status/857637195078811649"/>
    <hyperlink ref="X33" r:id="rId81" location="!/shill_prosenjit/status/858192865612230658"/>
    <hyperlink ref="X34" r:id="rId82" location="!/angshuman1/status/858608736398581760"/>
    <hyperlink ref="X35" r:id="rId83" location="!/angshuman1/status/858608736398581760"/>
    <hyperlink ref="X36" r:id="rId84" location="!/rh_abidur/status/858702365129625600"/>
    <hyperlink ref="X37" r:id="rId85" location="!/pranjitcruise/status/858711538043113472"/>
    <hyperlink ref="R40" r:id="rId86"/>
    <hyperlink ref="R42" r:id="rId87"/>
    <hyperlink ref="R47" r:id="rId88"/>
    <hyperlink ref="R56" r:id="rId89"/>
    <hyperlink ref="R74" r:id="rId90"/>
    <hyperlink ref="R75" r:id="rId91"/>
    <hyperlink ref="R85" r:id="rId92"/>
    <hyperlink ref="U44" r:id="rId93"/>
    <hyperlink ref="U53" r:id="rId94"/>
    <hyperlink ref="U55" r:id="rId95"/>
    <hyperlink ref="U74" r:id="rId96"/>
    <hyperlink ref="U77" r:id="rId97"/>
    <hyperlink ref="U79" r:id="rId98"/>
    <hyperlink ref="U81" r:id="rId99"/>
    <hyperlink ref="U84" r:id="rId100"/>
    <hyperlink ref="U85" r:id="rId101"/>
    <hyperlink ref="U99" r:id="rId102"/>
    <hyperlink ref="U100" r:id="rId103"/>
    <hyperlink ref="U101" r:id="rId104"/>
    <hyperlink ref="V38" r:id="rId105"/>
    <hyperlink ref="V39" r:id="rId106"/>
    <hyperlink ref="V40" r:id="rId107"/>
    <hyperlink ref="V41" r:id="rId108"/>
    <hyperlink ref="V42" r:id="rId109"/>
    <hyperlink ref="V43" r:id="rId110"/>
    <hyperlink ref="V44" r:id="rId111"/>
    <hyperlink ref="V45" r:id="rId112"/>
    <hyperlink ref="V46" r:id="rId113"/>
    <hyperlink ref="V47" r:id="rId114"/>
    <hyperlink ref="V48" r:id="rId115"/>
    <hyperlink ref="V49" r:id="rId116"/>
    <hyperlink ref="V50" r:id="rId117"/>
    <hyperlink ref="V51" r:id="rId118"/>
    <hyperlink ref="V52" r:id="rId119"/>
    <hyperlink ref="V53" r:id="rId120"/>
    <hyperlink ref="V54" r:id="rId121"/>
    <hyperlink ref="V55" r:id="rId122"/>
    <hyperlink ref="V56" r:id="rId123"/>
    <hyperlink ref="V57" r:id="rId124"/>
    <hyperlink ref="V58" r:id="rId125"/>
    <hyperlink ref="V59" r:id="rId126"/>
    <hyperlink ref="V60" r:id="rId127"/>
    <hyperlink ref="V61" r:id="rId128"/>
    <hyperlink ref="V62" r:id="rId129"/>
    <hyperlink ref="V63" r:id="rId130"/>
    <hyperlink ref="V64" r:id="rId131"/>
    <hyperlink ref="V65" r:id="rId132"/>
    <hyperlink ref="V66" r:id="rId133"/>
    <hyperlink ref="V67" r:id="rId134"/>
    <hyperlink ref="V68" r:id="rId135"/>
    <hyperlink ref="V69" r:id="rId136"/>
    <hyperlink ref="V70" r:id="rId137"/>
    <hyperlink ref="V71" r:id="rId138"/>
    <hyperlink ref="V72" r:id="rId139"/>
    <hyperlink ref="V73" r:id="rId140"/>
    <hyperlink ref="V74" r:id="rId141"/>
    <hyperlink ref="V75" r:id="rId142"/>
    <hyperlink ref="V76" r:id="rId143"/>
    <hyperlink ref="V77" r:id="rId144"/>
    <hyperlink ref="V78" r:id="rId145"/>
    <hyperlink ref="V79" r:id="rId146"/>
    <hyperlink ref="V80" r:id="rId147"/>
    <hyperlink ref="V81" r:id="rId148"/>
    <hyperlink ref="V82" r:id="rId149"/>
    <hyperlink ref="V83" r:id="rId150"/>
    <hyperlink ref="V84" r:id="rId151"/>
    <hyperlink ref="V85" r:id="rId152"/>
    <hyperlink ref="V86" r:id="rId153"/>
    <hyperlink ref="V87" r:id="rId154"/>
    <hyperlink ref="V88" r:id="rId155"/>
    <hyperlink ref="V89" r:id="rId156"/>
    <hyperlink ref="V90" r:id="rId157"/>
    <hyperlink ref="V91" r:id="rId158"/>
    <hyperlink ref="V92" r:id="rId159"/>
    <hyperlink ref="V93" r:id="rId160"/>
    <hyperlink ref="V94" r:id="rId161"/>
    <hyperlink ref="V95" r:id="rId162"/>
    <hyperlink ref="V96" r:id="rId163"/>
    <hyperlink ref="V97" r:id="rId164"/>
    <hyperlink ref="V98" r:id="rId165"/>
    <hyperlink ref="V99" r:id="rId166"/>
    <hyperlink ref="V100" r:id="rId167"/>
    <hyperlink ref="V101" r:id="rId168"/>
    <hyperlink ref="V102" r:id="rId169"/>
    <hyperlink ref="V103" r:id="rId170"/>
    <hyperlink ref="V104" r:id="rId171"/>
    <hyperlink ref="V105" r:id="rId172"/>
    <hyperlink ref="V106" r:id="rId173"/>
    <hyperlink ref="V107" r:id="rId174"/>
    <hyperlink ref="V108" r:id="rId175"/>
    <hyperlink ref="V109" r:id="rId176"/>
    <hyperlink ref="V110" r:id="rId177"/>
    <hyperlink ref="X38" r:id="rId178" location="!/mk9102088007/status/855287385638055942"/>
    <hyperlink ref="X39" r:id="rId179" location="!/mk9102088007/status/855287385638055942"/>
    <hyperlink ref="X40" r:id="rId180" location="!/rangbihari/status/855303697722597377"/>
    <hyperlink ref="X41" r:id="rId181" location="!/sanjayaryan1982/status/855363282760347648"/>
    <hyperlink ref="X42" r:id="rId182" location="!/classified_pro/status/855452260914089984"/>
    <hyperlink ref="X43" r:id="rId183" location="!/vivekranjan2059/status/855456574655139841"/>
    <hyperlink ref="X44" r:id="rId184" location="!/hmpatel84381862/status/855691770289680384"/>
    <hyperlink ref="X45" r:id="rId185" location="!/nnishantriku/status/855745427282571265"/>
    <hyperlink ref="X46" r:id="rId186" location="!/aashurawat8/status/855837052344119297"/>
    <hyperlink ref="X47" r:id="rId187" location="!/kunalbks/status/855969300691144705"/>
    <hyperlink ref="X48" r:id="rId188" location="!/ranajaysingh3/status/856105776695451648"/>
    <hyperlink ref="X49" r:id="rId189" location="!/ranajaysingh3/status/856105776695451648"/>
    <hyperlink ref="X50" r:id="rId190" location="!/vineetroy0809/status/856170818824482816"/>
    <hyperlink ref="X51" r:id="rId191" location="!/rakesh_bihar/status/856403133962080256"/>
    <hyperlink ref="X52" r:id="rId192" location="!/sunilsh32640883/status/856411346505670656"/>
    <hyperlink ref="X53" r:id="rId193" location="!/merabihar22/status/856451003792723968"/>
    <hyperlink ref="X54" r:id="rId194" location="!/rahulsi52525/status/856560172654891008"/>
    <hyperlink ref="X55" r:id="rId195" location="!/magnumopus2014/status/856745233257824256"/>
    <hyperlink ref="X56" r:id="rId196" location="!/magnumopus2014/status/856745685139542016"/>
    <hyperlink ref="X57" r:id="rId197" location="!/sopindramahto/status/856756910476873728"/>
    <hyperlink ref="X58" r:id="rId198" location="!/saddaminstru/status/856833007818203136"/>
    <hyperlink ref="X59" r:id="rId199" location="!/saddaminstru/status/856833007931543552"/>
    <hyperlink ref="X60" r:id="rId200" location="!/being_roman007/status/855668833734078464"/>
    <hyperlink ref="X61" r:id="rId201" location="!/beingskhanfan/status/856880873035059202"/>
    <hyperlink ref="X62" r:id="rId202" location="!/being_roman007/status/855668833734078464"/>
    <hyperlink ref="X63" r:id="rId203" location="!/beingskhanfan/status/856880873035059202"/>
    <hyperlink ref="X64" r:id="rId204" location="!/being_roman007/status/855668833734078464"/>
    <hyperlink ref="X65" r:id="rId205" location="!/beingskhanfan/status/856880873035059202"/>
    <hyperlink ref="X66" r:id="rId206" location="!/being_roman007/status/855668833734078464"/>
    <hyperlink ref="X67" r:id="rId207" location="!/beingskhanfan/status/856880873035059202"/>
    <hyperlink ref="X68" r:id="rId208" location="!/being_roman007/status/855668833734078464"/>
    <hyperlink ref="X69" r:id="rId209" location="!/beingskhanfan/status/856880873035059202"/>
    <hyperlink ref="X70" r:id="rId210" location="!/being_roman007/status/855668833734078464"/>
    <hyperlink ref="X71" r:id="rId211" location="!/beingskhanfan/status/856880873035059202"/>
    <hyperlink ref="X72" r:id="rId212" location="!/being_roman007/status/855668833734078464"/>
    <hyperlink ref="X73" r:id="rId213" location="!/beingskhanfan/status/856880873035059202"/>
    <hyperlink ref="X74" r:id="rId214" location="!/hindibihar/status/856899520344371200"/>
    <hyperlink ref="X75" r:id="rId215" location="!/inbihardotorg/status/856908485983907840"/>
    <hyperlink ref="X76" r:id="rId216" location="!/sufiyan29717738/status/856934323731169280"/>
    <hyperlink ref="X77" r:id="rId217" location="!/sengarajay235/status/857077746765377536"/>
    <hyperlink ref="X78" r:id="rId218" location="!/jharahul_bihar/status/857098251379630081"/>
    <hyperlink ref="X79" r:id="rId219" location="!/sengarajay235/status/857077746765377536"/>
    <hyperlink ref="X80" r:id="rId220" location="!/jharahul_bihar/status/857098251379630081"/>
    <hyperlink ref="X81" r:id="rId221" location="!/sengarajay235/status/857077746765377536"/>
    <hyperlink ref="X82" r:id="rId222" location="!/jharahul_bihar/status/857098251379630081"/>
    <hyperlink ref="X83" r:id="rId223" location="!/jharahul_bihar/status/857098251379630081"/>
    <hyperlink ref="X84" r:id="rId224" location="!/raviran63953230/status/857119401237250048"/>
    <hyperlink ref="X85" r:id="rId225" location="!/mkmanoj1234/status/857153417525026816"/>
    <hyperlink ref="X86" r:id="rId226" location="!/uuk50/status/857154949968474112"/>
    <hyperlink ref="X87" r:id="rId227" location="!/badalkrsharma/status/857159723698855937"/>
    <hyperlink ref="X88" r:id="rId228" location="!/ck_gupta41/status/857187264425840640"/>
    <hyperlink ref="X89" r:id="rId229" location="!/pawan9570230475/status/857241812322353152"/>
    <hyperlink ref="X90" r:id="rId230" location="!/pawan9570230475/status/857243268890972161"/>
    <hyperlink ref="X91" r:id="rId231" location="!/pawan9570230475/status/857244235116023808"/>
    <hyperlink ref="X92" r:id="rId232" location="!/sujeet_lal/status/856528771913965568"/>
    <hyperlink ref="X93" r:id="rId233" location="!/sujeet_lal/status/856748782989352960"/>
    <hyperlink ref="X94" r:id="rId234" location="!/sujeet_lal/status/856527808440303616"/>
    <hyperlink ref="X95" r:id="rId235" location="!/sujeet_lal/status/857528625255432193"/>
    <hyperlink ref="X96" r:id="rId236" location="!/news_bihar/status/857681352312758272"/>
    <hyperlink ref="X97" r:id="rId237" location="!/aekhae/status/857693706865975296"/>
    <hyperlink ref="X98" r:id="rId238" location="!/aekhae/status/857693706865975296"/>
    <hyperlink ref="X99" r:id="rId239" location="!/bringrajeev/status/857141588761464832"/>
    <hyperlink ref="X100" r:id="rId240" location="!/falanatours/status/857929805769080833"/>
    <hyperlink ref="X101" r:id="rId241" location="!/falanatours/status/857929805769080833"/>
    <hyperlink ref="X102" r:id="rId242" location="!/negig87/status/857954493685784577"/>
    <hyperlink ref="X103" r:id="rId243" location="!/shashi943099000/status/858238693353684992"/>
    <hyperlink ref="X104" r:id="rId244" location="!/aqibonnet/status/858126281354903553"/>
    <hyperlink ref="X105" r:id="rId245" location="!/aqibonnet/status/858326021254283264"/>
    <hyperlink ref="X106" r:id="rId246" location="!/aqibonnet/status/858326021254283264"/>
    <hyperlink ref="X107" r:id="rId247" location="!/silverlining002/status/858358172334956544"/>
    <hyperlink ref="X108" r:id="rId248" location="!/sumanlittleboy/status/818826283970949120"/>
    <hyperlink ref="X109" r:id="rId249" location="!/sumanlittleboy/status/858377383665127424"/>
    <hyperlink ref="X110" r:id="rId250" location="!/ryanrajan5/status/858640663067459584"/>
    <hyperlink ref="AZ89" r:id="rId251"/>
    <hyperlink ref="AZ90" r:id="rId252"/>
    <hyperlink ref="AZ91" r:id="rId253"/>
    <hyperlink ref="AZ97" r:id="rId254"/>
    <hyperlink ref="AZ98" r:id="rId255"/>
    <hyperlink ref="U111" r:id="rId256"/>
    <hyperlink ref="V111" r:id="rId257"/>
    <hyperlink ref="V112" r:id="rId258"/>
    <hyperlink ref="V113" r:id="rId259"/>
    <hyperlink ref="V114" r:id="rId260"/>
    <hyperlink ref="V115" r:id="rId261"/>
    <hyperlink ref="V116" r:id="rId262"/>
    <hyperlink ref="V117" r:id="rId263"/>
    <hyperlink ref="V118" r:id="rId264"/>
    <hyperlink ref="V119" r:id="rId265"/>
    <hyperlink ref="V120" r:id="rId266"/>
    <hyperlink ref="V121" r:id="rId267"/>
    <hyperlink ref="X111" r:id="rId268" location="!/b4usukhdev/status/855482727650529284"/>
    <hyperlink ref="X112" r:id="rId269" location="!/anandra96588325/status/856483102658617344"/>
    <hyperlink ref="X113" r:id="rId270" location="!/ayushkesarwani/status/856752695637659648"/>
    <hyperlink ref="X114" r:id="rId271" location="!/ayushkesarwani/status/856752695637659648"/>
    <hyperlink ref="X115" r:id="rId272" location="!/premchandbeura/status/857060653340733441"/>
    <hyperlink ref="X116" r:id="rId273" location="!/thethawait/status/857495503872737280"/>
    <hyperlink ref="X117" r:id="rId274" location="!/thethawait/status/857495503872737280"/>
    <hyperlink ref="X118" r:id="rId275" location="!/thethawait/status/857495503872737280"/>
    <hyperlink ref="X119" r:id="rId276" location="!/abhyutthaan/status/857616176293326849"/>
    <hyperlink ref="X120" r:id="rId277" location="!/abhyutthaan/status/857616176293326849"/>
    <hyperlink ref="X121" r:id="rId278" location="!/abhyutthaan/status/857616176293326849"/>
    <hyperlink ref="R125" r:id="rId279"/>
    <hyperlink ref="V122" r:id="rId280"/>
    <hyperlink ref="V123" r:id="rId281"/>
    <hyperlink ref="V124" r:id="rId282"/>
    <hyperlink ref="V125" r:id="rId283"/>
    <hyperlink ref="V126" r:id="rId284"/>
    <hyperlink ref="V127" r:id="rId285"/>
    <hyperlink ref="V128" r:id="rId286"/>
    <hyperlink ref="V129" r:id="rId287"/>
    <hyperlink ref="X122" r:id="rId288" location="!/ivanzeqsyv/status/856081832143720448"/>
    <hyperlink ref="X123" r:id="rId289" location="!/ivanzeqsyv/status/856081832143720448"/>
    <hyperlink ref="X124" r:id="rId290" location="!/suo_motu/status/856140157501808640"/>
    <hyperlink ref="X125" r:id="rId291" location="!/mohitroy08/status/856561488311590912"/>
    <hyperlink ref="X126" r:id="rId292" location="!/magic_eye/status/856690705825095680"/>
    <hyperlink ref="X127" r:id="rId293" location="!/dsouzaaliston/status/803642548711407616"/>
    <hyperlink ref="X128" r:id="rId294" location="!/raishxd0monova/status/858557566061772801"/>
    <hyperlink ref="X129" r:id="rId295" location="!/raishxd0monova/status/858557566061772801"/>
    <hyperlink ref="R135" r:id="rId296"/>
    <hyperlink ref="R136" r:id="rId297"/>
    <hyperlink ref="R137" r:id="rId298"/>
    <hyperlink ref="R159" r:id="rId299"/>
    <hyperlink ref="R179" r:id="rId300"/>
    <hyperlink ref="U131" r:id="rId301"/>
    <hyperlink ref="U136" r:id="rId302"/>
    <hyperlink ref="U137" r:id="rId303"/>
    <hyperlink ref="U163" r:id="rId304"/>
    <hyperlink ref="U164" r:id="rId305"/>
    <hyperlink ref="U165" r:id="rId306"/>
    <hyperlink ref="V130" r:id="rId307"/>
    <hyperlink ref="V131" r:id="rId308"/>
    <hyperlink ref="V132" r:id="rId309"/>
    <hyperlink ref="V133" r:id="rId310"/>
    <hyperlink ref="V134" r:id="rId311"/>
    <hyperlink ref="V135" r:id="rId312"/>
    <hyperlink ref="V136" r:id="rId313"/>
    <hyperlink ref="V137" r:id="rId314"/>
    <hyperlink ref="V138" r:id="rId315"/>
    <hyperlink ref="V139" r:id="rId316"/>
    <hyperlink ref="V140" r:id="rId317"/>
    <hyperlink ref="V141" r:id="rId318"/>
    <hyperlink ref="V142" r:id="rId319"/>
    <hyperlink ref="V143" r:id="rId320"/>
    <hyperlink ref="V144" r:id="rId321"/>
    <hyperlink ref="V145" r:id="rId322"/>
    <hyperlink ref="V146" r:id="rId323"/>
    <hyperlink ref="V147" r:id="rId324"/>
    <hyperlink ref="V148" r:id="rId325"/>
    <hyperlink ref="V149" r:id="rId326"/>
    <hyperlink ref="V150" r:id="rId327"/>
    <hyperlink ref="V151" r:id="rId328"/>
    <hyperlink ref="V152" r:id="rId329"/>
    <hyperlink ref="V153" r:id="rId330"/>
    <hyperlink ref="V154" r:id="rId331"/>
    <hyperlink ref="V155" r:id="rId332"/>
    <hyperlink ref="V156" r:id="rId333"/>
    <hyperlink ref="V157" r:id="rId334"/>
    <hyperlink ref="V158" r:id="rId335"/>
    <hyperlink ref="V159" r:id="rId336"/>
    <hyperlink ref="V160" r:id="rId337"/>
    <hyperlink ref="V161" r:id="rId338"/>
    <hyperlink ref="V162" r:id="rId339"/>
    <hyperlink ref="V163" r:id="rId340"/>
    <hyperlink ref="V164" r:id="rId341"/>
    <hyperlink ref="V165" r:id="rId342"/>
    <hyperlink ref="V166" r:id="rId343"/>
    <hyperlink ref="V167" r:id="rId344"/>
    <hyperlink ref="V168" r:id="rId345"/>
    <hyperlink ref="V169" r:id="rId346"/>
    <hyperlink ref="V170" r:id="rId347"/>
    <hyperlink ref="V171" r:id="rId348"/>
    <hyperlink ref="V172" r:id="rId349"/>
    <hyperlink ref="V173" r:id="rId350"/>
    <hyperlink ref="V174" r:id="rId351"/>
    <hyperlink ref="V175" r:id="rId352"/>
    <hyperlink ref="V176" r:id="rId353"/>
    <hyperlink ref="V177" r:id="rId354"/>
    <hyperlink ref="V178" r:id="rId355"/>
    <hyperlink ref="V179" r:id="rId356"/>
    <hyperlink ref="V180" r:id="rId357"/>
    <hyperlink ref="V181" r:id="rId358"/>
    <hyperlink ref="V182" r:id="rId359"/>
    <hyperlink ref="V183" r:id="rId360"/>
    <hyperlink ref="V184" r:id="rId361"/>
    <hyperlink ref="X130" r:id="rId362" location="!/nitinboghara/status/855437021422243841"/>
    <hyperlink ref="X131" r:id="rId363" location="!/the_dr_cool/status/855472411793215488"/>
    <hyperlink ref="X132" r:id="rId364" location="!/gajjarshirish/status/855548567972446210"/>
    <hyperlink ref="X133" r:id="rId365" location="!/kushal0879/status/855804778345111552"/>
    <hyperlink ref="X134" r:id="rId366" location="!/jateenchauhan/status/856070586401005568"/>
    <hyperlink ref="X135" r:id="rId367" location="!/wild_aju_dn_mes/status/856076445596229632"/>
    <hyperlink ref="X136" r:id="rId368" location="!/sumitrawat00752/status/855414105854930949"/>
    <hyperlink ref="X137" r:id="rId369" location="!/sumitrawat00752/status/856079406212816897"/>
    <hyperlink ref="X138" r:id="rId370" location="!/ijaideep_/status/856099325679685632"/>
    <hyperlink ref="X139" r:id="rId371" location="!/giveawaylacoza/status/856099673530093568"/>
    <hyperlink ref="X140" r:id="rId372" location="!/beingkrunal_/status/856100228331692032"/>
    <hyperlink ref="X141" r:id="rId373" location="!/beingkrunal_/status/856100228331692032"/>
    <hyperlink ref="X142" r:id="rId374" location="!/salmanplanet/status/856102004405542912"/>
    <hyperlink ref="X143" r:id="rId375" location="!/salmanplanet/status/856102004405542912"/>
    <hyperlink ref="X144" r:id="rId376" location="!/iphoneboy_me/status/856108766248423424"/>
    <hyperlink ref="X145" r:id="rId377" location="!/clutchplay/status/856097510665969666"/>
    <hyperlink ref="X146" r:id="rId378" location="!/anandsachar29/status/856128628068945921"/>
    <hyperlink ref="X147" r:id="rId379" location="!/saralpatel007/status/856211428348493824"/>
    <hyperlink ref="X148" r:id="rId380" location="!/nskiduniya/status/856311762349457408"/>
    <hyperlink ref="X149" r:id="rId381" location="!/saralpatel007/status/856211428348493824"/>
    <hyperlink ref="X150" r:id="rId382" location="!/nskiduniya/status/856311762349457408"/>
    <hyperlink ref="X151" r:id="rId383" location="!/saralpatel007/status/856211428348493824"/>
    <hyperlink ref="X152" r:id="rId384" location="!/saralpatel007/status/856211428348493824"/>
    <hyperlink ref="X153" r:id="rId385" location="!/nskiduniya/status/856311762349457408"/>
    <hyperlink ref="X154" r:id="rId386" location="!/nskiduniya/status/856311762349457408"/>
    <hyperlink ref="X155" r:id="rId387" location="!/nskiduniya/status/856311762349457408"/>
    <hyperlink ref="X156" r:id="rId388" location="!/f_dudha/status/856469964399812608"/>
    <hyperlink ref="X157" r:id="rId389" location="!/paragpala/status/856694929644548096"/>
    <hyperlink ref="X158" r:id="rId390" location="!/azharkhanap/status/856912864912846850"/>
    <hyperlink ref="X159" r:id="rId391" location="!/mpparimal/status/812191368865054720"/>
    <hyperlink ref="X160" r:id="rId392" location="!/evarpsxty4b0vw7/status/856980172448419840"/>
    <hyperlink ref="X161" r:id="rId393" location="!/evarpsxty4b0vw7/status/856980172448419840"/>
    <hyperlink ref="X162" r:id="rId394" location="!/rajmenon/status/857489593406509061"/>
    <hyperlink ref="X163" r:id="rId395" location="!/guru_ghantal1/status/857514228730691586"/>
    <hyperlink ref="X164" r:id="rId396" location="!/guru_ghantal1/status/857514228730691586"/>
    <hyperlink ref="X165" r:id="rId397" location="!/ayushrathore67/status/857803819173818369"/>
    <hyperlink ref="X166" r:id="rId398" location="!/ishalavbjp/status/857957582870380545"/>
    <hyperlink ref="X167" r:id="rId399" location="!/devrathor85/status/857958255569637376"/>
    <hyperlink ref="X168" r:id="rId400" location="!/ishalavbjp/status/857957582870380545"/>
    <hyperlink ref="X169" r:id="rId401" location="!/devrathor85/status/857958255569637376"/>
    <hyperlink ref="X170" r:id="rId402" location="!/ishalavbjp/status/857957582870380545"/>
    <hyperlink ref="X171" r:id="rId403" location="!/devrathor85/status/857958255569637376"/>
    <hyperlink ref="X172" r:id="rId404" location="!/ishalavbjp/status/857957582870380545"/>
    <hyperlink ref="X173" r:id="rId405" location="!/devrathor85/status/857958255569637376"/>
    <hyperlink ref="X174" r:id="rId406" location="!/ishalavbjp/status/857957582870380545"/>
    <hyperlink ref="X175" r:id="rId407" location="!/devrathor85/status/857958255569637376"/>
    <hyperlink ref="X176" r:id="rId408" location="!/mkpuskarna/status/856713085012201473"/>
    <hyperlink ref="X177" r:id="rId409" location="!/mkpuskarna/status/858256941285388288"/>
    <hyperlink ref="X178" r:id="rId410" location="!/sunilyashkalra/status/858358011063967745"/>
    <hyperlink ref="X179" r:id="rId411" location="!/indiansportfan/status/858354476280934404"/>
    <hyperlink ref="X180" r:id="rId412" location="!/sunilyashkalra/status/858358011063967745"/>
    <hyperlink ref="X181" r:id="rId413" location="!/sty002/status/858371502332366850"/>
    <hyperlink ref="X182" r:id="rId414" location="!/im__biplab/status/858382684489261056"/>
    <hyperlink ref="X183" r:id="rId415" location="!/krishna99always/status/858396866924367873"/>
    <hyperlink ref="X184" r:id="rId416" location="!/allindiatroll/status/858696699736449024"/>
    <hyperlink ref="V185" r:id="rId417"/>
    <hyperlink ref="V186" r:id="rId418"/>
    <hyperlink ref="V187" r:id="rId419"/>
    <hyperlink ref="V188" r:id="rId420"/>
    <hyperlink ref="V189" r:id="rId421"/>
    <hyperlink ref="V190" r:id="rId422"/>
    <hyperlink ref="V191" r:id="rId423"/>
    <hyperlink ref="V192" r:id="rId424"/>
    <hyperlink ref="X185" r:id="rId425" location="!/iamersg/status/855402572101890048"/>
    <hyperlink ref="X186" r:id="rId426" location="!/iamersg/status/855403065926615040"/>
    <hyperlink ref="X187" r:id="rId427" location="!/i_ajay0312/status/856144410043707392"/>
    <hyperlink ref="X188" r:id="rId428" location="!/sanyamgoyal2222/status/856212661536780288"/>
    <hyperlink ref="X189" r:id="rId429" location="!/captjanardan/status/857871666935992320"/>
    <hyperlink ref="X190" r:id="rId430" location="!/kulbirram/status/858294678076088321"/>
    <hyperlink ref="X191" r:id="rId431" location="!/kulbirram/status/858294678076088321"/>
    <hyperlink ref="X192" r:id="rId432" location="!/kulbirram/status/858294678076088321"/>
    <hyperlink ref="R199" r:id="rId433"/>
    <hyperlink ref="R204" r:id="rId434"/>
    <hyperlink ref="R205" r:id="rId435"/>
    <hyperlink ref="R206" r:id="rId436"/>
    <hyperlink ref="R207" r:id="rId437"/>
    <hyperlink ref="U194" r:id="rId438"/>
    <hyperlink ref="U200" r:id="rId439"/>
    <hyperlink ref="V193" r:id="rId440"/>
    <hyperlink ref="V194" r:id="rId441"/>
    <hyperlink ref="V195" r:id="rId442"/>
    <hyperlink ref="V196" r:id="rId443"/>
    <hyperlink ref="V197" r:id="rId444"/>
    <hyperlink ref="V198" r:id="rId445"/>
    <hyperlink ref="V199" r:id="rId446"/>
    <hyperlink ref="V200" r:id="rId447"/>
    <hyperlink ref="V201" r:id="rId448"/>
    <hyperlink ref="V202" r:id="rId449"/>
    <hyperlink ref="V203" r:id="rId450"/>
    <hyperlink ref="V204" r:id="rId451"/>
    <hyperlink ref="V205" r:id="rId452"/>
    <hyperlink ref="V206" r:id="rId453"/>
    <hyperlink ref="V207" r:id="rId454"/>
    <hyperlink ref="V208" r:id="rId455"/>
    <hyperlink ref="V209" r:id="rId456"/>
    <hyperlink ref="V210" r:id="rId457"/>
    <hyperlink ref="V211" r:id="rId458"/>
    <hyperlink ref="V212" r:id="rId459"/>
    <hyperlink ref="V213" r:id="rId460"/>
    <hyperlink ref="V214" r:id="rId461"/>
    <hyperlink ref="V215" r:id="rId462"/>
    <hyperlink ref="V216" r:id="rId463"/>
    <hyperlink ref="V217" r:id="rId464"/>
    <hyperlink ref="V218" r:id="rId465"/>
    <hyperlink ref="V219" r:id="rId466"/>
    <hyperlink ref="V220" r:id="rId467"/>
    <hyperlink ref="V221" r:id="rId468"/>
    <hyperlink ref="X193" r:id="rId469" location="!/mohamma06473101/status/856207198292250624"/>
    <hyperlink ref="X194" r:id="rId470" location="!/amoghuchil/status/856207836866629632"/>
    <hyperlink ref="X195" r:id="rId471" location="!/ch600028/status/856207718977343488"/>
    <hyperlink ref="X196" r:id="rId472" location="!/harryrockerz/status/856207899042865152"/>
    <hyperlink ref="X197" r:id="rId473" location="!/harryrockerz/status/856207899042865152"/>
    <hyperlink ref="X198" r:id="rId474" location="!/am_deeksha/status/856208650330877952"/>
    <hyperlink ref="X199" r:id="rId475" location="!/swatit_/status/856210522194063360"/>
    <hyperlink ref="X200" r:id="rId476" location="!/meamit89/status/856211016530755584"/>
    <hyperlink ref="X201" r:id="rId477" location="!/skamble123/status/856211254779809792"/>
    <hyperlink ref="X202" r:id="rId478" location="!/skamble123/status/856211254779809792"/>
    <hyperlink ref="X203" r:id="rId479" location="!/skamble123/status/856211254779809792"/>
    <hyperlink ref="X204" r:id="rId480" location="!/vicky_rd/status/856210525126000641"/>
    <hyperlink ref="X205" r:id="rId481" location="!/vicky_rd/status/856211378058776577"/>
    <hyperlink ref="X206" r:id="rId482" location="!/vicky_rd/status/856210525126000641"/>
    <hyperlink ref="X207" r:id="rId483" location="!/vicky_rd/status/856211378058776577"/>
    <hyperlink ref="X208" r:id="rId484" location="!/sidduvinay/status/856211632594333697"/>
    <hyperlink ref="X209" r:id="rId485" location="!/srishti143567/status/856211752173920256"/>
    <hyperlink ref="X210" r:id="rId486" location="!/shivam88chauhan/status/856212047369039875"/>
    <hyperlink ref="X211" r:id="rId487" location="!/aditya_k168/status/856206708179435520"/>
    <hyperlink ref="X212" r:id="rId488" location="!/ahmadbilal111/status/856212730419625984"/>
    <hyperlink ref="X213" r:id="rId489" location="!/rehan_1111/status/856214243296849921"/>
    <hyperlink ref="X214" r:id="rId490" location="!/bezgum/status/856354035724451840"/>
    <hyperlink ref="X215" r:id="rId491" location="!/chandankumarsi1/status/856363004811554817"/>
    <hyperlink ref="X216" r:id="rId492" location="!/skalamz/status/856376660475736064"/>
    <hyperlink ref="X217" r:id="rId493" location="!/abidhonifan/status/856395002041298945"/>
    <hyperlink ref="X218" r:id="rId494" location="!/daneshbhope/status/856404766863142913"/>
    <hyperlink ref="X219" r:id="rId495" location="!/sam3glive/status/856735768617811970"/>
    <hyperlink ref="X220" r:id="rId496" location="!/sam3glive/status/856735768617811970"/>
    <hyperlink ref="X221" r:id="rId497" location="!/sam3glive/status/856744132978626560"/>
    <hyperlink ref="V222" r:id="rId498"/>
    <hyperlink ref="X222" r:id="rId499" location="!/jiocare/status/858252117563322368"/>
    <hyperlink ref="R223" r:id="rId500"/>
    <hyperlink ref="R224" r:id="rId501"/>
    <hyperlink ref="V223" r:id="rId502"/>
    <hyperlink ref="V224" r:id="rId503"/>
    <hyperlink ref="X223" r:id="rId504" location="!/sumantnetwb/status/855964229626716160"/>
    <hyperlink ref="X224" r:id="rId505" location="!/nctps/status/857307297416196097"/>
    <hyperlink ref="V225" r:id="rId506"/>
    <hyperlink ref="V226" r:id="rId507"/>
    <hyperlink ref="V227" r:id="rId508"/>
    <hyperlink ref="V228" r:id="rId509"/>
    <hyperlink ref="V229" r:id="rId510"/>
    <hyperlink ref="V230" r:id="rId511"/>
    <hyperlink ref="V231" r:id="rId512"/>
    <hyperlink ref="V232" r:id="rId513"/>
    <hyperlink ref="V233" r:id="rId514"/>
    <hyperlink ref="V234" r:id="rId515"/>
    <hyperlink ref="X225" r:id="rId516" location="!/vasantha191/status/855298673386725382"/>
    <hyperlink ref="X226" r:id="rId517" location="!/joy_networkz/status/855960215686193153"/>
    <hyperlink ref="X227" r:id="rId518" location="!/nanjunanjesh/status/856199223523647488"/>
    <hyperlink ref="X228" r:id="rId519" location="!/basumarkumbi/status/857295339396620288"/>
    <hyperlink ref="X229" r:id="rId520" location="!/kiranapatil19/status/857820139647053824"/>
    <hyperlink ref="X230" r:id="rId521" location="!/mdsufi9/status/857894925421035520"/>
    <hyperlink ref="X231" r:id="rId522" location="!/nileshgr/status/857911040570523648"/>
    <hyperlink ref="X232" r:id="rId523" location="!/sujitmohanty_me/status/858215899320512512"/>
    <hyperlink ref="X233" r:id="rId524" location="!/adityabatwe/status/858640697083084800"/>
    <hyperlink ref="X234" r:id="rId525" location="!/adityabatwe/status/858640697083084800"/>
    <hyperlink ref="R235" r:id="rId526"/>
    <hyperlink ref="R238" r:id="rId527"/>
    <hyperlink ref="R240" r:id="rId528"/>
    <hyperlink ref="R249" r:id="rId529"/>
    <hyperlink ref="R250" r:id="rId530"/>
    <hyperlink ref="R251" r:id="rId531"/>
    <hyperlink ref="R252" r:id="rId532"/>
    <hyperlink ref="R253" r:id="rId533"/>
    <hyperlink ref="R254" r:id="rId534"/>
    <hyperlink ref="R255" r:id="rId535"/>
    <hyperlink ref="R256" r:id="rId536"/>
    <hyperlink ref="U249" r:id="rId537"/>
    <hyperlink ref="V235" r:id="rId538"/>
    <hyperlink ref="V236" r:id="rId539"/>
    <hyperlink ref="V237" r:id="rId540"/>
    <hyperlink ref="V238" r:id="rId541"/>
    <hyperlink ref="V239" r:id="rId542"/>
    <hyperlink ref="V240" r:id="rId543"/>
    <hyperlink ref="V241" r:id="rId544"/>
    <hyperlink ref="V242" r:id="rId545"/>
    <hyperlink ref="V243" r:id="rId546"/>
    <hyperlink ref="V244" r:id="rId547"/>
    <hyperlink ref="V245" r:id="rId548"/>
    <hyperlink ref="V246" r:id="rId549"/>
    <hyperlink ref="V247" r:id="rId550"/>
    <hyperlink ref="V248" r:id="rId551"/>
    <hyperlink ref="V249" r:id="rId552"/>
    <hyperlink ref="V250" r:id="rId553"/>
    <hyperlink ref="V251" r:id="rId554"/>
    <hyperlink ref="V252" r:id="rId555"/>
    <hyperlink ref="V253" r:id="rId556"/>
    <hyperlink ref="V254" r:id="rId557"/>
    <hyperlink ref="V255" r:id="rId558"/>
    <hyperlink ref="V256" r:id="rId559"/>
    <hyperlink ref="X235" r:id="rId560" location="!/kerala_kaumudi/status/855383117506412545"/>
    <hyperlink ref="X236" r:id="rId561" location="!/hipnaughtik/status/855416274633056256"/>
    <hyperlink ref="X237" r:id="rId562" location="!/hipnaughtik/status/855416274633056256"/>
    <hyperlink ref="X238" r:id="rId563" location="!/pros_p33/status/855463473567936515"/>
    <hyperlink ref="X239" r:id="rId564" location="!/prasujith/status/855841222115688449"/>
    <hyperlink ref="X240" r:id="rId565" location="!/rayeshr/status/856423499338043392"/>
    <hyperlink ref="X241" r:id="rId566" location="!/russel458/status/856425315853271040"/>
    <hyperlink ref="X242" r:id="rId567" location="!/ranjithrnair24/status/856466678665936896"/>
    <hyperlink ref="X243" r:id="rId568" location="!/pythoroshan/status/856806463922208768"/>
    <hyperlink ref="X244" r:id="rId569" location="!/giveawayqannon/status/856806601503780865"/>
    <hyperlink ref="X245" r:id="rId570" location="!/visvya1/status/855462852978716673"/>
    <hyperlink ref="X246" r:id="rId571" location="!/visvya1/status/856120773408428032"/>
    <hyperlink ref="X247" r:id="rId572" location="!/visvya1/status/857050934677049344"/>
    <hyperlink ref="X248" r:id="rId573" location="!/visvya1/status/857322803128913920"/>
    <hyperlink ref="X249" r:id="rId574" location="!/ninjassuck/status/857437536775360512"/>
    <hyperlink ref="X250" r:id="rId575" location="!/ettelecom/status/857534862466719744"/>
    <hyperlink ref="X251" r:id="rId576" location="!/jais_george/status/857534871236956161"/>
    <hyperlink ref="X252" r:id="rId577" location="!/indiafone/status/857535003114254338"/>
    <hyperlink ref="X253" r:id="rId578" location="!/rvp/status/857535570209366016"/>
    <hyperlink ref="X254" r:id="rId579" location="!/nikkalkundhal/status/857934330475294722"/>
    <hyperlink ref="X255" r:id="rId580" location="!/m_libin/status/858155264171802626"/>
    <hyperlink ref="X256" r:id="rId581" location="!/m_libin/status/858155264171802626"/>
    <hyperlink ref="V257" r:id="rId582"/>
    <hyperlink ref="V258" r:id="rId583"/>
    <hyperlink ref="V259" r:id="rId584"/>
    <hyperlink ref="X257" r:id="rId585" location="!/shinywildsharma/status/855724909842096128"/>
    <hyperlink ref="X258" r:id="rId586" location="!/f34d143f96604ca/status/856436712301613056"/>
    <hyperlink ref="X259" r:id="rId587" location="!/chetanpushkarna/status/857099913854930945"/>
    <hyperlink ref="R261" r:id="rId588"/>
    <hyperlink ref="R262" r:id="rId589"/>
    <hyperlink ref="R264" r:id="rId590"/>
    <hyperlink ref="R265" r:id="rId591"/>
    <hyperlink ref="R268" r:id="rId592"/>
    <hyperlink ref="R274" r:id="rId593"/>
    <hyperlink ref="R275" r:id="rId594"/>
    <hyperlink ref="R276" r:id="rId595"/>
    <hyperlink ref="R277" r:id="rId596"/>
    <hyperlink ref="R278" r:id="rId597"/>
    <hyperlink ref="R279" r:id="rId598"/>
    <hyperlink ref="R280" r:id="rId599"/>
    <hyperlink ref="R281" r:id="rId600"/>
    <hyperlink ref="R282" r:id="rId601"/>
    <hyperlink ref="R283" r:id="rId602"/>
    <hyperlink ref="U264" r:id="rId603"/>
    <hyperlink ref="U265" r:id="rId604"/>
    <hyperlink ref="V260" r:id="rId605"/>
    <hyperlink ref="V261" r:id="rId606"/>
    <hyperlink ref="V262" r:id="rId607"/>
    <hyperlink ref="V263" r:id="rId608"/>
    <hyperlink ref="V264" r:id="rId609"/>
    <hyperlink ref="V265" r:id="rId610"/>
    <hyperlink ref="V266" r:id="rId611"/>
    <hyperlink ref="V267" r:id="rId612"/>
    <hyperlink ref="V268" r:id="rId613"/>
    <hyperlink ref="V269" r:id="rId614"/>
    <hyperlink ref="V270" r:id="rId615"/>
    <hyperlink ref="V271" r:id="rId616"/>
    <hyperlink ref="V272" r:id="rId617"/>
    <hyperlink ref="V273" r:id="rId618"/>
    <hyperlink ref="V274" r:id="rId619"/>
    <hyperlink ref="V275" r:id="rId620"/>
    <hyperlink ref="V276" r:id="rId621"/>
    <hyperlink ref="V277" r:id="rId622"/>
    <hyperlink ref="V278" r:id="rId623"/>
    <hyperlink ref="V279" r:id="rId624"/>
    <hyperlink ref="V280" r:id="rId625"/>
    <hyperlink ref="V281" r:id="rId626"/>
    <hyperlink ref="V282" r:id="rId627"/>
    <hyperlink ref="V283" r:id="rId628"/>
    <hyperlink ref="V284" r:id="rId629"/>
    <hyperlink ref="V285" r:id="rId630"/>
    <hyperlink ref="X260" r:id="rId631" location="!/alveus_dweller/status/855373144026005504"/>
    <hyperlink ref="X261" r:id="rId632" location="!/gajendra_dalvi/status/856005195079327744"/>
    <hyperlink ref="X262" r:id="rId633" location="!/shaikhlalsakal/status/856031072857067520"/>
    <hyperlink ref="X263" r:id="rId634" location="!/sanket_atmaram/status/856049761178329089"/>
    <hyperlink ref="X264" r:id="rId635" location="!/esakalupdate/status/856066533931585537"/>
    <hyperlink ref="X265" r:id="rId636" location="!/arunsabale59/status/856067668142632960"/>
    <hyperlink ref="X266" r:id="rId637" location="!/moholkarraj/status/856327287775666176"/>
    <hyperlink ref="X267" r:id="rId638" location="!/abhinav_gulati/status/856853119396974592"/>
    <hyperlink ref="X268" r:id="rId639" location="!/lalitbetala/status/857068151288320001"/>
    <hyperlink ref="X269" r:id="rId640" location="!/vineetojha20/status/857587476147437569"/>
    <hyperlink ref="X270" r:id="rId641" location="!/onlyadfan/status/857937475435712512"/>
    <hyperlink ref="X271" r:id="rId642" location="!/jadhaoakshay88/status/857968147168735234"/>
    <hyperlink ref="X272" r:id="rId643" location="!/jadhaoakshay88/status/857968147168735234"/>
    <hyperlink ref="X273" r:id="rId644" location="!/jadhaoakshay88/status/857968147168735234"/>
    <hyperlink ref="X274" r:id="rId645" location="!/bombayinformer/status/856908647187853313"/>
    <hyperlink ref="X275" r:id="rId646" location="!/bombayinformer/status/857046388227571716"/>
    <hyperlink ref="X276" r:id="rId647" location="!/bombayinformer/status/857188212560846849"/>
    <hyperlink ref="X277" r:id="rId648" location="!/bombayinformer/status/857319110555914240"/>
    <hyperlink ref="X278" r:id="rId649" location="!/bombayinformer/status/857337845404622848"/>
    <hyperlink ref="X279" r:id="rId650" location="!/bombayinformer/status/857412567458861058"/>
    <hyperlink ref="X280" r:id="rId651" location="!/bombayinformer/status/857737746370093056"/>
    <hyperlink ref="X281" r:id="rId652" location="!/bombayinformer/status/857932637868089344"/>
    <hyperlink ref="X282" r:id="rId653" location="!/bombayinformer/status/858029995851231233"/>
    <hyperlink ref="X283" r:id="rId654" location="!/bombayinformer/status/858126530656030720"/>
    <hyperlink ref="X284" r:id="rId655" location="!/vibhaspatil/status/858484057486872577"/>
    <hyperlink ref="X285" r:id="rId656" location="!/yskumar18/status/858696207891177472"/>
    <hyperlink ref="R289" r:id="rId657"/>
    <hyperlink ref="V286" r:id="rId658"/>
    <hyperlink ref="V287" r:id="rId659"/>
    <hyperlink ref="V288" r:id="rId660"/>
    <hyperlink ref="V289" r:id="rId661"/>
    <hyperlink ref="X286" r:id="rId662" location="!/ziikhomartyn/status/857316463115423745"/>
    <hyperlink ref="X287" r:id="rId663" location="!/alexspb85/status/857385575053176832"/>
    <hyperlink ref="X288" r:id="rId664" location="!/nawazmughal/status/857482810348777472"/>
    <hyperlink ref="X289" r:id="rId665" location="!/imshubh143/status/857592241589813248"/>
    <hyperlink ref="AZ288" r:id="rId666"/>
    <hyperlink ref="V290" r:id="rId667"/>
    <hyperlink ref="V291" r:id="rId668"/>
    <hyperlink ref="V292" r:id="rId669"/>
    <hyperlink ref="V293" r:id="rId670"/>
    <hyperlink ref="V294" r:id="rId671"/>
    <hyperlink ref="V295" r:id="rId672"/>
    <hyperlink ref="X290" r:id="rId673" location="!/lpynchialang/status/855413723720282112"/>
    <hyperlink ref="X291" r:id="rId674" location="!/lpynchialang/status/855413723720282112"/>
    <hyperlink ref="X292" r:id="rId675" location="!/lpynchialang/status/855413723720282112"/>
    <hyperlink ref="X293" r:id="rId676" location="!/lpynchialang/status/855413723720282112"/>
    <hyperlink ref="X294" r:id="rId677" location="!/_6164522541911/status/856908108567805953"/>
    <hyperlink ref="X295" r:id="rId678" location="!/alexspb85/status/857385575053176832"/>
    <hyperlink ref="V296" r:id="rId679"/>
    <hyperlink ref="X296" r:id="rId680" location="!/freddyking237/status/857586579178749953"/>
    <hyperlink ref="AZ296" r:id="rId681"/>
    <hyperlink ref="V297" r:id="rId682"/>
    <hyperlink ref="X297" r:id="rId683" location="!/alexspb85/status/857385575053176832"/>
    <hyperlink ref="R299" r:id="rId684"/>
    <hyperlink ref="R305" r:id="rId685"/>
    <hyperlink ref="R306" r:id="rId686"/>
    <hyperlink ref="R307" r:id="rId687"/>
    <hyperlink ref="R308" r:id="rId688"/>
    <hyperlink ref="R311" r:id="rId689"/>
    <hyperlink ref="R312" r:id="rId690"/>
    <hyperlink ref="R314" r:id="rId691"/>
    <hyperlink ref="R316" r:id="rId692"/>
    <hyperlink ref="R318" r:id="rId693"/>
    <hyperlink ref="U299" r:id="rId694"/>
    <hyperlink ref="V298" r:id="rId695"/>
    <hyperlink ref="V299" r:id="rId696"/>
    <hyperlink ref="V300" r:id="rId697"/>
    <hyperlink ref="V301" r:id="rId698"/>
    <hyperlink ref="V302" r:id="rId699"/>
    <hyperlink ref="V303" r:id="rId700"/>
    <hyperlink ref="V304" r:id="rId701"/>
    <hyperlink ref="V305" r:id="rId702"/>
    <hyperlink ref="V306" r:id="rId703"/>
    <hyperlink ref="V307" r:id="rId704"/>
    <hyperlink ref="V308" r:id="rId705"/>
    <hyperlink ref="V309" r:id="rId706"/>
    <hyperlink ref="V310" r:id="rId707"/>
    <hyperlink ref="V311" r:id="rId708"/>
    <hyperlink ref="V312" r:id="rId709"/>
    <hyperlink ref="V313" r:id="rId710"/>
    <hyperlink ref="V314" r:id="rId711"/>
    <hyperlink ref="V315" r:id="rId712"/>
    <hyperlink ref="V316" r:id="rId713"/>
    <hyperlink ref="V317" r:id="rId714"/>
    <hyperlink ref="V318" r:id="rId715"/>
    <hyperlink ref="V319" r:id="rId716"/>
    <hyperlink ref="V320" r:id="rId717"/>
    <hyperlink ref="V321" r:id="rId718"/>
    <hyperlink ref="V322" r:id="rId719"/>
    <hyperlink ref="V323" r:id="rId720"/>
    <hyperlink ref="V324" r:id="rId721"/>
    <hyperlink ref="V325" r:id="rId722"/>
    <hyperlink ref="V326" r:id="rId723"/>
    <hyperlink ref="V327" r:id="rId724"/>
    <hyperlink ref="X298" r:id="rId725" location="!/amansahoo20/status/855419555614609408"/>
    <hyperlink ref="X299" r:id="rId726" location="!/khabaraodisha/status/855716150617026560"/>
    <hyperlink ref="X300" r:id="rId727" location="!/siddharth_luv/status/856033555599822848"/>
    <hyperlink ref="X301" r:id="rId728" location="!/sarojdash777/status/856438164856029184"/>
    <hyperlink ref="X302" r:id="rId729" location="!/alexspb85/status/857386033704570880"/>
    <hyperlink ref="X303" r:id="rId730" location="!/imonkar2016/status/857643849702940673"/>
    <hyperlink ref="X304" r:id="rId731" location="!/imonkar2016/status/857643849702940673"/>
    <hyperlink ref="X305" r:id="rId732" location="!/pekalaanil/status/857653528122114048"/>
    <hyperlink ref="X306" r:id="rId733" location="!/pekalaanil/status/857652281235329024"/>
    <hyperlink ref="X307" r:id="rId734" location="!/pekalaanil/status/857652281235329024"/>
    <hyperlink ref="X308" r:id="rId735" location="!/pekalaanil/status/857653528122114048"/>
    <hyperlink ref="X309" r:id="rId736" location="!/santiswarupmsra/status/857802312412258304"/>
    <hyperlink ref="X310" r:id="rId737" location="!/santiswarupmsra/status/857802312412258304"/>
    <hyperlink ref="X311" r:id="rId738" location="!/mycscsafa/status/857955579373006849"/>
    <hyperlink ref="X312" r:id="rId739" location="!/iamsitaram/status/858167852074807296"/>
    <hyperlink ref="X313" r:id="rId740" location="!/kumariika/status/858173733462212609"/>
    <hyperlink ref="X314" r:id="rId741" location="!/iamsitaram/status/858167852074807296"/>
    <hyperlink ref="X315" r:id="rId742" location="!/kumariika/status/858173733462212609"/>
    <hyperlink ref="X316" r:id="rId743" location="!/iamsitaram/status/858167852074807296"/>
    <hyperlink ref="X317" r:id="rId744" location="!/kumariika/status/858173733462212609"/>
    <hyperlink ref="X318" r:id="rId745" location="!/iamsitaram/status/858167852074807296"/>
    <hyperlink ref="X319" r:id="rId746" location="!/kumariika/status/858173733462212609"/>
    <hyperlink ref="X320" r:id="rId747" location="!/sujitmohanty_me/status/858215899320512512"/>
    <hyperlink ref="X321" r:id="rId748" location="!/amitswain1/status/858225045063307264"/>
    <hyperlink ref="X322" r:id="rId749" location="!/chunchun8008/status/858523072793649152"/>
    <hyperlink ref="X323" r:id="rId750" location="!/pjrr009/status/858530400553099264"/>
    <hyperlink ref="X324" r:id="rId751" location="!/mailranjitswain/status/858714808098672640"/>
    <hyperlink ref="X325" r:id="rId752" location="!/mailranjitswain/status/858714808098672640"/>
    <hyperlink ref="X326" r:id="rId753" location="!/mailranjitswain/status/858714808098672640"/>
    <hyperlink ref="X327" r:id="rId754" location="!/mailranjitswain/status/858714808098672640"/>
    <hyperlink ref="AZ305" r:id="rId755"/>
    <hyperlink ref="AZ306" r:id="rId756"/>
    <hyperlink ref="AZ307" r:id="rId757"/>
    <hyperlink ref="AZ308" r:id="rId758"/>
    <hyperlink ref="AZ311" r:id="rId759"/>
    <hyperlink ref="R334" r:id="rId760"/>
    <hyperlink ref="R338" r:id="rId761"/>
    <hyperlink ref="R339" r:id="rId762"/>
    <hyperlink ref="R340" r:id="rId763"/>
    <hyperlink ref="R341" r:id="rId764"/>
    <hyperlink ref="R344" r:id="rId765"/>
    <hyperlink ref="R345" r:id="rId766"/>
    <hyperlink ref="R346" r:id="rId767"/>
    <hyperlink ref="R347" r:id="rId768"/>
    <hyperlink ref="R348" r:id="rId769"/>
    <hyperlink ref="R349" r:id="rId770"/>
    <hyperlink ref="R350" r:id="rId771"/>
    <hyperlink ref="R351" r:id="rId772"/>
    <hyperlink ref="R352" r:id="rId773"/>
    <hyperlink ref="R353" r:id="rId774"/>
    <hyperlink ref="U339" r:id="rId775"/>
    <hyperlink ref="U342" r:id="rId776"/>
    <hyperlink ref="V328" r:id="rId777"/>
    <hyperlink ref="V329" r:id="rId778"/>
    <hyperlink ref="V330" r:id="rId779"/>
    <hyperlink ref="V331" r:id="rId780"/>
    <hyperlink ref="V332" r:id="rId781"/>
    <hyperlink ref="V333" r:id="rId782"/>
    <hyperlink ref="V334" r:id="rId783"/>
    <hyperlink ref="V335" r:id="rId784"/>
    <hyperlink ref="V336" r:id="rId785"/>
    <hyperlink ref="V337" r:id="rId786"/>
    <hyperlink ref="V338" r:id="rId787"/>
    <hyperlink ref="V339" r:id="rId788"/>
    <hyperlink ref="V340" r:id="rId789"/>
    <hyperlink ref="V341" r:id="rId790"/>
    <hyperlink ref="V342" r:id="rId791"/>
    <hyperlink ref="V343" r:id="rId792"/>
    <hyperlink ref="V344" r:id="rId793"/>
    <hyperlink ref="V345" r:id="rId794"/>
    <hyperlink ref="V346" r:id="rId795"/>
    <hyperlink ref="V347" r:id="rId796"/>
    <hyperlink ref="V348" r:id="rId797"/>
    <hyperlink ref="V349" r:id="rId798"/>
    <hyperlink ref="V350" r:id="rId799"/>
    <hyperlink ref="V351" r:id="rId800"/>
    <hyperlink ref="V352" r:id="rId801"/>
    <hyperlink ref="V353" r:id="rId802"/>
    <hyperlink ref="X328" r:id="rId803" location="!/bobyjat/status/855278555592237056"/>
    <hyperlink ref="X329" r:id="rId804" location="!/sujitmi80695755/status/855301486896480257"/>
    <hyperlink ref="X330" r:id="rId805" location="!/sujitmi80695755/status/855301486896480257"/>
    <hyperlink ref="X331" r:id="rId806" location="!/sujitmi80695755/status/855301486896480257"/>
    <hyperlink ref="X332" r:id="rId807" location="!/upendra35669145/status/856012594007556096"/>
    <hyperlink ref="X333" r:id="rId808" location="!/upendra35669145/status/856013888923385856"/>
    <hyperlink ref="X334" r:id="rId809" location="!/reliancejio/status/856034216404033536"/>
    <hyperlink ref="X335" r:id="rId810" location="!/jio_dev/status/856040705986150401"/>
    <hyperlink ref="X336" r:id="rId811" location="!/jio_dev/status/856040705986150401"/>
    <hyperlink ref="X337" r:id="rId812" location="!/khan_atic/status/856048383269756929"/>
    <hyperlink ref="X338" r:id="rId813" location="!/wild_aju_dn_mes/status/856076445596229632"/>
    <hyperlink ref="X339" r:id="rId814" location="!/sumitrawat00752/status/856079406212816897"/>
    <hyperlink ref="X340" r:id="rId815" location="!/harman1611/status/856461010294587392"/>
    <hyperlink ref="X341" r:id="rId816" location="!/mohitroy08/status/856561488311590912"/>
    <hyperlink ref="X342" r:id="rId817" location="!/shara56raghu/status/856573958665064448"/>
    <hyperlink ref="X343" r:id="rId818" location="!/vchaudhry32/status/856844651126550529"/>
    <hyperlink ref="X344" r:id="rId819" location="!/viralgaliyan/status/857116053264052225"/>
    <hyperlink ref="X345" r:id="rId820" location="!/viralgaliyan/status/857116290292604929"/>
    <hyperlink ref="X346" r:id="rId821" location="!/viralgaliyan/status/857124485220249600"/>
    <hyperlink ref="X347" r:id="rId822" location="!/basundhara_das/status/857610500812701697"/>
    <hyperlink ref="X348" r:id="rId823" location="!/raghusharma22/status/857186112267223040"/>
    <hyperlink ref="X349" r:id="rId824" location="!/raghusharma22/status/857832108252962816"/>
    <hyperlink ref="X350" r:id="rId825" location="!/maanmarjana786/status/857893008817127424"/>
    <hyperlink ref="X351" r:id="rId826" location="!/imgouravchettri/status/852058576420052992"/>
    <hyperlink ref="X352" r:id="rId827" location="!/dreammer2016/status/855681863389597696"/>
    <hyperlink ref="X353" r:id="rId828" location="!/dreammer2016/status/857935419853332481"/>
    <hyperlink ref="AZ343" r:id="rId829"/>
    <hyperlink ref="R354" r:id="rId830"/>
    <hyperlink ref="R357" r:id="rId831"/>
    <hyperlink ref="R358" r:id="rId832"/>
    <hyperlink ref="R359" r:id="rId833"/>
    <hyperlink ref="R360" r:id="rId834"/>
    <hyperlink ref="R365" r:id="rId835"/>
    <hyperlink ref="U357" r:id="rId836"/>
    <hyperlink ref="U368" r:id="rId837"/>
    <hyperlink ref="V354" r:id="rId838"/>
    <hyperlink ref="V355" r:id="rId839"/>
    <hyperlink ref="V356" r:id="rId840"/>
    <hyperlink ref="V357" r:id="rId841"/>
    <hyperlink ref="V358" r:id="rId842"/>
    <hyperlink ref="V359" r:id="rId843"/>
    <hyperlink ref="V360" r:id="rId844"/>
    <hyperlink ref="V361" r:id="rId845"/>
    <hyperlink ref="V362" r:id="rId846"/>
    <hyperlink ref="V363" r:id="rId847"/>
    <hyperlink ref="V364" r:id="rId848"/>
    <hyperlink ref="V365" r:id="rId849"/>
    <hyperlink ref="V366" r:id="rId850"/>
    <hyperlink ref="V367" r:id="rId851"/>
    <hyperlink ref="V368" r:id="rId852"/>
    <hyperlink ref="V369" r:id="rId853"/>
    <hyperlink ref="V370" r:id="rId854"/>
    <hyperlink ref="V371" r:id="rId855"/>
    <hyperlink ref="V372" r:id="rId856"/>
    <hyperlink ref="X354" r:id="rId857" location="!/jakharpravin/status/855848056683716609"/>
    <hyperlink ref="X355" r:id="rId858" location="!/jakharpravin/status/855848306336989186"/>
    <hyperlink ref="X356" r:id="rId859" location="!/jakharpravin/status/855848430639427584"/>
    <hyperlink ref="X357" r:id="rId860" location="!/bhagwan79167778/status/856424857789190144"/>
    <hyperlink ref="X358" r:id="rId861" location="!/kamlesh04508484/status/856701279523008512"/>
    <hyperlink ref="X359" r:id="rId862" location="!/e_rajasthan/status/857215439146856448"/>
    <hyperlink ref="X360" r:id="rId863" location="!/kdeep39/status/857425192230031360"/>
    <hyperlink ref="X361" r:id="rId864" location="!/shankarjangir/status/858180602994020352"/>
    <hyperlink ref="X362" r:id="rId865" location="!/shubham2302/status/858203393910767616"/>
    <hyperlink ref="X363" r:id="rId866" location="!/shubham2302/status/858203394481287168"/>
    <hyperlink ref="X364" r:id="rId867" location="!/shubham2302/status/858203395211087872"/>
    <hyperlink ref="X365" r:id="rId868" location="!/shivde1952/status/858211066513412096"/>
    <hyperlink ref="X366" r:id="rId869" location="!/sanju2luv95/status/858350265996627969"/>
    <hyperlink ref="X367" r:id="rId870" location="!/sanju2luv95/status/858350265996627969"/>
    <hyperlink ref="X368" r:id="rId871" location="!/iamlalitjangid/status/858487411315265538"/>
    <hyperlink ref="X369" r:id="rId872" location="!/prithvisolank/status/848058738854420480"/>
    <hyperlink ref="X370" r:id="rId873" location="!/tafrimandir/status/858147366452445185"/>
    <hyperlink ref="X371" r:id="rId874" location="!/tafrimandir/status/858503832212516865"/>
    <hyperlink ref="X372" r:id="rId875" location="!/dchiragj/status/858571743518011392"/>
    <hyperlink ref="AZ368" r:id="rId876"/>
    <hyperlink ref="R373" r:id="rId877"/>
    <hyperlink ref="R374" r:id="rId878"/>
    <hyperlink ref="V373" r:id="rId879"/>
    <hyperlink ref="V374" r:id="rId880"/>
    <hyperlink ref="X373" r:id="rId881" location="!/tingku_das/status/856554332958765057"/>
    <hyperlink ref="X374" r:id="rId882" location="!/tingku_das/status/856862549316444167"/>
    <hyperlink ref="R377" r:id="rId883"/>
    <hyperlink ref="R379" r:id="rId884"/>
    <hyperlink ref="R380" r:id="rId885"/>
    <hyperlink ref="R381" r:id="rId886"/>
    <hyperlink ref="R382" r:id="rId887"/>
    <hyperlink ref="R383" r:id="rId888"/>
    <hyperlink ref="R384" r:id="rId889"/>
    <hyperlink ref="R385" r:id="rId890"/>
    <hyperlink ref="R386" r:id="rId891"/>
    <hyperlink ref="R387" r:id="rId892"/>
    <hyperlink ref="R388" r:id="rId893"/>
    <hyperlink ref="R389" r:id="rId894"/>
    <hyperlink ref="R390" r:id="rId895"/>
    <hyperlink ref="U376" r:id="rId896"/>
    <hyperlink ref="U378" r:id="rId897"/>
    <hyperlink ref="U381" r:id="rId898"/>
    <hyperlink ref="V375" r:id="rId899"/>
    <hyperlink ref="V376" r:id="rId900"/>
    <hyperlink ref="V377" r:id="rId901"/>
    <hyperlink ref="V378" r:id="rId902"/>
    <hyperlink ref="V379" r:id="rId903"/>
    <hyperlink ref="V380" r:id="rId904"/>
    <hyperlink ref="V381" r:id="rId905"/>
    <hyperlink ref="V382" r:id="rId906"/>
    <hyperlink ref="V383" r:id="rId907"/>
    <hyperlink ref="V384" r:id="rId908"/>
    <hyperlink ref="V385" r:id="rId909"/>
    <hyperlink ref="V386" r:id="rId910"/>
    <hyperlink ref="V387" r:id="rId911"/>
    <hyperlink ref="V388" r:id="rId912"/>
    <hyperlink ref="V389" r:id="rId913"/>
    <hyperlink ref="V390" r:id="rId914"/>
    <hyperlink ref="V391" r:id="rId915"/>
    <hyperlink ref="V392" r:id="rId916"/>
    <hyperlink ref="X375" r:id="rId917" location="!/prabuactor/status/855503847149764610"/>
    <hyperlink ref="X376" r:id="rId918" location="!/prabuactor/status/855504847197659136"/>
    <hyperlink ref="X377" r:id="rId919" location="!/prabuactor/status/855506033674006528"/>
    <hyperlink ref="X378" r:id="rId920" location="!/prabuactor/status/855507601009905665"/>
    <hyperlink ref="X379" r:id="rId921" location="!/haja_hameed/status/856422845013831680"/>
    <hyperlink ref="X380" r:id="rId922" location="!/haja_hameed/status/856422845013831680"/>
    <hyperlink ref="X381" r:id="rId923" location="!/ninjassuck/status/857571798623199233"/>
    <hyperlink ref="X382" r:id="rId924" location="!/jais_george/status/857640585049632768"/>
    <hyperlink ref="X383" r:id="rId925" location="!/mrrobot28/status/857640635289001985"/>
    <hyperlink ref="X384" r:id="rId926" location="!/indiafone/status/857640708236300288"/>
    <hyperlink ref="X385" r:id="rId927" location="!/rvp/status/857641291634675714"/>
    <hyperlink ref="X386" r:id="rId928" location="!/deepaksingh2010/status/857646403237036032"/>
    <hyperlink ref="X387" r:id="rId929" location="!/ettelecom/status/857640568582791168"/>
    <hyperlink ref="X388" r:id="rId930" location="!/maximusmin1mus/status/857701941853523969"/>
    <hyperlink ref="X389" r:id="rId931" location="!/kamalnuhiwal/status/857915142360645632"/>
    <hyperlink ref="X390" r:id="rId932" location="!/kamalnuhiwal/status/857915196609884161"/>
    <hyperlink ref="X391" r:id="rId933" location="!/tochandrasekar/status/858540682469793795"/>
    <hyperlink ref="X392" r:id="rId934" location="!/goutham_samu/status/858664671015878656"/>
    <hyperlink ref="R393" r:id="rId935"/>
    <hyperlink ref="R399" r:id="rId936"/>
    <hyperlink ref="V393" r:id="rId937"/>
    <hyperlink ref="V394" r:id="rId938"/>
    <hyperlink ref="V395" r:id="rId939"/>
    <hyperlink ref="V396" r:id="rId940"/>
    <hyperlink ref="V397" r:id="rId941"/>
    <hyperlink ref="V398" r:id="rId942"/>
    <hyperlink ref="V399" r:id="rId943"/>
    <hyperlink ref="V400" r:id="rId944"/>
    <hyperlink ref="X393" r:id="rId945" location="!/chinnigpk/status/855637274863718400"/>
    <hyperlink ref="X394" r:id="rId946" location="!/nine_posters/status/857190001234366464"/>
    <hyperlink ref="X395" r:id="rId947" location="!/sumitgts/status/857636313968910336"/>
    <hyperlink ref="X396" r:id="rId948" location="!/iravi511/status/858157272232415232"/>
    <hyperlink ref="X397" r:id="rId949" location="!/pridhvig/status/858597259834925056"/>
    <hyperlink ref="X398" r:id="rId950" location="!/goutham_samu/status/858664671015878656"/>
    <hyperlink ref="X399" r:id="rId951" location="!/justchocolates/status/858767487764221953"/>
    <hyperlink ref="X400" r:id="rId952" location="!/telanganapost1/status/858767994134167552"/>
    <hyperlink ref="U401" r:id="rId953"/>
    <hyperlink ref="V401" r:id="rId954"/>
    <hyperlink ref="V402" r:id="rId955"/>
    <hyperlink ref="V403" r:id="rId956"/>
    <hyperlink ref="V404" r:id="rId957"/>
    <hyperlink ref="X401" r:id="rId958" location="!/ashimm9/status/855371766969102340"/>
    <hyperlink ref="X402" r:id="rId959" location="!/chakam_uday/status/856011517497675776"/>
    <hyperlink ref="X403" r:id="rId960" location="!/alexspb85/status/857385575053176832"/>
    <hyperlink ref="X404" r:id="rId961" location="!/agnibeshwrites/status/857442888761966596"/>
    <hyperlink ref="AZ402" r:id="rId962"/>
    <hyperlink ref="R405" r:id="rId963"/>
    <hyperlink ref="R406" r:id="rId964"/>
    <hyperlink ref="U405" r:id="rId965"/>
    <hyperlink ref="V405" r:id="rId966"/>
    <hyperlink ref="V406" r:id="rId967"/>
    <hyperlink ref="V407" r:id="rId968"/>
    <hyperlink ref="V408" r:id="rId969"/>
    <hyperlink ref="X405" r:id="rId970" location="!/khurramshamsi07/status/856200662065061889"/>
    <hyperlink ref="X406" r:id="rId971" location="!/urbanrockr/status/856525483399200770"/>
    <hyperlink ref="X407" r:id="rId972" location="!/gulshantyagi/status/857934288578383872"/>
    <hyperlink ref="X408" r:id="rId973" location="!/gulshantyagi/status/857934288578383872"/>
    <hyperlink ref="R415" r:id="rId974"/>
    <hyperlink ref="R418" r:id="rId975"/>
    <hyperlink ref="R419" r:id="rId976"/>
    <hyperlink ref="V409" r:id="rId977"/>
    <hyperlink ref="V410" r:id="rId978"/>
    <hyperlink ref="V411" r:id="rId979"/>
    <hyperlink ref="V412" r:id="rId980"/>
    <hyperlink ref="V413" r:id="rId981"/>
    <hyperlink ref="V414" r:id="rId982"/>
    <hyperlink ref="V415" r:id="rId983"/>
    <hyperlink ref="V416" r:id="rId984"/>
    <hyperlink ref="V417" r:id="rId985"/>
    <hyperlink ref="V418" r:id="rId986"/>
    <hyperlink ref="V419" r:id="rId987"/>
    <hyperlink ref="V420" r:id="rId988"/>
    <hyperlink ref="X409" r:id="rId989" location="!/fafaq78/status/855424449675313154"/>
    <hyperlink ref="X410" r:id="rId990" location="!/divyans19768763/status/855752924240257024"/>
    <hyperlink ref="X411" r:id="rId991" location="!/divyans19768763/status/855752924240257024"/>
    <hyperlink ref="X412" r:id="rId992" location="!/dr_rajeshkrmisr/status/856448370835152900"/>
    <hyperlink ref="X413" r:id="rId993" location="!/rajeshk35461211/status/856518881732694019"/>
    <hyperlink ref="X414" r:id="rId994" location="!/badshahjitendra/status/856672249083973632"/>
    <hyperlink ref="X415" r:id="rId995" location="!/shivama70595351/status/856772859213074432"/>
    <hyperlink ref="X416" r:id="rId996" location="!/anandgu91036327/status/857452477049839616"/>
    <hyperlink ref="X417" r:id="rId997" location="!/arvindt63742371/status/857788093532917760"/>
    <hyperlink ref="X418" r:id="rId998" location="!/kumar_technical/status/858290606749122560"/>
    <hyperlink ref="X419" r:id="rId999" location="!/l3nd1n3z/status/858481098954866688"/>
    <hyperlink ref="X420" r:id="rId1000" location="!/arpanshandilya/status/858652892076449794"/>
    <hyperlink ref="AZ415" r:id="rId1001"/>
    <hyperlink ref="V421" r:id="rId1002"/>
    <hyperlink ref="V422" r:id="rId1003"/>
    <hyperlink ref="V423" r:id="rId1004"/>
    <hyperlink ref="V424" r:id="rId1005"/>
    <hyperlink ref="V425" r:id="rId1006"/>
    <hyperlink ref="V426" r:id="rId1007"/>
    <hyperlink ref="V427" r:id="rId1008"/>
    <hyperlink ref="V428" r:id="rId1009"/>
    <hyperlink ref="V429" r:id="rId1010"/>
    <hyperlink ref="V430" r:id="rId1011"/>
    <hyperlink ref="V431" r:id="rId1012"/>
    <hyperlink ref="V432" r:id="rId1013"/>
    <hyperlink ref="X421" r:id="rId1014" location="!/anupamd03574098/status/855339247309651968"/>
    <hyperlink ref="X422" r:id="rId1015" location="!/mir9932787250/status/855407975569149956"/>
    <hyperlink ref="X423" r:id="rId1016" location="!/ashish_sukul/status/855435327426744320"/>
    <hyperlink ref="X424" r:id="rId1017" location="!/aspire2edu/status/855675536508690434"/>
    <hyperlink ref="X425" r:id="rId1018" location="!/saikatde15/status/856096441076301824"/>
    <hyperlink ref="X426" r:id="rId1019" location="!/sougatkar/status/856373275349442560"/>
    <hyperlink ref="X427" r:id="rId1020" location="!/tanmoy4uall/status/857326784219500544"/>
    <hyperlink ref="X428" r:id="rId1021" location="!/tanmoy4uall/status/857331060434010112"/>
    <hyperlink ref="X429" r:id="rId1022" location="!/tanmoy4uall/status/857331060434010112"/>
    <hyperlink ref="X430" r:id="rId1023" location="!/alexspb85/status/857385905216159746"/>
    <hyperlink ref="X431" r:id="rId1024" location="!/anindya_aani/status/857481499121033216"/>
    <hyperlink ref="X432" r:id="rId1025" location="!/samb8339_sam/status/858624353868578816"/>
    <hyperlink ref="AZ428" r:id="rId1026"/>
    <hyperlink ref="AZ429" r:id="rId1027"/>
    <hyperlink ref="AZ431" r:id="rId1028"/>
    <hyperlink ref="R437" r:id="rId1029"/>
    <hyperlink ref="U436" r:id="rId1030"/>
    <hyperlink ref="V433" r:id="rId1031"/>
    <hyperlink ref="V434" r:id="rId1032"/>
    <hyperlink ref="V435" r:id="rId1033"/>
    <hyperlink ref="V436" r:id="rId1034"/>
    <hyperlink ref="V437" r:id="rId1035"/>
    <hyperlink ref="X433" r:id="rId1036" location="!/khan_atic/status/856048383269756929"/>
    <hyperlink ref="X434" r:id="rId1037" location="!/onkar1701/status/857469017883332608"/>
    <hyperlink ref="X435" r:id="rId1038" location="!/decentjob/status/857481304383905793"/>
    <hyperlink ref="X436" r:id="rId1039" location="!/amit219/status/857610883517886464"/>
    <hyperlink ref="X437" r:id="rId1040" location="!/vijaymanig/status/857637222345879552"/>
    <hyperlink ref="AZ434" r:id="rId1041"/>
    <hyperlink ref="AZ436" r:id="rId1042"/>
    <hyperlink ref="R438" r:id="rId1043"/>
    <hyperlink ref="R439" r:id="rId1044"/>
    <hyperlink ref="R441" r:id="rId1045"/>
    <hyperlink ref="R442" r:id="rId1046"/>
    <hyperlink ref="R443" r:id="rId1047"/>
    <hyperlink ref="R444" r:id="rId1048"/>
    <hyperlink ref="R445" r:id="rId1049"/>
    <hyperlink ref="R446" r:id="rId1050"/>
    <hyperlink ref="R447" r:id="rId1051"/>
    <hyperlink ref="R448" r:id="rId1052"/>
    <hyperlink ref="R452" r:id="rId1053"/>
    <hyperlink ref="R453" r:id="rId1054"/>
    <hyperlink ref="R454" r:id="rId1055"/>
    <hyperlink ref="R457" r:id="rId1056"/>
    <hyperlink ref="R458" r:id="rId1057"/>
    <hyperlink ref="R459" r:id="rId1058"/>
    <hyperlink ref="R460" r:id="rId1059"/>
    <hyperlink ref="R464" r:id="rId1060"/>
    <hyperlink ref="R474" r:id="rId1061"/>
    <hyperlink ref="R475" r:id="rId1062"/>
    <hyperlink ref="R476" r:id="rId1063"/>
    <hyperlink ref="R593" r:id="rId1064"/>
    <hyperlink ref="R617" r:id="rId1065"/>
    <hyperlink ref="R667" r:id="rId1066"/>
    <hyperlink ref="R668" r:id="rId1067"/>
    <hyperlink ref="R680" r:id="rId1068"/>
    <hyperlink ref="R681" r:id="rId1069"/>
    <hyperlink ref="R682" r:id="rId1070"/>
    <hyperlink ref="R683" r:id="rId1071"/>
    <hyperlink ref="R684" r:id="rId1072"/>
    <hyperlink ref="R685" r:id="rId1073"/>
    <hyperlink ref="R686" r:id="rId1074"/>
    <hyperlink ref="R687" r:id="rId1075"/>
    <hyperlink ref="R688" r:id="rId1076"/>
    <hyperlink ref="R694" r:id="rId1077"/>
    <hyperlink ref="R695" r:id="rId1078"/>
    <hyperlink ref="R696" r:id="rId1079"/>
    <hyperlink ref="R697" r:id="rId1080"/>
    <hyperlink ref="R699" r:id="rId1081"/>
    <hyperlink ref="R700" r:id="rId1082"/>
    <hyperlink ref="R702" r:id="rId1083"/>
    <hyperlink ref="R704" r:id="rId1084"/>
    <hyperlink ref="R705" r:id="rId1085"/>
    <hyperlink ref="R741" r:id="rId1086"/>
    <hyperlink ref="R746" r:id="rId1087"/>
    <hyperlink ref="R751" r:id="rId1088"/>
    <hyperlink ref="R754" r:id="rId1089"/>
    <hyperlink ref="R755" r:id="rId1090"/>
    <hyperlink ref="R759" r:id="rId1091"/>
    <hyperlink ref="R761" r:id="rId1092"/>
    <hyperlink ref="R780" r:id="rId1093"/>
    <hyperlink ref="R781" r:id="rId1094"/>
    <hyperlink ref="R782" r:id="rId1095"/>
    <hyperlink ref="R783" r:id="rId1096"/>
    <hyperlink ref="R784" r:id="rId1097"/>
    <hyperlink ref="R799" r:id="rId1098"/>
    <hyperlink ref="R804" r:id="rId1099"/>
    <hyperlink ref="R806" r:id="rId1100"/>
    <hyperlink ref="R808" r:id="rId1101"/>
    <hyperlink ref="R810" r:id="rId1102"/>
    <hyperlink ref="R816" r:id="rId1103"/>
    <hyperlink ref="R819" r:id="rId1104"/>
    <hyperlink ref="R820" r:id="rId1105"/>
    <hyperlink ref="R821" r:id="rId1106"/>
    <hyperlink ref="R822" r:id="rId1107"/>
    <hyperlink ref="R828" r:id="rId1108"/>
    <hyperlink ref="U460" r:id="rId1109"/>
    <hyperlink ref="U474" r:id="rId1110"/>
    <hyperlink ref="U475" r:id="rId1111"/>
    <hyperlink ref="U677" r:id="rId1112"/>
    <hyperlink ref="U678" r:id="rId1113"/>
    <hyperlink ref="U708" r:id="rId1114"/>
    <hyperlink ref="U709" r:id="rId1115"/>
    <hyperlink ref="U710" r:id="rId1116"/>
    <hyperlink ref="U711" r:id="rId1117"/>
    <hyperlink ref="U712" r:id="rId1118"/>
    <hyperlink ref="U713" r:id="rId1119"/>
    <hyperlink ref="U714" r:id="rId1120"/>
    <hyperlink ref="U715" r:id="rId1121"/>
    <hyperlink ref="U716" r:id="rId1122"/>
    <hyperlink ref="U717" r:id="rId1123"/>
    <hyperlink ref="U718" r:id="rId1124"/>
    <hyperlink ref="U719" r:id="rId1125"/>
    <hyperlink ref="U720" r:id="rId1126"/>
    <hyperlink ref="U721" r:id="rId1127"/>
    <hyperlink ref="U722" r:id="rId1128"/>
    <hyperlink ref="U723" r:id="rId1129"/>
    <hyperlink ref="U724" r:id="rId1130"/>
    <hyperlink ref="U725" r:id="rId1131"/>
    <hyperlink ref="U726" r:id="rId1132"/>
    <hyperlink ref="U727" r:id="rId1133"/>
    <hyperlink ref="U728" r:id="rId1134"/>
    <hyperlink ref="U730" r:id="rId1135"/>
    <hyperlink ref="U731" r:id="rId1136"/>
    <hyperlink ref="U732" r:id="rId1137"/>
    <hyperlink ref="U733" r:id="rId1138"/>
    <hyperlink ref="U742" r:id="rId1139"/>
    <hyperlink ref="U746" r:id="rId1140"/>
    <hyperlink ref="U747" r:id="rId1141"/>
    <hyperlink ref="U748" r:id="rId1142"/>
    <hyperlink ref="U749" r:id="rId1143"/>
    <hyperlink ref="U750" r:id="rId1144"/>
    <hyperlink ref="U752" r:id="rId1145"/>
    <hyperlink ref="U766" r:id="rId1146"/>
    <hyperlink ref="U767" r:id="rId1147"/>
    <hyperlink ref="U779" r:id="rId1148"/>
    <hyperlink ref="U792" r:id="rId1149"/>
    <hyperlink ref="U795" r:id="rId1150"/>
    <hyperlink ref="U796" r:id="rId1151"/>
    <hyperlink ref="U814" r:id="rId1152"/>
    <hyperlink ref="U815" r:id="rId1153"/>
    <hyperlink ref="U817" r:id="rId1154"/>
    <hyperlink ref="U818" r:id="rId1155"/>
    <hyperlink ref="U826" r:id="rId1156"/>
    <hyperlink ref="U827" r:id="rId1157"/>
    <hyperlink ref="U839" r:id="rId1158"/>
    <hyperlink ref="V438" r:id="rId1159"/>
    <hyperlink ref="V439" r:id="rId1160"/>
    <hyperlink ref="V440" r:id="rId1161"/>
    <hyperlink ref="V441" r:id="rId1162"/>
    <hyperlink ref="V442" r:id="rId1163"/>
    <hyperlink ref="V443" r:id="rId1164"/>
    <hyperlink ref="V444" r:id="rId1165"/>
    <hyperlink ref="V445" r:id="rId1166"/>
    <hyperlink ref="V446" r:id="rId1167"/>
    <hyperlink ref="V447" r:id="rId1168"/>
    <hyperlink ref="V448" r:id="rId1169"/>
    <hyperlink ref="V449" r:id="rId1170"/>
    <hyperlink ref="V450" r:id="rId1171"/>
    <hyperlink ref="V451" r:id="rId1172"/>
    <hyperlink ref="V452" r:id="rId1173"/>
    <hyperlink ref="V453" r:id="rId1174"/>
    <hyperlink ref="V454" r:id="rId1175"/>
    <hyperlink ref="V455" r:id="rId1176"/>
    <hyperlink ref="V456" r:id="rId1177"/>
    <hyperlink ref="V457" r:id="rId1178"/>
    <hyperlink ref="V458" r:id="rId1179"/>
    <hyperlink ref="V459" r:id="rId1180"/>
    <hyperlink ref="V460" r:id="rId1181"/>
    <hyperlink ref="V461" r:id="rId1182"/>
    <hyperlink ref="V462" r:id="rId1183"/>
    <hyperlink ref="V463" r:id="rId1184"/>
    <hyperlink ref="V464" r:id="rId1185"/>
    <hyperlink ref="V465" r:id="rId1186"/>
    <hyperlink ref="V466" r:id="rId1187"/>
    <hyperlink ref="V467" r:id="rId1188"/>
    <hyperlink ref="V468" r:id="rId1189"/>
    <hyperlink ref="V469" r:id="rId1190"/>
    <hyperlink ref="V470" r:id="rId1191"/>
    <hyperlink ref="V471" r:id="rId1192"/>
    <hyperlink ref="V472" r:id="rId1193"/>
    <hyperlink ref="V473" r:id="rId1194"/>
    <hyperlink ref="V474" r:id="rId1195"/>
    <hyperlink ref="V475" r:id="rId1196"/>
    <hyperlink ref="V476" r:id="rId1197"/>
    <hyperlink ref="V477" r:id="rId1198"/>
    <hyperlink ref="V478" r:id="rId1199"/>
    <hyperlink ref="V479" r:id="rId1200"/>
    <hyperlink ref="V480" r:id="rId1201"/>
    <hyperlink ref="V481" r:id="rId1202"/>
    <hyperlink ref="V482" r:id="rId1203"/>
    <hyperlink ref="V483" r:id="rId1204"/>
    <hyperlink ref="V484" r:id="rId1205"/>
    <hyperlink ref="V485" r:id="rId1206"/>
    <hyperlink ref="V486" r:id="rId1207"/>
    <hyperlink ref="V487" r:id="rId1208"/>
    <hyperlink ref="V488" r:id="rId1209"/>
    <hyperlink ref="V489" r:id="rId1210"/>
    <hyperlink ref="V490" r:id="rId1211"/>
    <hyperlink ref="V491" r:id="rId1212"/>
    <hyperlink ref="V492" r:id="rId1213"/>
    <hyperlink ref="V493" r:id="rId1214"/>
    <hyperlink ref="V494" r:id="rId1215"/>
    <hyperlink ref="V495" r:id="rId1216"/>
    <hyperlink ref="V496" r:id="rId1217"/>
    <hyperlink ref="V497" r:id="rId1218"/>
    <hyperlink ref="V498" r:id="rId1219"/>
    <hyperlink ref="V499" r:id="rId1220"/>
    <hyperlink ref="V500" r:id="rId1221"/>
    <hyperlink ref="V501" r:id="rId1222"/>
    <hyperlink ref="V502" r:id="rId1223"/>
    <hyperlink ref="V503" r:id="rId1224"/>
    <hyperlink ref="V504" r:id="rId1225"/>
    <hyperlink ref="V505" r:id="rId1226"/>
    <hyperlink ref="V506" r:id="rId1227"/>
    <hyperlink ref="V507" r:id="rId1228"/>
    <hyperlink ref="V508" r:id="rId1229"/>
    <hyperlink ref="V509" r:id="rId1230"/>
    <hyperlink ref="V510" r:id="rId1231"/>
    <hyperlink ref="V511" r:id="rId1232"/>
    <hyperlink ref="V512" r:id="rId1233"/>
    <hyperlink ref="V513" r:id="rId1234"/>
    <hyperlink ref="V514" r:id="rId1235"/>
    <hyperlink ref="V515" r:id="rId1236"/>
    <hyperlink ref="V516" r:id="rId1237"/>
    <hyperlink ref="V517" r:id="rId1238"/>
    <hyperlink ref="V518" r:id="rId1239"/>
    <hyperlink ref="V519" r:id="rId1240"/>
    <hyperlink ref="V520" r:id="rId1241"/>
    <hyperlink ref="V521" r:id="rId1242"/>
    <hyperlink ref="V522" r:id="rId1243"/>
    <hyperlink ref="V523" r:id="rId1244"/>
    <hyperlink ref="V524" r:id="rId1245"/>
    <hyperlink ref="V525" r:id="rId1246"/>
    <hyperlink ref="V526" r:id="rId1247"/>
    <hyperlink ref="V527" r:id="rId1248"/>
    <hyperlink ref="V528" r:id="rId1249"/>
    <hyperlink ref="V529" r:id="rId1250"/>
    <hyperlink ref="V530" r:id="rId1251"/>
    <hyperlink ref="V531" r:id="rId1252"/>
    <hyperlink ref="V532" r:id="rId1253"/>
    <hyperlink ref="V533" r:id="rId1254"/>
    <hyperlink ref="V534" r:id="rId1255"/>
    <hyperlink ref="V535" r:id="rId1256"/>
    <hyperlink ref="V536" r:id="rId1257"/>
    <hyperlink ref="V537" r:id="rId1258"/>
    <hyperlink ref="V538" r:id="rId1259"/>
    <hyperlink ref="V539" r:id="rId1260"/>
    <hyperlink ref="V540" r:id="rId1261"/>
    <hyperlink ref="V541" r:id="rId1262"/>
    <hyperlink ref="V542" r:id="rId1263"/>
    <hyperlink ref="V543" r:id="rId1264"/>
    <hyperlink ref="V544" r:id="rId1265"/>
    <hyperlink ref="V545" r:id="rId1266"/>
    <hyperlink ref="V546" r:id="rId1267"/>
    <hyperlink ref="V547" r:id="rId1268"/>
    <hyperlink ref="V548" r:id="rId1269"/>
    <hyperlink ref="V549" r:id="rId1270"/>
    <hyperlink ref="V550" r:id="rId1271"/>
    <hyperlink ref="V551" r:id="rId1272"/>
    <hyperlink ref="V552" r:id="rId1273"/>
    <hyperlink ref="V553" r:id="rId1274"/>
    <hyperlink ref="V554" r:id="rId1275"/>
    <hyperlink ref="V555" r:id="rId1276"/>
    <hyperlink ref="V556" r:id="rId1277"/>
    <hyperlink ref="V557" r:id="rId1278"/>
    <hyperlink ref="V558" r:id="rId1279"/>
    <hyperlink ref="V559" r:id="rId1280"/>
    <hyperlink ref="V560" r:id="rId1281"/>
    <hyperlink ref="V561" r:id="rId1282"/>
    <hyperlink ref="V562" r:id="rId1283"/>
    <hyperlink ref="V563" r:id="rId1284"/>
    <hyperlink ref="V564" r:id="rId1285"/>
    <hyperlink ref="V565" r:id="rId1286"/>
    <hyperlink ref="V566" r:id="rId1287"/>
    <hyperlink ref="V567" r:id="rId1288"/>
    <hyperlink ref="V568" r:id="rId1289"/>
    <hyperlink ref="V569" r:id="rId1290"/>
    <hyperlink ref="V570" r:id="rId1291"/>
    <hyperlink ref="V571" r:id="rId1292"/>
    <hyperlink ref="V572" r:id="rId1293"/>
    <hyperlink ref="V573" r:id="rId1294"/>
    <hyperlink ref="V574" r:id="rId1295"/>
    <hyperlink ref="V575" r:id="rId1296"/>
    <hyperlink ref="V576" r:id="rId1297"/>
    <hyperlink ref="V577" r:id="rId1298"/>
    <hyperlink ref="V578" r:id="rId1299"/>
    <hyperlink ref="V579" r:id="rId1300"/>
    <hyperlink ref="V580" r:id="rId1301"/>
    <hyperlink ref="V581" r:id="rId1302"/>
    <hyperlink ref="V582" r:id="rId1303"/>
    <hyperlink ref="V583" r:id="rId1304"/>
    <hyperlink ref="V584" r:id="rId1305"/>
    <hyperlink ref="V585" r:id="rId1306"/>
    <hyperlink ref="V586" r:id="rId1307"/>
    <hyperlink ref="V587" r:id="rId1308"/>
    <hyperlink ref="V588" r:id="rId1309"/>
    <hyperlink ref="V589" r:id="rId1310"/>
    <hyperlink ref="V590" r:id="rId1311"/>
    <hyperlink ref="V591" r:id="rId1312"/>
    <hyperlink ref="V592" r:id="rId1313"/>
    <hyperlink ref="V593" r:id="rId1314"/>
    <hyperlink ref="V594" r:id="rId1315"/>
    <hyperlink ref="V595" r:id="rId1316"/>
    <hyperlink ref="V596" r:id="rId1317"/>
    <hyperlink ref="V597" r:id="rId1318"/>
    <hyperlink ref="V598" r:id="rId1319"/>
    <hyperlink ref="V599" r:id="rId1320"/>
    <hyperlink ref="V600" r:id="rId1321"/>
    <hyperlink ref="V601" r:id="rId1322"/>
    <hyperlink ref="V602" r:id="rId1323"/>
    <hyperlink ref="V603" r:id="rId1324"/>
    <hyperlink ref="V604" r:id="rId1325"/>
    <hyperlink ref="V605" r:id="rId1326"/>
    <hyperlink ref="V606" r:id="rId1327"/>
    <hyperlink ref="V607" r:id="rId1328"/>
    <hyperlink ref="V608" r:id="rId1329"/>
    <hyperlink ref="V609" r:id="rId1330"/>
    <hyperlink ref="V610" r:id="rId1331"/>
    <hyperlink ref="V611" r:id="rId1332"/>
    <hyperlink ref="V612" r:id="rId1333"/>
    <hyperlink ref="V613" r:id="rId1334"/>
    <hyperlink ref="V614" r:id="rId1335"/>
    <hyperlink ref="V615" r:id="rId1336"/>
    <hyperlink ref="V616" r:id="rId1337"/>
    <hyperlink ref="V617" r:id="rId1338"/>
    <hyperlink ref="V618" r:id="rId1339"/>
    <hyperlink ref="V619" r:id="rId1340"/>
    <hyperlink ref="V620" r:id="rId1341"/>
    <hyperlink ref="V621" r:id="rId1342"/>
    <hyperlink ref="V622" r:id="rId1343"/>
    <hyperlink ref="V623" r:id="rId1344"/>
    <hyperlink ref="V624" r:id="rId1345"/>
    <hyperlink ref="V625" r:id="rId1346"/>
    <hyperlink ref="V626" r:id="rId1347"/>
    <hyperlink ref="V627" r:id="rId1348"/>
    <hyperlink ref="V628" r:id="rId1349"/>
    <hyperlink ref="V629" r:id="rId1350"/>
    <hyperlink ref="V630" r:id="rId1351"/>
    <hyperlink ref="V631" r:id="rId1352"/>
    <hyperlink ref="V632" r:id="rId1353"/>
    <hyperlink ref="V633" r:id="rId1354"/>
    <hyperlink ref="V634" r:id="rId1355"/>
    <hyperlink ref="V635" r:id="rId1356"/>
    <hyperlink ref="V636" r:id="rId1357"/>
    <hyperlink ref="V637" r:id="rId1358"/>
    <hyperlink ref="V638" r:id="rId1359"/>
    <hyperlink ref="V639" r:id="rId1360"/>
    <hyperlink ref="V640" r:id="rId1361"/>
    <hyperlink ref="V641" r:id="rId1362"/>
    <hyperlink ref="V642" r:id="rId1363"/>
    <hyperlink ref="V643" r:id="rId1364"/>
    <hyperlink ref="V644" r:id="rId1365"/>
    <hyperlink ref="V645" r:id="rId1366"/>
    <hyperlink ref="V646" r:id="rId1367"/>
    <hyperlink ref="V647" r:id="rId1368"/>
    <hyperlink ref="V648" r:id="rId1369"/>
    <hyperlink ref="V649" r:id="rId1370"/>
    <hyperlink ref="V650" r:id="rId1371"/>
    <hyperlink ref="V651" r:id="rId1372"/>
    <hyperlink ref="V652" r:id="rId1373"/>
    <hyperlink ref="V653" r:id="rId1374"/>
    <hyperlink ref="V654" r:id="rId1375"/>
    <hyperlink ref="V655" r:id="rId1376"/>
    <hyperlink ref="V656" r:id="rId1377"/>
    <hyperlink ref="V657" r:id="rId1378"/>
    <hyperlink ref="V658" r:id="rId1379"/>
    <hyperlink ref="V659" r:id="rId1380"/>
    <hyperlink ref="V660" r:id="rId1381"/>
    <hyperlink ref="V661" r:id="rId1382"/>
    <hyperlink ref="V662" r:id="rId1383"/>
    <hyperlink ref="V663" r:id="rId1384"/>
    <hyperlink ref="V664" r:id="rId1385"/>
    <hyperlink ref="V665" r:id="rId1386"/>
    <hyperlink ref="V666" r:id="rId1387"/>
    <hyperlink ref="V667" r:id="rId1388"/>
    <hyperlink ref="V668" r:id="rId1389"/>
    <hyperlink ref="V669" r:id="rId1390"/>
    <hyperlink ref="V670" r:id="rId1391"/>
    <hyperlink ref="V671" r:id="rId1392"/>
    <hyperlink ref="V672" r:id="rId1393"/>
    <hyperlink ref="V673" r:id="rId1394"/>
    <hyperlink ref="V674" r:id="rId1395"/>
    <hyperlink ref="V675" r:id="rId1396"/>
    <hyperlink ref="V676" r:id="rId1397"/>
    <hyperlink ref="V677" r:id="rId1398"/>
    <hyperlink ref="V678" r:id="rId1399"/>
    <hyperlink ref="V679" r:id="rId1400"/>
    <hyperlink ref="V680" r:id="rId1401"/>
    <hyperlink ref="V681" r:id="rId1402"/>
    <hyperlink ref="V682" r:id="rId1403"/>
    <hyperlink ref="V683" r:id="rId1404"/>
    <hyperlink ref="V684" r:id="rId1405"/>
    <hyperlink ref="V685" r:id="rId1406"/>
    <hyperlink ref="V686" r:id="rId1407"/>
    <hyperlink ref="V687" r:id="rId1408"/>
    <hyperlink ref="V688" r:id="rId1409"/>
    <hyperlink ref="V689" r:id="rId1410"/>
    <hyperlink ref="V690" r:id="rId1411"/>
    <hyperlink ref="V691" r:id="rId1412"/>
    <hyperlink ref="V692" r:id="rId1413"/>
    <hyperlink ref="V693" r:id="rId1414"/>
    <hyperlink ref="V694" r:id="rId1415"/>
    <hyperlink ref="V695" r:id="rId1416"/>
    <hyperlink ref="V696" r:id="rId1417"/>
    <hyperlink ref="V697" r:id="rId1418"/>
    <hyperlink ref="V698" r:id="rId1419"/>
    <hyperlink ref="V699" r:id="rId1420"/>
    <hyperlink ref="V700" r:id="rId1421"/>
    <hyperlink ref="V701" r:id="rId1422"/>
    <hyperlink ref="V702" r:id="rId1423"/>
    <hyperlink ref="V703" r:id="rId1424"/>
    <hyperlink ref="V704" r:id="rId1425"/>
    <hyperlink ref="V705" r:id="rId1426"/>
    <hyperlink ref="V706" r:id="rId1427"/>
    <hyperlink ref="V707" r:id="rId1428"/>
    <hyperlink ref="V708" r:id="rId1429"/>
    <hyperlink ref="V709" r:id="rId1430"/>
    <hyperlink ref="V710" r:id="rId1431"/>
    <hyperlink ref="V711" r:id="rId1432"/>
    <hyperlink ref="V712" r:id="rId1433"/>
    <hyperlink ref="V713" r:id="rId1434"/>
    <hyperlink ref="V714" r:id="rId1435"/>
    <hyperlink ref="V715" r:id="rId1436"/>
    <hyperlink ref="V716" r:id="rId1437"/>
    <hyperlink ref="V717" r:id="rId1438"/>
    <hyperlink ref="V718" r:id="rId1439"/>
    <hyperlink ref="V719" r:id="rId1440"/>
    <hyperlink ref="V720" r:id="rId1441"/>
    <hyperlink ref="V721" r:id="rId1442"/>
    <hyperlink ref="V722" r:id="rId1443"/>
    <hyperlink ref="V723" r:id="rId1444"/>
    <hyperlink ref="V724" r:id="rId1445"/>
    <hyperlink ref="V725" r:id="rId1446"/>
    <hyperlink ref="V726" r:id="rId1447"/>
    <hyperlink ref="V727" r:id="rId1448"/>
    <hyperlink ref="V728" r:id="rId1449"/>
    <hyperlink ref="V729" r:id="rId1450"/>
    <hyperlink ref="V730" r:id="rId1451"/>
    <hyperlink ref="V731" r:id="rId1452"/>
    <hyperlink ref="V732" r:id="rId1453"/>
    <hyperlink ref="V733" r:id="rId1454"/>
    <hyperlink ref="V734" r:id="rId1455"/>
    <hyperlink ref="V735" r:id="rId1456"/>
    <hyperlink ref="V736" r:id="rId1457"/>
    <hyperlink ref="V737" r:id="rId1458"/>
    <hyperlink ref="V738" r:id="rId1459"/>
    <hyperlink ref="V739" r:id="rId1460"/>
    <hyperlink ref="V740" r:id="rId1461"/>
    <hyperlink ref="V741" r:id="rId1462"/>
    <hyperlink ref="V742" r:id="rId1463"/>
    <hyperlink ref="V743" r:id="rId1464"/>
    <hyperlink ref="V744" r:id="rId1465"/>
    <hyperlink ref="V745" r:id="rId1466"/>
    <hyperlink ref="V746" r:id="rId1467"/>
    <hyperlink ref="V747" r:id="rId1468"/>
    <hyperlink ref="V748" r:id="rId1469"/>
    <hyperlink ref="V749" r:id="rId1470"/>
    <hyperlink ref="V750" r:id="rId1471"/>
    <hyperlink ref="V751" r:id="rId1472"/>
    <hyperlink ref="V752" r:id="rId1473"/>
    <hyperlink ref="V753" r:id="rId1474"/>
    <hyperlink ref="V754" r:id="rId1475"/>
    <hyperlink ref="V755" r:id="rId1476"/>
    <hyperlink ref="V756" r:id="rId1477"/>
    <hyperlink ref="V757" r:id="rId1478"/>
    <hyperlink ref="V758" r:id="rId1479"/>
    <hyperlink ref="V759" r:id="rId1480"/>
    <hyperlink ref="V760" r:id="rId1481"/>
    <hyperlink ref="V761" r:id="rId1482"/>
    <hyperlink ref="V762" r:id="rId1483"/>
    <hyperlink ref="V763" r:id="rId1484"/>
    <hyperlink ref="V764" r:id="rId1485"/>
    <hyperlink ref="V765" r:id="rId1486"/>
    <hyperlink ref="V766" r:id="rId1487"/>
    <hyperlink ref="V767" r:id="rId1488"/>
    <hyperlink ref="V768" r:id="rId1489"/>
    <hyperlink ref="V769" r:id="rId1490"/>
    <hyperlink ref="V770" r:id="rId1491"/>
    <hyperlink ref="V771" r:id="rId1492"/>
    <hyperlink ref="V772" r:id="rId1493"/>
    <hyperlink ref="V773" r:id="rId1494"/>
    <hyperlink ref="V774" r:id="rId1495"/>
    <hyperlink ref="V775" r:id="rId1496"/>
    <hyperlink ref="V776" r:id="rId1497"/>
    <hyperlink ref="V777" r:id="rId1498"/>
    <hyperlink ref="V778" r:id="rId1499"/>
    <hyperlink ref="V779" r:id="rId1500"/>
    <hyperlink ref="V780" r:id="rId1501"/>
    <hyperlink ref="V781" r:id="rId1502"/>
    <hyperlink ref="V782" r:id="rId1503"/>
    <hyperlink ref="V783" r:id="rId1504"/>
    <hyperlink ref="V784" r:id="rId1505"/>
    <hyperlink ref="V785" r:id="rId1506"/>
    <hyperlink ref="V786" r:id="rId1507"/>
    <hyperlink ref="V787" r:id="rId1508"/>
    <hyperlink ref="V788" r:id="rId1509"/>
    <hyperlink ref="V789" r:id="rId1510"/>
    <hyperlink ref="V790" r:id="rId1511"/>
    <hyperlink ref="V791" r:id="rId1512"/>
    <hyperlink ref="V792" r:id="rId1513"/>
    <hyperlink ref="V793" r:id="rId1514"/>
    <hyperlink ref="V794" r:id="rId1515"/>
    <hyperlink ref="V795" r:id="rId1516"/>
    <hyperlink ref="V796" r:id="rId1517"/>
    <hyperlink ref="V797" r:id="rId1518"/>
    <hyperlink ref="V798" r:id="rId1519"/>
    <hyperlink ref="V799" r:id="rId1520"/>
    <hyperlink ref="V800" r:id="rId1521"/>
    <hyperlink ref="V801" r:id="rId1522"/>
    <hyperlink ref="V802" r:id="rId1523"/>
    <hyperlink ref="V803" r:id="rId1524"/>
    <hyperlink ref="V804" r:id="rId1525"/>
    <hyperlink ref="V805" r:id="rId1526"/>
    <hyperlink ref="V806" r:id="rId1527"/>
    <hyperlink ref="V807" r:id="rId1528"/>
    <hyperlink ref="V808" r:id="rId1529"/>
    <hyperlink ref="V809" r:id="rId1530"/>
    <hyperlink ref="V810" r:id="rId1531"/>
    <hyperlink ref="V811" r:id="rId1532"/>
    <hyperlink ref="V812" r:id="rId1533"/>
    <hyperlink ref="V813" r:id="rId1534"/>
    <hyperlink ref="V814" r:id="rId1535"/>
    <hyperlink ref="V815" r:id="rId1536"/>
    <hyperlink ref="V816" r:id="rId1537"/>
    <hyperlink ref="V817" r:id="rId1538"/>
    <hyperlink ref="V818" r:id="rId1539"/>
    <hyperlink ref="V819" r:id="rId1540"/>
    <hyperlink ref="V820" r:id="rId1541"/>
    <hyperlink ref="V821" r:id="rId1542"/>
    <hyperlink ref="V822" r:id="rId1543"/>
    <hyperlink ref="V823" r:id="rId1544"/>
    <hyperlink ref="V824" r:id="rId1545"/>
    <hyperlink ref="V825" r:id="rId1546"/>
    <hyperlink ref="V826" r:id="rId1547"/>
    <hyperlink ref="V827" r:id="rId1548"/>
    <hyperlink ref="V828" r:id="rId1549"/>
    <hyperlink ref="V829" r:id="rId1550"/>
    <hyperlink ref="V830" r:id="rId1551"/>
    <hyperlink ref="V831" r:id="rId1552"/>
    <hyperlink ref="V832" r:id="rId1553"/>
    <hyperlink ref="V833" r:id="rId1554"/>
    <hyperlink ref="V834" r:id="rId1555"/>
    <hyperlink ref="V835" r:id="rId1556"/>
    <hyperlink ref="V836" r:id="rId1557"/>
    <hyperlink ref="V837" r:id="rId1558"/>
    <hyperlink ref="V838" r:id="rId1559"/>
    <hyperlink ref="V839" r:id="rId1560"/>
    <hyperlink ref="X438" r:id="rId1561" location="!/tvindialiveorg/status/855293156681580549"/>
    <hyperlink ref="X439" r:id="rId1562" location="!/jpgoswami_delhi/status/855294328935038976"/>
    <hyperlink ref="X440" r:id="rId1563" location="!/arvindpahadia/status/855296018342043648"/>
    <hyperlink ref="X441" r:id="rId1564" location="!/tilkolkatalive/status/855298515177660416"/>
    <hyperlink ref="X442" r:id="rId1565" location="!/tilbangalore/status/855299198945697792"/>
    <hyperlink ref="X443" r:id="rId1566" location="!/tilbhopallive/status/855303091737968640"/>
    <hyperlink ref="X444" r:id="rId1567" location="!/tiljandklive/status/855304183846547456"/>
    <hyperlink ref="X445" r:id="rId1568" location="!/tilmumbailive/status/855304569848332288"/>
    <hyperlink ref="X446" r:id="rId1569" location="!/tilupnewsmail/status/855305018114621442"/>
    <hyperlink ref="X447" r:id="rId1570" location="!/tillucknowexp/status/855305379655307264"/>
    <hyperlink ref="X448" r:id="rId1571" location="!/tildelhincrnews/status/855305723693080577"/>
    <hyperlink ref="X449" r:id="rId1572" location="!/nktopdocqnycf65/status/855319110254645248"/>
    <hyperlink ref="X450" r:id="rId1573" location="!/nktopdocqnycf65/status/855319110254645248"/>
    <hyperlink ref="X451" r:id="rId1574" location="!/imvinayak21/status/855324632513077249"/>
    <hyperlink ref="X452" r:id="rId1575" location="!/celbs2025/status/855380889429299201"/>
    <hyperlink ref="X453" r:id="rId1576" location="!/celbs2025/status/855382265265885184"/>
    <hyperlink ref="X454" r:id="rId1577" location="!/smartdeal4you/status/855419112876539905"/>
    <hyperlink ref="X455" r:id="rId1578" location="!/aapsurendrahain/status/855428893200846849"/>
    <hyperlink ref="X456" r:id="rId1579" location="!/kumardharmindia/status/855462428254937088"/>
    <hyperlink ref="X457" r:id="rId1580" location="!/achinmaheshvri/status/855490606168129536"/>
    <hyperlink ref="X458" r:id="rId1581" location="!/achinmaheshvri/status/855490606168129536"/>
    <hyperlink ref="X459" r:id="rId1582" location="!/techkysanjeev/status/855611197487448064"/>
    <hyperlink ref="X460" r:id="rId1583" location="!/dailyhetaishi/status/855674218184286208"/>
    <hyperlink ref="X461" r:id="rId1584" location="!/1mranalam/status/855684506082258944"/>
    <hyperlink ref="X462" r:id="rId1585" location="!/1mranalam/status/855684506082258944"/>
    <hyperlink ref="X463" r:id="rId1586" location="!/mr_saggs/status/855715206038601728"/>
    <hyperlink ref="X464" r:id="rId1587" location="!/uuk50/status/855747867327287297"/>
    <hyperlink ref="X465" r:id="rId1588" location="!/karansanju/status/855768935383400450"/>
    <hyperlink ref="X466" r:id="rId1589" location="!/dollymoga/status/855790671982100480"/>
    <hyperlink ref="X467" r:id="rId1590" location="!/karansanju/status/855768935383400450"/>
    <hyperlink ref="X468" r:id="rId1591" location="!/dollymoga/status/855790671982100480"/>
    <hyperlink ref="X469" r:id="rId1592" location="!/karansanju/status/855768935383400450"/>
    <hyperlink ref="X470" r:id="rId1593" location="!/karansanju/status/855768935383400450"/>
    <hyperlink ref="X471" r:id="rId1594" location="!/dollymoga/status/855790671982100480"/>
    <hyperlink ref="X472" r:id="rId1595" location="!/dollymoga/status/855790671982100480"/>
    <hyperlink ref="X473" r:id="rId1596" location="!/abhineshkumarsh/status/855794608999149570"/>
    <hyperlink ref="X474" r:id="rId1597" location="!/sumitrawat00752/status/855800848697499650"/>
    <hyperlink ref="X475" r:id="rId1598" location="!/delhiindiarr/status/855828067905925120"/>
    <hyperlink ref="X476" r:id="rId1599" location="!/ankurjain2001/status/855830265402277888"/>
    <hyperlink ref="X477" r:id="rId1600" location="!/archanav16/status/855830454150193152"/>
    <hyperlink ref="X478" r:id="rId1601" location="!/elvisfletcher2/status/855830454242377729"/>
    <hyperlink ref="X479" r:id="rId1602" location="!/abhilashamagic/status/855830454334705664"/>
    <hyperlink ref="X480" r:id="rId1603" location="!/anushasodavara/status/855830454544486401"/>
    <hyperlink ref="X481" r:id="rId1604" location="!/heatherlum1/status/855830454615777280"/>
    <hyperlink ref="X482" r:id="rId1605" location="!/aratrikade1/status/855830454619983872"/>
    <hyperlink ref="X483" r:id="rId1606" location="!/kalra_ankusha/status/855830454670434304"/>
    <hyperlink ref="X484" r:id="rId1607" location="!/anujaplazid/status/855830454682886144"/>
    <hyperlink ref="X485" r:id="rId1608" location="!/jennychan91/status/855830454699671552"/>
    <hyperlink ref="X486" r:id="rId1609" location="!/telw_anuja/status/855830455202885632"/>
    <hyperlink ref="X487" r:id="rId1610" location="!/sen_abha/status/855830455211315200"/>
    <hyperlink ref="X488" r:id="rId1611" location="!/anushakota2/status/855830455244922881"/>
    <hyperlink ref="X489" r:id="rId1612" location="!/garfieldjulia/status/855830455471362048"/>
    <hyperlink ref="X490" r:id="rId1613" location="!/idaleng/status/855830455475617793"/>
    <hyperlink ref="X491" r:id="rId1614" location="!/john_cop78/status/855830455660052480"/>
    <hyperlink ref="X492" r:id="rId1615" location="!/akanksha_shah98/status/855830455681142784"/>
    <hyperlink ref="X493" r:id="rId1616" location="!/neha_yogi8/status/855830455685332993"/>
    <hyperlink ref="X494" r:id="rId1617" location="!/edna_zoeng/status/855830455878262785"/>
    <hyperlink ref="X495" r:id="rId1618" location="!/4suchetnabsu/status/855830455911829504"/>
    <hyperlink ref="X496" r:id="rId1619" location="!/ceciliadyson/status/855830455924342784"/>
    <hyperlink ref="X497" r:id="rId1620" location="!/gibbs82gibbs/status/855830456012382208"/>
    <hyperlink ref="X498" r:id="rId1621" location="!/anusris2/status/855830456150802432"/>
    <hyperlink ref="X499" r:id="rId1622" location="!/guardian_angl99/status/855830456729714689"/>
    <hyperlink ref="X500" r:id="rId1623" location="!/5_anuradha/status/855830456754774016"/>
    <hyperlink ref="X501" r:id="rId1624" location="!/archanam20/status/855830456805113858"/>
    <hyperlink ref="X502" r:id="rId1625" location="!/archanakurapat/status/855830456876417024"/>
    <hyperlink ref="X503" r:id="rId1626" location="!/aparnap08536260/status/855830456876449792"/>
    <hyperlink ref="X504" r:id="rId1627" location="!/dhotrekaranu/status/855830456893284352"/>
    <hyperlink ref="X505" r:id="rId1628" location="!/anupriyajain12/status/855830456918581248"/>
    <hyperlink ref="X506" r:id="rId1629" location="!/13_narayana/status/855830456968724480"/>
    <hyperlink ref="X507" r:id="rId1630" location="!/anubharaaii/status/855830456977076224"/>
    <hyperlink ref="X508" r:id="rId1631" location="!/aparnakumar9/status/855830457019056128"/>
    <hyperlink ref="X509" r:id="rId1632" location="!/diana_lau87/status/855830457769803777"/>
    <hyperlink ref="X510" r:id="rId1633" location="!/mellisha_ma/status/855830457807589377"/>
    <hyperlink ref="X511" r:id="rId1634" location="!/aparnavardhan2/status/855830457832751104"/>
    <hyperlink ref="X512" r:id="rId1635" location="!/rashmishankar4/status/855830457857974272"/>
    <hyperlink ref="X513" r:id="rId1636" location="!/frankd1982/status/855830457883123712"/>
    <hyperlink ref="X514" r:id="rId1637" location="!/suchetnabsu2/status/855830457945964545"/>
    <hyperlink ref="X515" r:id="rId1638" location="!/raptormehra/status/855830458008952833"/>
    <hyperlink ref="X516" r:id="rId1639" location="!/sidojha16/status/855830602590846976"/>
    <hyperlink ref="X517" r:id="rId1640" location="!/bondhu_bongo/status/855830945747750912"/>
    <hyperlink ref="X518" r:id="rId1641" location="!/jollygall91/status/855830946527891456"/>
    <hyperlink ref="X519" r:id="rId1642" location="!/cool_bul_pandey/status/855830947031273472"/>
    <hyperlink ref="X520" r:id="rId1643" location="!/kehke_lenge/status/855831190959534084"/>
    <hyperlink ref="X521" r:id="rId1644" location="!/imsawankumar/status/855831365870288899"/>
    <hyperlink ref="X522" r:id="rId1645" location="!/piratesardar/status/855831545818431488"/>
    <hyperlink ref="X523" r:id="rId1646" location="!/me_kunalmahajan/status/855831609643323392"/>
    <hyperlink ref="X524" r:id="rId1647" location="!/chaitrasalian/status/855831618174558208"/>
    <hyperlink ref="X525" r:id="rId1648" location="!/paragmahale/status/855831686122283008"/>
    <hyperlink ref="X526" r:id="rId1649" location="!/akmengg07/status/855831692493414400"/>
    <hyperlink ref="X527" r:id="rId1650" location="!/tawaif_chandni/status/855832011382038528"/>
    <hyperlink ref="X528" r:id="rId1651" location="!/charleschris23/status/855832011457478656"/>
    <hyperlink ref="X529" r:id="rId1652" location="!/balidigalee/status/855832011457544192"/>
    <hyperlink ref="X530" r:id="rId1653" location="!/cutesexyamy/status/855832011516264454"/>
    <hyperlink ref="X531" r:id="rId1654" location="!/chinalnaagin/status/855832011570794496"/>
    <hyperlink ref="X532" r:id="rId1655" location="!/choubeyji55/status/855832011616903168"/>
    <hyperlink ref="X533" r:id="rId1656" location="!/dindakadildoo/status/855832012640223232"/>
    <hyperlink ref="X534" r:id="rId1657" location="!/damonmatt35/status/855832012648620032"/>
    <hyperlink ref="X535" r:id="rId1658" location="!/fogg333444/status/855832012661243904"/>
    <hyperlink ref="X536" r:id="rId1659" location="!/harami_bacccha/status/855832012677980164"/>
    <hyperlink ref="X537" r:id="rId1660" location="!/genghiskhan65/status/855832012678025216"/>
    <hyperlink ref="X538" r:id="rId1661" location="!/haji_thekasai/status/855832012682166272"/>
    <hyperlink ref="X539" r:id="rId1662" location="!/gambhirsamasya/status/855832012686376960"/>
    <hyperlink ref="X540" r:id="rId1663" location="!/hornybalika/status/855832012724228096"/>
    <hyperlink ref="X541" r:id="rId1664" location="!/iamhijra/status/855832012728303616"/>
    <hyperlink ref="X542" r:id="rId1665" location="!/hawasihashmi/status/855832012728418304"/>
    <hyperlink ref="X543" r:id="rId1666" location="!/hotsexynetu/status/855832012732604416"/>
    <hyperlink ref="X544" r:id="rId1667" location="!/itchybitchygal/status/855832012753481728"/>
    <hyperlink ref="X545" r:id="rId1668" location="!/kalataklukambli/status/855832012761948160"/>
    <hyperlink ref="X546" r:id="rId1669" location="!/gabbywilliams81/status/855832012782841856"/>
    <hyperlink ref="X547" r:id="rId1670" location="!/kyla_matt/status/855832012803809280"/>
    <hyperlink ref="X548" r:id="rId1671" location="!/kallu_murali/status/855832012808011776"/>
    <hyperlink ref="X549" r:id="rId1672" location="!/kuttekaminemc/status/855832012808044548"/>
    <hyperlink ref="X550" r:id="rId1673" location="!/kallu1970/status/855832012833214464"/>
    <hyperlink ref="X551" r:id="rId1674" location="!/kaalusanath/status/855832012854132736"/>
    <hyperlink ref="X552" r:id="rId1675" location="!/himeshhariyaa/status/855832012866830336"/>
    <hyperlink ref="X553" r:id="rId1676" location="!/indiangaga/status/855832012996747264"/>
    <hyperlink ref="X554" r:id="rId1677" location="!/leonemataa/status/855832013000982530"/>
    <hyperlink ref="X555" r:id="rId1678" location="!/mahanchanakya/status/855832013055475712"/>
    <hyperlink ref="X556" r:id="rId1679" location="!/main_balmaaaa/status/855832013223243776"/>
    <hyperlink ref="X557" r:id="rId1680" location="!/savitabhabhi7/status/855832013223284736"/>
    <hyperlink ref="X558" r:id="rId1681" location="!/rajnibuora/status/855832013227425792"/>
    <hyperlink ref="X559" r:id="rId1682" location="!/mary_williams87/status/855832013227433984"/>
    <hyperlink ref="X560" r:id="rId1683" location="!/phunsiparekh/status/855832013231710209"/>
    <hyperlink ref="X561" r:id="rId1684" location="!/tapodikhiladi/status/855832013248446464"/>
    <hyperlink ref="X562" r:id="rId1685" location="!/ten222888/status/855832013260992512"/>
    <hyperlink ref="X563" r:id="rId1686" location="!/ten333333/status/855832013261099008"/>
    <hyperlink ref="X564" r:id="rId1687" location="!/ten333000/status/855832013265223680"/>
    <hyperlink ref="X565" r:id="rId1688" location="!/ten333555/status/855832013273616384"/>
    <hyperlink ref="X566" r:id="rId1689" location="!/ten333777/status/855832013294624768"/>
    <hyperlink ref="X567" r:id="rId1690" location="!/transformer6789/status/855832013311328256"/>
    <hyperlink ref="X568" r:id="rId1691" location="!/uglybitchygal/status/855832013315518464"/>
    <hyperlink ref="X569" r:id="rId1692" location="!/ten333666/status/855832013365846016"/>
    <hyperlink ref="X570" r:id="rId1693" location="!/ten222999/status/855832013382848512"/>
    <hyperlink ref="X571" r:id="rId1694" location="!/nangarajan/status/855832013412089857"/>
    <hyperlink ref="X572" r:id="rId1695" location="!/ten333222/status/855832013445537792"/>
    <hyperlink ref="X573" r:id="rId1696" location="!/pornaddict92/status/855832013458227200"/>
    <hyperlink ref="X574" r:id="rId1697" location="!/ten333111/status/855832013474942976"/>
    <hyperlink ref="X575" r:id="rId1698" location="!/hrishi_thakur/status/855832042646503425"/>
    <hyperlink ref="X576" r:id="rId1699" location="!/tweetskohli/status/855831882742865920"/>
    <hyperlink ref="X577" r:id="rId1700" location="!/imkkumar13/status/855832213006450688"/>
    <hyperlink ref="X578" r:id="rId1701" location="!/naeemhoosain/status/855832697020829696"/>
    <hyperlink ref="X579" r:id="rId1702" location="!/thesehwagfc/status/855833473025581056"/>
    <hyperlink ref="X580" r:id="rId1703" location="!/viratkohli_king/status/855833503904088065"/>
    <hyperlink ref="X581" r:id="rId1704" location="!/viratkohlifc20/status/855833530839871488"/>
    <hyperlink ref="X582" r:id="rId1705" location="!/imvijaysingh84/status/855833586494296066"/>
    <hyperlink ref="X583" r:id="rId1706" location="!/ravijari05/status/855833762294378496"/>
    <hyperlink ref="X584" r:id="rId1707" location="!/niksharan/status/855833827771637761"/>
    <hyperlink ref="X585" r:id="rId1708" location="!/deepanshumahaj2/status/855833836894027776"/>
    <hyperlink ref="X586" r:id="rId1709" location="!/muralipiyer/status/855833850018021376"/>
    <hyperlink ref="X587" r:id="rId1710" location="!/aldrin10029/status/855833878350761984"/>
    <hyperlink ref="X588" r:id="rId1711" location="!/mahesh8541/status/855834061700562944"/>
    <hyperlink ref="X589" r:id="rId1712" location="!/deveshdubey8874/status/855834368123834368"/>
    <hyperlink ref="X590" r:id="rId1713" location="!/vishal4105_/status/855834379905626117"/>
    <hyperlink ref="X591" r:id="rId1714" location="!/akaushal96/status/855834715743330304"/>
    <hyperlink ref="X592" r:id="rId1715" location="!/shubhthhakur/status/855834829274742784"/>
    <hyperlink ref="X593" r:id="rId1716" location="!/prasoondwivedi_/status/855834909444784128"/>
    <hyperlink ref="X594" r:id="rId1717" location="!/imvarun_n/status/855834982421479424"/>
    <hyperlink ref="X595" r:id="rId1718" location="!/kumarmailrajesh/status/855835070468210688"/>
    <hyperlink ref="X596" r:id="rId1719" location="!/todypuja96/status/855835090781446144"/>
    <hyperlink ref="X597" r:id="rId1720" location="!/_naman_rastogi/status/855835398425124868"/>
    <hyperlink ref="X598" r:id="rId1721" location="!/rajkumargolchha/status/855837137308135426"/>
    <hyperlink ref="X599" r:id="rId1722" location="!/karthikkotas/status/855837346826248192"/>
    <hyperlink ref="X600" r:id="rId1723" location="!/ferrosahammed/status/855837408893562880"/>
    <hyperlink ref="X601" r:id="rId1724" location="!/aakashnilay23/status/855837673918873603"/>
    <hyperlink ref="X602" r:id="rId1725" location="!/awaraboi/status/855837963824939008"/>
    <hyperlink ref="X603" r:id="rId1726" location="!/anasmagnificent/status/855838006355279872"/>
    <hyperlink ref="X604" r:id="rId1727" location="!/mk7786/status/855839006864453632"/>
    <hyperlink ref="X605" r:id="rId1728" location="!/imrahulsuthar/status/855835453852979201"/>
    <hyperlink ref="X606" r:id="rId1729" location="!/mipaltanforever/status/855839051554881536"/>
    <hyperlink ref="X607" r:id="rId1730" location="!/rowdy_lover/status/855839109545304064"/>
    <hyperlink ref="X608" r:id="rId1731" location="!/npatidar001/status/855840035115077632"/>
    <hyperlink ref="X609" r:id="rId1732" location="!/smita_mishra01/status/855842161266483200"/>
    <hyperlink ref="X610" r:id="rId1733" location="!/chilswar/status/855842618516942848"/>
    <hyperlink ref="X611" r:id="rId1734" location="!/shinde_sush/status/855842777594200065"/>
    <hyperlink ref="X612" r:id="rId1735" location="!/geekyranjit/status/854570261533777921"/>
    <hyperlink ref="X613" r:id="rId1736" location="!/geekyranjit/status/854754902429450240"/>
    <hyperlink ref="X614" r:id="rId1737" location="!/vikixlr8/status/855842853691551748"/>
    <hyperlink ref="X615" r:id="rId1738" location="!/vikixlr8/status/855842928505368582"/>
    <hyperlink ref="X616" r:id="rId1739" location="!/iindianmittal/status/855843185582649344"/>
    <hyperlink ref="X617" r:id="rId1740" location="!/techmanzara/status/855845200685617152"/>
    <hyperlink ref="X618" r:id="rId1741" location="!/manishkr81/status/855847730534547456"/>
    <hyperlink ref="X619" r:id="rId1742" location="!/mhatresayali/status/855850536012140544"/>
    <hyperlink ref="X620" r:id="rId1743" location="!/deepen_shah/status/855850720947429376"/>
    <hyperlink ref="X621" r:id="rId1744" location="!/balaji_blaster4/status/855851236725321728"/>
    <hyperlink ref="X622" r:id="rId1745" location="!/rahulshah7248/status/855851489654448128"/>
    <hyperlink ref="X623" r:id="rId1746" location="!/sujeetk82283582/status/855852235292639232"/>
    <hyperlink ref="X624" r:id="rId1747" location="!/bhosadchod/status/855854342875643905"/>
    <hyperlink ref="X625" r:id="rId1748" location="!/akshaylaxman/status/855854781981741057"/>
    <hyperlink ref="X626" r:id="rId1749" location="!/anubhavpatil/status/855857168834113536"/>
    <hyperlink ref="X627" r:id="rId1750" location="!/thiruyees/status/855859331128053762"/>
    <hyperlink ref="X628" r:id="rId1751" location="!/rohankehimkar/status/855859359141826561"/>
    <hyperlink ref="X629" r:id="rId1752" location="!/vinayc_19/status/855859429572476928"/>
    <hyperlink ref="X630" r:id="rId1753" location="!/rajkumardharam/status/855859899854729216"/>
    <hyperlink ref="X631" r:id="rId1754" location="!/lovablekrishna/status/855866127498452992"/>
    <hyperlink ref="X632" r:id="rId1755" location="!/nilspatel_/status/855868306150105088"/>
    <hyperlink ref="X633" r:id="rId1756" location="!/bpsankhala/status/855876090497314817"/>
    <hyperlink ref="X634" r:id="rId1757" location="!/bpsankhala/status/855876090497314817"/>
    <hyperlink ref="X635" r:id="rId1758" location="!/anantbeel/status/855877365049720832"/>
    <hyperlink ref="X636" r:id="rId1759" location="!/prashant7925/status/855931668502380546"/>
    <hyperlink ref="X637" r:id="rId1760" location="!/ajgaonkarmiking/status/855937340006584320"/>
    <hyperlink ref="X638" r:id="rId1761" location="!/sagarjjoshi87/status/855945994487386112"/>
    <hyperlink ref="X639" r:id="rId1762" location="!/capankajk/status/855950374888382464"/>
    <hyperlink ref="X640" r:id="rId1763" location="!/ks_roopesh/status/855958035256168448"/>
    <hyperlink ref="X641" r:id="rId1764" location="!/vaibhavbavaska6/status/855960628846002176"/>
    <hyperlink ref="X642" r:id="rId1765" location="!/sublime_dawn/status/855971196344573952"/>
    <hyperlink ref="X643" r:id="rId1766" location="!/uttam_anubhav/status/855978664449765376"/>
    <hyperlink ref="X644" r:id="rId1767" location="!/yogeshp989840/status/855989050066522112"/>
    <hyperlink ref="X645" r:id="rId1768" location="!/jsuryavirat/status/855996853535551488"/>
    <hyperlink ref="X646" r:id="rId1769" location="!/ganesh818483/status/855998548801974272"/>
    <hyperlink ref="X647" r:id="rId1770" location="!/sumit05_/status/856000165215326208"/>
    <hyperlink ref="X648" r:id="rId1771" location="!/ajinikya007/status/856000685334122497"/>
    <hyperlink ref="X649" r:id="rId1772" location="!/akbar1delhi/status/856007933322301440"/>
    <hyperlink ref="X650" r:id="rId1773" location="!/sharmasmsit/status/856009933409574913"/>
    <hyperlink ref="X651" r:id="rId1774" location="!/vignesh56411744/status/856010481969938433"/>
    <hyperlink ref="X652" r:id="rId1775" location="!/tekriwalsandeep/status/856016912672632835"/>
    <hyperlink ref="X653" r:id="rId1776" location="!/tekriwalsandeep/status/856017688170160128"/>
    <hyperlink ref="X654" r:id="rId1777" location="!/movi_stf_review/status/856018531401342977"/>
    <hyperlink ref="X655" r:id="rId1778" location="!/i_chetu/status/856019277635350528"/>
    <hyperlink ref="X656" r:id="rId1779" location="!/shahrahul25/status/856022556834496512"/>
    <hyperlink ref="X657" r:id="rId1780" location="!/marsvijay/status/856024618477527040"/>
    <hyperlink ref="X658" r:id="rId1781" location="!/parhiyuhaan/status/856031872438214656"/>
    <hyperlink ref="X659" r:id="rId1782" location="!/ashvinkannawar/status/856040883711614977"/>
    <hyperlink ref="X660" r:id="rId1783" location="!/udaymishra42/status/856044914194251777"/>
    <hyperlink ref="X661" r:id="rId1784" location="!/ronak8002/status/856045281640624133"/>
    <hyperlink ref="X662" r:id="rId1785" location="!/ajmaljarpal/status/856046579249287169"/>
    <hyperlink ref="X663" r:id="rId1786" location="!/jayanshudeep/status/856077911333507072"/>
    <hyperlink ref="X664" r:id="rId1787" location="!/shubhm_rj/status/856085564554194944"/>
    <hyperlink ref="X665" r:id="rId1788" location="!/shivamg9044/status/856118165457293312"/>
    <hyperlink ref="X666" r:id="rId1789" location="!/sureshjainit/status/856122465034018816"/>
    <hyperlink ref="X667" r:id="rId1790" location="!/postjobfree/status/856104086990618624"/>
    <hyperlink ref="X668" r:id="rId1791" location="!/postjobfree/status/856124245193220096"/>
    <hyperlink ref="X669" r:id="rId1792" location="!/vpnaranga/status/856166403350593536"/>
    <hyperlink ref="X670" r:id="rId1793" location="!/2017hellboy/status/856185577049382912"/>
    <hyperlink ref="X671" r:id="rId1794" location="!/shoebuddin783/status/856244554537848832"/>
    <hyperlink ref="X672" r:id="rId1795" location="!/sonal_rabadia/status/856282110386200578"/>
    <hyperlink ref="X673" r:id="rId1796" location="!/mussadaq6/status/856328244169199617"/>
    <hyperlink ref="X674" r:id="rId1797" location="!/rekha_verma93/status/855830251544256512"/>
    <hyperlink ref="X675" r:id="rId1798" location="!/bipinmparekh/status/856345137278058496"/>
    <hyperlink ref="X676" r:id="rId1799" location="!/chintus76596006/status/856389667993690112"/>
    <hyperlink ref="X677" r:id="rId1800" location="!/rawat_manbir/status/855332539069636608"/>
    <hyperlink ref="X678" r:id="rId1801" location="!/old_delhi/status/855598142414344192"/>
    <hyperlink ref="X679" r:id="rId1802" location="!/4g_boy/status/847869281035485187"/>
    <hyperlink ref="X680" r:id="rId1803" location="!/old_delhi/status/856397019786739712"/>
    <hyperlink ref="X681" r:id="rId1804" location="!/kumarupens/status/856457220363603968"/>
    <hyperlink ref="X682" r:id="rId1805" location="!/kumarupens/status/856457220363603968"/>
    <hyperlink ref="X683" r:id="rId1806" location="!/kumarupens/status/856457220363603968"/>
    <hyperlink ref="X684" r:id="rId1807" location="!/kumarupens/status/856457220363603968"/>
    <hyperlink ref="X685" r:id="rId1808" location="!/kumarupens/status/856457220363603968"/>
    <hyperlink ref="X686" r:id="rId1809" location="!/kumarupens/status/856457220363603968"/>
    <hyperlink ref="X687" r:id="rId1810" location="!/kumarupens/status/856457220363603968"/>
    <hyperlink ref="X688" r:id="rId1811" location="!/kumarupens/status/856457220363603968"/>
    <hyperlink ref="X689" r:id="rId1812" location="!/scrapdealerdel/status/855869705680076800"/>
    <hyperlink ref="X690" r:id="rId1813" location="!/scrapdealerdel/status/856304727793037312"/>
    <hyperlink ref="X691" r:id="rId1814" location="!/scrapdealerdel/status/856425806482071552"/>
    <hyperlink ref="X692" r:id="rId1815" location="!/scrapdealerdel/status/856466531982639105"/>
    <hyperlink ref="X693" r:id="rId1816" location="!/scrapdealerdel/status/856474716822962176"/>
    <hyperlink ref="X694" r:id="rId1817" location="!/ibleed_sarcasm/status/856548783638925317"/>
    <hyperlink ref="X695" r:id="rId1818" location="!/ibleed_sarcasm/status/856548783638925317"/>
    <hyperlink ref="X696" r:id="rId1819" location="!/ibleed_sarcasm/status/856548783638925317"/>
    <hyperlink ref="X697" r:id="rId1820" location="!/ibleed_sarcasm/status/856548783638925317"/>
    <hyperlink ref="X698" r:id="rId1821" location="!/matherzhim/status/856561601503272960"/>
    <hyperlink ref="X699" r:id="rId1822" location="!/mohitroy08/status/856561488311590912"/>
    <hyperlink ref="X700" r:id="rId1823" location="!/mohitroy08/status/856566629832032257"/>
    <hyperlink ref="X701" r:id="rId1824" location="!/akshays28488772/status/856576802302685184"/>
    <hyperlink ref="X702" r:id="rId1825" location="!/matin_la77/status/856715384497381377"/>
    <hyperlink ref="X703" r:id="rId1826" location="!/matin_la77/status/856716053837004800"/>
    <hyperlink ref="X704" r:id="rId1827" location="!/matin_la77/status/856715384497381377"/>
    <hyperlink ref="X705" r:id="rId1828" location="!/matin_la77/status/856715531931353088"/>
    <hyperlink ref="X706" r:id="rId1829" location="!/matin_la77/status/856716053837004800"/>
    <hyperlink ref="X707" r:id="rId1830" location="!/hashish0077/status/856727099356332037"/>
    <hyperlink ref="X708" r:id="rId1831" location="!/sambillings/status/856771451822645249"/>
    <hyperlink ref="X709" r:id="rId1832" location="!/vivoipl20/status/856771756476030976"/>
    <hyperlink ref="X710" r:id="rId1833" location="!/sportracksa/status/856772053151735808"/>
    <hyperlink ref="X711" r:id="rId1834" location="!/gautampai7/status/856772079089180672"/>
    <hyperlink ref="X712" r:id="rId1835" location="!/daredevi13delhi/status/856772110747926529"/>
    <hyperlink ref="X713" r:id="rId1836" location="!/afthabaftha/status/856772230323240961"/>
    <hyperlink ref="X714" r:id="rId1837" location="!/tunishyadav/status/856772273952501760"/>
    <hyperlink ref="X715" r:id="rId1838" location="!/abhilesh_jane/status/856772905312681984"/>
    <hyperlink ref="X716" r:id="rId1839" location="!/akhilanoop30/status/856773199043932161"/>
    <hyperlink ref="X717" r:id="rId1840" location="!/khadeapoorv/status/856774246458155008"/>
    <hyperlink ref="X718" r:id="rId1841" location="!/hafeezmohammed0/status/856774945778655232"/>
    <hyperlink ref="X719" r:id="rId1842" location="!/mahetesam/status/856776303755763712"/>
    <hyperlink ref="X720" r:id="rId1843" location="!/itstanujmehra/status/856778481350344704"/>
    <hyperlink ref="X721" r:id="rId1844" location="!/dutt_sankar/status/856778721163923457"/>
    <hyperlink ref="X722" r:id="rId1845" location="!/banojapanda/status/856780656872968193"/>
    <hyperlink ref="X723" r:id="rId1846" location="!/garvitdubey2/status/856782677629972480"/>
    <hyperlink ref="X724" r:id="rId1847" location="!/shakti_fan/status/856784203215761408"/>
    <hyperlink ref="X725" r:id="rId1848" location="!/ps_peepspays/status/856784331402096640"/>
    <hyperlink ref="X726" r:id="rId1849" location="!/rishab_pant/status/856790432231161856"/>
    <hyperlink ref="X727" r:id="rId1850" location="!/soumibanerjee27/status/856792891091537921"/>
    <hyperlink ref="X728" r:id="rId1851" location="!/selenag45537263/status/856795807923798016"/>
    <hyperlink ref="X729" r:id="rId1852" location="!/vsehrawatdp/status/856796275085238272"/>
    <hyperlink ref="X730" r:id="rId1853" location="!/nashritanash316/status/856809041380737024"/>
    <hyperlink ref="X731" r:id="rId1854" location="!/parmarrahuls/status/856827328772677632"/>
    <hyperlink ref="X732" r:id="rId1855" location="!/eranuragpandey/status/856859282452746240"/>
    <hyperlink ref="X733" r:id="rId1856" location="!/rahulso85612626/status/856865890096361472"/>
    <hyperlink ref="X734" r:id="rId1857" location="!/ravitejaalava/status/856877797360496644"/>
    <hyperlink ref="X735" r:id="rId1858" location="!/umaid_anjum/status/856885710879674370"/>
    <hyperlink ref="X736" r:id="rId1859" location="!/iamhm10/status/856887922280333312"/>
    <hyperlink ref="X737" r:id="rId1860" location="!/humourthoughts/status/856888079923261442"/>
    <hyperlink ref="X738" r:id="rId1861" location="!/pranaya1710/status/856896087352909824"/>
    <hyperlink ref="X739" r:id="rId1862" location="!/kil_wish/status/856919222001307650"/>
    <hyperlink ref="X740" r:id="rId1863" location="!/kil_wish/status/856919222001307650"/>
    <hyperlink ref="X741" r:id="rId1864" location="!/rgspeak/status/856945708590665729"/>
    <hyperlink ref="X742" r:id="rId1865" location="!/ramshinde5556/status/857109792657223680"/>
    <hyperlink ref="X743" r:id="rId1866" location="!/aapoverseass/status/857126633710514176"/>
    <hyperlink ref="X744" r:id="rId1867" location="!/aapoverseass/status/857127456486170625"/>
    <hyperlink ref="X745" r:id="rId1868" location="!/aapoverseass/status/857134567001653248"/>
    <hyperlink ref="X746" r:id="rId1869" location="!/ouragra/status/857174717563797504"/>
    <hyperlink ref="X747" r:id="rId1870" location="!/aryavart_bhumi/status/857207311260983298"/>
    <hyperlink ref="X748" r:id="rId1871" location="!/alpachauhan87/status/857207454588960768"/>
    <hyperlink ref="X749" r:id="rId1872" location="!/lord_returns/status/857208589726896130"/>
    <hyperlink ref="X750" r:id="rId1873" location="!/myakbarpur/status/857238981242695684"/>
    <hyperlink ref="X751" r:id="rId1874" location="!/pramodk73898085/status/857240359725711360"/>
    <hyperlink ref="X752" r:id="rId1875" location="!/moapj/status/857269516371468288"/>
    <hyperlink ref="X753" r:id="rId1876" location="!/adeshraparia/status/857290346253996037"/>
    <hyperlink ref="X754" r:id="rId1877" location="!/witnesssme/status/857293525095927808"/>
    <hyperlink ref="X755" r:id="rId1878" location="!/witnesssme/status/857293525095927808"/>
    <hyperlink ref="X756" r:id="rId1879" location="!/_kajukatli/status/857293698253672459"/>
    <hyperlink ref="X757" r:id="rId1880" location="!/ank631/status/857310286251827201"/>
    <hyperlink ref="X758" r:id="rId1881" location="!/free_rider/status/857332692584611841"/>
    <hyperlink ref="X759" r:id="rId1882" location="!/free_rider/status/857335082993844224"/>
    <hyperlink ref="X760" r:id="rId1883" location="!/free_rider/status/857332692584611841"/>
    <hyperlink ref="X761" r:id="rId1884" location="!/free_rider/status/857335082993844224"/>
    <hyperlink ref="X762" r:id="rId1885" location="!/ramod19885/status/856213291407994883"/>
    <hyperlink ref="X763" r:id="rId1886" location="!/ramod19885/status/857264330227634177"/>
    <hyperlink ref="X764" r:id="rId1887" location="!/ramod19885/status/857264330227634177"/>
    <hyperlink ref="X765" r:id="rId1888" location="!/ramod19885/status/857344142027968516"/>
    <hyperlink ref="X766" r:id="rId1889" location="!/kumar_doval/status/857362334955831296"/>
    <hyperlink ref="X767" r:id="rId1890" location="!/atalsingh/status/857401740903161856"/>
    <hyperlink ref="X768" r:id="rId1891" location="!/4045bp/status/857286671989166083"/>
    <hyperlink ref="X769" r:id="rId1892" location="!/kashyapnandan_/status/857411616727416832"/>
    <hyperlink ref="X770" r:id="rId1893" location="!/4045bp/status/857286671989166083"/>
    <hyperlink ref="X771" r:id="rId1894" location="!/kashyapnandan_/status/857411616727416832"/>
    <hyperlink ref="X772" r:id="rId1895" location="!/kashyapnandan_/status/857411616727416832"/>
    <hyperlink ref="X773" r:id="rId1896" location="!/virendersehweg/status/855833426380726272"/>
    <hyperlink ref="X774" r:id="rId1897" location="!/drrakeshchahar/status/857432026688999427"/>
    <hyperlink ref="X775" r:id="rId1898" location="!/sanukumar7/status/857473452780904448"/>
    <hyperlink ref="X776" r:id="rId1899" location="!/narendramodi/status/857147709236682753"/>
    <hyperlink ref="X777" r:id="rId1900" location="!/mohit_jio/status/857474683431641088"/>
    <hyperlink ref="X778" r:id="rId1901" location="!/mohit_jio/status/857474683431641088"/>
    <hyperlink ref="X779" r:id="rId1902" location="!/karanrockhardy/status/857476935890472960"/>
    <hyperlink ref="X780" r:id="rId1903" location="!/rohitshakti/status/857515823337881601"/>
    <hyperlink ref="X781" r:id="rId1904" location="!/rohitshakti/status/857515823337881601"/>
    <hyperlink ref="X782" r:id="rId1905" location="!/rohitshakti/status/857515823337881601"/>
    <hyperlink ref="X783" r:id="rId1906" location="!/rohitshakti/status/857515823337881601"/>
    <hyperlink ref="X784" r:id="rId1907" location="!/delhi_street/status/857534298441760770"/>
    <hyperlink ref="X785" r:id="rId1908" location="!/tush_arora/status/857570716866289672"/>
    <hyperlink ref="X786" r:id="rId1909" location="!/nhrv/status/857600404854624257"/>
    <hyperlink ref="X787" r:id="rId1910" location="!/amitver29831727/status/857629194443870208"/>
    <hyperlink ref="X788" r:id="rId1911" location="!/amitver29831727/status/857629194443870208"/>
    <hyperlink ref="X789" r:id="rId1912" location="!/amitver29831727/status/857629194443870208"/>
    <hyperlink ref="X790" r:id="rId1913" location="!/amitver29831727/status/857629194443870208"/>
    <hyperlink ref="X791" r:id="rId1914" location="!/vasusandy/status/857658731479277571"/>
    <hyperlink ref="X792" r:id="rId1915" location="!/hitenderazad/status/857661996023635968"/>
    <hyperlink ref="X793" r:id="rId1916" location="!/imranbond007/status/857693200634568704"/>
    <hyperlink ref="X794" r:id="rId1917" location="!/dekarupjyoti11/status/857828041229205504"/>
    <hyperlink ref="X795" r:id="rId1918" location="!/liberal_history/status/839772628692918272"/>
    <hyperlink ref="X796" r:id="rId1919" location="!/meena7099/status/857833146003410945"/>
    <hyperlink ref="X797" r:id="rId1920" location="!/pankajbbhasin/status/857863655131459584"/>
    <hyperlink ref="X798" r:id="rId1921" location="!/freekyindian/status/857872060567212032"/>
    <hyperlink ref="X799" r:id="rId1922" location="!/shivam956075/status/857892025609400320"/>
    <hyperlink ref="X800" r:id="rId1923" location="!/nivesh_chauhan/status/857926911745544192"/>
    <hyperlink ref="X801" r:id="rId1924" location="!/gshrivastava4/status/857934072194183168"/>
    <hyperlink ref="X802" r:id="rId1925" location="!/gshrivastava4/status/857934072194183168"/>
    <hyperlink ref="X803" r:id="rId1926" location="!/gshrivastava4/status/857934072194183168"/>
    <hyperlink ref="X804" r:id="rId1927" location="!/amit48467775/status/857937573536079872"/>
    <hyperlink ref="X805" r:id="rId1928" location="!/jokermorgun/status/857944768374075392"/>
    <hyperlink ref="X806" r:id="rId1929" location="!/amit48467775/status/857937573536079872"/>
    <hyperlink ref="X807" r:id="rId1930" location="!/jokermorgun/status/857944768374075392"/>
    <hyperlink ref="X808" r:id="rId1931" location="!/amit48467775/status/857937573536079872"/>
    <hyperlink ref="X809" r:id="rId1932" location="!/jokermorgun/status/857944768374075392"/>
    <hyperlink ref="X810" r:id="rId1933" location="!/amit48467775/status/857937573536079872"/>
    <hyperlink ref="X811" r:id="rId1934" location="!/jokermorgun/status/857944768374075392"/>
    <hyperlink ref="X812" r:id="rId1935" location="!/jyotismiles4u/status/857982605156855812"/>
    <hyperlink ref="X813" r:id="rId1936" location="!/thegeekyninja/status/858025129825185792"/>
    <hyperlink ref="X814" r:id="rId1937" location="!/delhidaredevils/status/856771302576836608"/>
    <hyperlink ref="X815" r:id="rId1938" location="!/nasirkh36454215/status/858158064670842880"/>
    <hyperlink ref="X816" r:id="rId1939" location="!/himanshushivnan/status/855785248562573314"/>
    <hyperlink ref="X817" r:id="rId1940" location="!/himanshushivnan/status/855691490290544640"/>
    <hyperlink ref="X818" r:id="rId1941" location="!/himanshushivnan/status/855691490290544640"/>
    <hyperlink ref="X819" r:id="rId1942" location="!/himanshushivnan/status/855785248562573314"/>
    <hyperlink ref="X820" r:id="rId1943" location="!/himanshushivnan/status/855785248562573314"/>
    <hyperlink ref="X821" r:id="rId1944" location="!/himanshushivnan/status/858176846067838976"/>
    <hyperlink ref="X822" r:id="rId1945" location="!/himanshushivnan/status/858176846067838976"/>
    <hyperlink ref="X823" r:id="rId1946" location="!/theehtn/status/823235526954250241"/>
    <hyperlink ref="X824" r:id="rId1947" location="!/uj8apkc5cduzhek/status/858264770176327680"/>
    <hyperlink ref="X825" r:id="rId1948" location="!/uj8apkc5cduzhek/status/858264770176327680"/>
    <hyperlink ref="X826" r:id="rId1949" location="!/niteshjhalani/status/857810772705017856"/>
    <hyperlink ref="X827" r:id="rId1950" location="!/niteshjhalani/status/858299626742464512"/>
    <hyperlink ref="X828" r:id="rId1951" location="!/craviraman/status/858324029412786176"/>
    <hyperlink ref="X829" r:id="rId1952" location="!/thisiskrishan/status/858385078598193152"/>
    <hyperlink ref="X830" r:id="rId1953" location="!/avaneet/status/858528308077576196"/>
    <hyperlink ref="X831" r:id="rId1954" location="!/invisibleamit/status/858536009675538432"/>
    <hyperlink ref="X832" r:id="rId1955" location="!/irfan_iruz/status/857904042902605824"/>
    <hyperlink ref="X833" r:id="rId1956" location="!/irfan_iruz/status/858569010006245377"/>
    <hyperlink ref="X834" r:id="rId1957" location="!/priyans16736070/status/858639949993844736"/>
    <hyperlink ref="X835" r:id="rId1958" location="!/priyans16736070/status/858641347741442049"/>
    <hyperlink ref="X836" r:id="rId1959" location="!/priyans16736070/status/858641524279713792"/>
    <hyperlink ref="X837" r:id="rId1960" location="!/arjungulyani/status/858641781948243968"/>
    <hyperlink ref="X838" r:id="rId1961" location="!/me_pradeeep/status/858652676669792256"/>
    <hyperlink ref="X839" r:id="rId1962" location="!/pkpandats/status/858656131232780289"/>
    <hyperlink ref="AZ762" r:id="rId1963"/>
    <hyperlink ref="AZ763" r:id="rId1964"/>
    <hyperlink ref="AZ764" r:id="rId1965"/>
    <hyperlink ref="AZ765" r:id="rId1966"/>
    <hyperlink ref="AZ793" r:id="rId1967"/>
    <hyperlink ref="V840" r:id="rId1968"/>
    <hyperlink ref="X840" r:id="rId1969" location="!/sudipd_abpos/status/855365151712841728"/>
    <hyperlink ref="V841" r:id="rId1970"/>
    <hyperlink ref="V842" r:id="rId1971"/>
    <hyperlink ref="V843" r:id="rId1972"/>
    <hyperlink ref="V844" r:id="rId1973"/>
    <hyperlink ref="X841" r:id="rId1974" location="!/jennnykuku/status/856871038583545859"/>
    <hyperlink ref="X842" r:id="rId1975" location="!/jennnykuku/status/856871038583545859"/>
    <hyperlink ref="X843" r:id="rId1976" location="!/wlk_seulgikang/status/858549264347127812"/>
    <hyperlink ref="X844" r:id="rId1977" location="!/jsjtallew/status/858556803319078912"/>
    <hyperlink ref="V845" r:id="rId1978"/>
    <hyperlink ref="V846" r:id="rId1979"/>
    <hyperlink ref="X845" r:id="rId1980" location="!/sonaramayurbhai/status/856430152867352580"/>
    <hyperlink ref="X846" r:id="rId1981" location="!/sonaramayurbhai/status/856822953362821120"/>
    <hyperlink ref="R847" r:id="rId1982"/>
    <hyperlink ref="R848" r:id="rId1983"/>
    <hyperlink ref="R849" r:id="rId1984"/>
    <hyperlink ref="R856" r:id="rId1985"/>
    <hyperlink ref="R857" r:id="rId1986"/>
    <hyperlink ref="R858" r:id="rId1987"/>
    <hyperlink ref="R859" r:id="rId1988"/>
    <hyperlink ref="R860" r:id="rId1989"/>
    <hyperlink ref="R861" r:id="rId1990"/>
    <hyperlink ref="R871" r:id="rId1991"/>
    <hyperlink ref="R872" r:id="rId1992"/>
    <hyperlink ref="R873" r:id="rId1993"/>
    <hyperlink ref="R874" r:id="rId1994"/>
    <hyperlink ref="R875" r:id="rId1995"/>
    <hyperlink ref="R876" r:id="rId1996"/>
    <hyperlink ref="R894" r:id="rId1997"/>
    <hyperlink ref="R895" r:id="rId1998"/>
    <hyperlink ref="R896" r:id="rId1999"/>
    <hyperlink ref="R913" r:id="rId2000"/>
    <hyperlink ref="R918" r:id="rId2001"/>
    <hyperlink ref="R923" r:id="rId2002"/>
    <hyperlink ref="R933" r:id="rId2003"/>
    <hyperlink ref="R941" r:id="rId2004"/>
    <hyperlink ref="R944" r:id="rId2005"/>
    <hyperlink ref="R947" r:id="rId2006"/>
    <hyperlink ref="R951" r:id="rId2007"/>
    <hyperlink ref="R953" r:id="rId2008"/>
    <hyperlink ref="R954" r:id="rId2009"/>
    <hyperlink ref="R955" r:id="rId2010"/>
    <hyperlink ref="R963" r:id="rId2011"/>
    <hyperlink ref="U847" r:id="rId2012"/>
    <hyperlink ref="U848" r:id="rId2013"/>
    <hyperlink ref="U849" r:id="rId2014"/>
    <hyperlink ref="U869" r:id="rId2015"/>
    <hyperlink ref="U905" r:id="rId2016"/>
    <hyperlink ref="U968" r:id="rId2017"/>
    <hyperlink ref="V847" r:id="rId2018"/>
    <hyperlink ref="V848" r:id="rId2019"/>
    <hyperlink ref="V849" r:id="rId2020"/>
    <hyperlink ref="V850" r:id="rId2021"/>
    <hyperlink ref="V851" r:id="rId2022"/>
    <hyperlink ref="V852" r:id="rId2023"/>
    <hyperlink ref="V853" r:id="rId2024"/>
    <hyperlink ref="V854" r:id="rId2025"/>
    <hyperlink ref="V855" r:id="rId2026"/>
    <hyperlink ref="V856" r:id="rId2027"/>
    <hyperlink ref="V857" r:id="rId2028"/>
    <hyperlink ref="V858" r:id="rId2029"/>
    <hyperlink ref="V859" r:id="rId2030"/>
    <hyperlink ref="V860" r:id="rId2031"/>
    <hyperlink ref="V861" r:id="rId2032"/>
    <hyperlink ref="V862" r:id="rId2033"/>
    <hyperlink ref="V863" r:id="rId2034"/>
    <hyperlink ref="V864" r:id="rId2035"/>
    <hyperlink ref="V865" r:id="rId2036"/>
    <hyperlink ref="V866" r:id="rId2037"/>
    <hyperlink ref="V867" r:id="rId2038"/>
    <hyperlink ref="V868" r:id="rId2039"/>
    <hyperlink ref="V869" r:id="rId2040"/>
    <hyperlink ref="V870" r:id="rId2041"/>
    <hyperlink ref="V871" r:id="rId2042"/>
    <hyperlink ref="V872" r:id="rId2043"/>
    <hyperlink ref="V873" r:id="rId2044"/>
    <hyperlink ref="V874" r:id="rId2045"/>
    <hyperlink ref="V875" r:id="rId2046"/>
    <hyperlink ref="V876" r:id="rId2047"/>
    <hyperlink ref="V877" r:id="rId2048"/>
    <hyperlink ref="V878" r:id="rId2049"/>
    <hyperlink ref="V879" r:id="rId2050"/>
    <hyperlink ref="V880" r:id="rId2051"/>
    <hyperlink ref="V881" r:id="rId2052"/>
    <hyperlink ref="V882" r:id="rId2053"/>
    <hyperlink ref="V883" r:id="rId2054"/>
    <hyperlink ref="V884" r:id="rId2055"/>
    <hyperlink ref="V885" r:id="rId2056"/>
    <hyperlink ref="V886" r:id="rId2057"/>
    <hyperlink ref="V887" r:id="rId2058"/>
    <hyperlink ref="V888" r:id="rId2059"/>
    <hyperlink ref="V889" r:id="rId2060"/>
    <hyperlink ref="V890" r:id="rId2061"/>
    <hyperlink ref="V891" r:id="rId2062"/>
    <hyperlink ref="V892" r:id="rId2063"/>
    <hyperlink ref="V893" r:id="rId2064"/>
    <hyperlink ref="V894" r:id="rId2065"/>
    <hyperlink ref="V895" r:id="rId2066"/>
    <hyperlink ref="V896" r:id="rId2067"/>
    <hyperlink ref="V897" r:id="rId2068"/>
    <hyperlink ref="V898" r:id="rId2069"/>
    <hyperlink ref="V899" r:id="rId2070"/>
    <hyperlink ref="V900" r:id="rId2071"/>
    <hyperlink ref="V901" r:id="rId2072"/>
    <hyperlink ref="V902" r:id="rId2073"/>
    <hyperlink ref="V903" r:id="rId2074"/>
    <hyperlink ref="V904" r:id="rId2075"/>
    <hyperlink ref="V905" r:id="rId2076"/>
    <hyperlink ref="V906" r:id="rId2077"/>
    <hyperlink ref="V907" r:id="rId2078"/>
    <hyperlink ref="V908" r:id="rId2079"/>
    <hyperlink ref="V909" r:id="rId2080"/>
    <hyperlink ref="V910" r:id="rId2081"/>
    <hyperlink ref="V911" r:id="rId2082"/>
    <hyperlink ref="V912" r:id="rId2083"/>
    <hyperlink ref="V913" r:id="rId2084"/>
    <hyperlink ref="V914" r:id="rId2085"/>
    <hyperlink ref="V915" r:id="rId2086"/>
    <hyperlink ref="V916" r:id="rId2087"/>
    <hyperlink ref="V917" r:id="rId2088"/>
    <hyperlink ref="V918" r:id="rId2089"/>
    <hyperlink ref="V919" r:id="rId2090"/>
    <hyperlink ref="V920" r:id="rId2091"/>
    <hyperlink ref="V921" r:id="rId2092"/>
    <hyperlink ref="V922" r:id="rId2093"/>
    <hyperlink ref="V923" r:id="rId2094"/>
    <hyperlink ref="V924" r:id="rId2095"/>
    <hyperlink ref="V925" r:id="rId2096"/>
    <hyperlink ref="V926" r:id="rId2097"/>
    <hyperlink ref="V927" r:id="rId2098"/>
    <hyperlink ref="V928" r:id="rId2099"/>
    <hyperlink ref="V929" r:id="rId2100"/>
    <hyperlink ref="V930" r:id="rId2101"/>
    <hyperlink ref="V931" r:id="rId2102"/>
    <hyperlink ref="V932" r:id="rId2103"/>
    <hyperlink ref="V933" r:id="rId2104"/>
    <hyperlink ref="V934" r:id="rId2105"/>
    <hyperlink ref="V935" r:id="rId2106"/>
    <hyperlink ref="V936" r:id="rId2107"/>
    <hyperlink ref="V937" r:id="rId2108"/>
    <hyperlink ref="V938" r:id="rId2109"/>
    <hyperlink ref="V939" r:id="rId2110"/>
    <hyperlink ref="V940" r:id="rId2111"/>
    <hyperlink ref="V941" r:id="rId2112"/>
    <hyperlink ref="V942" r:id="rId2113"/>
    <hyperlink ref="V943" r:id="rId2114"/>
    <hyperlink ref="V944" r:id="rId2115"/>
    <hyperlink ref="V945" r:id="rId2116"/>
    <hyperlink ref="V946" r:id="rId2117"/>
    <hyperlink ref="V947" r:id="rId2118"/>
    <hyperlink ref="V948" r:id="rId2119"/>
    <hyperlink ref="V949" r:id="rId2120"/>
    <hyperlink ref="V950" r:id="rId2121"/>
    <hyperlink ref="V951" r:id="rId2122"/>
    <hyperlink ref="V952" r:id="rId2123"/>
    <hyperlink ref="V953" r:id="rId2124"/>
    <hyperlink ref="V954" r:id="rId2125"/>
    <hyperlink ref="V955" r:id="rId2126"/>
    <hyperlink ref="V956" r:id="rId2127"/>
    <hyperlink ref="V957" r:id="rId2128"/>
    <hyperlink ref="V958" r:id="rId2129"/>
    <hyperlink ref="V959" r:id="rId2130"/>
    <hyperlink ref="V960" r:id="rId2131"/>
    <hyperlink ref="V961" r:id="rId2132"/>
    <hyperlink ref="V962" r:id="rId2133"/>
    <hyperlink ref="V963" r:id="rId2134"/>
    <hyperlink ref="V964" r:id="rId2135"/>
    <hyperlink ref="V965" r:id="rId2136"/>
    <hyperlink ref="V966" r:id="rId2137"/>
    <hyperlink ref="V967" r:id="rId2138"/>
    <hyperlink ref="V968" r:id="rId2139"/>
    <hyperlink ref="V969" r:id="rId2140"/>
    <hyperlink ref="X847" r:id="rId2141" location="!/bsindia/status/855323948300423168"/>
    <hyperlink ref="X848" r:id="rId2142" location="!/awasthi_ap/status/855324732073234434"/>
    <hyperlink ref="X849" r:id="rId2143" location="!/awasthi_ap/status/855324732073234434"/>
    <hyperlink ref="X850" r:id="rId2144" location="!/shubham28665210/status/855611622789873668"/>
    <hyperlink ref="X851" r:id="rId2145" location="!/shubham28665210/status/855611622789873668"/>
    <hyperlink ref="X852" r:id="rId2146" location="!/shubham28665210/status/855611622789873668"/>
    <hyperlink ref="X853" r:id="rId2147" location="!/shubham28665210/status/855611622789873668"/>
    <hyperlink ref="X854" r:id="rId2148" location="!/shubham28665210/status/855611622789873668"/>
    <hyperlink ref="X855" r:id="rId2149" location="!/kulika_man/status/855635326785683457"/>
    <hyperlink ref="X856" r:id="rId2150" location="!/srikapardhi/status/855784342358028290"/>
    <hyperlink ref="X857" r:id="rId2151" location="!/pimpalapures/status/855789593106333696"/>
    <hyperlink ref="X858" r:id="rId2152" location="!/pimpalapures/status/855789593106333696"/>
    <hyperlink ref="X859" r:id="rId2153" location="!/kumarmithlesh01/status/855833957530832897"/>
    <hyperlink ref="X860" r:id="rId2154" location="!/asifmajed/status/856018168195817474"/>
    <hyperlink ref="X861" r:id="rId2155" location="!/asifmajed/status/856018168195817474"/>
    <hyperlink ref="X862" r:id="rId2156" location="!/adarsh07101997/status/856215416171110400"/>
    <hyperlink ref="X863" r:id="rId2157" location="!/adarsh07101997/status/856215416171110400"/>
    <hyperlink ref="X864" r:id="rId2158" location="!/adarsh07101997/status/856215416171110400"/>
    <hyperlink ref="X865" r:id="rId2159" location="!/bruce_nikhil/status/856215922834591744"/>
    <hyperlink ref="X866" r:id="rId2160" location="!/1995ujjawal/status/856225760012578816"/>
    <hyperlink ref="X867" r:id="rId2161" location="!/mm1301kumar/status/856240094604406784"/>
    <hyperlink ref="X868" r:id="rId2162" location="!/mm1301kumar/status/856240094604406784"/>
    <hyperlink ref="X869" r:id="rId2163" location="!/iamtnvr/status/856214145644978176"/>
    <hyperlink ref="X870" r:id="rId2164" location="!/vinay_ap_gowda/status/856343457501241344"/>
    <hyperlink ref="X871" r:id="rId2165" location="!/rishabh30124058/status/856377450351251456"/>
    <hyperlink ref="X872" r:id="rId2166" location="!/rishabh30124058/status/856377450351251456"/>
    <hyperlink ref="X873" r:id="rId2167" location="!/rishabh30124058/status/856377450351251456"/>
    <hyperlink ref="X874" r:id="rId2168" location="!/rishabh30124058/status/856377450351251456"/>
    <hyperlink ref="X875" r:id="rId2169" location="!/rishabh30124058/status/856377450351251456"/>
    <hyperlink ref="X876" r:id="rId2170" location="!/rishabh30124058/status/856377450351251456"/>
    <hyperlink ref="X877" r:id="rId2171" location="!/im_hdc18/status/856423754506747904"/>
    <hyperlink ref="X878" r:id="rId2172" location="!/im_hdc18/status/856423754506747904"/>
    <hyperlink ref="X879" r:id="rId2173" location="!/anujsinghasr/status/856447722466955264"/>
    <hyperlink ref="X880" r:id="rId2174" location="!/anujsinghasr/status/856447722466955264"/>
    <hyperlink ref="X881" r:id="rId2175" location="!/inditrades/status/856458216372359168"/>
    <hyperlink ref="X882" r:id="rId2176" location="!/inditrades/status/856458216372359168"/>
    <hyperlink ref="X883" r:id="rId2177" location="!/inditrades/status/856458216372359168"/>
    <hyperlink ref="X884" r:id="rId2178" location="!/ap_pune/status/856437199222394880"/>
    <hyperlink ref="X885" r:id="rId2179" location="!/ap_pune/status/856437288213008384"/>
    <hyperlink ref="X886" r:id="rId2180" location="!/akashni29063040/status/856493678935855104"/>
    <hyperlink ref="X887" r:id="rId2181" location="!/akashni29063040/status/856493678935855104"/>
    <hyperlink ref="X888" r:id="rId2182" location="!/ap_pune/status/856437199222394880"/>
    <hyperlink ref="X889" r:id="rId2183" location="!/ap_pune/status/856437288213008384"/>
    <hyperlink ref="X890" r:id="rId2184" location="!/ap_pune/status/856483120044007425"/>
    <hyperlink ref="X891" r:id="rId2185" location="!/imsanthosh/status/856494833061343232"/>
    <hyperlink ref="X892" r:id="rId2186" location="!/imsanthosh/status/856494833061343232"/>
    <hyperlink ref="X893" r:id="rId2187" location="!/atude_omprakash/status/856535200276381697"/>
    <hyperlink ref="X894" r:id="rId2188" location="!/somapaulchoudhu/status/856581353680232448"/>
    <hyperlink ref="X895" r:id="rId2189" location="!/calokeshkjain/status/856805525081780224"/>
    <hyperlink ref="X896" r:id="rId2190" location="!/calokeshkjain/status/856805525081780224"/>
    <hyperlink ref="X897" r:id="rId2191" location="!/mohanbabu14/status/856914030086193152"/>
    <hyperlink ref="X898" r:id="rId2192" location="!/mohanbabu14/status/856914030086193152"/>
    <hyperlink ref="X899" r:id="rId2193" location="!/anil9817884638/status/856914829692477440"/>
    <hyperlink ref="X900" r:id="rId2194" location="!/anil9817884638/status/856914829692477440"/>
    <hyperlink ref="X901" r:id="rId2195" location="!/anil9817884638/status/856914829692477440"/>
    <hyperlink ref="X902" r:id="rId2196" location="!/anil9817884638/status/856914829692477440"/>
    <hyperlink ref="X903" r:id="rId2197" location="!/anil9817884638/status/856914829692477440"/>
    <hyperlink ref="X904" r:id="rId2198" location="!/payalme00435123/status/857037726293426177"/>
    <hyperlink ref="X905" r:id="rId2199" location="!/siro_mtg/status/857215717145329666"/>
    <hyperlink ref="X906" r:id="rId2200" location="!/jio_niceguy/status/857219967573344257"/>
    <hyperlink ref="X907" r:id="rId2201" location="!/shabanabanu16/status/857336103094763521"/>
    <hyperlink ref="X908" r:id="rId2202" location="!/shabanabanu16/status/857336103094763521"/>
    <hyperlink ref="X909" r:id="rId2203" location="!/shabanabanu16/status/857336103094763521"/>
    <hyperlink ref="X910" r:id="rId2204" location="!/devkahir/status/857801581302956032"/>
    <hyperlink ref="X911" r:id="rId2205" location="!/ashwani07544944/status/857857206980456448"/>
    <hyperlink ref="X912" r:id="rId2206" location="!/premsinghaniya4/status/857864361515331584"/>
    <hyperlink ref="X913" r:id="rId2207" location="!/niranjantripa16/status/857857528721543168"/>
    <hyperlink ref="X914" r:id="rId2208" location="!/vijay2437888367/status/857858435995623424"/>
    <hyperlink ref="X915" r:id="rId2209" location="!/m108p/status/857860189432754176"/>
    <hyperlink ref="X916" r:id="rId2210" location="!/vmohan53/status/857878381681139712"/>
    <hyperlink ref="X917" r:id="rId2211" location="!/the_identity7/status/857892554968379393"/>
    <hyperlink ref="X918" r:id="rId2212" location="!/niranjantripa16/status/857857528721543168"/>
    <hyperlink ref="X919" r:id="rId2213" location="!/vijay2437888367/status/857858435995623424"/>
    <hyperlink ref="X920" r:id="rId2214" location="!/m108p/status/857860189432754176"/>
    <hyperlink ref="X921" r:id="rId2215" location="!/vmohan53/status/857878381681139712"/>
    <hyperlink ref="X922" r:id="rId2216" location="!/the_identity7/status/857892554968379393"/>
    <hyperlink ref="X923" r:id="rId2217" location="!/niranjantripa16/status/857857528721543168"/>
    <hyperlink ref="X924" r:id="rId2218" location="!/vijay2437888367/status/857858435995623424"/>
    <hyperlink ref="X925" r:id="rId2219" location="!/m108p/status/857860189432754176"/>
    <hyperlink ref="X926" r:id="rId2220" location="!/m108p/status/857860189432754176"/>
    <hyperlink ref="X927" r:id="rId2221" location="!/m108p/status/857860189432754176"/>
    <hyperlink ref="X928" r:id="rId2222" location="!/m108p/status/857860189432754176"/>
    <hyperlink ref="X929" r:id="rId2223" location="!/m108p/status/857860189432754176"/>
    <hyperlink ref="X930" r:id="rId2224" location="!/m108p/status/857860189432754176"/>
    <hyperlink ref="X931" r:id="rId2225" location="!/vmohan53/status/857878381681139712"/>
    <hyperlink ref="X932" r:id="rId2226" location="!/the_identity7/status/857892554968379393"/>
    <hyperlink ref="X933" r:id="rId2227" location="!/niranjantripa16/status/857857528721543168"/>
    <hyperlink ref="X934" r:id="rId2228" location="!/vijay2437888367/status/857858435995623424"/>
    <hyperlink ref="X935" r:id="rId2229" location="!/vmohan53/status/857878381681139712"/>
    <hyperlink ref="X936" r:id="rId2230" location="!/vmohan53/status/857878381681139712"/>
    <hyperlink ref="X937" r:id="rId2231" location="!/vmohan53/status/857878381681139712"/>
    <hyperlink ref="X938" r:id="rId2232" location="!/vmohan53/status/857878381681139712"/>
    <hyperlink ref="X939" r:id="rId2233" location="!/vmohan53/status/857878381681139712"/>
    <hyperlink ref="X940" r:id="rId2234" location="!/the_identity7/status/857892554968379393"/>
    <hyperlink ref="X941" r:id="rId2235" location="!/niranjantripa16/status/857857528721543168"/>
    <hyperlink ref="X942" r:id="rId2236" location="!/vijay2437888367/status/857858435995623424"/>
    <hyperlink ref="X943" r:id="rId2237" location="!/the_identity7/status/857892554968379393"/>
    <hyperlink ref="X944" r:id="rId2238" location="!/niranjantripa16/status/857857528721543168"/>
    <hyperlink ref="X945" r:id="rId2239" location="!/vijay2437888367/status/857858435995623424"/>
    <hyperlink ref="X946" r:id="rId2240" location="!/the_identity7/status/857892554968379393"/>
    <hyperlink ref="X947" r:id="rId2241" location="!/niranjantripa16/status/857857528721543168"/>
    <hyperlink ref="X948" r:id="rId2242" location="!/vijay2437888367/status/857858435995623424"/>
    <hyperlink ref="X949" r:id="rId2243" location="!/vijay2437888367/status/857858435995623424"/>
    <hyperlink ref="X950" r:id="rId2244" location="!/the_identity7/status/857892554968379393"/>
    <hyperlink ref="X951" r:id="rId2245" location="!/niranjantripa16/status/857857528721543168"/>
    <hyperlink ref="X952" r:id="rId2246" location="!/the_identity7/status/857892554968379393"/>
    <hyperlink ref="X953" r:id="rId2247" location="!/virumishra6/status/857917069303697411"/>
    <hyperlink ref="X954" r:id="rId2248" location="!/virumishra6/status/857917069303697411"/>
    <hyperlink ref="X955" r:id="rId2249" location="!/sunilsisodiya64/status/857921726671441921"/>
    <hyperlink ref="X956" r:id="rId2250" location="!/chetan231293/status/858192121563688961"/>
    <hyperlink ref="X957" r:id="rId2251" location="!/girbane/status/858202644225163264"/>
    <hyperlink ref="X958" r:id="rId2252" location="!/girbane/status/858202644225163264"/>
    <hyperlink ref="X959" r:id="rId2253" location="!/girbane/status/858202644225163264"/>
    <hyperlink ref="X960" r:id="rId2254" location="!/girbane/status/858202644225163264"/>
    <hyperlink ref="X961" r:id="rId2255" location="!/sahilkawalkar/status/858236218760470530"/>
    <hyperlink ref="X962" r:id="rId2256" location="!/jiocare/status/858287826068230145"/>
    <hyperlink ref="X963" r:id="rId2257" location="!/jiocare/status/858287836688207872"/>
    <hyperlink ref="X964" r:id="rId2258" location="!/jiocare/status/858287847350161409"/>
    <hyperlink ref="X965" r:id="rId2259" location="!/adityabatwe/status/858640697083084800"/>
    <hyperlink ref="X966" r:id="rId2260" location="!/adityabatwe/status/858640697083084800"/>
    <hyperlink ref="X967" r:id="rId2261" location="!/priyans16736070/status/858654893778886657"/>
    <hyperlink ref="X968" r:id="rId2262" location="!/humaiyakabir1/status/858761731782328320"/>
    <hyperlink ref="X969" r:id="rId2263" location="!/tani_creations/status/858763428558626816"/>
    <hyperlink ref="AZ856" r:id="rId2264"/>
    <hyperlink ref="AZ860" r:id="rId2265"/>
    <hyperlink ref="AZ861" r:id="rId2266"/>
  </hyperlinks>
  <pageMargins left="0.7" right="0.7" top="0.75" bottom="0.75" header="0.3" footer="0.3"/>
  <pageSetup orientation="portrait" verticalDpi="0" r:id="rId2267"/>
  <legacyDrawing r:id="rId2268"/>
  <tableParts count="1">
    <tablePart r:id="rId2269"/>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BO809"/>
  <sheetViews>
    <sheetView workbookViewId="0">
      <pane xSplit="1" ySplit="2" topLeftCell="B3" activePane="bottomRight" state="frozen"/>
      <selection pane="topRight" activeCell="B1" sqref="B1"/>
      <selection pane="bottomLeft" activeCell="A3" sqref="A3"/>
      <selection pane="bottomRight" activeCell="A2" sqref="A2:BL2"/>
    </sheetView>
  </sheetViews>
  <sheetFormatPr defaultRowHeight="15" x14ac:dyDescent="0.25"/>
  <cols>
    <col min="1" max="1" width="19" style="1" bestFit="1" customWidth="1"/>
    <col min="2" max="2" width="16.28515625" bestFit="1" customWidth="1"/>
    <col min="3" max="3" width="8.7109375" bestFit="1" customWidth="1"/>
    <col min="4" max="4" width="6.85546875" bestFit="1" customWidth="1"/>
    <col min="5" max="5" width="10" bestFit="1" customWidth="1"/>
    <col min="6" max="6" width="102" bestFit="1" customWidth="1"/>
    <col min="7" max="7" width="11.140625" bestFit="1" customWidth="1"/>
    <col min="8" max="8" width="8" bestFit="1" customWidth="1"/>
    <col min="9" max="9" width="11.5703125" bestFit="1" customWidth="1"/>
    <col min="10" max="10" width="10.5703125" style="3" customWidth="1"/>
    <col min="11" max="11" width="255.7109375" bestFit="1" customWidth="1"/>
    <col min="12" max="12" width="9.5703125" bestFit="1" customWidth="1"/>
    <col min="13" max="13" width="4.42578125" bestFit="1" customWidth="1"/>
    <col min="14" max="14" width="4.28515625" bestFit="1" customWidth="1"/>
    <col min="15" max="15" width="10.42578125" bestFit="1" customWidth="1"/>
    <col min="16" max="16" width="9.42578125" bestFit="1" customWidth="1"/>
    <col min="17" max="17" width="8.42578125" bestFit="1" customWidth="1"/>
    <col min="18" max="18" width="13.42578125" bestFit="1" customWidth="1"/>
    <col min="19" max="20" width="9.7109375" bestFit="1" customWidth="1"/>
    <col min="21" max="21" width="15.85546875" bestFit="1" customWidth="1"/>
    <col min="22" max="22" width="12.5703125" bestFit="1" customWidth="1"/>
    <col min="23" max="23" width="14.140625" bestFit="1" customWidth="1"/>
    <col min="24" max="24" width="11.85546875" bestFit="1" customWidth="1"/>
    <col min="25" max="25" width="13.140625" bestFit="1" customWidth="1"/>
    <col min="26" max="26" width="18.28515625" bestFit="1" customWidth="1"/>
    <col min="27" max="27" width="11" style="3" bestFit="1" customWidth="1"/>
    <col min="28" max="28" width="16.140625" style="3" bestFit="1" customWidth="1"/>
    <col min="29" max="29" width="16.42578125" style="6" bestFit="1" customWidth="1"/>
    <col min="30" max="30" width="23" style="2" bestFit="1" customWidth="1"/>
    <col min="31" max="31" width="11.5703125" style="3" bestFit="1" customWidth="1"/>
    <col min="32" max="32" width="12" style="3" bestFit="1" customWidth="1"/>
    <col min="33" max="33" width="9.7109375" style="3" bestFit="1" customWidth="1"/>
    <col min="34" max="34" width="11.42578125" style="3" bestFit="1" customWidth="1"/>
    <col min="35" max="35" width="18.140625" bestFit="1" customWidth="1"/>
    <col min="36" max="36" width="255.7109375" bestFit="1" customWidth="1"/>
    <col min="37" max="37" width="30.85546875" bestFit="1" customWidth="1"/>
    <col min="38" max="38" width="26.5703125" bestFit="1" customWidth="1"/>
    <col min="39" max="39" width="26.85546875" bestFit="1" customWidth="1"/>
    <col min="40" max="40" width="16.5703125" bestFit="1" customWidth="1"/>
    <col min="41" max="41" width="68.140625" bestFit="1" customWidth="1"/>
    <col min="42" max="42" width="10.28515625" bestFit="1" customWidth="1"/>
    <col min="43" max="43" width="16.85546875" bestFit="1" customWidth="1"/>
    <col min="44" max="44" width="10.42578125" bestFit="1" customWidth="1"/>
    <col min="45" max="45" width="11.5703125" bestFit="1" customWidth="1"/>
    <col min="46" max="46" width="9" bestFit="1" customWidth="1"/>
    <col min="47" max="47" width="121" bestFit="1" customWidth="1"/>
    <col min="48" max="48" width="10.5703125" bestFit="1" customWidth="1"/>
    <col min="49" max="49" width="31.7109375" bestFit="1" customWidth="1"/>
    <col min="50" max="50" width="37.7109375" bestFit="1" customWidth="1"/>
    <col min="51" max="51" width="15.140625" bestFit="1" customWidth="1"/>
    <col min="52" max="53" width="255.7109375" bestFit="1" customWidth="1"/>
    <col min="54" max="55" width="35.42578125" bestFit="1" customWidth="1"/>
    <col min="56" max="57" width="42.7109375" bestFit="1" customWidth="1"/>
    <col min="58" max="59" width="177.5703125" bestFit="1" customWidth="1"/>
    <col min="60" max="61" width="255.7109375" bestFit="1" customWidth="1"/>
    <col min="62" max="62" width="16.85546875" bestFit="1" customWidth="1"/>
    <col min="64" max="64" width="9.7109375" bestFit="1" customWidth="1"/>
  </cols>
  <sheetData>
    <row r="1" spans="1:67" x14ac:dyDescent="0.25">
      <c r="B1" s="23" t="s">
        <v>39</v>
      </c>
      <c r="C1" s="16"/>
      <c r="D1" s="16"/>
      <c r="E1" s="16"/>
      <c r="F1" s="16"/>
      <c r="G1" s="16"/>
      <c r="H1" s="25" t="s">
        <v>43</v>
      </c>
      <c r="I1" s="24"/>
      <c r="J1" s="24"/>
      <c r="K1" s="24"/>
      <c r="L1" s="27" t="s">
        <v>44</v>
      </c>
      <c r="M1" s="26"/>
      <c r="N1" s="26"/>
      <c r="O1" s="26"/>
      <c r="P1" s="26"/>
      <c r="Q1" s="26"/>
      <c r="R1" s="22" t="s">
        <v>42</v>
      </c>
      <c r="S1" s="19"/>
      <c r="T1" s="20"/>
      <c r="U1" s="21"/>
      <c r="V1" s="19"/>
      <c r="W1" s="19"/>
      <c r="X1" s="19"/>
      <c r="Y1" s="19"/>
      <c r="Z1" s="19"/>
      <c r="AA1" s="28" t="s">
        <v>40</v>
      </c>
      <c r="AB1" s="18"/>
      <c r="AC1" s="29" t="s">
        <v>41</v>
      </c>
      <c r="AD1"/>
      <c r="AE1"/>
      <c r="AF1"/>
      <c r="AG1"/>
      <c r="AH1"/>
    </row>
    <row r="2" spans="1:67" ht="30" customHeight="1" x14ac:dyDescent="0.2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308</v>
      </c>
      <c r="AE2" s="13" t="s">
        <v>309</v>
      </c>
      <c r="AF2" s="13" t="s">
        <v>310</v>
      </c>
      <c r="AG2" s="13" t="s">
        <v>311</v>
      </c>
      <c r="AH2" s="13" t="s">
        <v>312</v>
      </c>
      <c r="AI2" s="13" t="s">
        <v>313</v>
      </c>
      <c r="AJ2" s="13" t="s">
        <v>314</v>
      </c>
      <c r="AK2" s="13" t="s">
        <v>315</v>
      </c>
      <c r="AL2" s="13" t="s">
        <v>316</v>
      </c>
      <c r="AM2" s="13" t="s">
        <v>317</v>
      </c>
      <c r="AN2" s="13" t="s">
        <v>318</v>
      </c>
      <c r="AO2" s="13" t="s">
        <v>319</v>
      </c>
      <c r="AP2" s="13" t="s">
        <v>320</v>
      </c>
      <c r="AQ2" s="13" t="s">
        <v>321</v>
      </c>
      <c r="AR2" s="13" t="s">
        <v>322</v>
      </c>
      <c r="AS2" s="13" t="s">
        <v>194</v>
      </c>
      <c r="AT2" s="13" t="s">
        <v>323</v>
      </c>
      <c r="AU2" s="13" t="s">
        <v>324</v>
      </c>
      <c r="AV2" s="13" t="s">
        <v>325</v>
      </c>
      <c r="AW2" s="13" t="s">
        <v>326</v>
      </c>
      <c r="AX2" s="13" t="s">
        <v>327</v>
      </c>
      <c r="AY2" s="13" t="s">
        <v>328</v>
      </c>
      <c r="AZ2" s="116" t="s">
        <v>8768</v>
      </c>
      <c r="BA2" s="116" t="s">
        <v>8783</v>
      </c>
      <c r="BB2" s="116" t="s">
        <v>8785</v>
      </c>
      <c r="BC2" s="116" t="s">
        <v>8790</v>
      </c>
      <c r="BD2" s="116" t="s">
        <v>8791</v>
      </c>
      <c r="BE2" s="116" t="s">
        <v>8793</v>
      </c>
      <c r="BF2" s="116" t="s">
        <v>8796</v>
      </c>
      <c r="BG2" s="116" t="s">
        <v>9096</v>
      </c>
      <c r="BH2" s="116" t="s">
        <v>9125</v>
      </c>
      <c r="BI2" s="116" t="s">
        <v>9425</v>
      </c>
      <c r="BJ2" s="11" t="s">
        <v>8713</v>
      </c>
      <c r="BK2" s="11" t="s">
        <v>8714</v>
      </c>
      <c r="BL2" s="13" t="s">
        <v>9468</v>
      </c>
    </row>
    <row r="3" spans="1:67" ht="15" customHeight="1" x14ac:dyDescent="0.25">
      <c r="A3" s="64" t="s">
        <v>463</v>
      </c>
      <c r="B3" s="79"/>
      <c r="C3" s="79"/>
      <c r="D3" s="87"/>
      <c r="E3" s="89"/>
      <c r="F3" s="75" t="s">
        <v>466</v>
      </c>
      <c r="G3" s="79"/>
      <c r="H3" s="77"/>
      <c r="I3" s="90"/>
      <c r="J3" s="90"/>
      <c r="K3" s="77" t="s">
        <v>482</v>
      </c>
      <c r="L3" s="100"/>
      <c r="M3" s="101">
        <v>570.64776611328125</v>
      </c>
      <c r="N3" s="101">
        <v>9136.703125</v>
      </c>
      <c r="O3" s="102"/>
      <c r="P3" s="103"/>
      <c r="Q3" s="103"/>
      <c r="R3" s="48"/>
      <c r="S3" s="48">
        <v>0</v>
      </c>
      <c r="T3" s="48">
        <v>1</v>
      </c>
      <c r="U3" s="49">
        <v>0</v>
      </c>
      <c r="V3" s="49">
        <v>0.1</v>
      </c>
      <c r="W3" s="49">
        <v>0</v>
      </c>
      <c r="X3" s="49">
        <v>0.5494</v>
      </c>
      <c r="Y3" s="49">
        <v>0</v>
      </c>
      <c r="Z3" s="49">
        <v>0</v>
      </c>
      <c r="AA3" s="91">
        <v>3</v>
      </c>
      <c r="AB3" s="91"/>
      <c r="AC3" s="92"/>
      <c r="AD3" s="65" t="s">
        <v>472</v>
      </c>
      <c r="AE3" s="65">
        <v>105</v>
      </c>
      <c r="AF3" s="65">
        <v>7</v>
      </c>
      <c r="AG3" s="65">
        <v>22</v>
      </c>
      <c r="AH3" s="65">
        <v>250</v>
      </c>
      <c r="AI3" s="65"/>
      <c r="AJ3" s="65"/>
      <c r="AK3" s="65" t="s">
        <v>475</v>
      </c>
      <c r="AL3" s="70"/>
      <c r="AM3" s="65"/>
      <c r="AN3" s="67">
        <v>42350.142604166664</v>
      </c>
      <c r="AO3" s="70"/>
      <c r="AP3" s="65" t="b">
        <v>1</v>
      </c>
      <c r="AQ3" s="65" t="b">
        <v>0</v>
      </c>
      <c r="AR3" s="65" t="b">
        <v>0</v>
      </c>
      <c r="AS3" s="65" t="s">
        <v>297</v>
      </c>
      <c r="AT3" s="65">
        <v>0</v>
      </c>
      <c r="AU3" s="70"/>
      <c r="AV3" s="65" t="b">
        <v>0</v>
      </c>
      <c r="AW3" s="65" t="s">
        <v>423</v>
      </c>
      <c r="AX3" s="70" t="s">
        <v>480</v>
      </c>
      <c r="AY3" s="65" t="s">
        <v>66</v>
      </c>
      <c r="AZ3" s="48"/>
      <c r="BA3" s="48"/>
      <c r="BB3" s="48"/>
      <c r="BC3" s="48"/>
      <c r="BD3" s="48"/>
      <c r="BE3" s="48"/>
      <c r="BF3" s="118" t="s">
        <v>8797</v>
      </c>
      <c r="BG3" s="118" t="s">
        <v>8797</v>
      </c>
      <c r="BH3" s="118" t="s">
        <v>9126</v>
      </c>
      <c r="BI3" s="118" t="s">
        <v>9126</v>
      </c>
      <c r="BJ3" s="117" t="s">
        <v>484</v>
      </c>
      <c r="BK3" s="119" t="str">
        <f>VLOOKUP(Vertices[[#This Row],[State]],'Sentiment Classification'!E:G,3,FALSE)</f>
        <v>East</v>
      </c>
      <c r="BL3" s="65" t="str">
        <f>REPLACE(INDEX(GroupVertices[Group], MATCH(Vertices[[#This Row],[Vertex]],GroupVertices[Vertex],0)),1,1,"")</f>
        <v>ast</v>
      </c>
    </row>
    <row r="4" spans="1:67" x14ac:dyDescent="0.25">
      <c r="A4" s="64" t="s">
        <v>464</v>
      </c>
      <c r="B4" s="79"/>
      <c r="C4" s="79"/>
      <c r="D4" s="87"/>
      <c r="E4" s="104"/>
      <c r="F4" s="75" t="s">
        <v>479</v>
      </c>
      <c r="G4" s="105"/>
      <c r="H4" s="77"/>
      <c r="I4" s="90"/>
      <c r="J4" s="106"/>
      <c r="K4" s="77" t="s">
        <v>483</v>
      </c>
      <c r="L4" s="107"/>
      <c r="M4" s="101">
        <v>423.09756469726563</v>
      </c>
      <c r="N4" s="101">
        <v>8651.8740234375</v>
      </c>
      <c r="O4" s="102"/>
      <c r="P4" s="103"/>
      <c r="Q4" s="103"/>
      <c r="R4" s="73"/>
      <c r="S4" s="48">
        <v>4</v>
      </c>
      <c r="T4" s="48">
        <v>0</v>
      </c>
      <c r="U4" s="49">
        <v>16</v>
      </c>
      <c r="V4" s="49">
        <v>0.16666700000000001</v>
      </c>
      <c r="W4" s="49">
        <v>0</v>
      </c>
      <c r="X4" s="49">
        <v>1.8795299999999999</v>
      </c>
      <c r="Y4" s="49">
        <v>8.3333333333333329E-2</v>
      </c>
      <c r="Z4" s="49">
        <v>0</v>
      </c>
      <c r="AA4" s="91">
        <v>4</v>
      </c>
      <c r="AB4" s="91"/>
      <c r="AC4" s="92"/>
      <c r="AD4" s="66" t="s">
        <v>473</v>
      </c>
      <c r="AE4" s="66">
        <v>1</v>
      </c>
      <c r="AF4" s="66">
        <v>436165</v>
      </c>
      <c r="AG4" s="66">
        <v>22734</v>
      </c>
      <c r="AH4" s="66">
        <v>6824</v>
      </c>
      <c r="AI4" s="66">
        <v>19800</v>
      </c>
      <c r="AJ4" s="66" t="s">
        <v>474</v>
      </c>
      <c r="AK4" s="66" t="s">
        <v>365</v>
      </c>
      <c r="AL4" s="69" t="s">
        <v>476</v>
      </c>
      <c r="AM4" s="66" t="s">
        <v>477</v>
      </c>
      <c r="AN4" s="68">
        <v>41293.274930555555</v>
      </c>
      <c r="AO4" s="69" t="s">
        <v>478</v>
      </c>
      <c r="AP4" s="66" t="b">
        <v>1</v>
      </c>
      <c r="AQ4" s="66" t="b">
        <v>0</v>
      </c>
      <c r="AR4" s="66" t="b">
        <v>0</v>
      </c>
      <c r="AS4" s="66" t="s">
        <v>297</v>
      </c>
      <c r="AT4" s="66">
        <v>838</v>
      </c>
      <c r="AU4" s="69" t="s">
        <v>409</v>
      </c>
      <c r="AV4" s="66" t="b">
        <v>0</v>
      </c>
      <c r="AW4" s="66" t="s">
        <v>423</v>
      </c>
      <c r="AX4" s="69" t="s">
        <v>481</v>
      </c>
      <c r="AY4" s="66" t="s">
        <v>65</v>
      </c>
      <c r="AZ4" s="48"/>
      <c r="BA4" s="48"/>
      <c r="BB4" s="48"/>
      <c r="BC4" s="48"/>
      <c r="BD4" s="48"/>
      <c r="BE4" s="48"/>
      <c r="BF4" s="48"/>
      <c r="BG4" s="48"/>
      <c r="BH4" s="48"/>
      <c r="BI4" s="48"/>
      <c r="BJ4" s="117" t="s">
        <v>484</v>
      </c>
      <c r="BK4" s="120" t="str">
        <f>VLOOKUP(Vertices[[#This Row],[State]],'Sentiment Classification'!E:G,3,FALSE)</f>
        <v>East</v>
      </c>
      <c r="BL4" s="65" t="str">
        <f>REPLACE(INDEX(GroupVertices[Group], MATCH(Vertices[[#This Row],[Vertex]],GroupVertices[Vertex],0)),1,1,"")</f>
        <v>ast</v>
      </c>
      <c r="BM4" s="3"/>
      <c r="BN4" s="3"/>
      <c r="BO4" s="3"/>
    </row>
    <row r="5" spans="1:67" x14ac:dyDescent="0.25">
      <c r="A5" s="64" t="s">
        <v>215</v>
      </c>
      <c r="B5" s="79"/>
      <c r="C5" s="79"/>
      <c r="D5" s="87"/>
      <c r="E5" s="104"/>
      <c r="F5" s="75" t="s">
        <v>418</v>
      </c>
      <c r="G5" s="105"/>
      <c r="H5" s="77"/>
      <c r="I5" s="90"/>
      <c r="J5" s="106"/>
      <c r="K5" s="77" t="s">
        <v>444</v>
      </c>
      <c r="L5" s="107"/>
      <c r="M5" s="101">
        <v>6319.43017578125</v>
      </c>
      <c r="N5" s="101">
        <v>9146.65234375</v>
      </c>
      <c r="O5" s="102"/>
      <c r="P5" s="103"/>
      <c r="Q5" s="103"/>
      <c r="R5" s="73"/>
      <c r="S5" s="48"/>
      <c r="T5" s="48"/>
      <c r="U5" s="49"/>
      <c r="V5" s="49"/>
      <c r="W5" s="49"/>
      <c r="X5" s="49"/>
      <c r="Y5" s="49"/>
      <c r="Z5" s="49"/>
      <c r="AA5" s="91">
        <v>5</v>
      </c>
      <c r="AB5" s="91"/>
      <c r="AC5" s="92"/>
      <c r="AD5" s="66" t="s">
        <v>332</v>
      </c>
      <c r="AE5" s="66">
        <v>375</v>
      </c>
      <c r="AF5" s="66">
        <v>21</v>
      </c>
      <c r="AG5" s="66">
        <v>5758</v>
      </c>
      <c r="AH5" s="66">
        <v>56</v>
      </c>
      <c r="AI5" s="66">
        <v>19800</v>
      </c>
      <c r="AJ5" s="66"/>
      <c r="AK5" s="66"/>
      <c r="AL5" s="66"/>
      <c r="AM5" s="66" t="s">
        <v>363</v>
      </c>
      <c r="AN5" s="68">
        <v>42649.476655092592</v>
      </c>
      <c r="AO5" s="66"/>
      <c r="AP5" s="66" t="b">
        <v>1</v>
      </c>
      <c r="AQ5" s="66" t="b">
        <v>1</v>
      </c>
      <c r="AR5" s="66" t="b">
        <v>0</v>
      </c>
      <c r="AS5" s="66" t="s">
        <v>297</v>
      </c>
      <c r="AT5" s="66">
        <v>7</v>
      </c>
      <c r="AU5" s="66"/>
      <c r="AV5" s="66" t="b">
        <v>0</v>
      </c>
      <c r="AW5" s="66" t="s">
        <v>423</v>
      </c>
      <c r="AX5" s="69" t="s">
        <v>427</v>
      </c>
      <c r="AY5" s="66" t="s">
        <v>66</v>
      </c>
      <c r="AZ5" s="48"/>
      <c r="BA5" s="48"/>
      <c r="BB5" s="48"/>
      <c r="BC5" s="48"/>
      <c r="BD5" s="48"/>
      <c r="BE5" s="48"/>
      <c r="BF5" s="118"/>
      <c r="BG5" s="118"/>
      <c r="BH5" s="118"/>
      <c r="BI5" s="118"/>
      <c r="BJ5" s="117" t="s">
        <v>460</v>
      </c>
      <c r="BK5" s="120" t="str">
        <f>VLOOKUP(Vertices[[#This Row],[State]],'Sentiment Classification'!E:G,3,FALSE)</f>
        <v>South</v>
      </c>
      <c r="BL5" s="65" t="s">
        <v>9473</v>
      </c>
      <c r="BM5" s="3"/>
      <c r="BN5" s="3"/>
      <c r="BO5" s="3"/>
    </row>
    <row r="6" spans="1:67" x14ac:dyDescent="0.25">
      <c r="A6" s="64" t="s">
        <v>216</v>
      </c>
      <c r="B6" s="79"/>
      <c r="C6" s="79"/>
      <c r="D6" s="87"/>
      <c r="E6" s="104"/>
      <c r="F6" s="75" t="s">
        <v>256</v>
      </c>
      <c r="G6" s="105"/>
      <c r="H6" s="77"/>
      <c r="I6" s="90"/>
      <c r="J6" s="106"/>
      <c r="K6" s="77" t="s">
        <v>445</v>
      </c>
      <c r="L6" s="107"/>
      <c r="M6" s="101">
        <v>5935.28515625</v>
      </c>
      <c r="N6" s="101">
        <v>9330.5361328125</v>
      </c>
      <c r="O6" s="102"/>
      <c r="P6" s="103"/>
      <c r="Q6" s="103"/>
      <c r="R6" s="73"/>
      <c r="S6" s="48"/>
      <c r="T6" s="48"/>
      <c r="U6" s="49"/>
      <c r="V6" s="49"/>
      <c r="W6" s="49"/>
      <c r="X6" s="49"/>
      <c r="Y6" s="49"/>
      <c r="Z6" s="49"/>
      <c r="AA6" s="91">
        <v>6</v>
      </c>
      <c r="AB6" s="91"/>
      <c r="AC6" s="92"/>
      <c r="AD6" s="66" t="s">
        <v>333</v>
      </c>
      <c r="AE6" s="66">
        <v>396</v>
      </c>
      <c r="AF6" s="66">
        <v>604</v>
      </c>
      <c r="AG6" s="66">
        <v>59879</v>
      </c>
      <c r="AH6" s="66">
        <v>15</v>
      </c>
      <c r="AI6" s="66">
        <v>19800</v>
      </c>
      <c r="AJ6" s="69" t="s">
        <v>350</v>
      </c>
      <c r="AK6" s="66" t="s">
        <v>363</v>
      </c>
      <c r="AL6" s="69" t="s">
        <v>378</v>
      </c>
      <c r="AM6" s="66" t="s">
        <v>363</v>
      </c>
      <c r="AN6" s="68">
        <v>40022.296956018516</v>
      </c>
      <c r="AO6" s="69" t="s">
        <v>395</v>
      </c>
      <c r="AP6" s="66" t="b">
        <v>0</v>
      </c>
      <c r="AQ6" s="66" t="b">
        <v>0</v>
      </c>
      <c r="AR6" s="66" t="b">
        <v>1</v>
      </c>
      <c r="AS6" s="66" t="s">
        <v>297</v>
      </c>
      <c r="AT6" s="66">
        <v>130</v>
      </c>
      <c r="AU6" s="69" t="s">
        <v>408</v>
      </c>
      <c r="AV6" s="66" t="b">
        <v>0</v>
      </c>
      <c r="AW6" s="66" t="s">
        <v>423</v>
      </c>
      <c r="AX6" s="69" t="s">
        <v>428</v>
      </c>
      <c r="AY6" s="66" t="s">
        <v>66</v>
      </c>
      <c r="AZ6" s="48"/>
      <c r="BA6" s="48"/>
      <c r="BB6" s="48"/>
      <c r="BC6" s="48"/>
      <c r="BD6" s="48"/>
      <c r="BE6" s="48"/>
      <c r="BF6" s="118"/>
      <c r="BG6" s="118"/>
      <c r="BH6" s="118"/>
      <c r="BI6" s="118"/>
      <c r="BJ6" s="117" t="s">
        <v>460</v>
      </c>
      <c r="BK6" s="120" t="str">
        <f>VLOOKUP(Vertices[[#This Row],[State]],'Sentiment Classification'!E:G,3,FALSE)</f>
        <v>South</v>
      </c>
      <c r="BL6" s="65" t="s">
        <v>9473</v>
      </c>
      <c r="BM6" s="3"/>
      <c r="BN6" s="3"/>
      <c r="BO6" s="3"/>
    </row>
    <row r="7" spans="1:67" x14ac:dyDescent="0.25">
      <c r="A7" s="64" t="s">
        <v>217</v>
      </c>
      <c r="B7" s="79"/>
      <c r="C7" s="79"/>
      <c r="D7" s="87"/>
      <c r="E7" s="104"/>
      <c r="F7" s="75" t="s">
        <v>257</v>
      </c>
      <c r="G7" s="105"/>
      <c r="H7" s="77"/>
      <c r="I7" s="90"/>
      <c r="J7" s="106"/>
      <c r="K7" s="77" t="s">
        <v>446</v>
      </c>
      <c r="L7" s="107"/>
      <c r="M7" s="101">
        <v>8881.6240234375</v>
      </c>
      <c r="N7" s="101">
        <v>2168.051025390625</v>
      </c>
      <c r="O7" s="102"/>
      <c r="P7" s="103"/>
      <c r="Q7" s="103"/>
      <c r="R7" s="73"/>
      <c r="S7" s="48">
        <v>0</v>
      </c>
      <c r="T7" s="48">
        <v>1</v>
      </c>
      <c r="U7" s="49">
        <v>0</v>
      </c>
      <c r="V7" s="49">
        <v>0.2</v>
      </c>
      <c r="W7" s="49">
        <v>0</v>
      </c>
      <c r="X7" s="49">
        <v>0.693693</v>
      </c>
      <c r="Y7" s="49">
        <v>0</v>
      </c>
      <c r="Z7" s="49">
        <v>0</v>
      </c>
      <c r="AA7" s="91">
        <v>7</v>
      </c>
      <c r="AB7" s="91"/>
      <c r="AC7" s="92"/>
      <c r="AD7" s="66" t="s">
        <v>334</v>
      </c>
      <c r="AE7" s="66">
        <v>366</v>
      </c>
      <c r="AF7" s="66">
        <v>321</v>
      </c>
      <c r="AG7" s="66">
        <v>17919</v>
      </c>
      <c r="AH7" s="66">
        <v>164</v>
      </c>
      <c r="AI7" s="66">
        <v>19800</v>
      </c>
      <c r="AJ7" s="66"/>
      <c r="AK7" s="66"/>
      <c r="AL7" s="66"/>
      <c r="AM7" s="66" t="s">
        <v>363</v>
      </c>
      <c r="AN7" s="68">
        <v>42278.607175925928</v>
      </c>
      <c r="AO7" s="69" t="s">
        <v>396</v>
      </c>
      <c r="AP7" s="66" t="b">
        <v>0</v>
      </c>
      <c r="AQ7" s="66" t="b">
        <v>0</v>
      </c>
      <c r="AR7" s="66" t="b">
        <v>0</v>
      </c>
      <c r="AS7" s="66" t="s">
        <v>297</v>
      </c>
      <c r="AT7" s="66">
        <v>32</v>
      </c>
      <c r="AU7" s="69" t="s">
        <v>410</v>
      </c>
      <c r="AV7" s="66" t="b">
        <v>0</v>
      </c>
      <c r="AW7" s="66" t="s">
        <v>423</v>
      </c>
      <c r="AX7" s="69" t="s">
        <v>429</v>
      </c>
      <c r="AY7" s="66" t="s">
        <v>66</v>
      </c>
      <c r="AZ7" s="48" t="s">
        <v>246</v>
      </c>
      <c r="BA7" s="48" t="s">
        <v>246</v>
      </c>
      <c r="BB7" s="48" t="s">
        <v>249</v>
      </c>
      <c r="BC7" s="48" t="s">
        <v>249</v>
      </c>
      <c r="BD7" s="48"/>
      <c r="BE7" s="48"/>
      <c r="BF7" s="118" t="s">
        <v>8798</v>
      </c>
      <c r="BG7" s="118" t="s">
        <v>8798</v>
      </c>
      <c r="BH7" s="118" t="s">
        <v>9127</v>
      </c>
      <c r="BI7" s="118" t="s">
        <v>9127</v>
      </c>
      <c r="BJ7" s="117" t="s">
        <v>460</v>
      </c>
      <c r="BK7" s="120" t="str">
        <f>VLOOKUP(Vertices[[#This Row],[State]],'Sentiment Classification'!E:G,3,FALSE)</f>
        <v>South</v>
      </c>
      <c r="BL7" s="65" t="str">
        <f>REPLACE(INDEX(GroupVertices[Group], MATCH(Vertices[[#This Row],[Vertex]],GroupVertices[Vertex],0)),1,1,"")</f>
        <v>outh</v>
      </c>
      <c r="BM7" s="3"/>
      <c r="BN7" s="3"/>
      <c r="BO7" s="3"/>
    </row>
    <row r="8" spans="1:67" x14ac:dyDescent="0.25">
      <c r="A8" s="64" t="s">
        <v>221</v>
      </c>
      <c r="B8" s="79"/>
      <c r="C8" s="79"/>
      <c r="D8" s="87"/>
      <c r="E8" s="104"/>
      <c r="F8" s="75" t="s">
        <v>261</v>
      </c>
      <c r="G8" s="105"/>
      <c r="H8" s="77"/>
      <c r="I8" s="90"/>
      <c r="J8" s="106"/>
      <c r="K8" s="77" t="s">
        <v>447</v>
      </c>
      <c r="L8" s="107"/>
      <c r="M8" s="101">
        <v>5445.1494140625</v>
      </c>
      <c r="N8" s="101">
        <v>5540.3603515625</v>
      </c>
      <c r="O8" s="102"/>
      <c r="P8" s="103"/>
      <c r="Q8" s="103"/>
      <c r="R8" s="73"/>
      <c r="S8" s="48">
        <v>3</v>
      </c>
      <c r="T8" s="48">
        <v>0</v>
      </c>
      <c r="U8" s="49">
        <v>6</v>
      </c>
      <c r="V8" s="49">
        <v>0.33333299999999999</v>
      </c>
      <c r="W8" s="49">
        <v>0</v>
      </c>
      <c r="X8" s="49">
        <v>1.918917</v>
      </c>
      <c r="Y8" s="49">
        <v>0</v>
      </c>
      <c r="Z8" s="49">
        <v>0</v>
      </c>
      <c r="AA8" s="91">
        <v>8</v>
      </c>
      <c r="AB8" s="91"/>
      <c r="AC8" s="92"/>
      <c r="AD8" s="66" t="s">
        <v>335</v>
      </c>
      <c r="AE8" s="66">
        <v>9</v>
      </c>
      <c r="AF8" s="66">
        <v>24634</v>
      </c>
      <c r="AG8" s="66">
        <v>36262</v>
      </c>
      <c r="AH8" s="66">
        <v>77</v>
      </c>
      <c r="AI8" s="66">
        <v>19800</v>
      </c>
      <c r="AJ8" s="66" t="s">
        <v>351</v>
      </c>
      <c r="AK8" s="66" t="s">
        <v>364</v>
      </c>
      <c r="AL8" s="69" t="s">
        <v>379</v>
      </c>
      <c r="AM8" s="66" t="s">
        <v>363</v>
      </c>
      <c r="AN8" s="68">
        <v>40095.459502314814</v>
      </c>
      <c r="AO8" s="69" t="s">
        <v>397</v>
      </c>
      <c r="AP8" s="66" t="b">
        <v>0</v>
      </c>
      <c r="AQ8" s="66" t="b">
        <v>0</v>
      </c>
      <c r="AR8" s="66" t="b">
        <v>1</v>
      </c>
      <c r="AS8" s="66" t="s">
        <v>297</v>
      </c>
      <c r="AT8" s="66">
        <v>333</v>
      </c>
      <c r="AU8" s="69" t="s">
        <v>411</v>
      </c>
      <c r="AV8" s="66" t="b">
        <v>1</v>
      </c>
      <c r="AW8" s="66" t="s">
        <v>423</v>
      </c>
      <c r="AX8" s="69" t="s">
        <v>430</v>
      </c>
      <c r="AY8" s="66" t="s">
        <v>66</v>
      </c>
      <c r="AZ8" s="48"/>
      <c r="BA8" s="48"/>
      <c r="BB8" s="48"/>
      <c r="BC8" s="48"/>
      <c r="BD8" s="48"/>
      <c r="BE8" s="48"/>
      <c r="BF8" s="118"/>
      <c r="BG8" s="118"/>
      <c r="BH8" s="118"/>
      <c r="BI8" s="118"/>
      <c r="BJ8" s="117" t="s">
        <v>9452</v>
      </c>
      <c r="BK8" s="119" t="s">
        <v>9452</v>
      </c>
      <c r="BL8" s="65" t="str">
        <f>REPLACE(INDEX(GroupVertices[Group], MATCH(Vertices[[#This Row],[Vertex]],GroupVertices[Vertex],0)),1,1,"")</f>
        <v>A</v>
      </c>
      <c r="BM8" s="3"/>
      <c r="BN8" s="3"/>
      <c r="BO8" s="3"/>
    </row>
    <row r="9" spans="1:67" x14ac:dyDescent="0.25">
      <c r="A9" s="64" t="s">
        <v>218</v>
      </c>
      <c r="B9" s="79"/>
      <c r="C9" s="79"/>
      <c r="D9" s="87"/>
      <c r="E9" s="104"/>
      <c r="F9" s="75" t="s">
        <v>258</v>
      </c>
      <c r="G9" s="105"/>
      <c r="H9" s="77"/>
      <c r="I9" s="90"/>
      <c r="J9" s="106"/>
      <c r="K9" s="77" t="s">
        <v>448</v>
      </c>
      <c r="L9" s="107"/>
      <c r="M9" s="101">
        <v>6574.8310546875</v>
      </c>
      <c r="N9" s="101">
        <v>9511.6806640625</v>
      </c>
      <c r="O9" s="102"/>
      <c r="P9" s="103"/>
      <c r="Q9" s="103"/>
      <c r="R9" s="73"/>
      <c r="S9" s="48"/>
      <c r="T9" s="48"/>
      <c r="U9" s="49"/>
      <c r="V9" s="49"/>
      <c r="W9" s="49"/>
      <c r="X9" s="49"/>
      <c r="Y9" s="49"/>
      <c r="Z9" s="49"/>
      <c r="AA9" s="91">
        <v>9</v>
      </c>
      <c r="AB9" s="91"/>
      <c r="AC9" s="92"/>
      <c r="AD9" s="66" t="s">
        <v>336</v>
      </c>
      <c r="AE9" s="66">
        <v>192</v>
      </c>
      <c r="AF9" s="66">
        <v>24128</v>
      </c>
      <c r="AG9" s="66">
        <v>16896</v>
      </c>
      <c r="AH9" s="66">
        <v>62</v>
      </c>
      <c r="AI9" s="66">
        <v>19800</v>
      </c>
      <c r="AJ9" s="66" t="s">
        <v>352</v>
      </c>
      <c r="AK9" s="66" t="s">
        <v>365</v>
      </c>
      <c r="AL9" s="69" t="s">
        <v>380</v>
      </c>
      <c r="AM9" s="66" t="s">
        <v>363</v>
      </c>
      <c r="AN9" s="68">
        <v>42129.942280092589</v>
      </c>
      <c r="AO9" s="69" t="s">
        <v>398</v>
      </c>
      <c r="AP9" s="66" t="b">
        <v>1</v>
      </c>
      <c r="AQ9" s="66" t="b">
        <v>0</v>
      </c>
      <c r="AR9" s="66" t="b">
        <v>0</v>
      </c>
      <c r="AS9" s="66" t="s">
        <v>297</v>
      </c>
      <c r="AT9" s="66">
        <v>179</v>
      </c>
      <c r="AU9" s="69" t="s">
        <v>409</v>
      </c>
      <c r="AV9" s="66" t="b">
        <v>0</v>
      </c>
      <c r="AW9" s="66" t="s">
        <v>423</v>
      </c>
      <c r="AX9" s="69" t="s">
        <v>431</v>
      </c>
      <c r="AY9" s="66" t="s">
        <v>66</v>
      </c>
      <c r="AZ9" s="48"/>
      <c r="BA9" s="48"/>
      <c r="BB9" s="48"/>
      <c r="BC9" s="48"/>
      <c r="BD9" s="48"/>
      <c r="BE9" s="48"/>
      <c r="BF9" s="118"/>
      <c r="BG9" s="118"/>
      <c r="BH9" s="118"/>
      <c r="BI9" s="118"/>
      <c r="BJ9" s="117" t="s">
        <v>9452</v>
      </c>
      <c r="BK9" s="119" t="s">
        <v>9452</v>
      </c>
      <c r="BL9" s="65" t="s">
        <v>9477</v>
      </c>
      <c r="BM9" s="3"/>
      <c r="BN9" s="3"/>
      <c r="BO9" s="3"/>
    </row>
    <row r="10" spans="1:67" x14ac:dyDescent="0.25">
      <c r="A10" s="64" t="s">
        <v>219</v>
      </c>
      <c r="B10" s="79"/>
      <c r="C10" s="79"/>
      <c r="D10" s="87"/>
      <c r="E10" s="104"/>
      <c r="F10" s="75" t="s">
        <v>259</v>
      </c>
      <c r="G10" s="105"/>
      <c r="H10" s="77"/>
      <c r="I10" s="90"/>
      <c r="J10" s="106"/>
      <c r="K10" s="77" t="s">
        <v>449</v>
      </c>
      <c r="L10" s="107"/>
      <c r="M10" s="101">
        <v>6068.0634765625</v>
      </c>
      <c r="N10" s="101">
        <v>8876.375</v>
      </c>
      <c r="O10" s="102"/>
      <c r="P10" s="103"/>
      <c r="Q10" s="103"/>
      <c r="R10" s="73"/>
      <c r="S10" s="48"/>
      <c r="T10" s="48"/>
      <c r="U10" s="49"/>
      <c r="V10" s="49"/>
      <c r="W10" s="49"/>
      <c r="X10" s="49"/>
      <c r="Y10" s="49"/>
      <c r="Z10" s="49"/>
      <c r="AA10" s="91">
        <v>10</v>
      </c>
      <c r="AB10" s="91"/>
      <c r="AC10" s="92"/>
      <c r="AD10" s="66" t="s">
        <v>337</v>
      </c>
      <c r="AE10" s="66">
        <v>4999</v>
      </c>
      <c r="AF10" s="66">
        <v>3663</v>
      </c>
      <c r="AG10" s="66">
        <v>117988</v>
      </c>
      <c r="AH10" s="66">
        <v>8400</v>
      </c>
      <c r="AI10" s="66">
        <v>19800</v>
      </c>
      <c r="AJ10" s="66" t="s">
        <v>353</v>
      </c>
      <c r="AK10" s="66" t="s">
        <v>364</v>
      </c>
      <c r="AL10" s="69" t="s">
        <v>381</v>
      </c>
      <c r="AM10" s="66" t="s">
        <v>363</v>
      </c>
      <c r="AN10" s="68">
        <v>39495.569224537037</v>
      </c>
      <c r="AO10" s="69" t="s">
        <v>399</v>
      </c>
      <c r="AP10" s="66" t="b">
        <v>0</v>
      </c>
      <c r="AQ10" s="66" t="b">
        <v>0</v>
      </c>
      <c r="AR10" s="66" t="b">
        <v>0</v>
      </c>
      <c r="AS10" s="66" t="s">
        <v>297</v>
      </c>
      <c r="AT10" s="66">
        <v>1177</v>
      </c>
      <c r="AU10" s="69" t="s">
        <v>412</v>
      </c>
      <c r="AV10" s="66" t="b">
        <v>0</v>
      </c>
      <c r="AW10" s="66" t="s">
        <v>423</v>
      </c>
      <c r="AX10" s="69" t="s">
        <v>432</v>
      </c>
      <c r="AY10" s="66" t="s">
        <v>66</v>
      </c>
      <c r="AZ10" s="48"/>
      <c r="BA10" s="48"/>
      <c r="BB10" s="48"/>
      <c r="BC10" s="48"/>
      <c r="BD10" s="48"/>
      <c r="BE10" s="48"/>
      <c r="BF10" s="118"/>
      <c r="BG10" s="118"/>
      <c r="BH10" s="118"/>
      <c r="BI10" s="118"/>
      <c r="BJ10" s="117" t="s">
        <v>460</v>
      </c>
      <c r="BK10" s="120" t="str">
        <f>VLOOKUP(Vertices[[#This Row],[State]],'Sentiment Classification'!E:G,3,FALSE)</f>
        <v>South</v>
      </c>
      <c r="BL10" s="65" t="s">
        <v>9473</v>
      </c>
      <c r="BM10" s="3"/>
      <c r="BN10" s="3"/>
      <c r="BO10" s="3"/>
    </row>
    <row r="11" spans="1:67" x14ac:dyDescent="0.25">
      <c r="A11" s="64" t="s">
        <v>220</v>
      </c>
      <c r="B11" s="79"/>
      <c r="C11" s="79"/>
      <c r="D11" s="87"/>
      <c r="E11" s="104"/>
      <c r="F11" s="75" t="s">
        <v>260</v>
      </c>
      <c r="G11" s="105"/>
      <c r="H11" s="77"/>
      <c r="I11" s="90"/>
      <c r="J11" s="106"/>
      <c r="K11" s="77" t="s">
        <v>450</v>
      </c>
      <c r="L11" s="107"/>
      <c r="M11" s="101">
        <v>8870.744140625</v>
      </c>
      <c r="N11" s="101">
        <v>2192.3876953125</v>
      </c>
      <c r="O11" s="102"/>
      <c r="P11" s="103"/>
      <c r="Q11" s="103"/>
      <c r="R11" s="73"/>
      <c r="S11" s="48">
        <v>0</v>
      </c>
      <c r="T11" s="48">
        <v>1</v>
      </c>
      <c r="U11" s="49">
        <v>0</v>
      </c>
      <c r="V11" s="49">
        <v>0.2</v>
      </c>
      <c r="W11" s="49">
        <v>0</v>
      </c>
      <c r="X11" s="49">
        <v>0.693693</v>
      </c>
      <c r="Y11" s="49">
        <v>0</v>
      </c>
      <c r="Z11" s="49">
        <v>0</v>
      </c>
      <c r="AA11" s="91">
        <v>11</v>
      </c>
      <c r="AB11" s="91"/>
      <c r="AC11" s="92"/>
      <c r="AD11" s="66" t="s">
        <v>338</v>
      </c>
      <c r="AE11" s="66">
        <v>68</v>
      </c>
      <c r="AF11" s="66">
        <v>197</v>
      </c>
      <c r="AG11" s="66">
        <v>3088</v>
      </c>
      <c r="AH11" s="66">
        <v>15167</v>
      </c>
      <c r="AI11" s="66">
        <v>-36000</v>
      </c>
      <c r="AJ11" s="66" t="s">
        <v>354</v>
      </c>
      <c r="AK11" s="66" t="s">
        <v>366</v>
      </c>
      <c r="AL11" s="69" t="s">
        <v>382</v>
      </c>
      <c r="AM11" s="66" t="s">
        <v>389</v>
      </c>
      <c r="AN11" s="68">
        <v>40267.583495370367</v>
      </c>
      <c r="AO11" s="69" t="s">
        <v>400</v>
      </c>
      <c r="AP11" s="66" t="b">
        <v>0</v>
      </c>
      <c r="AQ11" s="66" t="b">
        <v>0</v>
      </c>
      <c r="AR11" s="66" t="b">
        <v>0</v>
      </c>
      <c r="AS11" s="66" t="s">
        <v>297</v>
      </c>
      <c r="AT11" s="66">
        <v>2</v>
      </c>
      <c r="AU11" s="69" t="s">
        <v>413</v>
      </c>
      <c r="AV11" s="66" t="b">
        <v>0</v>
      </c>
      <c r="AW11" s="66" t="s">
        <v>423</v>
      </c>
      <c r="AX11" s="69" t="s">
        <v>433</v>
      </c>
      <c r="AY11" s="66" t="s">
        <v>66</v>
      </c>
      <c r="AZ11" s="48" t="s">
        <v>246</v>
      </c>
      <c r="BA11" s="48" t="s">
        <v>246</v>
      </c>
      <c r="BB11" s="48" t="s">
        <v>249</v>
      </c>
      <c r="BC11" s="48" t="s">
        <v>249</v>
      </c>
      <c r="BD11" s="48"/>
      <c r="BE11" s="48"/>
      <c r="BF11" s="118" t="s">
        <v>8798</v>
      </c>
      <c r="BG11" s="118" t="s">
        <v>8798</v>
      </c>
      <c r="BH11" s="118" t="s">
        <v>9127</v>
      </c>
      <c r="BI11" s="118" t="s">
        <v>9127</v>
      </c>
      <c r="BJ11" s="117" t="s">
        <v>460</v>
      </c>
      <c r="BK11" s="120" t="str">
        <f>VLOOKUP(Vertices[[#This Row],[State]],'Sentiment Classification'!E:G,3,FALSE)</f>
        <v>South</v>
      </c>
      <c r="BL11" s="65" t="str">
        <f>REPLACE(INDEX(GroupVertices[Group], MATCH(Vertices[[#This Row],[Vertex]],GroupVertices[Vertex],0)),1,1,"")</f>
        <v>outh</v>
      </c>
      <c r="BM11" s="3"/>
      <c r="BN11" s="3"/>
      <c r="BO11" s="3"/>
    </row>
    <row r="12" spans="1:67" x14ac:dyDescent="0.25">
      <c r="A12" s="64" t="s">
        <v>222</v>
      </c>
      <c r="B12" s="79"/>
      <c r="C12" s="79"/>
      <c r="D12" s="87"/>
      <c r="E12" s="104"/>
      <c r="F12" s="75" t="s">
        <v>262</v>
      </c>
      <c r="G12" s="105"/>
      <c r="H12" s="77"/>
      <c r="I12" s="90"/>
      <c r="J12" s="106"/>
      <c r="K12" s="77" t="s">
        <v>451</v>
      </c>
      <c r="L12" s="107"/>
      <c r="M12" s="101">
        <v>8897.9404296875</v>
      </c>
      <c r="N12" s="101">
        <v>2213.2431640625</v>
      </c>
      <c r="O12" s="102"/>
      <c r="P12" s="103"/>
      <c r="Q12" s="103"/>
      <c r="R12" s="73"/>
      <c r="S12" s="48">
        <v>0</v>
      </c>
      <c r="T12" s="48">
        <v>1</v>
      </c>
      <c r="U12" s="49">
        <v>0</v>
      </c>
      <c r="V12" s="49">
        <v>0.2</v>
      </c>
      <c r="W12" s="49">
        <v>0</v>
      </c>
      <c r="X12" s="49">
        <v>0.693693</v>
      </c>
      <c r="Y12" s="49">
        <v>0</v>
      </c>
      <c r="Z12" s="49">
        <v>0</v>
      </c>
      <c r="AA12" s="91">
        <v>12</v>
      </c>
      <c r="AB12" s="91"/>
      <c r="AC12" s="92"/>
      <c r="AD12" s="66" t="s">
        <v>339</v>
      </c>
      <c r="AE12" s="66">
        <v>176</v>
      </c>
      <c r="AF12" s="66">
        <v>342</v>
      </c>
      <c r="AG12" s="66">
        <v>13879</v>
      </c>
      <c r="AH12" s="66">
        <v>1025</v>
      </c>
      <c r="AI12" s="66">
        <v>19800</v>
      </c>
      <c r="AJ12" s="66" t="s">
        <v>355</v>
      </c>
      <c r="AK12" s="66" t="s">
        <v>367</v>
      </c>
      <c r="AL12" s="66"/>
      <c r="AM12" s="66" t="s">
        <v>363</v>
      </c>
      <c r="AN12" s="68">
        <v>41175.530243055553</v>
      </c>
      <c r="AO12" s="69" t="s">
        <v>401</v>
      </c>
      <c r="AP12" s="66" t="b">
        <v>1</v>
      </c>
      <c r="AQ12" s="66" t="b">
        <v>0</v>
      </c>
      <c r="AR12" s="66" t="b">
        <v>0</v>
      </c>
      <c r="AS12" s="66" t="s">
        <v>297</v>
      </c>
      <c r="AT12" s="66">
        <v>19</v>
      </c>
      <c r="AU12" s="69" t="s">
        <v>409</v>
      </c>
      <c r="AV12" s="66" t="b">
        <v>0</v>
      </c>
      <c r="AW12" s="66" t="s">
        <v>423</v>
      </c>
      <c r="AX12" s="69" t="s">
        <v>434</v>
      </c>
      <c r="AY12" s="66" t="s">
        <v>66</v>
      </c>
      <c r="AZ12" s="48" t="s">
        <v>246</v>
      </c>
      <c r="BA12" s="48" t="s">
        <v>246</v>
      </c>
      <c r="BB12" s="48" t="s">
        <v>249</v>
      </c>
      <c r="BC12" s="48" t="s">
        <v>249</v>
      </c>
      <c r="BD12" s="48"/>
      <c r="BE12" s="48"/>
      <c r="BF12" s="118" t="s">
        <v>8798</v>
      </c>
      <c r="BG12" s="118" t="s">
        <v>8798</v>
      </c>
      <c r="BH12" s="118" t="s">
        <v>9127</v>
      </c>
      <c r="BI12" s="118" t="s">
        <v>9127</v>
      </c>
      <c r="BJ12" s="117" t="s">
        <v>460</v>
      </c>
      <c r="BK12" s="120" t="str">
        <f>VLOOKUP(Vertices[[#This Row],[State]],'Sentiment Classification'!E:G,3,FALSE)</f>
        <v>South</v>
      </c>
      <c r="BL12" s="65" t="str">
        <f>REPLACE(INDEX(GroupVertices[Group], MATCH(Vertices[[#This Row],[Vertex]],GroupVertices[Vertex],0)),1,1,"")</f>
        <v>outh</v>
      </c>
      <c r="BM12" s="3"/>
      <c r="BN12" s="3"/>
      <c r="BO12" s="3"/>
    </row>
    <row r="13" spans="1:67" x14ac:dyDescent="0.25">
      <c r="A13" s="64" t="s">
        <v>223</v>
      </c>
      <c r="B13" s="79"/>
      <c r="C13" s="79"/>
      <c r="D13" s="87"/>
      <c r="E13" s="104"/>
      <c r="F13" s="75" t="s">
        <v>263</v>
      </c>
      <c r="G13" s="105"/>
      <c r="H13" s="77"/>
      <c r="I13" s="90"/>
      <c r="J13" s="106"/>
      <c r="K13" s="77" t="s">
        <v>452</v>
      </c>
      <c r="L13" s="107"/>
      <c r="M13" s="101">
        <v>6227.373046875</v>
      </c>
      <c r="N13" s="101">
        <v>9388.103515625</v>
      </c>
      <c r="O13" s="102"/>
      <c r="P13" s="103"/>
      <c r="Q13" s="103"/>
      <c r="R13" s="73"/>
      <c r="S13" s="48"/>
      <c r="T13" s="48"/>
      <c r="U13" s="49"/>
      <c r="V13" s="49"/>
      <c r="W13" s="49"/>
      <c r="X13" s="49"/>
      <c r="Y13" s="49"/>
      <c r="Z13" s="49"/>
      <c r="AA13" s="91">
        <v>13</v>
      </c>
      <c r="AB13" s="91"/>
      <c r="AC13" s="92"/>
      <c r="AD13" s="66" t="s">
        <v>340</v>
      </c>
      <c r="AE13" s="66">
        <v>116</v>
      </c>
      <c r="AF13" s="66">
        <v>26</v>
      </c>
      <c r="AG13" s="66">
        <v>202</v>
      </c>
      <c r="AH13" s="66">
        <v>182</v>
      </c>
      <c r="AI13" s="66">
        <v>19800</v>
      </c>
      <c r="AJ13" s="66" t="s">
        <v>356</v>
      </c>
      <c r="AK13" s="66" t="s">
        <v>368</v>
      </c>
      <c r="AL13" s="69" t="s">
        <v>383</v>
      </c>
      <c r="AM13" s="66" t="s">
        <v>390</v>
      </c>
      <c r="AN13" s="68">
        <v>39954.481041666666</v>
      </c>
      <c r="AO13" s="69" t="s">
        <v>402</v>
      </c>
      <c r="AP13" s="66" t="b">
        <v>1</v>
      </c>
      <c r="AQ13" s="66" t="b">
        <v>0</v>
      </c>
      <c r="AR13" s="66" t="b">
        <v>0</v>
      </c>
      <c r="AS13" s="66" t="s">
        <v>297</v>
      </c>
      <c r="AT13" s="66">
        <v>0</v>
      </c>
      <c r="AU13" s="69" t="s">
        <v>409</v>
      </c>
      <c r="AV13" s="66" t="b">
        <v>0</v>
      </c>
      <c r="AW13" s="66" t="s">
        <v>423</v>
      </c>
      <c r="AX13" s="69" t="s">
        <v>435</v>
      </c>
      <c r="AY13" s="66" t="s">
        <v>66</v>
      </c>
      <c r="AZ13" s="48"/>
      <c r="BA13" s="48"/>
      <c r="BB13" s="48"/>
      <c r="BC13" s="48"/>
      <c r="BD13" s="48"/>
      <c r="BE13" s="48"/>
      <c r="BF13" s="118"/>
      <c r="BG13" s="118"/>
      <c r="BH13" s="118"/>
      <c r="BI13" s="118"/>
      <c r="BJ13" s="117" t="s">
        <v>460</v>
      </c>
      <c r="BK13" s="120" t="str">
        <f>VLOOKUP(Vertices[[#This Row],[State]],'Sentiment Classification'!E:G,3,FALSE)</f>
        <v>South</v>
      </c>
      <c r="BL13" s="65" t="s">
        <v>9473</v>
      </c>
      <c r="BM13" s="3"/>
      <c r="BN13" s="3"/>
      <c r="BO13" s="3"/>
    </row>
    <row r="14" spans="1:67" x14ac:dyDescent="0.25">
      <c r="A14" s="64" t="s">
        <v>224</v>
      </c>
      <c r="B14" s="79"/>
      <c r="C14" s="79"/>
      <c r="D14" s="87"/>
      <c r="E14" s="104"/>
      <c r="F14" s="75" t="s">
        <v>264</v>
      </c>
      <c r="G14" s="105"/>
      <c r="H14" s="77"/>
      <c r="I14" s="90"/>
      <c r="J14" s="106"/>
      <c r="K14" s="77" t="s">
        <v>454</v>
      </c>
      <c r="L14" s="107"/>
      <c r="M14" s="101">
        <v>9086.8828125</v>
      </c>
      <c r="N14" s="101">
        <v>2522.493408203125</v>
      </c>
      <c r="O14" s="102"/>
      <c r="P14" s="103"/>
      <c r="Q14" s="103"/>
      <c r="R14" s="73"/>
      <c r="S14" s="48">
        <v>0</v>
      </c>
      <c r="T14" s="48">
        <v>2</v>
      </c>
      <c r="U14" s="49">
        <v>2</v>
      </c>
      <c r="V14" s="49">
        <v>0.5</v>
      </c>
      <c r="W14" s="49">
        <v>0</v>
      </c>
      <c r="X14" s="49">
        <v>1.4594579999999999</v>
      </c>
      <c r="Y14" s="49">
        <v>0</v>
      </c>
      <c r="Z14" s="49">
        <v>0</v>
      </c>
      <c r="AA14" s="91">
        <v>14</v>
      </c>
      <c r="AB14" s="91"/>
      <c r="AC14" s="92"/>
      <c r="AD14" s="66" t="s">
        <v>342</v>
      </c>
      <c r="AE14" s="66">
        <v>226</v>
      </c>
      <c r="AF14" s="66">
        <v>128</v>
      </c>
      <c r="AG14" s="66">
        <v>988</v>
      </c>
      <c r="AH14" s="66">
        <v>493</v>
      </c>
      <c r="AI14" s="66">
        <v>19800</v>
      </c>
      <c r="AJ14" s="66" t="s">
        <v>358</v>
      </c>
      <c r="AK14" s="66" t="s">
        <v>371</v>
      </c>
      <c r="AL14" s="66"/>
      <c r="AM14" s="66" t="s">
        <v>388</v>
      </c>
      <c r="AN14" s="68">
        <v>40188.285173611112</v>
      </c>
      <c r="AO14" s="66"/>
      <c r="AP14" s="66" t="b">
        <v>0</v>
      </c>
      <c r="AQ14" s="66" t="b">
        <v>0</v>
      </c>
      <c r="AR14" s="66" t="b">
        <v>0</v>
      </c>
      <c r="AS14" s="66" t="s">
        <v>297</v>
      </c>
      <c r="AT14" s="66">
        <v>1</v>
      </c>
      <c r="AU14" s="69" t="s">
        <v>414</v>
      </c>
      <c r="AV14" s="66" t="b">
        <v>0</v>
      </c>
      <c r="AW14" s="66" t="s">
        <v>423</v>
      </c>
      <c r="AX14" s="69" t="s">
        <v>437</v>
      </c>
      <c r="AY14" s="66" t="s">
        <v>66</v>
      </c>
      <c r="AZ14" s="48"/>
      <c r="BA14" s="48"/>
      <c r="BB14" s="48"/>
      <c r="BC14" s="48"/>
      <c r="BD14" s="48"/>
      <c r="BE14" s="48"/>
      <c r="BF14" s="118" t="s">
        <v>8799</v>
      </c>
      <c r="BG14" s="118" t="s">
        <v>8799</v>
      </c>
      <c r="BH14" s="118" t="s">
        <v>9128</v>
      </c>
      <c r="BI14" s="118" t="s">
        <v>9128</v>
      </c>
      <c r="BJ14" s="117" t="s">
        <v>460</v>
      </c>
      <c r="BK14" s="120" t="str">
        <f>VLOOKUP(Vertices[[#This Row],[State]],'Sentiment Classification'!E:G,3,FALSE)</f>
        <v>South</v>
      </c>
      <c r="BL14" s="65" t="str">
        <f>REPLACE(INDEX(GroupVertices[Group], MATCH(Vertices[[#This Row],[Vertex]],GroupVertices[Vertex],0)),1,1,"")</f>
        <v>outh</v>
      </c>
      <c r="BM14" s="3"/>
      <c r="BN14" s="3"/>
      <c r="BO14" s="3"/>
    </row>
    <row r="15" spans="1:67" x14ac:dyDescent="0.25">
      <c r="A15" s="64" t="s">
        <v>229</v>
      </c>
      <c r="B15" s="79"/>
      <c r="C15" s="79"/>
      <c r="D15" s="87"/>
      <c r="E15" s="104"/>
      <c r="F15" s="75" t="s">
        <v>420</v>
      </c>
      <c r="G15" s="105"/>
      <c r="H15" s="77"/>
      <c r="I15" s="90"/>
      <c r="J15" s="106"/>
      <c r="K15" s="77" t="s">
        <v>455</v>
      </c>
      <c r="L15" s="107"/>
      <c r="M15" s="101">
        <v>5234.89111328125</v>
      </c>
      <c r="N15" s="101">
        <v>5794.87939453125</v>
      </c>
      <c r="O15" s="102"/>
      <c r="P15" s="103"/>
      <c r="Q15" s="103"/>
      <c r="R15" s="73"/>
      <c r="S15" s="48">
        <v>1</v>
      </c>
      <c r="T15" s="48">
        <v>0</v>
      </c>
      <c r="U15" s="49">
        <v>0</v>
      </c>
      <c r="V15" s="49">
        <v>0.33333299999999999</v>
      </c>
      <c r="W15" s="49">
        <v>0</v>
      </c>
      <c r="X15" s="49">
        <v>0.77027000000000001</v>
      </c>
      <c r="Y15" s="49">
        <v>0</v>
      </c>
      <c r="Z15" s="49">
        <v>0</v>
      </c>
      <c r="AA15" s="91">
        <v>15</v>
      </c>
      <c r="AB15" s="91"/>
      <c r="AC15" s="92"/>
      <c r="AD15" s="66" t="s">
        <v>343</v>
      </c>
      <c r="AE15" s="66">
        <v>7</v>
      </c>
      <c r="AF15" s="66">
        <v>717</v>
      </c>
      <c r="AG15" s="66">
        <v>490</v>
      </c>
      <c r="AH15" s="66">
        <v>3</v>
      </c>
      <c r="AI15" s="66">
        <v>19800</v>
      </c>
      <c r="AJ15" s="66" t="s">
        <v>359</v>
      </c>
      <c r="AK15" s="66" t="s">
        <v>372</v>
      </c>
      <c r="AL15" s="69" t="s">
        <v>385</v>
      </c>
      <c r="AM15" s="66" t="s">
        <v>363</v>
      </c>
      <c r="AN15" s="68">
        <v>42574.328958333332</v>
      </c>
      <c r="AO15" s="69" t="s">
        <v>404</v>
      </c>
      <c r="AP15" s="66" t="b">
        <v>1</v>
      </c>
      <c r="AQ15" s="66" t="b">
        <v>0</v>
      </c>
      <c r="AR15" s="66" t="b">
        <v>0</v>
      </c>
      <c r="AS15" s="66" t="s">
        <v>297</v>
      </c>
      <c r="AT15" s="66">
        <v>1</v>
      </c>
      <c r="AU15" s="66"/>
      <c r="AV15" s="66" t="b">
        <v>1</v>
      </c>
      <c r="AW15" s="66" t="s">
        <v>423</v>
      </c>
      <c r="AX15" s="69" t="s">
        <v>438</v>
      </c>
      <c r="AY15" s="66" t="s">
        <v>65</v>
      </c>
      <c r="AZ15" s="48"/>
      <c r="BA15" s="48"/>
      <c r="BB15" s="48"/>
      <c r="BC15" s="48"/>
      <c r="BD15" s="48"/>
      <c r="BE15" s="48"/>
      <c r="BF15" s="48"/>
      <c r="BG15" s="48"/>
      <c r="BH15" s="48"/>
      <c r="BI15" s="48"/>
      <c r="BJ15" s="117" t="s">
        <v>9452</v>
      </c>
      <c r="BK15" s="119" t="s">
        <v>9452</v>
      </c>
      <c r="BL15" s="65" t="str">
        <f>REPLACE(INDEX(GroupVertices[Group], MATCH(Vertices[[#This Row],[Vertex]],GroupVertices[Vertex],0)),1,1,"")</f>
        <v>A</v>
      </c>
      <c r="BM15" s="3"/>
      <c r="BN15" s="3"/>
      <c r="BO15" s="3"/>
    </row>
    <row r="16" spans="1:67" x14ac:dyDescent="0.25">
      <c r="A16" s="64" t="s">
        <v>230</v>
      </c>
      <c r="B16" s="79"/>
      <c r="C16" s="79"/>
      <c r="D16" s="87"/>
      <c r="E16" s="104"/>
      <c r="F16" s="75" t="s">
        <v>421</v>
      </c>
      <c r="G16" s="105"/>
      <c r="H16" s="77"/>
      <c r="I16" s="90"/>
      <c r="J16" s="106"/>
      <c r="K16" s="77" t="s">
        <v>456</v>
      </c>
      <c r="L16" s="107"/>
      <c r="M16" s="101">
        <v>8896.1572265625</v>
      </c>
      <c r="N16" s="101">
        <v>2235.489501953125</v>
      </c>
      <c r="O16" s="102"/>
      <c r="P16" s="103"/>
      <c r="Q16" s="103"/>
      <c r="R16" s="73"/>
      <c r="S16" s="48">
        <v>1</v>
      </c>
      <c r="T16" s="48">
        <v>0</v>
      </c>
      <c r="U16" s="49">
        <v>0</v>
      </c>
      <c r="V16" s="49">
        <v>0.33333299999999999</v>
      </c>
      <c r="W16" s="49">
        <v>0</v>
      </c>
      <c r="X16" s="49">
        <v>0.77027000000000001</v>
      </c>
      <c r="Y16" s="49">
        <v>0</v>
      </c>
      <c r="Z16" s="49">
        <v>0</v>
      </c>
      <c r="AA16" s="91">
        <v>16</v>
      </c>
      <c r="AB16" s="91"/>
      <c r="AC16" s="92"/>
      <c r="AD16" s="66" t="s">
        <v>344</v>
      </c>
      <c r="AE16" s="66">
        <v>1229</v>
      </c>
      <c r="AF16" s="66">
        <v>373</v>
      </c>
      <c r="AG16" s="66">
        <v>1587</v>
      </c>
      <c r="AH16" s="66">
        <v>45</v>
      </c>
      <c r="AI16" s="66"/>
      <c r="AJ16" s="66" t="s">
        <v>360</v>
      </c>
      <c r="AK16" s="66" t="s">
        <v>373</v>
      </c>
      <c r="AL16" s="66"/>
      <c r="AM16" s="66"/>
      <c r="AN16" s="68">
        <v>41085.68136574074</v>
      </c>
      <c r="AO16" s="69" t="s">
        <v>405</v>
      </c>
      <c r="AP16" s="66" t="b">
        <v>1</v>
      </c>
      <c r="AQ16" s="66" t="b">
        <v>0</v>
      </c>
      <c r="AR16" s="66" t="b">
        <v>0</v>
      </c>
      <c r="AS16" s="66" t="s">
        <v>297</v>
      </c>
      <c r="AT16" s="66">
        <v>2</v>
      </c>
      <c r="AU16" s="69" t="s">
        <v>409</v>
      </c>
      <c r="AV16" s="66" t="b">
        <v>0</v>
      </c>
      <c r="AW16" s="66" t="s">
        <v>423</v>
      </c>
      <c r="AX16" s="69" t="s">
        <v>439</v>
      </c>
      <c r="AY16" s="66" t="s">
        <v>65</v>
      </c>
      <c r="AZ16" s="48"/>
      <c r="BA16" s="48"/>
      <c r="BB16" s="48"/>
      <c r="BC16" s="48"/>
      <c r="BD16" s="48"/>
      <c r="BE16" s="48"/>
      <c r="BF16" s="48"/>
      <c r="BG16" s="48"/>
      <c r="BH16" s="48"/>
      <c r="BI16" s="48"/>
      <c r="BJ16" s="117" t="s">
        <v>460</v>
      </c>
      <c r="BK16" s="120" t="str">
        <f>VLOOKUP(Vertices[[#This Row],[State]],'Sentiment Classification'!E:G,3,FALSE)</f>
        <v>South</v>
      </c>
      <c r="BL16" s="65" t="str">
        <f>REPLACE(INDEX(GroupVertices[Group], MATCH(Vertices[[#This Row],[Vertex]],GroupVertices[Vertex],0)),1,1,"")</f>
        <v>outh</v>
      </c>
      <c r="BM16" s="3"/>
      <c r="BN16" s="3"/>
      <c r="BO16" s="3"/>
    </row>
    <row r="17" spans="1:67" x14ac:dyDescent="0.25">
      <c r="A17" s="64" t="s">
        <v>225</v>
      </c>
      <c r="B17" s="79"/>
      <c r="C17" s="79"/>
      <c r="D17" s="87"/>
      <c r="E17" s="104"/>
      <c r="F17" s="75" t="s">
        <v>265</v>
      </c>
      <c r="G17" s="105"/>
      <c r="H17" s="77"/>
      <c r="I17" s="90"/>
      <c r="J17" s="106"/>
      <c r="K17" s="77" t="s">
        <v>4099</v>
      </c>
      <c r="L17" s="107"/>
      <c r="M17" s="101">
        <v>8901.728515625</v>
      </c>
      <c r="N17" s="101">
        <v>2215.671142578125</v>
      </c>
      <c r="O17" s="102"/>
      <c r="P17" s="103"/>
      <c r="Q17" s="103"/>
      <c r="R17" s="73"/>
      <c r="S17" s="48">
        <v>0</v>
      </c>
      <c r="T17" s="48">
        <v>1</v>
      </c>
      <c r="U17" s="49">
        <v>0</v>
      </c>
      <c r="V17" s="49">
        <v>8.9800000000000004E-4</v>
      </c>
      <c r="W17" s="49">
        <v>9.0000000000000002E-6</v>
      </c>
      <c r="X17" s="49">
        <v>0.49626399999999998</v>
      </c>
      <c r="Y17" s="49">
        <v>0</v>
      </c>
      <c r="Z17" s="49">
        <v>0</v>
      </c>
      <c r="AA17" s="91">
        <v>17</v>
      </c>
      <c r="AB17" s="91"/>
      <c r="AC17" s="92"/>
      <c r="AD17" s="66" t="s">
        <v>345</v>
      </c>
      <c r="AE17" s="66">
        <v>5</v>
      </c>
      <c r="AF17" s="66">
        <v>10</v>
      </c>
      <c r="AG17" s="66">
        <v>2348</v>
      </c>
      <c r="AH17" s="66">
        <v>0</v>
      </c>
      <c r="AI17" s="66"/>
      <c r="AJ17" s="66"/>
      <c r="AK17" s="66"/>
      <c r="AL17" s="66"/>
      <c r="AM17" s="66"/>
      <c r="AN17" s="68">
        <v>42100.969189814816</v>
      </c>
      <c r="AO17" s="69" t="s">
        <v>406</v>
      </c>
      <c r="AP17" s="66" t="b">
        <v>0</v>
      </c>
      <c r="AQ17" s="66" t="b">
        <v>0</v>
      </c>
      <c r="AR17" s="66" t="b">
        <v>0</v>
      </c>
      <c r="AS17" s="66" t="s">
        <v>299</v>
      </c>
      <c r="AT17" s="66">
        <v>2</v>
      </c>
      <c r="AU17" s="69" t="s">
        <v>409</v>
      </c>
      <c r="AV17" s="66" t="b">
        <v>0</v>
      </c>
      <c r="AW17" s="66" t="s">
        <v>423</v>
      </c>
      <c r="AX17" s="69" t="s">
        <v>440</v>
      </c>
      <c r="AY17" s="66" t="s">
        <v>66</v>
      </c>
      <c r="AZ17" s="48" t="s">
        <v>8769</v>
      </c>
      <c r="BA17" s="48" t="s">
        <v>8769</v>
      </c>
      <c r="BB17" s="48" t="s">
        <v>251</v>
      </c>
      <c r="BC17" s="48" t="s">
        <v>251</v>
      </c>
      <c r="BD17" s="48"/>
      <c r="BE17" s="48"/>
      <c r="BF17" s="118" t="s">
        <v>8800</v>
      </c>
      <c r="BG17" s="118" t="s">
        <v>9097</v>
      </c>
      <c r="BH17" s="118" t="s">
        <v>9129</v>
      </c>
      <c r="BI17" s="118" t="s">
        <v>9426</v>
      </c>
      <c r="BJ17" s="117" t="s">
        <v>460</v>
      </c>
      <c r="BK17" s="120" t="str">
        <f>VLOOKUP(Vertices[[#This Row],[State]],'Sentiment Classification'!E:G,3,FALSE)</f>
        <v>South</v>
      </c>
      <c r="BL17" s="65" t="str">
        <f>REPLACE(INDEX(GroupVertices[Group], MATCH(Vertices[[#This Row],[Vertex]],GroupVertices[Vertex],0)),1,1,"")</f>
        <v>outh</v>
      </c>
      <c r="BM17" s="3"/>
      <c r="BN17" s="3"/>
      <c r="BO17" s="3"/>
    </row>
    <row r="18" spans="1:67" x14ac:dyDescent="0.25">
      <c r="A18" s="80" t="s">
        <v>231</v>
      </c>
      <c r="B18" s="86"/>
      <c r="C18" s="86"/>
      <c r="D18" s="94"/>
      <c r="E18" s="96"/>
      <c r="F18" s="76" t="s">
        <v>422</v>
      </c>
      <c r="G18" s="86"/>
      <c r="H18" s="78"/>
      <c r="I18" s="97"/>
      <c r="J18" s="97"/>
      <c r="K18" s="78" t="s">
        <v>457</v>
      </c>
      <c r="L18" s="108"/>
      <c r="M18" s="109">
        <v>4676.22412109375</v>
      </c>
      <c r="N18" s="109">
        <v>4663.91943359375</v>
      </c>
      <c r="O18" s="110"/>
      <c r="P18" s="111"/>
      <c r="Q18" s="111"/>
      <c r="R18" s="74"/>
      <c r="S18" s="48">
        <v>8</v>
      </c>
      <c r="T18" s="48">
        <v>0</v>
      </c>
      <c r="U18" s="49">
        <v>2514</v>
      </c>
      <c r="V18" s="49">
        <v>1.109E-3</v>
      </c>
      <c r="W18" s="49">
        <v>5.1999999999999997E-5</v>
      </c>
      <c r="X18" s="49">
        <v>3.2589600000000001</v>
      </c>
      <c r="Y18" s="49">
        <v>3.5714285714285712E-2</v>
      </c>
      <c r="Z18" s="49">
        <v>0</v>
      </c>
      <c r="AA18" s="112">
        <v>18</v>
      </c>
      <c r="AB18" s="112"/>
      <c r="AC18" s="99"/>
      <c r="AD18" s="81" t="s">
        <v>346</v>
      </c>
      <c r="AE18" s="81">
        <v>997</v>
      </c>
      <c r="AF18" s="81">
        <v>68136690</v>
      </c>
      <c r="AG18" s="81">
        <v>19548</v>
      </c>
      <c r="AH18" s="81">
        <v>1601</v>
      </c>
      <c r="AI18" s="81">
        <v>-25200</v>
      </c>
      <c r="AJ18" s="81" t="s">
        <v>361</v>
      </c>
      <c r="AK18" s="81" t="s">
        <v>374</v>
      </c>
      <c r="AL18" s="84" t="s">
        <v>386</v>
      </c>
      <c r="AM18" s="81" t="s">
        <v>391</v>
      </c>
      <c r="AN18" s="83">
        <v>39399.905393518522</v>
      </c>
      <c r="AO18" s="84" t="s">
        <v>407</v>
      </c>
      <c r="AP18" s="81" t="b">
        <v>0</v>
      </c>
      <c r="AQ18" s="81" t="b">
        <v>0</v>
      </c>
      <c r="AR18" s="81" t="b">
        <v>1</v>
      </c>
      <c r="AS18" s="81" t="s">
        <v>297</v>
      </c>
      <c r="AT18" s="81">
        <v>82008</v>
      </c>
      <c r="AU18" s="84" t="s">
        <v>415</v>
      </c>
      <c r="AV18" s="81" t="b">
        <v>1</v>
      </c>
      <c r="AW18" s="81" t="s">
        <v>423</v>
      </c>
      <c r="AX18" s="84" t="s">
        <v>441</v>
      </c>
      <c r="AY18" s="81" t="s">
        <v>65</v>
      </c>
      <c r="AZ18" s="48"/>
      <c r="BA18" s="48"/>
      <c r="BB18" s="48"/>
      <c r="BC18" s="48"/>
      <c r="BD18" s="48"/>
      <c r="BE18" s="48"/>
      <c r="BF18" s="48"/>
      <c r="BG18" s="48"/>
      <c r="BH18" s="48"/>
      <c r="BI18" s="48"/>
      <c r="BJ18" s="117" t="s">
        <v>9452</v>
      </c>
      <c r="BK18" s="119" t="s">
        <v>9452</v>
      </c>
      <c r="BL18" s="65" t="str">
        <f>REPLACE(INDEX(GroupVertices[Group], MATCH(Vertices[[#This Row],[Vertex]],GroupVertices[Vertex],0)),1,1,"")</f>
        <v>A</v>
      </c>
      <c r="BM18" s="3"/>
      <c r="BN18" s="3"/>
      <c r="BO18" s="3"/>
    </row>
    <row r="19" spans="1:67" x14ac:dyDescent="0.25">
      <c r="A19" s="64" t="s">
        <v>485</v>
      </c>
      <c r="B19" s="79"/>
      <c r="C19" s="79"/>
      <c r="D19" s="87"/>
      <c r="E19" s="104"/>
      <c r="F19" s="75" t="s">
        <v>527</v>
      </c>
      <c r="G19" s="105"/>
      <c r="H19" s="77"/>
      <c r="I19" s="90"/>
      <c r="J19" s="106"/>
      <c r="K19" s="77" t="s">
        <v>693</v>
      </c>
      <c r="L19" s="107"/>
      <c r="M19" s="101">
        <v>574.90313720703125</v>
      </c>
      <c r="N19" s="101">
        <v>8752.2734375</v>
      </c>
      <c r="O19" s="102"/>
      <c r="P19" s="103"/>
      <c r="Q19" s="103"/>
      <c r="R19" s="73"/>
      <c r="S19" s="48">
        <v>0</v>
      </c>
      <c r="T19" s="48">
        <v>2</v>
      </c>
      <c r="U19" s="49">
        <v>543.288276</v>
      </c>
      <c r="V19" s="49">
        <v>1.8320000000000001E-3</v>
      </c>
      <c r="W19" s="49">
        <v>1.413E-3</v>
      </c>
      <c r="X19" s="49">
        <v>0.77706600000000003</v>
      </c>
      <c r="Y19" s="49">
        <v>0</v>
      </c>
      <c r="Z19" s="49">
        <v>0</v>
      </c>
      <c r="AA19" s="91">
        <v>19</v>
      </c>
      <c r="AB19" s="91"/>
      <c r="AC19" s="92"/>
      <c r="AD19" s="66" t="s">
        <v>586</v>
      </c>
      <c r="AE19" s="66">
        <v>513</v>
      </c>
      <c r="AF19" s="66">
        <v>194</v>
      </c>
      <c r="AG19" s="66">
        <v>602</v>
      </c>
      <c r="AH19" s="66">
        <v>68</v>
      </c>
      <c r="AI19" s="66"/>
      <c r="AJ19" s="66" t="s">
        <v>606</v>
      </c>
      <c r="AK19" s="66" t="s">
        <v>622</v>
      </c>
      <c r="AL19" s="69" t="s">
        <v>634</v>
      </c>
      <c r="AM19" s="66"/>
      <c r="AN19" s="68">
        <v>40958.267997685187</v>
      </c>
      <c r="AO19" s="69" t="s">
        <v>641</v>
      </c>
      <c r="AP19" s="66" t="b">
        <v>0</v>
      </c>
      <c r="AQ19" s="66" t="b">
        <v>0</v>
      </c>
      <c r="AR19" s="66" t="b">
        <v>1</v>
      </c>
      <c r="AS19" s="66" t="s">
        <v>297</v>
      </c>
      <c r="AT19" s="66">
        <v>1</v>
      </c>
      <c r="AU19" s="69" t="s">
        <v>660</v>
      </c>
      <c r="AV19" s="66" t="b">
        <v>0</v>
      </c>
      <c r="AW19" s="66" t="s">
        <v>423</v>
      </c>
      <c r="AX19" s="69" t="s">
        <v>672</v>
      </c>
      <c r="AY19" s="66" t="s">
        <v>66</v>
      </c>
      <c r="AZ19" s="48"/>
      <c r="BA19" s="48"/>
      <c r="BB19" s="48"/>
      <c r="BC19" s="48"/>
      <c r="BD19" s="48"/>
      <c r="BE19" s="48"/>
      <c r="BF19" s="118" t="s">
        <v>8801</v>
      </c>
      <c r="BG19" s="118" t="s">
        <v>8801</v>
      </c>
      <c r="BH19" s="118" t="s">
        <v>9130</v>
      </c>
      <c r="BI19" s="118" t="s">
        <v>9130</v>
      </c>
      <c r="BJ19" s="117" t="s">
        <v>623</v>
      </c>
      <c r="BK19" s="120" t="str">
        <f>VLOOKUP(Vertices[[#This Row],[State]],'Sentiment Classification'!E:G,3,FALSE)</f>
        <v>East</v>
      </c>
      <c r="BL19" s="65" t="str">
        <f>REPLACE(INDEX(GroupVertices[Group], MATCH(Vertices[[#This Row],[Vertex]],GroupVertices[Vertex],0)),1,1,"")</f>
        <v>ast</v>
      </c>
      <c r="BM19" s="3"/>
      <c r="BN19" s="3"/>
      <c r="BO19" s="3"/>
    </row>
    <row r="20" spans="1:67" x14ac:dyDescent="0.25">
      <c r="A20" s="64" t="s">
        <v>227</v>
      </c>
      <c r="B20" s="79"/>
      <c r="C20" s="79"/>
      <c r="D20" s="87"/>
      <c r="E20" s="104"/>
      <c r="F20" s="75" t="s">
        <v>417</v>
      </c>
      <c r="G20" s="105"/>
      <c r="H20" s="77"/>
      <c r="I20" s="90"/>
      <c r="J20" s="106"/>
      <c r="K20" s="77" t="s">
        <v>443</v>
      </c>
      <c r="L20" s="107"/>
      <c r="M20" s="101">
        <v>5321.00537109375</v>
      </c>
      <c r="N20" s="101">
        <v>5789.6572265625</v>
      </c>
      <c r="O20" s="102"/>
      <c r="P20" s="103"/>
      <c r="Q20" s="103"/>
      <c r="R20" s="73"/>
      <c r="S20" s="48">
        <v>61</v>
      </c>
      <c r="T20" s="48">
        <v>1</v>
      </c>
      <c r="U20" s="49">
        <v>23636.957479000001</v>
      </c>
      <c r="V20" s="49">
        <v>1.9380000000000001E-3</v>
      </c>
      <c r="W20" s="49">
        <v>2.1559999999999999E-3</v>
      </c>
      <c r="X20" s="49">
        <v>21.666523999999999</v>
      </c>
      <c r="Y20" s="49">
        <v>2.1152829190904283E-3</v>
      </c>
      <c r="Z20" s="49">
        <v>0</v>
      </c>
      <c r="AA20" s="91">
        <v>20</v>
      </c>
      <c r="AB20" s="91"/>
      <c r="AC20" s="92"/>
      <c r="AD20" s="66" t="s">
        <v>331</v>
      </c>
      <c r="AE20" s="66">
        <v>1</v>
      </c>
      <c r="AF20" s="66">
        <v>226134</v>
      </c>
      <c r="AG20" s="66">
        <v>1067</v>
      </c>
      <c r="AH20" s="66">
        <v>68</v>
      </c>
      <c r="AI20" s="66">
        <v>19800</v>
      </c>
      <c r="AJ20" s="66" t="s">
        <v>349</v>
      </c>
      <c r="AK20" s="66"/>
      <c r="AL20" s="69" t="s">
        <v>377</v>
      </c>
      <c r="AM20" s="66" t="s">
        <v>363</v>
      </c>
      <c r="AN20" s="68">
        <v>41219.266747685186</v>
      </c>
      <c r="AO20" s="69" t="s">
        <v>394</v>
      </c>
      <c r="AP20" s="66" t="b">
        <v>1</v>
      </c>
      <c r="AQ20" s="66" t="b">
        <v>0</v>
      </c>
      <c r="AR20" s="66" t="b">
        <v>1</v>
      </c>
      <c r="AS20" s="66" t="s">
        <v>297</v>
      </c>
      <c r="AT20" s="66">
        <v>118</v>
      </c>
      <c r="AU20" s="69" t="s">
        <v>409</v>
      </c>
      <c r="AV20" s="66" t="b">
        <v>1</v>
      </c>
      <c r="AW20" s="66" t="s">
        <v>423</v>
      </c>
      <c r="AX20" s="69" t="s">
        <v>426</v>
      </c>
      <c r="AY20" s="66" t="s">
        <v>65</v>
      </c>
      <c r="AZ20" s="48" t="s">
        <v>3372</v>
      </c>
      <c r="BA20" s="48" t="s">
        <v>3372</v>
      </c>
      <c r="BB20" s="48" t="s">
        <v>525</v>
      </c>
      <c r="BC20" s="48" t="s">
        <v>525</v>
      </c>
      <c r="BD20" s="48"/>
      <c r="BE20" s="48"/>
      <c r="BF20" s="118" t="s">
        <v>8802</v>
      </c>
      <c r="BG20" s="118" t="s">
        <v>8802</v>
      </c>
      <c r="BH20" s="118" t="s">
        <v>9131</v>
      </c>
      <c r="BI20" s="118" t="s">
        <v>9131</v>
      </c>
      <c r="BJ20" s="117" t="s">
        <v>9452</v>
      </c>
      <c r="BK20" s="119" t="s">
        <v>9452</v>
      </c>
      <c r="BL20" s="65" t="str">
        <f>REPLACE(INDEX(GroupVertices[Group], MATCH(Vertices[[#This Row],[Vertex]],GroupVertices[Vertex],0)),1,1,"")</f>
        <v>A</v>
      </c>
      <c r="BM20" s="3"/>
      <c r="BN20" s="3"/>
      <c r="BO20" s="3"/>
    </row>
    <row r="21" spans="1:67" x14ac:dyDescent="0.25">
      <c r="A21" s="64" t="s">
        <v>226</v>
      </c>
      <c r="B21" s="79"/>
      <c r="C21" s="79"/>
      <c r="D21" s="87"/>
      <c r="E21" s="104"/>
      <c r="F21" s="75" t="s">
        <v>416</v>
      </c>
      <c r="G21" s="105"/>
      <c r="H21" s="77"/>
      <c r="I21" s="90"/>
      <c r="J21" s="106"/>
      <c r="K21" s="77" t="s">
        <v>8628</v>
      </c>
      <c r="L21" s="107"/>
      <c r="M21" s="101">
        <v>4973.28125</v>
      </c>
      <c r="N21" s="101">
        <v>4723.32080078125</v>
      </c>
      <c r="O21" s="102"/>
      <c r="P21" s="103"/>
      <c r="Q21" s="103"/>
      <c r="R21" s="73"/>
      <c r="S21" s="48">
        <v>103</v>
      </c>
      <c r="T21" s="48">
        <v>2</v>
      </c>
      <c r="U21" s="49">
        <v>31458.733995999999</v>
      </c>
      <c r="V21" s="49">
        <v>2.1649999999999998E-3</v>
      </c>
      <c r="W21" s="49">
        <v>5.0099999999999997E-3</v>
      </c>
      <c r="X21" s="49">
        <v>40.767845999999999</v>
      </c>
      <c r="Y21" s="49">
        <v>2.7472527472527473E-4</v>
      </c>
      <c r="Z21" s="49">
        <v>0</v>
      </c>
      <c r="AA21" s="91">
        <v>21</v>
      </c>
      <c r="AB21" s="91"/>
      <c r="AC21" s="92"/>
      <c r="AD21" s="66" t="s">
        <v>330</v>
      </c>
      <c r="AE21" s="66">
        <v>1</v>
      </c>
      <c r="AF21" s="66">
        <v>151699</v>
      </c>
      <c r="AG21" s="66">
        <v>170121</v>
      </c>
      <c r="AH21" s="66">
        <v>1</v>
      </c>
      <c r="AI21" s="66">
        <v>19800</v>
      </c>
      <c r="AJ21" s="66" t="s">
        <v>348</v>
      </c>
      <c r="AK21" s="66"/>
      <c r="AL21" s="69" t="s">
        <v>376</v>
      </c>
      <c r="AM21" s="66" t="s">
        <v>388</v>
      </c>
      <c r="AN21" s="68">
        <v>41387.232048611113</v>
      </c>
      <c r="AO21" s="69" t="s">
        <v>393</v>
      </c>
      <c r="AP21" s="66" t="b">
        <v>0</v>
      </c>
      <c r="AQ21" s="66" t="b">
        <v>0</v>
      </c>
      <c r="AR21" s="66" t="b">
        <v>0</v>
      </c>
      <c r="AS21" s="66" t="s">
        <v>297</v>
      </c>
      <c r="AT21" s="66">
        <v>92</v>
      </c>
      <c r="AU21" s="69" t="s">
        <v>409</v>
      </c>
      <c r="AV21" s="66" t="b">
        <v>1</v>
      </c>
      <c r="AW21" s="66" t="s">
        <v>423</v>
      </c>
      <c r="AX21" s="69" t="s">
        <v>425</v>
      </c>
      <c r="AY21" s="66" t="s">
        <v>66</v>
      </c>
      <c r="AZ21" s="48" t="s">
        <v>8034</v>
      </c>
      <c r="BA21" s="48" t="s">
        <v>8034</v>
      </c>
      <c r="BB21" s="48" t="s">
        <v>3382</v>
      </c>
      <c r="BC21" s="48" t="s">
        <v>3382</v>
      </c>
      <c r="BD21" s="48"/>
      <c r="BE21" s="48"/>
      <c r="BF21" s="118" t="s">
        <v>8803</v>
      </c>
      <c r="BG21" s="118" t="s">
        <v>9098</v>
      </c>
      <c r="BH21" s="118" t="s">
        <v>9132</v>
      </c>
      <c r="BI21" s="118" t="s">
        <v>9132</v>
      </c>
      <c r="BJ21" s="117" t="s">
        <v>9452</v>
      </c>
      <c r="BK21" s="119" t="s">
        <v>9452</v>
      </c>
      <c r="BL21" s="65" t="str">
        <f>REPLACE(INDEX(GroupVertices[Group], MATCH(Vertices[[#This Row],[Vertex]],GroupVertices[Vertex],0)),1,1,"")</f>
        <v>A</v>
      </c>
      <c r="BM21" s="3"/>
      <c r="BN21" s="3"/>
      <c r="BO21" s="3"/>
    </row>
    <row r="22" spans="1:67" x14ac:dyDescent="0.25">
      <c r="A22" s="64" t="s">
        <v>486</v>
      </c>
      <c r="B22" s="79"/>
      <c r="C22" s="79"/>
      <c r="D22" s="87"/>
      <c r="E22" s="104"/>
      <c r="F22" s="75" t="s">
        <v>528</v>
      </c>
      <c r="G22" s="105"/>
      <c r="H22" s="77"/>
      <c r="I22" s="90"/>
      <c r="J22" s="106"/>
      <c r="K22" s="77" t="s">
        <v>694</v>
      </c>
      <c r="L22" s="107"/>
      <c r="M22" s="101">
        <v>598.50262451171875</v>
      </c>
      <c r="N22" s="101">
        <v>8801.68359375</v>
      </c>
      <c r="O22" s="102"/>
      <c r="P22" s="103"/>
      <c r="Q22" s="103"/>
      <c r="R22" s="73"/>
      <c r="S22" s="48">
        <v>0</v>
      </c>
      <c r="T22" s="48">
        <v>1</v>
      </c>
      <c r="U22" s="49">
        <v>0</v>
      </c>
      <c r="V22" s="49">
        <v>1.4840000000000001E-3</v>
      </c>
      <c r="W22" s="49">
        <v>9.9700000000000006E-4</v>
      </c>
      <c r="X22" s="49">
        <v>0.48002499999999998</v>
      </c>
      <c r="Y22" s="49">
        <v>0</v>
      </c>
      <c r="Z22" s="49">
        <v>0</v>
      </c>
      <c r="AA22" s="91">
        <v>22</v>
      </c>
      <c r="AB22" s="91"/>
      <c r="AC22" s="92"/>
      <c r="AD22" s="66" t="s">
        <v>587</v>
      </c>
      <c r="AE22" s="66">
        <v>38</v>
      </c>
      <c r="AF22" s="66">
        <v>28</v>
      </c>
      <c r="AG22" s="66">
        <v>79</v>
      </c>
      <c r="AH22" s="66">
        <v>4</v>
      </c>
      <c r="AI22" s="66">
        <v>19800</v>
      </c>
      <c r="AJ22" s="66" t="s">
        <v>607</v>
      </c>
      <c r="AK22" s="66" t="s">
        <v>623</v>
      </c>
      <c r="AL22" s="69" t="s">
        <v>635</v>
      </c>
      <c r="AM22" s="66" t="s">
        <v>363</v>
      </c>
      <c r="AN22" s="68">
        <v>42551.319351851853</v>
      </c>
      <c r="AO22" s="69" t="s">
        <v>642</v>
      </c>
      <c r="AP22" s="66" t="b">
        <v>0</v>
      </c>
      <c r="AQ22" s="66" t="b">
        <v>0</v>
      </c>
      <c r="AR22" s="66" t="b">
        <v>1</v>
      </c>
      <c r="AS22" s="66" t="s">
        <v>297</v>
      </c>
      <c r="AT22" s="66">
        <v>1</v>
      </c>
      <c r="AU22" s="69" t="s">
        <v>409</v>
      </c>
      <c r="AV22" s="66" t="b">
        <v>0</v>
      </c>
      <c r="AW22" s="66" t="s">
        <v>423</v>
      </c>
      <c r="AX22" s="69" t="s">
        <v>673</v>
      </c>
      <c r="AY22" s="66" t="s">
        <v>66</v>
      </c>
      <c r="AZ22" s="48"/>
      <c r="BA22" s="48"/>
      <c r="BB22" s="48"/>
      <c r="BC22" s="48"/>
      <c r="BD22" s="48"/>
      <c r="BE22" s="48"/>
      <c r="BF22" s="118" t="s">
        <v>8804</v>
      </c>
      <c r="BG22" s="118" t="s">
        <v>8804</v>
      </c>
      <c r="BH22" s="118" t="s">
        <v>9133</v>
      </c>
      <c r="BI22" s="118" t="s">
        <v>9133</v>
      </c>
      <c r="BJ22" s="117" t="s">
        <v>623</v>
      </c>
      <c r="BK22" s="120" t="str">
        <f>VLOOKUP(Vertices[[#This Row],[State]],'Sentiment Classification'!E:G,3,FALSE)</f>
        <v>East</v>
      </c>
      <c r="BL22" s="65" t="str">
        <f>REPLACE(INDEX(GroupVertices[Group], MATCH(Vertices[[#This Row],[Vertex]],GroupVertices[Vertex],0)),1,1,"")</f>
        <v>ast</v>
      </c>
    </row>
    <row r="23" spans="1:67" x14ac:dyDescent="0.25">
      <c r="A23" s="64" t="s">
        <v>487</v>
      </c>
      <c r="B23" s="79"/>
      <c r="C23" s="79"/>
      <c r="D23" s="87"/>
      <c r="E23" s="104"/>
      <c r="F23" s="75" t="s">
        <v>529</v>
      </c>
      <c r="G23" s="105"/>
      <c r="H23" s="77"/>
      <c r="I23" s="90"/>
      <c r="J23" s="106"/>
      <c r="K23" s="77" t="s">
        <v>695</v>
      </c>
      <c r="L23" s="107"/>
      <c r="M23" s="101">
        <v>348.60748291015625</v>
      </c>
      <c r="N23" s="101">
        <v>8579.2109375</v>
      </c>
      <c r="O23" s="102"/>
      <c r="P23" s="103"/>
      <c r="Q23" s="103"/>
      <c r="R23" s="73"/>
      <c r="S23" s="48">
        <v>0</v>
      </c>
      <c r="T23" s="48">
        <v>1</v>
      </c>
      <c r="U23" s="49">
        <v>0</v>
      </c>
      <c r="V23" s="49">
        <v>0.14285700000000001</v>
      </c>
      <c r="W23" s="49">
        <v>0</v>
      </c>
      <c r="X23" s="49">
        <v>0.65540500000000002</v>
      </c>
      <c r="Y23" s="49">
        <v>0</v>
      </c>
      <c r="Z23" s="49">
        <v>0</v>
      </c>
      <c r="AA23" s="91">
        <v>23</v>
      </c>
      <c r="AB23" s="91"/>
      <c r="AC23" s="92"/>
      <c r="AD23" s="66" t="s">
        <v>588</v>
      </c>
      <c r="AE23" s="66">
        <v>446</v>
      </c>
      <c r="AF23" s="66">
        <v>330</v>
      </c>
      <c r="AG23" s="66">
        <v>11732</v>
      </c>
      <c r="AH23" s="66">
        <v>8271</v>
      </c>
      <c r="AI23" s="66"/>
      <c r="AJ23" s="66" t="s">
        <v>608</v>
      </c>
      <c r="AK23" s="66" t="s">
        <v>624</v>
      </c>
      <c r="AL23" s="66"/>
      <c r="AM23" s="66"/>
      <c r="AN23" s="68">
        <v>42760.317326388889</v>
      </c>
      <c r="AO23" s="69" t="s">
        <v>643</v>
      </c>
      <c r="AP23" s="66" t="b">
        <v>1</v>
      </c>
      <c r="AQ23" s="66" t="b">
        <v>0</v>
      </c>
      <c r="AR23" s="66" t="b">
        <v>1</v>
      </c>
      <c r="AS23" s="66" t="s">
        <v>297</v>
      </c>
      <c r="AT23" s="66">
        <v>1</v>
      </c>
      <c r="AU23" s="66"/>
      <c r="AV23" s="66" t="b">
        <v>0</v>
      </c>
      <c r="AW23" s="66" t="s">
        <v>423</v>
      </c>
      <c r="AX23" s="69" t="s">
        <v>674</v>
      </c>
      <c r="AY23" s="66" t="s">
        <v>66</v>
      </c>
      <c r="AZ23" s="48"/>
      <c r="BA23" s="48"/>
      <c r="BB23" s="48"/>
      <c r="BC23" s="48"/>
      <c r="BD23" s="48" t="s">
        <v>526</v>
      </c>
      <c r="BE23" s="48" t="s">
        <v>526</v>
      </c>
      <c r="BF23" s="118" t="s">
        <v>8805</v>
      </c>
      <c r="BG23" s="118" t="s">
        <v>8805</v>
      </c>
      <c r="BH23" s="118" t="s">
        <v>9134</v>
      </c>
      <c r="BI23" s="118" t="s">
        <v>9134</v>
      </c>
      <c r="BJ23" s="117" t="s">
        <v>623</v>
      </c>
      <c r="BK23" s="120" t="str">
        <f>VLOOKUP(Vertices[[#This Row],[State]],'Sentiment Classification'!E:G,3,FALSE)</f>
        <v>East</v>
      </c>
      <c r="BL23" s="65" t="str">
        <f>REPLACE(INDEX(GroupVertices[Group], MATCH(Vertices[[#This Row],[Vertex]],GroupVertices[Vertex],0)),1,1,"")</f>
        <v>ast</v>
      </c>
    </row>
    <row r="24" spans="1:67" x14ac:dyDescent="0.25">
      <c r="A24" s="64" t="s">
        <v>490</v>
      </c>
      <c r="B24" s="79"/>
      <c r="C24" s="79"/>
      <c r="D24" s="87"/>
      <c r="E24" s="104"/>
      <c r="F24" s="75" t="s">
        <v>532</v>
      </c>
      <c r="G24" s="105"/>
      <c r="H24" s="77"/>
      <c r="I24" s="90"/>
      <c r="J24" s="106"/>
      <c r="K24" s="77" t="s">
        <v>696</v>
      </c>
      <c r="L24" s="107"/>
      <c r="M24" s="101">
        <v>510.31103515625</v>
      </c>
      <c r="N24" s="101">
        <v>9137.6044921875</v>
      </c>
      <c r="O24" s="102"/>
      <c r="P24" s="103"/>
      <c r="Q24" s="103"/>
      <c r="R24" s="73"/>
      <c r="S24" s="48">
        <v>4</v>
      </c>
      <c r="T24" s="48">
        <v>0</v>
      </c>
      <c r="U24" s="49">
        <v>12</v>
      </c>
      <c r="V24" s="49">
        <v>0.25</v>
      </c>
      <c r="W24" s="49">
        <v>0</v>
      </c>
      <c r="X24" s="49">
        <v>2.3783759999999998</v>
      </c>
      <c r="Y24" s="49">
        <v>0</v>
      </c>
      <c r="Z24" s="49">
        <v>0</v>
      </c>
      <c r="AA24" s="91">
        <v>24</v>
      </c>
      <c r="AB24" s="91"/>
      <c r="AC24" s="92"/>
      <c r="AD24" s="66" t="s">
        <v>589</v>
      </c>
      <c r="AE24" s="66">
        <v>20</v>
      </c>
      <c r="AF24" s="66">
        <v>82</v>
      </c>
      <c r="AG24" s="66">
        <v>2540</v>
      </c>
      <c r="AH24" s="66">
        <v>2062</v>
      </c>
      <c r="AI24" s="66"/>
      <c r="AJ24" s="66"/>
      <c r="AK24" s="66"/>
      <c r="AL24" s="66"/>
      <c r="AM24" s="66"/>
      <c r="AN24" s="68">
        <v>42468.322685185187</v>
      </c>
      <c r="AO24" s="69" t="s">
        <v>644</v>
      </c>
      <c r="AP24" s="66" t="b">
        <v>0</v>
      </c>
      <c r="AQ24" s="66" t="b">
        <v>0</v>
      </c>
      <c r="AR24" s="66" t="b">
        <v>0</v>
      </c>
      <c r="AS24" s="66" t="s">
        <v>297</v>
      </c>
      <c r="AT24" s="66">
        <v>1</v>
      </c>
      <c r="AU24" s="69" t="s">
        <v>409</v>
      </c>
      <c r="AV24" s="66" t="b">
        <v>0</v>
      </c>
      <c r="AW24" s="66" t="s">
        <v>423</v>
      </c>
      <c r="AX24" s="69" t="s">
        <v>675</v>
      </c>
      <c r="AY24" s="66" t="s">
        <v>66</v>
      </c>
      <c r="AZ24" s="48"/>
      <c r="BA24" s="48"/>
      <c r="BB24" s="48"/>
      <c r="BC24" s="48"/>
      <c r="BD24" s="48"/>
      <c r="BE24" s="48"/>
      <c r="BF24" s="118"/>
      <c r="BG24" s="118"/>
      <c r="BH24" s="118"/>
      <c r="BI24" s="118"/>
      <c r="BJ24" s="117" t="s">
        <v>623</v>
      </c>
      <c r="BK24" s="120" t="str">
        <f>VLOOKUP(Vertices[[#This Row],[State]],'Sentiment Classification'!E:G,3,FALSE)</f>
        <v>East</v>
      </c>
      <c r="BL24" s="65" t="str">
        <f>REPLACE(INDEX(GroupVertices[Group], MATCH(Vertices[[#This Row],[Vertex]],GroupVertices[Vertex],0)),1,1,"")</f>
        <v>ast</v>
      </c>
    </row>
    <row r="25" spans="1:67" x14ac:dyDescent="0.25">
      <c r="A25" s="64" t="s">
        <v>488</v>
      </c>
      <c r="B25" s="79"/>
      <c r="C25" s="79"/>
      <c r="D25" s="87"/>
      <c r="E25" s="104"/>
      <c r="F25" s="75" t="s">
        <v>530</v>
      </c>
      <c r="G25" s="105"/>
      <c r="H25" s="77"/>
      <c r="I25" s="90"/>
      <c r="J25" s="106"/>
      <c r="K25" s="77" t="s">
        <v>697</v>
      </c>
      <c r="L25" s="107"/>
      <c r="M25" s="101">
        <v>805.081298828125</v>
      </c>
      <c r="N25" s="101">
        <v>8831.2841796875</v>
      </c>
      <c r="O25" s="102"/>
      <c r="P25" s="103"/>
      <c r="Q25" s="103"/>
      <c r="R25" s="73"/>
      <c r="S25" s="48">
        <v>0</v>
      </c>
      <c r="T25" s="48">
        <v>1</v>
      </c>
      <c r="U25" s="49">
        <v>0</v>
      </c>
      <c r="V25" s="49">
        <v>0.14285700000000001</v>
      </c>
      <c r="W25" s="49">
        <v>0</v>
      </c>
      <c r="X25" s="49">
        <v>0.65540500000000002</v>
      </c>
      <c r="Y25" s="49">
        <v>0</v>
      </c>
      <c r="Z25" s="49">
        <v>0</v>
      </c>
      <c r="AA25" s="91">
        <v>25</v>
      </c>
      <c r="AB25" s="91"/>
      <c r="AC25" s="92"/>
      <c r="AD25" s="66" t="s">
        <v>590</v>
      </c>
      <c r="AE25" s="66">
        <v>37</v>
      </c>
      <c r="AF25" s="66">
        <v>97</v>
      </c>
      <c r="AG25" s="66">
        <v>8653</v>
      </c>
      <c r="AH25" s="66">
        <v>5265</v>
      </c>
      <c r="AI25" s="66"/>
      <c r="AJ25" s="66" t="s">
        <v>609</v>
      </c>
      <c r="AK25" s="66" t="s">
        <v>625</v>
      </c>
      <c r="AL25" s="66"/>
      <c r="AM25" s="66"/>
      <c r="AN25" s="68">
        <v>42426.279247685183</v>
      </c>
      <c r="AO25" s="69" t="s">
        <v>645</v>
      </c>
      <c r="AP25" s="66" t="b">
        <v>1</v>
      </c>
      <c r="AQ25" s="66" t="b">
        <v>0</v>
      </c>
      <c r="AR25" s="66" t="b">
        <v>1</v>
      </c>
      <c r="AS25" s="66" t="s">
        <v>297</v>
      </c>
      <c r="AT25" s="66">
        <v>5</v>
      </c>
      <c r="AU25" s="66"/>
      <c r="AV25" s="66" t="b">
        <v>0</v>
      </c>
      <c r="AW25" s="66" t="s">
        <v>423</v>
      </c>
      <c r="AX25" s="69" t="s">
        <v>676</v>
      </c>
      <c r="AY25" s="66" t="s">
        <v>66</v>
      </c>
      <c r="AZ25" s="48"/>
      <c r="BA25" s="48"/>
      <c r="BB25" s="48"/>
      <c r="BC25" s="48"/>
      <c r="BD25" s="48" t="s">
        <v>526</v>
      </c>
      <c r="BE25" s="48" t="s">
        <v>526</v>
      </c>
      <c r="BF25" s="118" t="s">
        <v>8805</v>
      </c>
      <c r="BG25" s="118" t="s">
        <v>8805</v>
      </c>
      <c r="BH25" s="118" t="s">
        <v>9134</v>
      </c>
      <c r="BI25" s="118" t="s">
        <v>9134</v>
      </c>
      <c r="BJ25" s="117" t="s">
        <v>623</v>
      </c>
      <c r="BK25" s="120" t="str">
        <f>VLOOKUP(Vertices[[#This Row],[State]],'Sentiment Classification'!E:G,3,FALSE)</f>
        <v>East</v>
      </c>
      <c r="BL25" s="65" t="str">
        <f>REPLACE(INDEX(GroupVertices[Group], MATCH(Vertices[[#This Row],[Vertex]],GroupVertices[Vertex],0)),1,1,"")</f>
        <v>ast</v>
      </c>
    </row>
    <row r="26" spans="1:67" x14ac:dyDescent="0.25">
      <c r="A26" s="64" t="s">
        <v>489</v>
      </c>
      <c r="B26" s="79"/>
      <c r="C26" s="79"/>
      <c r="D26" s="87"/>
      <c r="E26" s="104"/>
      <c r="F26" s="75" t="s">
        <v>531</v>
      </c>
      <c r="G26" s="105"/>
      <c r="H26" s="77"/>
      <c r="I26" s="90"/>
      <c r="J26" s="106"/>
      <c r="K26" s="77" t="s">
        <v>698</v>
      </c>
      <c r="L26" s="107"/>
      <c r="M26" s="101">
        <v>215.54081726074219</v>
      </c>
      <c r="N26" s="101">
        <v>9443.9267578125</v>
      </c>
      <c r="O26" s="102"/>
      <c r="P26" s="103"/>
      <c r="Q26" s="103"/>
      <c r="R26" s="73"/>
      <c r="S26" s="48">
        <v>0</v>
      </c>
      <c r="T26" s="48">
        <v>1</v>
      </c>
      <c r="U26" s="49">
        <v>0</v>
      </c>
      <c r="V26" s="49">
        <v>0.14285700000000001</v>
      </c>
      <c r="W26" s="49">
        <v>0</v>
      </c>
      <c r="X26" s="49">
        <v>0.65540500000000002</v>
      </c>
      <c r="Y26" s="49">
        <v>0</v>
      </c>
      <c r="Z26" s="49">
        <v>0</v>
      </c>
      <c r="AA26" s="91">
        <v>26</v>
      </c>
      <c r="AB26" s="91"/>
      <c r="AC26" s="92"/>
      <c r="AD26" s="66" t="s">
        <v>526</v>
      </c>
      <c r="AE26" s="66">
        <v>1449</v>
      </c>
      <c r="AF26" s="66">
        <v>182</v>
      </c>
      <c r="AG26" s="66">
        <v>5105</v>
      </c>
      <c r="AH26" s="66">
        <v>6862</v>
      </c>
      <c r="AI26" s="66"/>
      <c r="AJ26" s="66"/>
      <c r="AK26" s="66" t="s">
        <v>626</v>
      </c>
      <c r="AL26" s="66"/>
      <c r="AM26" s="66"/>
      <c r="AN26" s="68">
        <v>42284.740949074076</v>
      </c>
      <c r="AO26" s="69" t="s">
        <v>646</v>
      </c>
      <c r="AP26" s="66" t="b">
        <v>1</v>
      </c>
      <c r="AQ26" s="66" t="b">
        <v>0</v>
      </c>
      <c r="AR26" s="66" t="b">
        <v>0</v>
      </c>
      <c r="AS26" s="66" t="s">
        <v>297</v>
      </c>
      <c r="AT26" s="66">
        <v>1</v>
      </c>
      <c r="AU26" s="69" t="s">
        <v>409</v>
      </c>
      <c r="AV26" s="66" t="b">
        <v>0</v>
      </c>
      <c r="AW26" s="66" t="s">
        <v>423</v>
      </c>
      <c r="AX26" s="69" t="s">
        <v>677</v>
      </c>
      <c r="AY26" s="66" t="s">
        <v>66</v>
      </c>
      <c r="AZ26" s="48"/>
      <c r="BA26" s="48"/>
      <c r="BB26" s="48"/>
      <c r="BC26" s="48"/>
      <c r="BD26" s="48" t="s">
        <v>526</v>
      </c>
      <c r="BE26" s="48" t="s">
        <v>526</v>
      </c>
      <c r="BF26" s="118" t="s">
        <v>8805</v>
      </c>
      <c r="BG26" s="118" t="s">
        <v>8805</v>
      </c>
      <c r="BH26" s="118" t="s">
        <v>9134</v>
      </c>
      <c r="BI26" s="118" t="s">
        <v>9134</v>
      </c>
      <c r="BJ26" s="117" t="s">
        <v>623</v>
      </c>
      <c r="BK26" s="120" t="str">
        <f>VLOOKUP(Vertices[[#This Row],[State]],'Sentiment Classification'!E:G,3,FALSE)</f>
        <v>East</v>
      </c>
      <c r="BL26" s="65" t="str">
        <f>REPLACE(INDEX(GroupVertices[Group], MATCH(Vertices[[#This Row],[Vertex]],GroupVertices[Vertex],0)),1,1,"")</f>
        <v>ast</v>
      </c>
    </row>
    <row r="27" spans="1:67" x14ac:dyDescent="0.25">
      <c r="A27" s="64" t="s">
        <v>491</v>
      </c>
      <c r="B27" s="79"/>
      <c r="C27" s="79"/>
      <c r="D27" s="87"/>
      <c r="E27" s="104"/>
      <c r="F27" s="75" t="s">
        <v>418</v>
      </c>
      <c r="G27" s="105"/>
      <c r="H27" s="77"/>
      <c r="I27" s="90"/>
      <c r="J27" s="106"/>
      <c r="K27" s="77" t="s">
        <v>699</v>
      </c>
      <c r="L27" s="107"/>
      <c r="M27" s="101">
        <v>672.0146484375</v>
      </c>
      <c r="N27" s="101">
        <v>9696</v>
      </c>
      <c r="O27" s="102"/>
      <c r="P27" s="103"/>
      <c r="Q27" s="103"/>
      <c r="R27" s="73"/>
      <c r="S27" s="48">
        <v>0</v>
      </c>
      <c r="T27" s="48">
        <v>1</v>
      </c>
      <c r="U27" s="49">
        <v>0</v>
      </c>
      <c r="V27" s="49">
        <v>0.14285700000000001</v>
      </c>
      <c r="W27" s="49">
        <v>0</v>
      </c>
      <c r="X27" s="49">
        <v>0.65540500000000002</v>
      </c>
      <c r="Y27" s="49">
        <v>0</v>
      </c>
      <c r="Z27" s="49">
        <v>0</v>
      </c>
      <c r="AA27" s="91">
        <v>27</v>
      </c>
      <c r="AB27" s="91"/>
      <c r="AC27" s="92"/>
      <c r="AD27" s="66" t="s">
        <v>591</v>
      </c>
      <c r="AE27" s="66">
        <v>232</v>
      </c>
      <c r="AF27" s="66">
        <v>25</v>
      </c>
      <c r="AG27" s="66">
        <v>1947</v>
      </c>
      <c r="AH27" s="66">
        <v>1722</v>
      </c>
      <c r="AI27" s="66"/>
      <c r="AJ27" s="66"/>
      <c r="AK27" s="66"/>
      <c r="AL27" s="66"/>
      <c r="AM27" s="66"/>
      <c r="AN27" s="68">
        <v>42732.463495370372</v>
      </c>
      <c r="AO27" s="66"/>
      <c r="AP27" s="66" t="b">
        <v>1</v>
      </c>
      <c r="AQ27" s="66" t="b">
        <v>1</v>
      </c>
      <c r="AR27" s="66" t="b">
        <v>0</v>
      </c>
      <c r="AS27" s="66" t="s">
        <v>297</v>
      </c>
      <c r="AT27" s="66">
        <v>0</v>
      </c>
      <c r="AU27" s="66"/>
      <c r="AV27" s="66" t="b">
        <v>0</v>
      </c>
      <c r="AW27" s="66" t="s">
        <v>423</v>
      </c>
      <c r="AX27" s="69" t="s">
        <v>678</v>
      </c>
      <c r="AY27" s="66" t="s">
        <v>66</v>
      </c>
      <c r="AZ27" s="48"/>
      <c r="BA27" s="48"/>
      <c r="BB27" s="48"/>
      <c r="BC27" s="48"/>
      <c r="BD27" s="48" t="s">
        <v>526</v>
      </c>
      <c r="BE27" s="48" t="s">
        <v>526</v>
      </c>
      <c r="BF27" s="118" t="s">
        <v>8805</v>
      </c>
      <c r="BG27" s="118" t="s">
        <v>8805</v>
      </c>
      <c r="BH27" s="118" t="s">
        <v>9134</v>
      </c>
      <c r="BI27" s="118" t="s">
        <v>9134</v>
      </c>
      <c r="BJ27" s="117" t="s">
        <v>623</v>
      </c>
      <c r="BK27" s="120" t="str">
        <f>VLOOKUP(Vertices[[#This Row],[State]],'Sentiment Classification'!E:G,3,FALSE)</f>
        <v>East</v>
      </c>
      <c r="BL27" s="65" t="str">
        <f>REPLACE(INDEX(GroupVertices[Group], MATCH(Vertices[[#This Row],[Vertex]],GroupVertices[Vertex],0)),1,1,"")</f>
        <v>ast</v>
      </c>
    </row>
    <row r="28" spans="1:67" x14ac:dyDescent="0.25">
      <c r="A28" s="64" t="s">
        <v>492</v>
      </c>
      <c r="B28" s="79"/>
      <c r="C28" s="79"/>
      <c r="D28" s="87"/>
      <c r="E28" s="104"/>
      <c r="F28" s="75" t="s">
        <v>533</v>
      </c>
      <c r="G28" s="105"/>
      <c r="H28" s="77"/>
      <c r="I28" s="90"/>
      <c r="J28" s="106"/>
      <c r="K28" s="77" t="s">
        <v>700</v>
      </c>
      <c r="L28" s="107"/>
      <c r="M28" s="101">
        <v>581.742919921875</v>
      </c>
      <c r="N28" s="101">
        <v>8724.8740234375</v>
      </c>
      <c r="O28" s="102"/>
      <c r="P28" s="103"/>
      <c r="Q28" s="103"/>
      <c r="R28" s="73"/>
      <c r="S28" s="48">
        <v>0</v>
      </c>
      <c r="T28" s="48">
        <v>1</v>
      </c>
      <c r="U28" s="49">
        <v>0</v>
      </c>
      <c r="V28" s="49">
        <v>7.6923000000000005E-2</v>
      </c>
      <c r="W28" s="49">
        <v>0</v>
      </c>
      <c r="X28" s="49">
        <v>0.60617699999999997</v>
      </c>
      <c r="Y28" s="49">
        <v>0</v>
      </c>
      <c r="Z28" s="49">
        <v>0</v>
      </c>
      <c r="AA28" s="91">
        <v>28</v>
      </c>
      <c r="AB28" s="91"/>
      <c r="AC28" s="92"/>
      <c r="AD28" s="66" t="s">
        <v>592</v>
      </c>
      <c r="AE28" s="66">
        <v>309</v>
      </c>
      <c r="AF28" s="66">
        <v>92</v>
      </c>
      <c r="AG28" s="66">
        <v>7975</v>
      </c>
      <c r="AH28" s="66">
        <v>7484</v>
      </c>
      <c r="AI28" s="66"/>
      <c r="AJ28" s="66"/>
      <c r="AK28" s="66" t="s">
        <v>366</v>
      </c>
      <c r="AL28" s="66"/>
      <c r="AM28" s="66"/>
      <c r="AN28" s="68">
        <v>42639.600254629629</v>
      </c>
      <c r="AO28" s="66"/>
      <c r="AP28" s="66" t="b">
        <v>1</v>
      </c>
      <c r="AQ28" s="66" t="b">
        <v>0</v>
      </c>
      <c r="AR28" s="66" t="b">
        <v>0</v>
      </c>
      <c r="AS28" s="66" t="s">
        <v>297</v>
      </c>
      <c r="AT28" s="66">
        <v>8</v>
      </c>
      <c r="AU28" s="66"/>
      <c r="AV28" s="66" t="b">
        <v>0</v>
      </c>
      <c r="AW28" s="66" t="s">
        <v>423</v>
      </c>
      <c r="AX28" s="69" t="s">
        <v>679</v>
      </c>
      <c r="AY28" s="66" t="s">
        <v>66</v>
      </c>
      <c r="AZ28" s="48" t="s">
        <v>8770</v>
      </c>
      <c r="BA28" s="48" t="s">
        <v>8770</v>
      </c>
      <c r="BB28" s="48" t="s">
        <v>8786</v>
      </c>
      <c r="BC28" s="48" t="s">
        <v>8786</v>
      </c>
      <c r="BD28" s="48"/>
      <c r="BE28" s="48"/>
      <c r="BF28" s="118" t="s">
        <v>8806</v>
      </c>
      <c r="BG28" s="118" t="s">
        <v>8806</v>
      </c>
      <c r="BH28" s="118" t="s">
        <v>9135</v>
      </c>
      <c r="BI28" s="118" t="s">
        <v>9135</v>
      </c>
      <c r="BJ28" s="117" t="s">
        <v>623</v>
      </c>
      <c r="BK28" s="120" t="str">
        <f>VLOOKUP(Vertices[[#This Row],[State]],'Sentiment Classification'!E:G,3,FALSE)</f>
        <v>East</v>
      </c>
      <c r="BL28" s="65" t="str">
        <f>REPLACE(INDEX(GroupVertices[Group], MATCH(Vertices[[#This Row],[Vertex]],GroupVertices[Vertex],0)),1,1,"")</f>
        <v>ast</v>
      </c>
    </row>
    <row r="29" spans="1:67" x14ac:dyDescent="0.25">
      <c r="A29" s="64" t="s">
        <v>502</v>
      </c>
      <c r="B29" s="79"/>
      <c r="C29" s="79"/>
      <c r="D29" s="87"/>
      <c r="E29" s="104"/>
      <c r="F29" s="75" t="s">
        <v>668</v>
      </c>
      <c r="G29" s="105"/>
      <c r="H29" s="77"/>
      <c r="I29" s="90"/>
      <c r="J29" s="106"/>
      <c r="K29" s="77" t="s">
        <v>701</v>
      </c>
      <c r="L29" s="107"/>
      <c r="M29" s="101">
        <v>5301.802734375</v>
      </c>
      <c r="N29" s="101">
        <v>5797.7607421875</v>
      </c>
      <c r="O29" s="102"/>
      <c r="P29" s="103"/>
      <c r="Q29" s="103"/>
      <c r="R29" s="73"/>
      <c r="S29" s="48">
        <v>7</v>
      </c>
      <c r="T29" s="48">
        <v>0</v>
      </c>
      <c r="U29" s="49">
        <v>42</v>
      </c>
      <c r="V29" s="49">
        <v>0.14285700000000001</v>
      </c>
      <c r="W29" s="49">
        <v>0</v>
      </c>
      <c r="X29" s="49">
        <v>3.7567539999999999</v>
      </c>
      <c r="Y29" s="49">
        <v>0</v>
      </c>
      <c r="Z29" s="49">
        <v>0</v>
      </c>
      <c r="AA29" s="91">
        <v>29</v>
      </c>
      <c r="AB29" s="91"/>
      <c r="AC29" s="92"/>
      <c r="AD29" s="66" t="s">
        <v>593</v>
      </c>
      <c r="AE29" s="66">
        <v>7</v>
      </c>
      <c r="AF29" s="66">
        <v>256</v>
      </c>
      <c r="AG29" s="66">
        <v>1623</v>
      </c>
      <c r="AH29" s="66">
        <v>0</v>
      </c>
      <c r="AI29" s="66"/>
      <c r="AJ29" s="66" t="s">
        <v>610</v>
      </c>
      <c r="AK29" s="66"/>
      <c r="AL29" s="69" t="s">
        <v>636</v>
      </c>
      <c r="AM29" s="66"/>
      <c r="AN29" s="68">
        <v>42492.324479166666</v>
      </c>
      <c r="AO29" s="69" t="s">
        <v>647</v>
      </c>
      <c r="AP29" s="66" t="b">
        <v>0</v>
      </c>
      <c r="AQ29" s="66" t="b">
        <v>0</v>
      </c>
      <c r="AR29" s="66" t="b">
        <v>0</v>
      </c>
      <c r="AS29" s="66" t="s">
        <v>658</v>
      </c>
      <c r="AT29" s="66">
        <v>1</v>
      </c>
      <c r="AU29" s="69" t="s">
        <v>409</v>
      </c>
      <c r="AV29" s="66" t="b">
        <v>0</v>
      </c>
      <c r="AW29" s="66" t="s">
        <v>423</v>
      </c>
      <c r="AX29" s="69" t="s">
        <v>680</v>
      </c>
      <c r="AY29" s="66" t="s">
        <v>65</v>
      </c>
      <c r="AZ29" s="48"/>
      <c r="BA29" s="48"/>
      <c r="BB29" s="48"/>
      <c r="BC29" s="48"/>
      <c r="BD29" s="48"/>
      <c r="BE29" s="48"/>
      <c r="BF29" s="48"/>
      <c r="BG29" s="48"/>
      <c r="BH29" s="48"/>
      <c r="BI29" s="48"/>
      <c r="BJ29" s="117" t="s">
        <v>9452</v>
      </c>
      <c r="BK29" s="119" t="s">
        <v>9452</v>
      </c>
      <c r="BL29" s="65" t="str">
        <f>REPLACE(INDEX(GroupVertices[Group], MATCH(Vertices[[#This Row],[Vertex]],GroupVertices[Vertex],0)),1,1,"")</f>
        <v>A</v>
      </c>
    </row>
    <row r="30" spans="1:67" x14ac:dyDescent="0.25">
      <c r="A30" s="64" t="s">
        <v>493</v>
      </c>
      <c r="B30" s="79"/>
      <c r="C30" s="79"/>
      <c r="D30" s="87"/>
      <c r="E30" s="104"/>
      <c r="F30" s="75" t="s">
        <v>534</v>
      </c>
      <c r="G30" s="105"/>
      <c r="H30" s="77"/>
      <c r="I30" s="90"/>
      <c r="J30" s="106"/>
      <c r="K30" s="77" t="s">
        <v>702</v>
      </c>
      <c r="L30" s="107"/>
      <c r="M30" s="101">
        <v>587.57659912109375</v>
      </c>
      <c r="N30" s="101">
        <v>9150.1376953125</v>
      </c>
      <c r="O30" s="102"/>
      <c r="P30" s="103"/>
      <c r="Q30" s="103"/>
      <c r="R30" s="73"/>
      <c r="S30" s="48">
        <v>0</v>
      </c>
      <c r="T30" s="48">
        <v>1</v>
      </c>
      <c r="U30" s="49">
        <v>0</v>
      </c>
      <c r="V30" s="49">
        <v>1.374E-3</v>
      </c>
      <c r="W30" s="49">
        <v>4.1599999999999997E-4</v>
      </c>
      <c r="X30" s="49">
        <v>0.44704100000000002</v>
      </c>
      <c r="Y30" s="49">
        <v>0</v>
      </c>
      <c r="Z30" s="49">
        <v>0</v>
      </c>
      <c r="AA30" s="91">
        <v>30</v>
      </c>
      <c r="AB30" s="91"/>
      <c r="AC30" s="92"/>
      <c r="AD30" s="66" t="s">
        <v>594</v>
      </c>
      <c r="AE30" s="66">
        <v>83</v>
      </c>
      <c r="AF30" s="66">
        <v>25</v>
      </c>
      <c r="AG30" s="66">
        <v>512</v>
      </c>
      <c r="AH30" s="66">
        <v>424</v>
      </c>
      <c r="AI30" s="66">
        <v>19800</v>
      </c>
      <c r="AJ30" s="66" t="s">
        <v>611</v>
      </c>
      <c r="AK30" s="66" t="s">
        <v>627</v>
      </c>
      <c r="AL30" s="66"/>
      <c r="AM30" s="66" t="s">
        <v>363</v>
      </c>
      <c r="AN30" s="68">
        <v>41824.191967592589</v>
      </c>
      <c r="AO30" s="69" t="s">
        <v>648</v>
      </c>
      <c r="AP30" s="66" t="b">
        <v>0</v>
      </c>
      <c r="AQ30" s="66" t="b">
        <v>0</v>
      </c>
      <c r="AR30" s="66" t="b">
        <v>0</v>
      </c>
      <c r="AS30" s="66" t="s">
        <v>297</v>
      </c>
      <c r="AT30" s="66">
        <v>0</v>
      </c>
      <c r="AU30" s="69" t="s">
        <v>661</v>
      </c>
      <c r="AV30" s="66" t="b">
        <v>0</v>
      </c>
      <c r="AW30" s="66" t="s">
        <v>423</v>
      </c>
      <c r="AX30" s="69" t="s">
        <v>681</v>
      </c>
      <c r="AY30" s="66" t="s">
        <v>66</v>
      </c>
      <c r="AZ30" s="48"/>
      <c r="BA30" s="48"/>
      <c r="BB30" s="48"/>
      <c r="BC30" s="48"/>
      <c r="BD30" s="48"/>
      <c r="BE30" s="48"/>
      <c r="BF30" s="118" t="s">
        <v>8807</v>
      </c>
      <c r="BG30" s="118" t="s">
        <v>8807</v>
      </c>
      <c r="BH30" s="118" t="s">
        <v>9136</v>
      </c>
      <c r="BI30" s="118" t="s">
        <v>9136</v>
      </c>
      <c r="BJ30" s="117" t="s">
        <v>623</v>
      </c>
      <c r="BK30" s="120" t="str">
        <f>VLOOKUP(Vertices[[#This Row],[State]],'Sentiment Classification'!E:G,3,FALSE)</f>
        <v>East</v>
      </c>
      <c r="BL30" s="65" t="str">
        <f>REPLACE(INDEX(GroupVertices[Group], MATCH(Vertices[[#This Row],[Vertex]],GroupVertices[Vertex],0)),1,1,"")</f>
        <v>ast</v>
      </c>
    </row>
    <row r="31" spans="1:67" x14ac:dyDescent="0.25">
      <c r="A31" s="64" t="s">
        <v>494</v>
      </c>
      <c r="B31" s="79"/>
      <c r="C31" s="79"/>
      <c r="D31" s="87"/>
      <c r="E31" s="104"/>
      <c r="F31" s="75" t="s">
        <v>535</v>
      </c>
      <c r="G31" s="105"/>
      <c r="H31" s="77"/>
      <c r="I31" s="90"/>
      <c r="J31" s="106"/>
      <c r="K31" s="77" t="s">
        <v>703</v>
      </c>
      <c r="L31" s="107"/>
      <c r="M31" s="101">
        <v>579.75823974609375</v>
      </c>
      <c r="N31" s="101">
        <v>9182.80078125</v>
      </c>
      <c r="O31" s="102"/>
      <c r="P31" s="103"/>
      <c r="Q31" s="103"/>
      <c r="R31" s="73"/>
      <c r="S31" s="48">
        <v>0</v>
      </c>
      <c r="T31" s="48">
        <v>1</v>
      </c>
      <c r="U31" s="49">
        <v>0</v>
      </c>
      <c r="V31" s="49">
        <v>1.4840000000000001E-3</v>
      </c>
      <c r="W31" s="49">
        <v>9.9700000000000006E-4</v>
      </c>
      <c r="X31" s="49">
        <v>0.48002499999999998</v>
      </c>
      <c r="Y31" s="49">
        <v>0</v>
      </c>
      <c r="Z31" s="49">
        <v>0</v>
      </c>
      <c r="AA31" s="91">
        <v>31</v>
      </c>
      <c r="AB31" s="91"/>
      <c r="AC31" s="92"/>
      <c r="AD31" s="66" t="s">
        <v>595</v>
      </c>
      <c r="AE31" s="66">
        <v>298</v>
      </c>
      <c r="AF31" s="66">
        <v>191</v>
      </c>
      <c r="AG31" s="66">
        <v>191</v>
      </c>
      <c r="AH31" s="66">
        <v>332</v>
      </c>
      <c r="AI31" s="66">
        <v>19800</v>
      </c>
      <c r="AJ31" s="66" t="s">
        <v>612</v>
      </c>
      <c r="AK31" s="66" t="s">
        <v>628</v>
      </c>
      <c r="AL31" s="66"/>
      <c r="AM31" s="66" t="s">
        <v>363</v>
      </c>
      <c r="AN31" s="68">
        <v>41207.375937500001</v>
      </c>
      <c r="AO31" s="66"/>
      <c r="AP31" s="66" t="b">
        <v>1</v>
      </c>
      <c r="AQ31" s="66" t="b">
        <v>0</v>
      </c>
      <c r="AR31" s="66" t="b">
        <v>1</v>
      </c>
      <c r="AS31" s="66" t="s">
        <v>297</v>
      </c>
      <c r="AT31" s="66">
        <v>0</v>
      </c>
      <c r="AU31" s="69" t="s">
        <v>409</v>
      </c>
      <c r="AV31" s="66" t="b">
        <v>0</v>
      </c>
      <c r="AW31" s="66" t="s">
        <v>423</v>
      </c>
      <c r="AX31" s="69" t="s">
        <v>682</v>
      </c>
      <c r="AY31" s="66" t="s">
        <v>66</v>
      </c>
      <c r="AZ31" s="48"/>
      <c r="BA31" s="48"/>
      <c r="BB31" s="48"/>
      <c r="BC31" s="48"/>
      <c r="BD31" s="48"/>
      <c r="BE31" s="48"/>
      <c r="BF31" s="118" t="s">
        <v>8808</v>
      </c>
      <c r="BG31" s="118" t="s">
        <v>8808</v>
      </c>
      <c r="BH31" s="118" t="s">
        <v>9137</v>
      </c>
      <c r="BI31" s="118" t="s">
        <v>9137</v>
      </c>
      <c r="BJ31" s="117" t="s">
        <v>623</v>
      </c>
      <c r="BK31" s="120" t="str">
        <f>VLOOKUP(Vertices[[#This Row],[State]],'Sentiment Classification'!E:G,3,FALSE)</f>
        <v>East</v>
      </c>
      <c r="BL31" s="65" t="str">
        <f>REPLACE(INDEX(GroupVertices[Group], MATCH(Vertices[[#This Row],[Vertex]],GroupVertices[Vertex],0)),1,1,"")</f>
        <v>ast</v>
      </c>
    </row>
    <row r="32" spans="1:67" x14ac:dyDescent="0.25">
      <c r="A32" s="64" t="s">
        <v>495</v>
      </c>
      <c r="B32" s="79"/>
      <c r="C32" s="79"/>
      <c r="D32" s="87"/>
      <c r="E32" s="104"/>
      <c r="F32" s="75" t="s">
        <v>536</v>
      </c>
      <c r="G32" s="105"/>
      <c r="H32" s="77"/>
      <c r="I32" s="90"/>
      <c r="J32" s="106"/>
      <c r="K32" s="77" t="s">
        <v>704</v>
      </c>
      <c r="L32" s="107"/>
      <c r="M32" s="101">
        <v>585.75848388671875</v>
      </c>
      <c r="N32" s="101">
        <v>8807.6591796875</v>
      </c>
      <c r="O32" s="102"/>
      <c r="P32" s="103"/>
      <c r="Q32" s="103"/>
      <c r="R32" s="73"/>
      <c r="S32" s="48">
        <v>0</v>
      </c>
      <c r="T32" s="48">
        <v>1</v>
      </c>
      <c r="U32" s="49">
        <v>0</v>
      </c>
      <c r="V32" s="49">
        <v>1.4840000000000001E-3</v>
      </c>
      <c r="W32" s="49">
        <v>9.9700000000000006E-4</v>
      </c>
      <c r="X32" s="49">
        <v>0.48002499999999998</v>
      </c>
      <c r="Y32" s="49">
        <v>0</v>
      </c>
      <c r="Z32" s="49">
        <v>0</v>
      </c>
      <c r="AA32" s="91">
        <v>32</v>
      </c>
      <c r="AB32" s="91"/>
      <c r="AC32" s="92"/>
      <c r="AD32" s="66" t="s">
        <v>596</v>
      </c>
      <c r="AE32" s="66">
        <v>334</v>
      </c>
      <c r="AF32" s="66">
        <v>512</v>
      </c>
      <c r="AG32" s="66">
        <v>23543</v>
      </c>
      <c r="AH32" s="66">
        <v>6702</v>
      </c>
      <c r="AI32" s="66">
        <v>19800</v>
      </c>
      <c r="AJ32" s="66" t="s">
        <v>613</v>
      </c>
      <c r="AK32" s="66" t="s">
        <v>629</v>
      </c>
      <c r="AL32" s="66"/>
      <c r="AM32" s="66" t="s">
        <v>363</v>
      </c>
      <c r="AN32" s="68">
        <v>40359.689884259256</v>
      </c>
      <c r="AO32" s="69" t="s">
        <v>649</v>
      </c>
      <c r="AP32" s="66" t="b">
        <v>0</v>
      </c>
      <c r="AQ32" s="66" t="b">
        <v>0</v>
      </c>
      <c r="AR32" s="66" t="b">
        <v>1</v>
      </c>
      <c r="AS32" s="66" t="s">
        <v>297</v>
      </c>
      <c r="AT32" s="66">
        <v>20</v>
      </c>
      <c r="AU32" s="69" t="s">
        <v>662</v>
      </c>
      <c r="AV32" s="66" t="b">
        <v>0</v>
      </c>
      <c r="AW32" s="66" t="s">
        <v>423</v>
      </c>
      <c r="AX32" s="69" t="s">
        <v>683</v>
      </c>
      <c r="AY32" s="66" t="s">
        <v>66</v>
      </c>
      <c r="AZ32" s="48"/>
      <c r="BA32" s="48"/>
      <c r="BB32" s="48"/>
      <c r="BC32" s="48"/>
      <c r="BD32" s="48"/>
      <c r="BE32" s="48"/>
      <c r="BF32" s="118" t="s">
        <v>8809</v>
      </c>
      <c r="BG32" s="118" t="s">
        <v>8809</v>
      </c>
      <c r="BH32" s="118" t="s">
        <v>9138</v>
      </c>
      <c r="BI32" s="118" t="s">
        <v>9138</v>
      </c>
      <c r="BJ32" s="117" t="s">
        <v>623</v>
      </c>
      <c r="BK32" s="120" t="str">
        <f>VLOOKUP(Vertices[[#This Row],[State]],'Sentiment Classification'!E:G,3,FALSE)</f>
        <v>East</v>
      </c>
      <c r="BL32" s="65" t="str">
        <f>REPLACE(INDEX(GroupVertices[Group], MATCH(Vertices[[#This Row],[Vertex]],GroupVertices[Vertex],0)),1,1,"")</f>
        <v>ast</v>
      </c>
    </row>
    <row r="33" spans="1:64" x14ac:dyDescent="0.25">
      <c r="A33" s="64" t="s">
        <v>496</v>
      </c>
      <c r="B33" s="79"/>
      <c r="C33" s="79"/>
      <c r="D33" s="87"/>
      <c r="E33" s="104"/>
      <c r="F33" s="75" t="s">
        <v>537</v>
      </c>
      <c r="G33" s="105"/>
      <c r="H33" s="77"/>
      <c r="I33" s="90"/>
      <c r="J33" s="106"/>
      <c r="K33" s="77" t="s">
        <v>4214</v>
      </c>
      <c r="L33" s="107"/>
      <c r="M33" s="101">
        <v>6316.28955078125</v>
      </c>
      <c r="N33" s="101">
        <v>8841.5205078125</v>
      </c>
      <c r="O33" s="102"/>
      <c r="P33" s="103"/>
      <c r="Q33" s="103"/>
      <c r="R33" s="73"/>
      <c r="S33" s="48"/>
      <c r="T33" s="48"/>
      <c r="U33" s="49"/>
      <c r="V33" s="49"/>
      <c r="W33" s="49"/>
      <c r="X33" s="49"/>
      <c r="Y33" s="49"/>
      <c r="Z33" s="49"/>
      <c r="AA33" s="91">
        <v>33</v>
      </c>
      <c r="AB33" s="91"/>
      <c r="AC33" s="92"/>
      <c r="AD33" s="66" t="s">
        <v>597</v>
      </c>
      <c r="AE33" s="66">
        <v>1147</v>
      </c>
      <c r="AF33" s="66">
        <v>170</v>
      </c>
      <c r="AG33" s="66">
        <v>11325</v>
      </c>
      <c r="AH33" s="66">
        <v>711</v>
      </c>
      <c r="AI33" s="66"/>
      <c r="AJ33" s="66" t="s">
        <v>614</v>
      </c>
      <c r="AK33" s="66"/>
      <c r="AL33" s="69" t="s">
        <v>637</v>
      </c>
      <c r="AM33" s="66"/>
      <c r="AN33" s="68">
        <v>41178.553020833337</v>
      </c>
      <c r="AO33" s="69" t="s">
        <v>650</v>
      </c>
      <c r="AP33" s="66" t="b">
        <v>0</v>
      </c>
      <c r="AQ33" s="66" t="b">
        <v>0</v>
      </c>
      <c r="AR33" s="66" t="b">
        <v>1</v>
      </c>
      <c r="AS33" s="66" t="s">
        <v>659</v>
      </c>
      <c r="AT33" s="66">
        <v>35</v>
      </c>
      <c r="AU33" s="69" t="s">
        <v>663</v>
      </c>
      <c r="AV33" s="66" t="b">
        <v>0</v>
      </c>
      <c r="AW33" s="66" t="s">
        <v>423</v>
      </c>
      <c r="AX33" s="69" t="s">
        <v>684</v>
      </c>
      <c r="AY33" s="66" t="s">
        <v>66</v>
      </c>
      <c r="AZ33" s="48"/>
      <c r="BA33" s="48"/>
      <c r="BB33" s="48"/>
      <c r="BC33" s="48"/>
      <c r="BD33" s="48"/>
      <c r="BE33" s="48"/>
      <c r="BF33" s="118"/>
      <c r="BG33" s="118"/>
      <c r="BH33" s="118"/>
      <c r="BI33" s="118"/>
      <c r="BJ33" s="117" t="s">
        <v>623</v>
      </c>
      <c r="BK33" s="120" t="str">
        <f>VLOOKUP(Vertices[[#This Row],[State]],'Sentiment Classification'!E:G,3,FALSE)</f>
        <v>East</v>
      </c>
      <c r="BL33" s="65" t="s">
        <v>9474</v>
      </c>
    </row>
    <row r="34" spans="1:64" x14ac:dyDescent="0.25">
      <c r="A34" s="64" t="s">
        <v>497</v>
      </c>
      <c r="B34" s="79"/>
      <c r="C34" s="79"/>
      <c r="D34" s="87"/>
      <c r="E34" s="104"/>
      <c r="F34" s="75" t="s">
        <v>538</v>
      </c>
      <c r="G34" s="105"/>
      <c r="H34" s="77"/>
      <c r="I34" s="90"/>
      <c r="J34" s="106"/>
      <c r="K34" s="77" t="s">
        <v>7793</v>
      </c>
      <c r="L34" s="107"/>
      <c r="M34" s="101">
        <v>762.9307861328125</v>
      </c>
      <c r="N34" s="101">
        <v>8441.3974609375</v>
      </c>
      <c r="O34" s="102"/>
      <c r="P34" s="103"/>
      <c r="Q34" s="103"/>
      <c r="R34" s="73"/>
      <c r="S34" s="48">
        <v>0</v>
      </c>
      <c r="T34" s="48">
        <v>4</v>
      </c>
      <c r="U34" s="49">
        <v>1827.8957</v>
      </c>
      <c r="V34" s="49">
        <v>1.5430000000000001E-3</v>
      </c>
      <c r="W34" s="49">
        <v>1.0629999999999999E-3</v>
      </c>
      <c r="X34" s="49">
        <v>1.5214799999999999</v>
      </c>
      <c r="Y34" s="49">
        <v>0</v>
      </c>
      <c r="Z34" s="49">
        <v>0</v>
      </c>
      <c r="AA34" s="91">
        <v>34</v>
      </c>
      <c r="AB34" s="91"/>
      <c r="AC34" s="92"/>
      <c r="AD34" s="66" t="s">
        <v>598</v>
      </c>
      <c r="AE34" s="66">
        <v>299</v>
      </c>
      <c r="AF34" s="66">
        <v>126</v>
      </c>
      <c r="AG34" s="66">
        <v>2462</v>
      </c>
      <c r="AH34" s="66">
        <v>74</v>
      </c>
      <c r="AI34" s="66">
        <v>19800</v>
      </c>
      <c r="AJ34" s="66" t="s">
        <v>615</v>
      </c>
      <c r="AK34" s="66" t="s">
        <v>630</v>
      </c>
      <c r="AL34" s="66"/>
      <c r="AM34" s="66" t="s">
        <v>363</v>
      </c>
      <c r="AN34" s="68">
        <v>40249.849363425928</v>
      </c>
      <c r="AO34" s="69" t="s">
        <v>651</v>
      </c>
      <c r="AP34" s="66" t="b">
        <v>0</v>
      </c>
      <c r="AQ34" s="66" t="b">
        <v>0</v>
      </c>
      <c r="AR34" s="66" t="b">
        <v>0</v>
      </c>
      <c r="AS34" s="66" t="s">
        <v>297</v>
      </c>
      <c r="AT34" s="66">
        <v>1</v>
      </c>
      <c r="AU34" s="69" t="s">
        <v>664</v>
      </c>
      <c r="AV34" s="66" t="b">
        <v>0</v>
      </c>
      <c r="AW34" s="66" t="s">
        <v>423</v>
      </c>
      <c r="AX34" s="69" t="s">
        <v>685</v>
      </c>
      <c r="AY34" s="66" t="s">
        <v>66</v>
      </c>
      <c r="AZ34" s="48" t="s">
        <v>522</v>
      </c>
      <c r="BA34" s="48" t="s">
        <v>522</v>
      </c>
      <c r="BB34" s="48" t="s">
        <v>525</v>
      </c>
      <c r="BC34" s="48" t="s">
        <v>525</v>
      </c>
      <c r="BD34" s="48"/>
      <c r="BE34" s="48"/>
      <c r="BF34" s="118" t="s">
        <v>8810</v>
      </c>
      <c r="BG34" s="118" t="s">
        <v>9099</v>
      </c>
      <c r="BH34" s="118" t="s">
        <v>9139</v>
      </c>
      <c r="BI34" s="118" t="s">
        <v>9139</v>
      </c>
      <c r="BJ34" s="117" t="s">
        <v>623</v>
      </c>
      <c r="BK34" s="120" t="str">
        <f>VLOOKUP(Vertices[[#This Row],[State]],'Sentiment Classification'!E:G,3,FALSE)</f>
        <v>East</v>
      </c>
      <c r="BL34" s="65" t="str">
        <f>REPLACE(INDEX(GroupVertices[Group], MATCH(Vertices[[#This Row],[Vertex]],GroupVertices[Vertex],0)),1,1,"")</f>
        <v>ast</v>
      </c>
    </row>
    <row r="35" spans="1:64" x14ac:dyDescent="0.25">
      <c r="A35" s="64" t="s">
        <v>503</v>
      </c>
      <c r="B35" s="79"/>
      <c r="C35" s="79"/>
      <c r="D35" s="87"/>
      <c r="E35" s="104"/>
      <c r="F35" s="75" t="s">
        <v>669</v>
      </c>
      <c r="G35" s="105"/>
      <c r="H35" s="77"/>
      <c r="I35" s="90"/>
      <c r="J35" s="106"/>
      <c r="K35" s="77" t="s">
        <v>705</v>
      </c>
      <c r="L35" s="107"/>
      <c r="M35" s="101">
        <v>5211.6806640625</v>
      </c>
      <c r="N35" s="101">
        <v>5788.79150390625</v>
      </c>
      <c r="O35" s="102"/>
      <c r="P35" s="103"/>
      <c r="Q35" s="103"/>
      <c r="R35" s="73"/>
      <c r="S35" s="48">
        <v>8</v>
      </c>
      <c r="T35" s="48">
        <v>0</v>
      </c>
      <c r="U35" s="49">
        <v>3763.7018579999999</v>
      </c>
      <c r="V35" s="49">
        <v>1.4120000000000001E-3</v>
      </c>
      <c r="W35" s="49">
        <v>2.13E-4</v>
      </c>
      <c r="X35" s="49">
        <v>2.732945</v>
      </c>
      <c r="Y35" s="49">
        <v>5.3571428571428568E-2</v>
      </c>
      <c r="Z35" s="49">
        <v>0</v>
      </c>
      <c r="AA35" s="91">
        <v>35</v>
      </c>
      <c r="AB35" s="91"/>
      <c r="AC35" s="92"/>
      <c r="AD35" s="66" t="s">
        <v>599</v>
      </c>
      <c r="AE35" s="66">
        <v>74520</v>
      </c>
      <c r="AF35" s="66">
        <v>597686</v>
      </c>
      <c r="AG35" s="66">
        <v>770219</v>
      </c>
      <c r="AH35" s="66">
        <v>1239</v>
      </c>
      <c r="AI35" s="66">
        <v>19800</v>
      </c>
      <c r="AJ35" s="66" t="s">
        <v>616</v>
      </c>
      <c r="AK35" s="66" t="s">
        <v>365</v>
      </c>
      <c r="AL35" s="69" t="s">
        <v>638</v>
      </c>
      <c r="AM35" s="66" t="s">
        <v>363</v>
      </c>
      <c r="AN35" s="68">
        <v>40023.511631944442</v>
      </c>
      <c r="AO35" s="69" t="s">
        <v>652</v>
      </c>
      <c r="AP35" s="66" t="b">
        <v>0</v>
      </c>
      <c r="AQ35" s="66" t="b">
        <v>0</v>
      </c>
      <c r="AR35" s="66" t="b">
        <v>1</v>
      </c>
      <c r="AS35" s="66" t="s">
        <v>297</v>
      </c>
      <c r="AT35" s="66">
        <v>776</v>
      </c>
      <c r="AU35" s="69" t="s">
        <v>665</v>
      </c>
      <c r="AV35" s="66" t="b">
        <v>1</v>
      </c>
      <c r="AW35" s="66" t="s">
        <v>423</v>
      </c>
      <c r="AX35" s="69" t="s">
        <v>686</v>
      </c>
      <c r="AY35" s="66" t="s">
        <v>65</v>
      </c>
      <c r="AZ35" s="48"/>
      <c r="BA35" s="48"/>
      <c r="BB35" s="48"/>
      <c r="BC35" s="48"/>
      <c r="BD35" s="48"/>
      <c r="BE35" s="48"/>
      <c r="BF35" s="48"/>
      <c r="BG35" s="48"/>
      <c r="BH35" s="48"/>
      <c r="BI35" s="48"/>
      <c r="BJ35" s="117" t="s">
        <v>9452</v>
      </c>
      <c r="BK35" s="119" t="s">
        <v>9452</v>
      </c>
      <c r="BL35" s="65" t="str">
        <f>REPLACE(INDEX(GroupVertices[Group], MATCH(Vertices[[#This Row],[Vertex]],GroupVertices[Vertex],0)),1,1,"")</f>
        <v>A</v>
      </c>
    </row>
    <row r="36" spans="1:64" x14ac:dyDescent="0.25">
      <c r="A36" s="64" t="s">
        <v>504</v>
      </c>
      <c r="B36" s="79"/>
      <c r="C36" s="79"/>
      <c r="D36" s="87"/>
      <c r="E36" s="104"/>
      <c r="F36" s="75" t="s">
        <v>670</v>
      </c>
      <c r="G36" s="105"/>
      <c r="H36" s="77"/>
      <c r="I36" s="90"/>
      <c r="J36" s="106"/>
      <c r="K36" s="77" t="s">
        <v>706</v>
      </c>
      <c r="L36" s="107"/>
      <c r="M36" s="101">
        <v>1058.0682373046875</v>
      </c>
      <c r="N36" s="101">
        <v>8416.841796875</v>
      </c>
      <c r="O36" s="102"/>
      <c r="P36" s="103"/>
      <c r="Q36" s="103"/>
      <c r="R36" s="73"/>
      <c r="S36" s="48">
        <v>2</v>
      </c>
      <c r="T36" s="48">
        <v>0</v>
      </c>
      <c r="U36" s="49">
        <v>8</v>
      </c>
      <c r="V36" s="49">
        <v>1.1659999999999999E-3</v>
      </c>
      <c r="W36" s="49">
        <v>9.0000000000000006E-5</v>
      </c>
      <c r="X36" s="49">
        <v>0.82663600000000004</v>
      </c>
      <c r="Y36" s="49">
        <v>0</v>
      </c>
      <c r="Z36" s="49">
        <v>0</v>
      </c>
      <c r="AA36" s="91">
        <v>36</v>
      </c>
      <c r="AB36" s="91"/>
      <c r="AC36" s="92"/>
      <c r="AD36" s="66" t="s">
        <v>600</v>
      </c>
      <c r="AE36" s="66">
        <v>24</v>
      </c>
      <c r="AF36" s="66">
        <v>29843</v>
      </c>
      <c r="AG36" s="66">
        <v>22988</v>
      </c>
      <c r="AH36" s="66">
        <v>279</v>
      </c>
      <c r="AI36" s="66">
        <v>19800</v>
      </c>
      <c r="AJ36" s="66" t="s">
        <v>617</v>
      </c>
      <c r="AK36" s="66"/>
      <c r="AL36" s="66"/>
      <c r="AM36" s="66" t="s">
        <v>363</v>
      </c>
      <c r="AN36" s="68">
        <v>42515.285497685189</v>
      </c>
      <c r="AO36" s="69" t="s">
        <v>653</v>
      </c>
      <c r="AP36" s="66" t="b">
        <v>1</v>
      </c>
      <c r="AQ36" s="66" t="b">
        <v>0</v>
      </c>
      <c r="AR36" s="66" t="b">
        <v>0</v>
      </c>
      <c r="AS36" s="66" t="s">
        <v>297</v>
      </c>
      <c r="AT36" s="66">
        <v>59</v>
      </c>
      <c r="AU36" s="66"/>
      <c r="AV36" s="66" t="b">
        <v>1</v>
      </c>
      <c r="AW36" s="66" t="s">
        <v>423</v>
      </c>
      <c r="AX36" s="69" t="s">
        <v>687</v>
      </c>
      <c r="AY36" s="66" t="s">
        <v>65</v>
      </c>
      <c r="AZ36" s="48"/>
      <c r="BA36" s="48"/>
      <c r="BB36" s="48"/>
      <c r="BC36" s="48"/>
      <c r="BD36" s="48"/>
      <c r="BE36" s="48"/>
      <c r="BF36" s="48"/>
      <c r="BG36" s="48"/>
      <c r="BH36" s="48"/>
      <c r="BI36" s="48"/>
      <c r="BJ36" s="117" t="s">
        <v>623</v>
      </c>
      <c r="BK36" s="120" t="str">
        <f>VLOOKUP(Vertices[[#This Row],[State]],'Sentiment Classification'!E:G,3,FALSE)</f>
        <v>East</v>
      </c>
      <c r="BL36" s="65" t="str">
        <f>REPLACE(INDEX(GroupVertices[Group], MATCH(Vertices[[#This Row],[Vertex]],GroupVertices[Vertex],0)),1,1,"")</f>
        <v>ast</v>
      </c>
    </row>
    <row r="37" spans="1:64" x14ac:dyDescent="0.25">
      <c r="A37" s="64" t="s">
        <v>505</v>
      </c>
      <c r="B37" s="79"/>
      <c r="C37" s="79"/>
      <c r="D37" s="87"/>
      <c r="E37" s="104"/>
      <c r="F37" s="75" t="s">
        <v>671</v>
      </c>
      <c r="G37" s="105"/>
      <c r="H37" s="77"/>
      <c r="I37" s="90"/>
      <c r="J37" s="106"/>
      <c r="K37" s="77" t="s">
        <v>707</v>
      </c>
      <c r="L37" s="107"/>
      <c r="M37" s="101">
        <v>467.85940551757813</v>
      </c>
      <c r="N37" s="101">
        <v>8468.6689453125</v>
      </c>
      <c r="O37" s="102"/>
      <c r="P37" s="103"/>
      <c r="Q37" s="103"/>
      <c r="R37" s="73"/>
      <c r="S37" s="48">
        <v>2</v>
      </c>
      <c r="T37" s="48">
        <v>0</v>
      </c>
      <c r="U37" s="49">
        <v>424</v>
      </c>
      <c r="V37" s="49">
        <v>1.1659999999999999E-3</v>
      </c>
      <c r="W37" s="49">
        <v>4.6999999999999997E-5</v>
      </c>
      <c r="X37" s="49">
        <v>0.94060999999999995</v>
      </c>
      <c r="Y37" s="49">
        <v>0</v>
      </c>
      <c r="Z37" s="49">
        <v>0</v>
      </c>
      <c r="AA37" s="91">
        <v>37</v>
      </c>
      <c r="AB37" s="91"/>
      <c r="AC37" s="92"/>
      <c r="AD37" s="66" t="s">
        <v>601</v>
      </c>
      <c r="AE37" s="66">
        <v>81</v>
      </c>
      <c r="AF37" s="66">
        <v>85231</v>
      </c>
      <c r="AG37" s="66">
        <v>5875</v>
      </c>
      <c r="AH37" s="66">
        <v>1256</v>
      </c>
      <c r="AI37" s="66">
        <v>19800</v>
      </c>
      <c r="AJ37" s="66" t="s">
        <v>618</v>
      </c>
      <c r="AK37" s="66" t="s">
        <v>363</v>
      </c>
      <c r="AL37" s="69" t="s">
        <v>639</v>
      </c>
      <c r="AM37" s="66" t="s">
        <v>477</v>
      </c>
      <c r="AN37" s="68">
        <v>41733.438171296293</v>
      </c>
      <c r="AO37" s="69" t="s">
        <v>654</v>
      </c>
      <c r="AP37" s="66" t="b">
        <v>0</v>
      </c>
      <c r="AQ37" s="66" t="b">
        <v>0</v>
      </c>
      <c r="AR37" s="66" t="b">
        <v>1</v>
      </c>
      <c r="AS37" s="66" t="s">
        <v>297</v>
      </c>
      <c r="AT37" s="66">
        <v>243</v>
      </c>
      <c r="AU37" s="69" t="s">
        <v>666</v>
      </c>
      <c r="AV37" s="66" t="b">
        <v>1</v>
      </c>
      <c r="AW37" s="66" t="s">
        <v>423</v>
      </c>
      <c r="AX37" s="69" t="s">
        <v>688</v>
      </c>
      <c r="AY37" s="66" t="s">
        <v>65</v>
      </c>
      <c r="AZ37" s="48"/>
      <c r="BA37" s="48"/>
      <c r="BB37" s="48"/>
      <c r="BC37" s="48"/>
      <c r="BD37" s="48"/>
      <c r="BE37" s="48"/>
      <c r="BF37" s="48"/>
      <c r="BG37" s="48"/>
      <c r="BH37" s="48"/>
      <c r="BI37" s="48"/>
      <c r="BJ37" s="117" t="s">
        <v>623</v>
      </c>
      <c r="BK37" s="120" t="str">
        <f>VLOOKUP(Vertices[[#This Row],[State]],'Sentiment Classification'!E:G,3,FALSE)</f>
        <v>East</v>
      </c>
      <c r="BL37" s="65" t="str">
        <f>REPLACE(INDEX(GroupVertices[Group], MATCH(Vertices[[#This Row],[Vertex]],GroupVertices[Vertex],0)),1,1,"")</f>
        <v>ast</v>
      </c>
    </row>
    <row r="38" spans="1:64" x14ac:dyDescent="0.25">
      <c r="A38" s="64" t="s">
        <v>498</v>
      </c>
      <c r="B38" s="79"/>
      <c r="C38" s="79"/>
      <c r="D38" s="87"/>
      <c r="E38" s="104"/>
      <c r="F38" s="75" t="s">
        <v>539</v>
      </c>
      <c r="G38" s="105"/>
      <c r="H38" s="77"/>
      <c r="I38" s="90"/>
      <c r="J38" s="106"/>
      <c r="K38" s="77" t="s">
        <v>708</v>
      </c>
      <c r="L38" s="107"/>
      <c r="M38" s="101">
        <v>594.67919921875</v>
      </c>
      <c r="N38" s="101">
        <v>8791.212890625</v>
      </c>
      <c r="O38" s="102"/>
      <c r="P38" s="103"/>
      <c r="Q38" s="103"/>
      <c r="R38" s="73"/>
      <c r="S38" s="48">
        <v>0</v>
      </c>
      <c r="T38" s="48">
        <v>1</v>
      </c>
      <c r="U38" s="49">
        <v>0</v>
      </c>
      <c r="V38" s="49">
        <v>1.374E-3</v>
      </c>
      <c r="W38" s="49">
        <v>4.1599999999999997E-4</v>
      </c>
      <c r="X38" s="49">
        <v>0.44704100000000002</v>
      </c>
      <c r="Y38" s="49">
        <v>0</v>
      </c>
      <c r="Z38" s="49">
        <v>0</v>
      </c>
      <c r="AA38" s="91">
        <v>38</v>
      </c>
      <c r="AB38" s="91"/>
      <c r="AC38" s="92"/>
      <c r="AD38" s="66" t="s">
        <v>602</v>
      </c>
      <c r="AE38" s="66">
        <v>117</v>
      </c>
      <c r="AF38" s="66">
        <v>11</v>
      </c>
      <c r="AG38" s="66">
        <v>16</v>
      </c>
      <c r="AH38" s="66">
        <v>59</v>
      </c>
      <c r="AI38" s="66"/>
      <c r="AJ38" s="66"/>
      <c r="AK38" s="66"/>
      <c r="AL38" s="66"/>
      <c r="AM38" s="66"/>
      <c r="AN38" s="68">
        <v>42570.684849537036</v>
      </c>
      <c r="AO38" s="66"/>
      <c r="AP38" s="66" t="b">
        <v>1</v>
      </c>
      <c r="AQ38" s="66" t="b">
        <v>0</v>
      </c>
      <c r="AR38" s="66" t="b">
        <v>0</v>
      </c>
      <c r="AS38" s="66" t="s">
        <v>297</v>
      </c>
      <c r="AT38" s="66">
        <v>0</v>
      </c>
      <c r="AU38" s="66"/>
      <c r="AV38" s="66" t="b">
        <v>0</v>
      </c>
      <c r="AW38" s="66" t="s">
        <v>423</v>
      </c>
      <c r="AX38" s="69" t="s">
        <v>689</v>
      </c>
      <c r="AY38" s="66" t="s">
        <v>66</v>
      </c>
      <c r="AZ38" s="48"/>
      <c r="BA38" s="48"/>
      <c r="BB38" s="48"/>
      <c r="BC38" s="48"/>
      <c r="BD38" s="48"/>
      <c r="BE38" s="48"/>
      <c r="BF38" s="118" t="s">
        <v>8811</v>
      </c>
      <c r="BG38" s="118" t="s">
        <v>8811</v>
      </c>
      <c r="BH38" s="118" t="s">
        <v>9140</v>
      </c>
      <c r="BI38" s="118" t="s">
        <v>9140</v>
      </c>
      <c r="BJ38" s="117" t="s">
        <v>623</v>
      </c>
      <c r="BK38" s="120" t="str">
        <f>VLOOKUP(Vertices[[#This Row],[State]],'Sentiment Classification'!E:G,3,FALSE)</f>
        <v>East</v>
      </c>
      <c r="BL38" s="65" t="str">
        <f>REPLACE(INDEX(GroupVertices[Group], MATCH(Vertices[[#This Row],[Vertex]],GroupVertices[Vertex],0)),1,1,"")</f>
        <v>ast</v>
      </c>
    </row>
    <row r="39" spans="1:64" x14ac:dyDescent="0.25">
      <c r="A39" s="64" t="s">
        <v>499</v>
      </c>
      <c r="B39" s="79"/>
      <c r="C39" s="79"/>
      <c r="D39" s="87"/>
      <c r="E39" s="104"/>
      <c r="F39" s="75" t="s">
        <v>540</v>
      </c>
      <c r="G39" s="105"/>
      <c r="H39" s="77"/>
      <c r="I39" s="90"/>
      <c r="J39" s="106"/>
      <c r="K39" s="77" t="s">
        <v>709</v>
      </c>
      <c r="L39" s="107"/>
      <c r="M39" s="101">
        <v>570.20855712890625</v>
      </c>
      <c r="N39" s="101">
        <v>9115.8095703125</v>
      </c>
      <c r="O39" s="102"/>
      <c r="P39" s="103"/>
      <c r="Q39" s="103"/>
      <c r="R39" s="73"/>
      <c r="S39" s="48">
        <v>0</v>
      </c>
      <c r="T39" s="48">
        <v>2</v>
      </c>
      <c r="U39" s="49">
        <v>543.288276</v>
      </c>
      <c r="V39" s="49">
        <v>1.8320000000000001E-3</v>
      </c>
      <c r="W39" s="49">
        <v>1.413E-3</v>
      </c>
      <c r="X39" s="49">
        <v>0.77706600000000003</v>
      </c>
      <c r="Y39" s="49">
        <v>0</v>
      </c>
      <c r="Z39" s="49">
        <v>0</v>
      </c>
      <c r="AA39" s="91">
        <v>39</v>
      </c>
      <c r="AB39" s="91"/>
      <c r="AC39" s="92"/>
      <c r="AD39" s="66" t="s">
        <v>603</v>
      </c>
      <c r="AE39" s="66">
        <v>288</v>
      </c>
      <c r="AF39" s="66">
        <v>61</v>
      </c>
      <c r="AG39" s="66">
        <v>2523</v>
      </c>
      <c r="AH39" s="66">
        <v>391</v>
      </c>
      <c r="AI39" s="66">
        <v>19800</v>
      </c>
      <c r="AJ39" s="66" t="s">
        <v>619</v>
      </c>
      <c r="AK39" s="66" t="s">
        <v>631</v>
      </c>
      <c r="AL39" s="66"/>
      <c r="AM39" s="66" t="s">
        <v>477</v>
      </c>
      <c r="AN39" s="68">
        <v>40247.431539351855</v>
      </c>
      <c r="AO39" s="69" t="s">
        <v>655</v>
      </c>
      <c r="AP39" s="66" t="b">
        <v>0</v>
      </c>
      <c r="AQ39" s="66" t="b">
        <v>0</v>
      </c>
      <c r="AR39" s="66" t="b">
        <v>0</v>
      </c>
      <c r="AS39" s="66" t="s">
        <v>297</v>
      </c>
      <c r="AT39" s="66">
        <v>1</v>
      </c>
      <c r="AU39" s="69" t="s">
        <v>667</v>
      </c>
      <c r="AV39" s="66" t="b">
        <v>0</v>
      </c>
      <c r="AW39" s="66" t="s">
        <v>423</v>
      </c>
      <c r="AX39" s="69" t="s">
        <v>690</v>
      </c>
      <c r="AY39" s="66" t="s">
        <v>66</v>
      </c>
      <c r="AZ39" s="48" t="s">
        <v>523</v>
      </c>
      <c r="BA39" s="48" t="s">
        <v>523</v>
      </c>
      <c r="BB39" s="48" t="s">
        <v>525</v>
      </c>
      <c r="BC39" s="48" t="s">
        <v>525</v>
      </c>
      <c r="BD39" s="48"/>
      <c r="BE39" s="48"/>
      <c r="BF39" s="118" t="s">
        <v>8812</v>
      </c>
      <c r="BG39" s="118" t="s">
        <v>8812</v>
      </c>
      <c r="BH39" s="118" t="s">
        <v>9141</v>
      </c>
      <c r="BI39" s="118" t="s">
        <v>9141</v>
      </c>
      <c r="BJ39" s="117" t="s">
        <v>623</v>
      </c>
      <c r="BK39" s="120" t="str">
        <f>VLOOKUP(Vertices[[#This Row],[State]],'Sentiment Classification'!E:G,3,FALSE)</f>
        <v>East</v>
      </c>
      <c r="BL39" s="65" t="str">
        <f>REPLACE(INDEX(GroupVertices[Group], MATCH(Vertices[[#This Row],[Vertex]],GroupVertices[Vertex],0)),1,1,"")</f>
        <v>ast</v>
      </c>
    </row>
    <row r="40" spans="1:64" x14ac:dyDescent="0.25">
      <c r="A40" s="64" t="s">
        <v>500</v>
      </c>
      <c r="B40" s="79"/>
      <c r="C40" s="79"/>
      <c r="D40" s="87"/>
      <c r="E40" s="104"/>
      <c r="F40" s="75" t="s">
        <v>541</v>
      </c>
      <c r="G40" s="105"/>
      <c r="H40" s="77"/>
      <c r="I40" s="90"/>
      <c r="J40" s="106"/>
      <c r="K40" s="77" t="s">
        <v>710</v>
      </c>
      <c r="L40" s="107"/>
      <c r="M40" s="101">
        <v>553.13232421875</v>
      </c>
      <c r="N40" s="101">
        <v>9129.3134765625</v>
      </c>
      <c r="O40" s="102"/>
      <c r="P40" s="103"/>
      <c r="Q40" s="103"/>
      <c r="R40" s="73"/>
      <c r="S40" s="48">
        <v>0</v>
      </c>
      <c r="T40" s="48">
        <v>1</v>
      </c>
      <c r="U40" s="49">
        <v>0</v>
      </c>
      <c r="V40" s="49">
        <v>1.374E-3</v>
      </c>
      <c r="W40" s="49">
        <v>4.1599999999999997E-4</v>
      </c>
      <c r="X40" s="49">
        <v>0.44704100000000002</v>
      </c>
      <c r="Y40" s="49">
        <v>0</v>
      </c>
      <c r="Z40" s="49">
        <v>0</v>
      </c>
      <c r="AA40" s="91">
        <v>40</v>
      </c>
      <c r="AB40" s="91"/>
      <c r="AC40" s="92"/>
      <c r="AD40" s="66" t="s">
        <v>604</v>
      </c>
      <c r="AE40" s="66">
        <v>186</v>
      </c>
      <c r="AF40" s="66">
        <v>27</v>
      </c>
      <c r="AG40" s="66">
        <v>495</v>
      </c>
      <c r="AH40" s="66">
        <v>986</v>
      </c>
      <c r="AI40" s="66"/>
      <c r="AJ40" s="66" t="s">
        <v>620</v>
      </c>
      <c r="AK40" s="66" t="s">
        <v>632</v>
      </c>
      <c r="AL40" s="66"/>
      <c r="AM40" s="66"/>
      <c r="AN40" s="68">
        <v>42483.316145833334</v>
      </c>
      <c r="AO40" s="69" t="s">
        <v>656</v>
      </c>
      <c r="AP40" s="66" t="b">
        <v>1</v>
      </c>
      <c r="AQ40" s="66" t="b">
        <v>0</v>
      </c>
      <c r="AR40" s="66" t="b">
        <v>0</v>
      </c>
      <c r="AS40" s="66" t="s">
        <v>297</v>
      </c>
      <c r="AT40" s="66">
        <v>0</v>
      </c>
      <c r="AU40" s="66"/>
      <c r="AV40" s="66" t="b">
        <v>0</v>
      </c>
      <c r="AW40" s="66" t="s">
        <v>423</v>
      </c>
      <c r="AX40" s="69" t="s">
        <v>691</v>
      </c>
      <c r="AY40" s="66" t="s">
        <v>66</v>
      </c>
      <c r="AZ40" s="48"/>
      <c r="BA40" s="48"/>
      <c r="BB40" s="48"/>
      <c r="BC40" s="48"/>
      <c r="BD40" s="48"/>
      <c r="BE40" s="48"/>
      <c r="BF40" s="118" t="s">
        <v>8813</v>
      </c>
      <c r="BG40" s="118" t="s">
        <v>8813</v>
      </c>
      <c r="BH40" s="118" t="s">
        <v>9142</v>
      </c>
      <c r="BI40" s="118" t="s">
        <v>9142</v>
      </c>
      <c r="BJ40" s="117" t="s">
        <v>623</v>
      </c>
      <c r="BK40" s="120" t="str">
        <f>VLOOKUP(Vertices[[#This Row],[State]],'Sentiment Classification'!E:G,3,FALSE)</f>
        <v>East</v>
      </c>
      <c r="BL40" s="65" t="str">
        <f>REPLACE(INDEX(GroupVertices[Group], MATCH(Vertices[[#This Row],[Vertex]],GroupVertices[Vertex],0)),1,1,"")</f>
        <v>ast</v>
      </c>
    </row>
    <row r="41" spans="1:64" x14ac:dyDescent="0.25">
      <c r="A41" s="80" t="s">
        <v>501</v>
      </c>
      <c r="B41" s="86"/>
      <c r="C41" s="86"/>
      <c r="D41" s="94"/>
      <c r="E41" s="96"/>
      <c r="F41" s="76" t="s">
        <v>542</v>
      </c>
      <c r="G41" s="86"/>
      <c r="H41" s="78"/>
      <c r="I41" s="97"/>
      <c r="J41" s="97"/>
      <c r="K41" s="78" t="s">
        <v>711</v>
      </c>
      <c r="L41" s="108"/>
      <c r="M41" s="109">
        <v>590.8038330078125</v>
      </c>
      <c r="N41" s="109">
        <v>8712.2900390625</v>
      </c>
      <c r="O41" s="110"/>
      <c r="P41" s="111"/>
      <c r="Q41" s="111"/>
      <c r="R41" s="74"/>
      <c r="S41" s="48">
        <v>0</v>
      </c>
      <c r="T41" s="48">
        <v>1</v>
      </c>
      <c r="U41" s="49">
        <v>0</v>
      </c>
      <c r="V41" s="49">
        <v>1.374E-3</v>
      </c>
      <c r="W41" s="49">
        <v>4.1599999999999997E-4</v>
      </c>
      <c r="X41" s="49">
        <v>0.44704100000000002</v>
      </c>
      <c r="Y41" s="49">
        <v>0</v>
      </c>
      <c r="Z41" s="49">
        <v>0</v>
      </c>
      <c r="AA41" s="112">
        <v>41</v>
      </c>
      <c r="AB41" s="112"/>
      <c r="AC41" s="99"/>
      <c r="AD41" s="81" t="s">
        <v>605</v>
      </c>
      <c r="AE41" s="81">
        <v>98</v>
      </c>
      <c r="AF41" s="81">
        <v>53</v>
      </c>
      <c r="AG41" s="81">
        <v>1004</v>
      </c>
      <c r="AH41" s="81">
        <v>86</v>
      </c>
      <c r="AI41" s="81"/>
      <c r="AJ41" s="81" t="s">
        <v>621</v>
      </c>
      <c r="AK41" s="81" t="s">
        <v>633</v>
      </c>
      <c r="AL41" s="84" t="s">
        <v>640</v>
      </c>
      <c r="AM41" s="81"/>
      <c r="AN41" s="83">
        <v>41063.987500000003</v>
      </c>
      <c r="AO41" s="84" t="s">
        <v>657</v>
      </c>
      <c r="AP41" s="81" t="b">
        <v>1</v>
      </c>
      <c r="AQ41" s="81" t="b">
        <v>0</v>
      </c>
      <c r="AR41" s="81" t="b">
        <v>0</v>
      </c>
      <c r="AS41" s="81" t="s">
        <v>297</v>
      </c>
      <c r="AT41" s="81">
        <v>0</v>
      </c>
      <c r="AU41" s="84" t="s">
        <v>409</v>
      </c>
      <c r="AV41" s="81" t="b">
        <v>0</v>
      </c>
      <c r="AW41" s="81" t="s">
        <v>423</v>
      </c>
      <c r="AX41" s="84" t="s">
        <v>692</v>
      </c>
      <c r="AY41" s="81" t="s">
        <v>66</v>
      </c>
      <c r="AZ41" s="48"/>
      <c r="BA41" s="48"/>
      <c r="BB41" s="48"/>
      <c r="BC41" s="48"/>
      <c r="BD41" s="48"/>
      <c r="BE41" s="48"/>
      <c r="BF41" s="118" t="s">
        <v>8814</v>
      </c>
      <c r="BG41" s="118" t="s">
        <v>8814</v>
      </c>
      <c r="BH41" s="118" t="s">
        <v>9143</v>
      </c>
      <c r="BI41" s="118" t="s">
        <v>9143</v>
      </c>
      <c r="BJ41" s="117" t="s">
        <v>623</v>
      </c>
      <c r="BK41" s="120" t="str">
        <f>VLOOKUP(Vertices[[#This Row],[State]],'Sentiment Classification'!E:G,3,FALSE)</f>
        <v>East</v>
      </c>
      <c r="BL41" s="65" t="str">
        <f>REPLACE(INDEX(GroupVertices[Group], MATCH(Vertices[[#This Row],[Vertex]],GroupVertices[Vertex],0)),1,1,"")</f>
        <v>ast</v>
      </c>
    </row>
    <row r="42" spans="1:64" x14ac:dyDescent="0.25">
      <c r="A42" s="64" t="s">
        <v>712</v>
      </c>
      <c r="B42" s="79"/>
      <c r="C42" s="79"/>
      <c r="D42" s="87"/>
      <c r="E42" s="104"/>
      <c r="F42" s="75" t="s">
        <v>853</v>
      </c>
      <c r="G42" s="105"/>
      <c r="H42" s="77"/>
      <c r="I42" s="90"/>
      <c r="J42" s="106"/>
      <c r="K42" s="77" t="s">
        <v>1361</v>
      </c>
      <c r="L42" s="107"/>
      <c r="M42" s="101">
        <v>2867.37451171875</v>
      </c>
      <c r="N42" s="101">
        <v>3526.111328125</v>
      </c>
      <c r="O42" s="102"/>
      <c r="P42" s="103"/>
      <c r="Q42" s="103"/>
      <c r="R42" s="73"/>
      <c r="S42" s="48">
        <v>0</v>
      </c>
      <c r="T42" s="48">
        <v>2</v>
      </c>
      <c r="U42" s="49">
        <v>543.288276</v>
      </c>
      <c r="V42" s="49">
        <v>1.8320000000000001E-3</v>
      </c>
      <c r="W42" s="49">
        <v>1.413E-3</v>
      </c>
      <c r="X42" s="49">
        <v>0.77706600000000003</v>
      </c>
      <c r="Y42" s="49">
        <v>0</v>
      </c>
      <c r="Z42" s="49">
        <v>0</v>
      </c>
      <c r="AA42" s="91">
        <v>42</v>
      </c>
      <c r="AB42" s="91"/>
      <c r="AC42" s="92"/>
      <c r="AD42" s="66" t="s">
        <v>1034</v>
      </c>
      <c r="AE42" s="66">
        <v>274</v>
      </c>
      <c r="AF42" s="66">
        <v>15</v>
      </c>
      <c r="AG42" s="66">
        <v>17</v>
      </c>
      <c r="AH42" s="66">
        <v>1</v>
      </c>
      <c r="AI42" s="66"/>
      <c r="AJ42" s="66" t="s">
        <v>1098</v>
      </c>
      <c r="AK42" s="66" t="s">
        <v>1150</v>
      </c>
      <c r="AL42" s="66"/>
      <c r="AM42" s="66"/>
      <c r="AN42" s="68">
        <v>42632.207685185182</v>
      </c>
      <c r="AO42" s="69" t="s">
        <v>1204</v>
      </c>
      <c r="AP42" s="66" t="b">
        <v>1</v>
      </c>
      <c r="AQ42" s="66" t="b">
        <v>0</v>
      </c>
      <c r="AR42" s="66" t="b">
        <v>0</v>
      </c>
      <c r="AS42" s="66" t="s">
        <v>297</v>
      </c>
      <c r="AT42" s="66">
        <v>0</v>
      </c>
      <c r="AU42" s="66"/>
      <c r="AV42" s="66" t="b">
        <v>0</v>
      </c>
      <c r="AW42" s="66" t="s">
        <v>423</v>
      </c>
      <c r="AX42" s="69" t="s">
        <v>1297</v>
      </c>
      <c r="AY42" s="66" t="s">
        <v>66</v>
      </c>
      <c r="AZ42" s="48"/>
      <c r="BA42" s="48"/>
      <c r="BB42" s="48"/>
      <c r="BC42" s="48"/>
      <c r="BD42" s="48"/>
      <c r="BE42" s="48"/>
      <c r="BF42" s="118" t="s">
        <v>8815</v>
      </c>
      <c r="BG42" s="118" t="s">
        <v>8815</v>
      </c>
      <c r="BH42" s="118" t="s">
        <v>9144</v>
      </c>
      <c r="BI42" s="118" t="s">
        <v>9144</v>
      </c>
      <c r="BJ42" s="117" t="s">
        <v>1176</v>
      </c>
      <c r="BK42" s="120" t="str">
        <f>VLOOKUP(Vertices[[#This Row],[State]],'Sentiment Classification'!E:G,3,FALSE)</f>
        <v>North</v>
      </c>
      <c r="BL42" s="65" t="str">
        <f>REPLACE(INDEX(GroupVertices[Group], MATCH(Vertices[[#This Row],[Vertex]],GroupVertices[Vertex],0)),1,1,"")</f>
        <v>orth</v>
      </c>
    </row>
    <row r="43" spans="1:64" x14ac:dyDescent="0.25">
      <c r="A43" s="64" t="s">
        <v>713</v>
      </c>
      <c r="B43" s="79"/>
      <c r="C43" s="79"/>
      <c r="D43" s="87"/>
      <c r="E43" s="104"/>
      <c r="F43" s="75" t="s">
        <v>854</v>
      </c>
      <c r="G43" s="105"/>
      <c r="H43" s="77"/>
      <c r="I43" s="90"/>
      <c r="J43" s="106"/>
      <c r="K43" s="77" t="s">
        <v>1362</v>
      </c>
      <c r="L43" s="107"/>
      <c r="M43" s="101">
        <v>2721.136962890625</v>
      </c>
      <c r="N43" s="101">
        <v>3328.090576171875</v>
      </c>
      <c r="O43" s="102"/>
      <c r="P43" s="103"/>
      <c r="Q43" s="103"/>
      <c r="R43" s="73"/>
      <c r="S43" s="48">
        <v>0</v>
      </c>
      <c r="T43" s="48">
        <v>1</v>
      </c>
      <c r="U43" s="49">
        <v>0</v>
      </c>
      <c r="V43" s="49">
        <v>1.4840000000000001E-3</v>
      </c>
      <c r="W43" s="49">
        <v>9.9700000000000006E-4</v>
      </c>
      <c r="X43" s="49">
        <v>0.48002499999999998</v>
      </c>
      <c r="Y43" s="49">
        <v>0</v>
      </c>
      <c r="Z43" s="49">
        <v>0</v>
      </c>
      <c r="AA43" s="91">
        <v>43</v>
      </c>
      <c r="AB43" s="91"/>
      <c r="AC43" s="92"/>
      <c r="AD43" s="66" t="s">
        <v>1035</v>
      </c>
      <c r="AE43" s="66">
        <v>7</v>
      </c>
      <c r="AF43" s="66">
        <v>0</v>
      </c>
      <c r="AG43" s="66">
        <v>3</v>
      </c>
      <c r="AH43" s="66">
        <v>0</v>
      </c>
      <c r="AI43" s="66">
        <v>19800</v>
      </c>
      <c r="AJ43" s="66" t="s">
        <v>1099</v>
      </c>
      <c r="AK43" s="66" t="s">
        <v>1151</v>
      </c>
      <c r="AL43" s="69" t="s">
        <v>1183</v>
      </c>
      <c r="AM43" s="66" t="s">
        <v>363</v>
      </c>
      <c r="AN43" s="68">
        <v>40626.576331018521</v>
      </c>
      <c r="AO43" s="69" t="s">
        <v>1205</v>
      </c>
      <c r="AP43" s="66" t="b">
        <v>0</v>
      </c>
      <c r="AQ43" s="66" t="b">
        <v>0</v>
      </c>
      <c r="AR43" s="66" t="b">
        <v>0</v>
      </c>
      <c r="AS43" s="66" t="s">
        <v>297</v>
      </c>
      <c r="AT43" s="66">
        <v>0</v>
      </c>
      <c r="AU43" s="69" t="s">
        <v>1253</v>
      </c>
      <c r="AV43" s="66" t="b">
        <v>0</v>
      </c>
      <c r="AW43" s="66" t="s">
        <v>423</v>
      </c>
      <c r="AX43" s="69" t="s">
        <v>1298</v>
      </c>
      <c r="AY43" s="66" t="s">
        <v>66</v>
      </c>
      <c r="AZ43" s="48" t="s">
        <v>826</v>
      </c>
      <c r="BA43" s="48" t="s">
        <v>826</v>
      </c>
      <c r="BB43" s="48" t="s">
        <v>525</v>
      </c>
      <c r="BC43" s="48" t="s">
        <v>525</v>
      </c>
      <c r="BD43" s="48"/>
      <c r="BE43" s="48"/>
      <c r="BF43" s="118" t="s">
        <v>8816</v>
      </c>
      <c r="BG43" s="118" t="s">
        <v>8816</v>
      </c>
      <c r="BH43" s="118" t="s">
        <v>9145</v>
      </c>
      <c r="BI43" s="118" t="s">
        <v>9145</v>
      </c>
      <c r="BJ43" s="117" t="s">
        <v>1176</v>
      </c>
      <c r="BK43" s="120" t="str">
        <f>VLOOKUP(Vertices[[#This Row],[State]],'Sentiment Classification'!E:G,3,FALSE)</f>
        <v>North</v>
      </c>
      <c r="BL43" s="65" t="str">
        <f>REPLACE(INDEX(GroupVertices[Group], MATCH(Vertices[[#This Row],[Vertex]],GroupVertices[Vertex],0)),1,1,"")</f>
        <v>orth</v>
      </c>
    </row>
    <row r="44" spans="1:64" x14ac:dyDescent="0.25">
      <c r="A44" s="64" t="s">
        <v>714</v>
      </c>
      <c r="B44" s="79"/>
      <c r="C44" s="79"/>
      <c r="D44" s="87"/>
      <c r="E44" s="104"/>
      <c r="F44" s="75" t="s">
        <v>855</v>
      </c>
      <c r="G44" s="105"/>
      <c r="H44" s="77"/>
      <c r="I44" s="90"/>
      <c r="J44" s="106"/>
      <c r="K44" s="77" t="s">
        <v>1363</v>
      </c>
      <c r="L44" s="107"/>
      <c r="M44" s="101">
        <v>2861.61669921875</v>
      </c>
      <c r="N44" s="101">
        <v>3543.284423828125</v>
      </c>
      <c r="O44" s="102"/>
      <c r="P44" s="103"/>
      <c r="Q44" s="103"/>
      <c r="R44" s="73"/>
      <c r="S44" s="48">
        <v>0</v>
      </c>
      <c r="T44" s="48">
        <v>1</v>
      </c>
      <c r="U44" s="49">
        <v>0</v>
      </c>
      <c r="V44" s="49">
        <v>1.374E-3</v>
      </c>
      <c r="W44" s="49">
        <v>4.1599999999999997E-4</v>
      </c>
      <c r="X44" s="49">
        <v>0.44704100000000002</v>
      </c>
      <c r="Y44" s="49">
        <v>0</v>
      </c>
      <c r="Z44" s="49">
        <v>0</v>
      </c>
      <c r="AA44" s="91">
        <v>44</v>
      </c>
      <c r="AB44" s="91"/>
      <c r="AC44" s="92"/>
      <c r="AD44" s="66" t="s">
        <v>1036</v>
      </c>
      <c r="AE44" s="66">
        <v>49</v>
      </c>
      <c r="AF44" s="66">
        <v>3</v>
      </c>
      <c r="AG44" s="66">
        <v>10</v>
      </c>
      <c r="AH44" s="66">
        <v>10</v>
      </c>
      <c r="AI44" s="66"/>
      <c r="AJ44" s="66"/>
      <c r="AK44" s="66"/>
      <c r="AL44" s="66"/>
      <c r="AM44" s="66"/>
      <c r="AN44" s="68">
        <v>42575.310370370367</v>
      </c>
      <c r="AO44" s="66"/>
      <c r="AP44" s="66" t="b">
        <v>1</v>
      </c>
      <c r="AQ44" s="66" t="b">
        <v>0</v>
      </c>
      <c r="AR44" s="66" t="b">
        <v>0</v>
      </c>
      <c r="AS44" s="66" t="s">
        <v>297</v>
      </c>
      <c r="AT44" s="66">
        <v>0</v>
      </c>
      <c r="AU44" s="66"/>
      <c r="AV44" s="66" t="b">
        <v>0</v>
      </c>
      <c r="AW44" s="66" t="s">
        <v>423</v>
      </c>
      <c r="AX44" s="69" t="s">
        <v>1299</v>
      </c>
      <c r="AY44" s="66" t="s">
        <v>66</v>
      </c>
      <c r="AZ44" s="48"/>
      <c r="BA44" s="48"/>
      <c r="BB44" s="48"/>
      <c r="BC44" s="48"/>
      <c r="BD44" s="48"/>
      <c r="BE44" s="48"/>
      <c r="BF44" s="118" t="s">
        <v>8817</v>
      </c>
      <c r="BG44" s="118" t="s">
        <v>8817</v>
      </c>
      <c r="BH44" s="118" t="s">
        <v>9146</v>
      </c>
      <c r="BI44" s="118" t="s">
        <v>9146</v>
      </c>
      <c r="BJ44" s="117" t="s">
        <v>1176</v>
      </c>
      <c r="BK44" s="120" t="str">
        <f>VLOOKUP(Vertices[[#This Row],[State]],'Sentiment Classification'!E:G,3,FALSE)</f>
        <v>North</v>
      </c>
      <c r="BL44" s="65" t="str">
        <f>REPLACE(INDEX(GroupVertices[Group], MATCH(Vertices[[#This Row],[Vertex]],GroupVertices[Vertex],0)),1,1,"")</f>
        <v>orth</v>
      </c>
    </row>
    <row r="45" spans="1:64" x14ac:dyDescent="0.25">
      <c r="A45" s="64" t="s">
        <v>715</v>
      </c>
      <c r="B45" s="79"/>
      <c r="C45" s="79"/>
      <c r="D45" s="87"/>
      <c r="E45" s="104"/>
      <c r="F45" s="75" t="s">
        <v>856</v>
      </c>
      <c r="G45" s="105"/>
      <c r="H45" s="77"/>
      <c r="I45" s="90"/>
      <c r="J45" s="106"/>
      <c r="K45" s="77" t="s">
        <v>1364</v>
      </c>
      <c r="L45" s="107"/>
      <c r="M45" s="101">
        <v>2688.35009765625</v>
      </c>
      <c r="N45" s="101">
        <v>3376.0283203125</v>
      </c>
      <c r="O45" s="102"/>
      <c r="P45" s="103"/>
      <c r="Q45" s="103"/>
      <c r="R45" s="73"/>
      <c r="S45" s="48">
        <v>0</v>
      </c>
      <c r="T45" s="48">
        <v>1</v>
      </c>
      <c r="U45" s="49">
        <v>0</v>
      </c>
      <c r="V45" s="49">
        <v>1.4840000000000001E-3</v>
      </c>
      <c r="W45" s="49">
        <v>9.9700000000000006E-4</v>
      </c>
      <c r="X45" s="49">
        <v>0.48002499999999998</v>
      </c>
      <c r="Y45" s="49">
        <v>0</v>
      </c>
      <c r="Z45" s="49">
        <v>0</v>
      </c>
      <c r="AA45" s="91">
        <v>45</v>
      </c>
      <c r="AB45" s="91"/>
      <c r="AC45" s="92"/>
      <c r="AD45" s="66" t="s">
        <v>1037</v>
      </c>
      <c r="AE45" s="66">
        <v>425</v>
      </c>
      <c r="AF45" s="66">
        <v>74</v>
      </c>
      <c r="AG45" s="66">
        <v>3644</v>
      </c>
      <c r="AH45" s="66">
        <v>147</v>
      </c>
      <c r="AI45" s="66">
        <v>19800</v>
      </c>
      <c r="AJ45" s="66" t="s">
        <v>1100</v>
      </c>
      <c r="AK45" s="66" t="s">
        <v>1152</v>
      </c>
      <c r="AL45" s="69" t="s">
        <v>1184</v>
      </c>
      <c r="AM45" s="66" t="s">
        <v>363</v>
      </c>
      <c r="AN45" s="68">
        <v>40450.177685185183</v>
      </c>
      <c r="AO45" s="69" t="s">
        <v>1206</v>
      </c>
      <c r="AP45" s="66" t="b">
        <v>0</v>
      </c>
      <c r="AQ45" s="66" t="b">
        <v>0</v>
      </c>
      <c r="AR45" s="66" t="b">
        <v>1</v>
      </c>
      <c r="AS45" s="66" t="s">
        <v>297</v>
      </c>
      <c r="AT45" s="66">
        <v>7</v>
      </c>
      <c r="AU45" s="69" t="s">
        <v>1254</v>
      </c>
      <c r="AV45" s="66" t="b">
        <v>0</v>
      </c>
      <c r="AW45" s="66" t="s">
        <v>423</v>
      </c>
      <c r="AX45" s="69" t="s">
        <v>1300</v>
      </c>
      <c r="AY45" s="66" t="s">
        <v>66</v>
      </c>
      <c r="AZ45" s="48" t="s">
        <v>827</v>
      </c>
      <c r="BA45" s="48" t="s">
        <v>827</v>
      </c>
      <c r="BB45" s="48" t="s">
        <v>525</v>
      </c>
      <c r="BC45" s="48" t="s">
        <v>525</v>
      </c>
      <c r="BD45" s="48"/>
      <c r="BE45" s="48"/>
      <c r="BF45" s="118" t="s">
        <v>8818</v>
      </c>
      <c r="BG45" s="118" t="s">
        <v>8818</v>
      </c>
      <c r="BH45" s="118" t="s">
        <v>9147</v>
      </c>
      <c r="BI45" s="118" t="s">
        <v>9147</v>
      </c>
      <c r="BJ45" s="117" t="s">
        <v>1176</v>
      </c>
      <c r="BK45" s="120" t="str">
        <f>VLOOKUP(Vertices[[#This Row],[State]],'Sentiment Classification'!E:G,3,FALSE)</f>
        <v>North</v>
      </c>
      <c r="BL45" s="65" t="str">
        <f>REPLACE(INDEX(GroupVertices[Group], MATCH(Vertices[[#This Row],[Vertex]],GroupVertices[Vertex],0)),1,1,"")</f>
        <v>orth</v>
      </c>
    </row>
    <row r="46" spans="1:64" x14ac:dyDescent="0.25">
      <c r="A46" s="64" t="s">
        <v>716</v>
      </c>
      <c r="B46" s="79"/>
      <c r="C46" s="79"/>
      <c r="D46" s="87"/>
      <c r="E46" s="104"/>
      <c r="F46" s="75" t="s">
        <v>857</v>
      </c>
      <c r="G46" s="105"/>
      <c r="H46" s="77"/>
      <c r="I46" s="90"/>
      <c r="J46" s="106"/>
      <c r="K46" s="77" t="s">
        <v>1365</v>
      </c>
      <c r="L46" s="107"/>
      <c r="M46" s="101">
        <v>2701.96826171875</v>
      </c>
      <c r="N46" s="101">
        <v>3407.322265625</v>
      </c>
      <c r="O46" s="102"/>
      <c r="P46" s="103"/>
      <c r="Q46" s="103"/>
      <c r="R46" s="73"/>
      <c r="S46" s="48">
        <v>0</v>
      </c>
      <c r="T46" s="48">
        <v>1</v>
      </c>
      <c r="U46" s="49">
        <v>0</v>
      </c>
      <c r="V46" s="49">
        <v>1.4840000000000001E-3</v>
      </c>
      <c r="W46" s="49">
        <v>9.9700000000000006E-4</v>
      </c>
      <c r="X46" s="49">
        <v>0.48002499999999998</v>
      </c>
      <c r="Y46" s="49">
        <v>0</v>
      </c>
      <c r="Z46" s="49">
        <v>0</v>
      </c>
      <c r="AA46" s="91">
        <v>46</v>
      </c>
      <c r="AB46" s="91"/>
      <c r="AC46" s="92"/>
      <c r="AD46" s="66" t="s">
        <v>1038</v>
      </c>
      <c r="AE46" s="66">
        <v>104</v>
      </c>
      <c r="AF46" s="66">
        <v>23</v>
      </c>
      <c r="AG46" s="66">
        <v>18</v>
      </c>
      <c r="AH46" s="66">
        <v>3</v>
      </c>
      <c r="AI46" s="66"/>
      <c r="AJ46" s="66" t="s">
        <v>1101</v>
      </c>
      <c r="AK46" s="66" t="s">
        <v>1153</v>
      </c>
      <c r="AL46" s="66"/>
      <c r="AM46" s="66"/>
      <c r="AN46" s="68">
        <v>42769.392060185186</v>
      </c>
      <c r="AO46" s="69" t="s">
        <v>1207</v>
      </c>
      <c r="AP46" s="66" t="b">
        <v>1</v>
      </c>
      <c r="AQ46" s="66" t="b">
        <v>0</v>
      </c>
      <c r="AR46" s="66" t="b">
        <v>0</v>
      </c>
      <c r="AS46" s="66" t="s">
        <v>297</v>
      </c>
      <c r="AT46" s="66">
        <v>0</v>
      </c>
      <c r="AU46" s="66"/>
      <c r="AV46" s="66" t="b">
        <v>0</v>
      </c>
      <c r="AW46" s="66" t="s">
        <v>423</v>
      </c>
      <c r="AX46" s="69" t="s">
        <v>1301</v>
      </c>
      <c r="AY46" s="66" t="s">
        <v>66</v>
      </c>
      <c r="AZ46" s="48"/>
      <c r="BA46" s="48"/>
      <c r="BB46" s="48"/>
      <c r="BC46" s="48"/>
      <c r="BD46" s="48"/>
      <c r="BE46" s="48"/>
      <c r="BF46" s="118" t="s">
        <v>8819</v>
      </c>
      <c r="BG46" s="118" t="s">
        <v>8819</v>
      </c>
      <c r="BH46" s="118" t="s">
        <v>9148</v>
      </c>
      <c r="BI46" s="118" t="s">
        <v>9148</v>
      </c>
      <c r="BJ46" s="117" t="s">
        <v>1176</v>
      </c>
      <c r="BK46" s="120" t="str">
        <f>VLOOKUP(Vertices[[#This Row],[State]],'Sentiment Classification'!E:G,3,FALSE)</f>
        <v>North</v>
      </c>
      <c r="BL46" s="65" t="str">
        <f>REPLACE(INDEX(GroupVertices[Group], MATCH(Vertices[[#This Row],[Vertex]],GroupVertices[Vertex],0)),1,1,"")</f>
        <v>orth</v>
      </c>
    </row>
    <row r="47" spans="1:64" x14ac:dyDescent="0.25">
      <c r="A47" s="64" t="s">
        <v>717</v>
      </c>
      <c r="B47" s="79"/>
      <c r="C47" s="79"/>
      <c r="D47" s="87"/>
      <c r="E47" s="104"/>
      <c r="F47" s="75" t="s">
        <v>1267</v>
      </c>
      <c r="G47" s="105"/>
      <c r="H47" s="77"/>
      <c r="I47" s="90"/>
      <c r="J47" s="106"/>
      <c r="K47" s="77" t="s">
        <v>1366</v>
      </c>
      <c r="L47" s="107"/>
      <c r="M47" s="101">
        <v>2316.762451171875</v>
      </c>
      <c r="N47" s="101">
        <v>2975.02294921875</v>
      </c>
      <c r="O47" s="102"/>
      <c r="P47" s="103"/>
      <c r="Q47" s="103"/>
      <c r="R47" s="73"/>
      <c r="S47" s="48">
        <v>0</v>
      </c>
      <c r="T47" s="48">
        <v>1</v>
      </c>
      <c r="U47" s="49">
        <v>0</v>
      </c>
      <c r="V47" s="49">
        <v>1</v>
      </c>
      <c r="W47" s="49">
        <v>0</v>
      </c>
      <c r="X47" s="49">
        <v>0.99999899999999997</v>
      </c>
      <c r="Y47" s="49">
        <v>0</v>
      </c>
      <c r="Z47" s="49">
        <v>0</v>
      </c>
      <c r="AA47" s="91">
        <v>47</v>
      </c>
      <c r="AB47" s="91"/>
      <c r="AC47" s="92"/>
      <c r="AD47" s="66" t="s">
        <v>1039</v>
      </c>
      <c r="AE47" s="66">
        <v>493</v>
      </c>
      <c r="AF47" s="66">
        <v>170</v>
      </c>
      <c r="AG47" s="66">
        <v>3971</v>
      </c>
      <c r="AH47" s="66">
        <v>3861</v>
      </c>
      <c r="AI47" s="66"/>
      <c r="AJ47" s="66" t="s">
        <v>1102</v>
      </c>
      <c r="AK47" s="66" t="s">
        <v>1154</v>
      </c>
      <c r="AL47" s="66"/>
      <c r="AM47" s="66"/>
      <c r="AN47" s="68">
        <v>42798.454988425925</v>
      </c>
      <c r="AO47" s="69" t="s">
        <v>1208</v>
      </c>
      <c r="AP47" s="66" t="b">
        <v>1</v>
      </c>
      <c r="AQ47" s="66" t="b">
        <v>0</v>
      </c>
      <c r="AR47" s="66" t="b">
        <v>0</v>
      </c>
      <c r="AS47" s="66" t="s">
        <v>297</v>
      </c>
      <c r="AT47" s="66">
        <v>0</v>
      </c>
      <c r="AU47" s="66"/>
      <c r="AV47" s="66" t="b">
        <v>0</v>
      </c>
      <c r="AW47" s="66" t="s">
        <v>423</v>
      </c>
      <c r="AX47" s="69" t="s">
        <v>1302</v>
      </c>
      <c r="AY47" s="66" t="s">
        <v>66</v>
      </c>
      <c r="AZ47" s="48"/>
      <c r="BA47" s="48"/>
      <c r="BB47" s="48"/>
      <c r="BC47" s="48"/>
      <c r="BD47" s="48"/>
      <c r="BE47" s="48"/>
      <c r="BF47" s="118" t="s">
        <v>8820</v>
      </c>
      <c r="BG47" s="118" t="s">
        <v>8820</v>
      </c>
      <c r="BH47" s="118" t="s">
        <v>9149</v>
      </c>
      <c r="BI47" s="118" t="s">
        <v>9149</v>
      </c>
      <c r="BJ47" s="117" t="s">
        <v>1176</v>
      </c>
      <c r="BK47" s="120" t="str">
        <f>VLOOKUP(Vertices[[#This Row],[State]],'Sentiment Classification'!E:G,3,FALSE)</f>
        <v>North</v>
      </c>
      <c r="BL47" s="65" t="str">
        <f>REPLACE(INDEX(GroupVertices[Group], MATCH(Vertices[[#This Row],[Vertex]],GroupVertices[Vertex],0)),1,1,"")</f>
        <v>orth</v>
      </c>
    </row>
    <row r="48" spans="1:64" x14ac:dyDescent="0.25">
      <c r="A48" s="64" t="s">
        <v>754</v>
      </c>
      <c r="B48" s="79"/>
      <c r="C48" s="79"/>
      <c r="D48" s="87"/>
      <c r="E48" s="104"/>
      <c r="F48" s="75" t="s">
        <v>1268</v>
      </c>
      <c r="G48" s="105"/>
      <c r="H48" s="77"/>
      <c r="I48" s="90"/>
      <c r="J48" s="106"/>
      <c r="K48" s="77" t="s">
        <v>1367</v>
      </c>
      <c r="L48" s="107"/>
      <c r="M48" s="101">
        <v>2797.711669921875</v>
      </c>
      <c r="N48" s="101">
        <v>3481.49169921875</v>
      </c>
      <c r="O48" s="102"/>
      <c r="P48" s="103"/>
      <c r="Q48" s="103"/>
      <c r="R48" s="73"/>
      <c r="S48" s="48">
        <v>1</v>
      </c>
      <c r="T48" s="48">
        <v>0</v>
      </c>
      <c r="U48" s="49">
        <v>0</v>
      </c>
      <c r="V48" s="49">
        <v>1</v>
      </c>
      <c r="W48" s="49">
        <v>0</v>
      </c>
      <c r="X48" s="49">
        <v>0.99999899999999997</v>
      </c>
      <c r="Y48" s="49">
        <v>0</v>
      </c>
      <c r="Z48" s="49">
        <v>0</v>
      </c>
      <c r="AA48" s="91">
        <v>48</v>
      </c>
      <c r="AB48" s="91"/>
      <c r="AC48" s="92"/>
      <c r="AD48" s="66" t="s">
        <v>1040</v>
      </c>
      <c r="AE48" s="66">
        <v>391</v>
      </c>
      <c r="AF48" s="66">
        <v>808</v>
      </c>
      <c r="AG48" s="66">
        <v>5708</v>
      </c>
      <c r="AH48" s="66">
        <v>6950</v>
      </c>
      <c r="AI48" s="66"/>
      <c r="AJ48" s="66" t="s">
        <v>1103</v>
      </c>
      <c r="AK48" s="66" t="s">
        <v>369</v>
      </c>
      <c r="AL48" s="66"/>
      <c r="AM48" s="66"/>
      <c r="AN48" s="68">
        <v>42643.27202546296</v>
      </c>
      <c r="AO48" s="69" t="s">
        <v>1209</v>
      </c>
      <c r="AP48" s="66" t="b">
        <v>1</v>
      </c>
      <c r="AQ48" s="66" t="b">
        <v>0</v>
      </c>
      <c r="AR48" s="66" t="b">
        <v>0</v>
      </c>
      <c r="AS48" s="66" t="s">
        <v>297</v>
      </c>
      <c r="AT48" s="66">
        <v>5</v>
      </c>
      <c r="AU48" s="66"/>
      <c r="AV48" s="66" t="b">
        <v>0</v>
      </c>
      <c r="AW48" s="66" t="s">
        <v>423</v>
      </c>
      <c r="AX48" s="69" t="s">
        <v>1303</v>
      </c>
      <c r="AY48" s="66" t="s">
        <v>65</v>
      </c>
      <c r="AZ48" s="48"/>
      <c r="BA48" s="48"/>
      <c r="BB48" s="48"/>
      <c r="BC48" s="48"/>
      <c r="BD48" s="48"/>
      <c r="BE48" s="48"/>
      <c r="BF48" s="48"/>
      <c r="BG48" s="48"/>
      <c r="BH48" s="48"/>
      <c r="BI48" s="48"/>
      <c r="BJ48" s="117" t="s">
        <v>1176</v>
      </c>
      <c r="BK48" s="120" t="str">
        <f>VLOOKUP(Vertices[[#This Row],[State]],'Sentiment Classification'!E:G,3,FALSE)</f>
        <v>North</v>
      </c>
      <c r="BL48" s="65" t="str">
        <f>REPLACE(INDEX(GroupVertices[Group], MATCH(Vertices[[#This Row],[Vertex]],GroupVertices[Vertex],0)),1,1,"")</f>
        <v>orth</v>
      </c>
    </row>
    <row r="49" spans="1:64" x14ac:dyDescent="0.25">
      <c r="A49" s="64" t="s">
        <v>718</v>
      </c>
      <c r="B49" s="79"/>
      <c r="C49" s="79"/>
      <c r="D49" s="87"/>
      <c r="E49" s="104"/>
      <c r="F49" s="75" t="s">
        <v>858</v>
      </c>
      <c r="G49" s="105"/>
      <c r="H49" s="77"/>
      <c r="I49" s="90"/>
      <c r="J49" s="106"/>
      <c r="K49" s="77" t="s">
        <v>1368</v>
      </c>
      <c r="L49" s="107"/>
      <c r="M49" s="101">
        <v>2916.02001953125</v>
      </c>
      <c r="N49" s="101">
        <v>3533.98681640625</v>
      </c>
      <c r="O49" s="102"/>
      <c r="P49" s="103"/>
      <c r="Q49" s="103"/>
      <c r="R49" s="73"/>
      <c r="S49" s="48">
        <v>0</v>
      </c>
      <c r="T49" s="48">
        <v>1</v>
      </c>
      <c r="U49" s="49">
        <v>0</v>
      </c>
      <c r="V49" s="49">
        <v>8.9400000000000005E-4</v>
      </c>
      <c r="W49" s="49">
        <v>3.9999999999999998E-6</v>
      </c>
      <c r="X49" s="49">
        <v>0.533775</v>
      </c>
      <c r="Y49" s="49">
        <v>0</v>
      </c>
      <c r="Z49" s="49">
        <v>0</v>
      </c>
      <c r="AA49" s="91">
        <v>49</v>
      </c>
      <c r="AB49" s="91"/>
      <c r="AC49" s="92"/>
      <c r="AD49" s="66" t="s">
        <v>1041</v>
      </c>
      <c r="AE49" s="66">
        <v>16</v>
      </c>
      <c r="AF49" s="66">
        <v>5</v>
      </c>
      <c r="AG49" s="66">
        <v>15</v>
      </c>
      <c r="AH49" s="66">
        <v>4</v>
      </c>
      <c r="AI49" s="66">
        <v>19800</v>
      </c>
      <c r="AJ49" s="66"/>
      <c r="AK49" s="66" t="s">
        <v>1155</v>
      </c>
      <c r="AL49" s="66"/>
      <c r="AM49" s="66" t="s">
        <v>363</v>
      </c>
      <c r="AN49" s="68">
        <v>40221.157372685186</v>
      </c>
      <c r="AO49" s="69" t="s">
        <v>1210</v>
      </c>
      <c r="AP49" s="66" t="b">
        <v>0</v>
      </c>
      <c r="AQ49" s="66" t="b">
        <v>0</v>
      </c>
      <c r="AR49" s="66" t="b">
        <v>1</v>
      </c>
      <c r="AS49" s="66" t="s">
        <v>297</v>
      </c>
      <c r="AT49" s="66">
        <v>0</v>
      </c>
      <c r="AU49" s="69" t="s">
        <v>408</v>
      </c>
      <c r="AV49" s="66" t="b">
        <v>0</v>
      </c>
      <c r="AW49" s="66" t="s">
        <v>423</v>
      </c>
      <c r="AX49" s="69" t="s">
        <v>1304</v>
      </c>
      <c r="AY49" s="66" t="s">
        <v>66</v>
      </c>
      <c r="AZ49" s="48"/>
      <c r="BA49" s="48"/>
      <c r="BB49" s="48"/>
      <c r="BC49" s="48"/>
      <c r="BD49" s="48"/>
      <c r="BE49" s="48"/>
      <c r="BF49" s="118" t="s">
        <v>8821</v>
      </c>
      <c r="BG49" s="118" t="s">
        <v>8821</v>
      </c>
      <c r="BH49" s="118" t="s">
        <v>9150</v>
      </c>
      <c r="BI49" s="118" t="s">
        <v>9150</v>
      </c>
      <c r="BJ49" s="117" t="s">
        <v>1176</v>
      </c>
      <c r="BK49" s="120" t="str">
        <f>VLOOKUP(Vertices[[#This Row],[State]],'Sentiment Classification'!E:G,3,FALSE)</f>
        <v>North</v>
      </c>
      <c r="BL49" s="65" t="str">
        <f>REPLACE(INDEX(GroupVertices[Group], MATCH(Vertices[[#This Row],[Vertex]],GroupVertices[Vertex],0)),1,1,"")</f>
        <v>orth</v>
      </c>
    </row>
    <row r="50" spans="1:64" x14ac:dyDescent="0.25">
      <c r="A50" s="64" t="s">
        <v>228</v>
      </c>
      <c r="B50" s="79"/>
      <c r="C50" s="79"/>
      <c r="D50" s="87"/>
      <c r="E50" s="104"/>
      <c r="F50" s="75" t="s">
        <v>419</v>
      </c>
      <c r="G50" s="105"/>
      <c r="H50" s="77"/>
      <c r="I50" s="90"/>
      <c r="J50" s="106"/>
      <c r="K50" s="77" t="s">
        <v>453</v>
      </c>
      <c r="L50" s="107"/>
      <c r="M50" s="101">
        <v>4927.68359375</v>
      </c>
      <c r="N50" s="101">
        <v>4634.49853515625</v>
      </c>
      <c r="O50" s="102"/>
      <c r="P50" s="103"/>
      <c r="Q50" s="103"/>
      <c r="R50" s="73"/>
      <c r="S50" s="48">
        <v>5</v>
      </c>
      <c r="T50" s="48">
        <v>0</v>
      </c>
      <c r="U50" s="49">
        <v>2490.9223189999998</v>
      </c>
      <c r="V50" s="49">
        <v>1.1039999999999999E-3</v>
      </c>
      <c r="W50" s="49">
        <v>1.9000000000000001E-5</v>
      </c>
      <c r="X50" s="49">
        <v>2.2575020000000001</v>
      </c>
      <c r="Y50" s="49">
        <v>0</v>
      </c>
      <c r="Z50" s="49">
        <v>0</v>
      </c>
      <c r="AA50" s="91">
        <v>50</v>
      </c>
      <c r="AB50" s="91"/>
      <c r="AC50" s="92"/>
      <c r="AD50" s="66" t="s">
        <v>341</v>
      </c>
      <c r="AE50" s="66">
        <v>16</v>
      </c>
      <c r="AF50" s="66">
        <v>90454</v>
      </c>
      <c r="AG50" s="66">
        <v>2655</v>
      </c>
      <c r="AH50" s="66">
        <v>806</v>
      </c>
      <c r="AI50" s="66"/>
      <c r="AJ50" s="66" t="s">
        <v>357</v>
      </c>
      <c r="AK50" s="66" t="s">
        <v>370</v>
      </c>
      <c r="AL50" s="69" t="s">
        <v>384</v>
      </c>
      <c r="AM50" s="66"/>
      <c r="AN50" s="68">
        <v>41933.231238425928</v>
      </c>
      <c r="AO50" s="69" t="s">
        <v>403</v>
      </c>
      <c r="AP50" s="66" t="b">
        <v>0</v>
      </c>
      <c r="AQ50" s="66" t="b">
        <v>0</v>
      </c>
      <c r="AR50" s="66" t="b">
        <v>1</v>
      </c>
      <c r="AS50" s="66" t="s">
        <v>297</v>
      </c>
      <c r="AT50" s="66">
        <v>51</v>
      </c>
      <c r="AU50" s="69" t="s">
        <v>409</v>
      </c>
      <c r="AV50" s="66" t="b">
        <v>0</v>
      </c>
      <c r="AW50" s="66" t="s">
        <v>423</v>
      </c>
      <c r="AX50" s="69" t="s">
        <v>436</v>
      </c>
      <c r="AY50" s="66" t="s">
        <v>65</v>
      </c>
      <c r="AZ50" s="48"/>
      <c r="BA50" s="48"/>
      <c r="BB50" s="48"/>
      <c r="BC50" s="48"/>
      <c r="BD50" s="48"/>
      <c r="BE50" s="48"/>
      <c r="BF50" s="48"/>
      <c r="BG50" s="48"/>
      <c r="BH50" s="48"/>
      <c r="BI50" s="48"/>
      <c r="BJ50" s="117" t="s">
        <v>9452</v>
      </c>
      <c r="BK50" s="119" t="s">
        <v>9452</v>
      </c>
      <c r="BL50" s="65" t="str">
        <f>REPLACE(INDEX(GroupVertices[Group], MATCH(Vertices[[#This Row],[Vertex]],GroupVertices[Vertex],0)),1,1,"")</f>
        <v>A</v>
      </c>
    </row>
    <row r="51" spans="1:64" x14ac:dyDescent="0.25">
      <c r="A51" s="64" t="s">
        <v>719</v>
      </c>
      <c r="B51" s="79"/>
      <c r="C51" s="79"/>
      <c r="D51" s="87"/>
      <c r="E51" s="104"/>
      <c r="F51" s="75" t="s">
        <v>859</v>
      </c>
      <c r="G51" s="105"/>
      <c r="H51" s="77"/>
      <c r="I51" s="90"/>
      <c r="J51" s="106"/>
      <c r="K51" s="77" t="s">
        <v>1369</v>
      </c>
      <c r="L51" s="107"/>
      <c r="M51" s="101">
        <v>5928.4013671875</v>
      </c>
      <c r="N51" s="101">
        <v>9245.9111328125</v>
      </c>
      <c r="O51" s="102"/>
      <c r="P51" s="103"/>
      <c r="Q51" s="103"/>
      <c r="R51" s="73"/>
      <c r="S51" s="48"/>
      <c r="T51" s="48"/>
      <c r="U51" s="49"/>
      <c r="V51" s="49"/>
      <c r="W51" s="49"/>
      <c r="X51" s="49"/>
      <c r="Y51" s="49"/>
      <c r="Z51" s="49"/>
      <c r="AA51" s="91">
        <v>51</v>
      </c>
      <c r="AB51" s="91"/>
      <c r="AC51" s="92"/>
      <c r="AD51" s="66" t="s">
        <v>1042</v>
      </c>
      <c r="AE51" s="66">
        <v>129</v>
      </c>
      <c r="AF51" s="66">
        <v>134</v>
      </c>
      <c r="AG51" s="66">
        <v>17088</v>
      </c>
      <c r="AH51" s="66">
        <v>31353</v>
      </c>
      <c r="AI51" s="66"/>
      <c r="AJ51" s="66" t="s">
        <v>1104</v>
      </c>
      <c r="AK51" s="66" t="s">
        <v>1156</v>
      </c>
      <c r="AL51" s="66"/>
      <c r="AM51" s="66"/>
      <c r="AN51" s="68">
        <v>42691.655104166668</v>
      </c>
      <c r="AO51" s="69" t="s">
        <v>1211</v>
      </c>
      <c r="AP51" s="66" t="b">
        <v>1</v>
      </c>
      <c r="AQ51" s="66" t="b">
        <v>0</v>
      </c>
      <c r="AR51" s="66" t="b">
        <v>0</v>
      </c>
      <c r="AS51" s="66" t="s">
        <v>297</v>
      </c>
      <c r="AT51" s="66">
        <v>6</v>
      </c>
      <c r="AU51" s="66"/>
      <c r="AV51" s="66" t="b">
        <v>0</v>
      </c>
      <c r="AW51" s="66" t="s">
        <v>423</v>
      </c>
      <c r="AX51" s="69" t="s">
        <v>1305</v>
      </c>
      <c r="AY51" s="66" t="s">
        <v>66</v>
      </c>
      <c r="AZ51" s="48"/>
      <c r="BA51" s="48"/>
      <c r="BB51" s="48"/>
      <c r="BC51" s="48"/>
      <c r="BD51" s="48"/>
      <c r="BE51" s="48"/>
      <c r="BF51" s="118"/>
      <c r="BG51" s="118"/>
      <c r="BH51" s="118"/>
      <c r="BI51" s="118"/>
      <c r="BJ51" s="117" t="s">
        <v>1176</v>
      </c>
      <c r="BK51" s="120" t="str">
        <f>VLOOKUP(Vertices[[#This Row],[State]],'Sentiment Classification'!E:G,3,FALSE)</f>
        <v>North</v>
      </c>
      <c r="BL51" s="65" t="s">
        <v>9475</v>
      </c>
    </row>
    <row r="52" spans="1:64" x14ac:dyDescent="0.25">
      <c r="A52" s="64" t="s">
        <v>720</v>
      </c>
      <c r="B52" s="79"/>
      <c r="C52" s="79"/>
      <c r="D52" s="87"/>
      <c r="E52" s="104"/>
      <c r="F52" s="75" t="s">
        <v>860</v>
      </c>
      <c r="G52" s="105"/>
      <c r="H52" s="77"/>
      <c r="I52" s="90"/>
      <c r="J52" s="106"/>
      <c r="K52" s="77" t="s">
        <v>1370</v>
      </c>
      <c r="L52" s="107"/>
      <c r="M52" s="101">
        <v>2927.06494140625</v>
      </c>
      <c r="N52" s="101">
        <v>3558.454345703125</v>
      </c>
      <c r="O52" s="102"/>
      <c r="P52" s="103"/>
      <c r="Q52" s="103"/>
      <c r="R52" s="73"/>
      <c r="S52" s="48">
        <v>0</v>
      </c>
      <c r="T52" s="48">
        <v>1</v>
      </c>
      <c r="U52" s="49">
        <v>0</v>
      </c>
      <c r="V52" s="49">
        <v>1.4840000000000001E-3</v>
      </c>
      <c r="W52" s="49">
        <v>9.9700000000000006E-4</v>
      </c>
      <c r="X52" s="49">
        <v>0.48002499999999998</v>
      </c>
      <c r="Y52" s="49">
        <v>0</v>
      </c>
      <c r="Z52" s="49">
        <v>0</v>
      </c>
      <c r="AA52" s="91">
        <v>52</v>
      </c>
      <c r="AB52" s="91"/>
      <c r="AC52" s="92"/>
      <c r="AD52" s="66" t="s">
        <v>1043</v>
      </c>
      <c r="AE52" s="66">
        <v>141</v>
      </c>
      <c r="AF52" s="66">
        <v>13</v>
      </c>
      <c r="AG52" s="66">
        <v>29</v>
      </c>
      <c r="AH52" s="66">
        <v>0</v>
      </c>
      <c r="AI52" s="66"/>
      <c r="AJ52" s="66" t="s">
        <v>1105</v>
      </c>
      <c r="AK52" s="66" t="s">
        <v>363</v>
      </c>
      <c r="AL52" s="66"/>
      <c r="AM52" s="66"/>
      <c r="AN52" s="68">
        <v>41458.228877314818</v>
      </c>
      <c r="AO52" s="66"/>
      <c r="AP52" s="66" t="b">
        <v>0</v>
      </c>
      <c r="AQ52" s="66" t="b">
        <v>0</v>
      </c>
      <c r="AR52" s="66" t="b">
        <v>0</v>
      </c>
      <c r="AS52" s="66" t="s">
        <v>297</v>
      </c>
      <c r="AT52" s="66">
        <v>0</v>
      </c>
      <c r="AU52" s="69" t="s">
        <v>409</v>
      </c>
      <c r="AV52" s="66" t="b">
        <v>0</v>
      </c>
      <c r="AW52" s="66" t="s">
        <v>423</v>
      </c>
      <c r="AX52" s="69" t="s">
        <v>1306</v>
      </c>
      <c r="AY52" s="66" t="s">
        <v>66</v>
      </c>
      <c r="AZ52" s="48" t="s">
        <v>828</v>
      </c>
      <c r="BA52" s="48" t="s">
        <v>828</v>
      </c>
      <c r="BB52" s="48" t="s">
        <v>525</v>
      </c>
      <c r="BC52" s="48" t="s">
        <v>525</v>
      </c>
      <c r="BD52" s="48"/>
      <c r="BE52" s="48"/>
      <c r="BF52" s="118" t="s">
        <v>8822</v>
      </c>
      <c r="BG52" s="118" t="s">
        <v>8822</v>
      </c>
      <c r="BH52" s="118" t="s">
        <v>9151</v>
      </c>
      <c r="BI52" s="118" t="s">
        <v>9151</v>
      </c>
      <c r="BJ52" s="117" t="s">
        <v>1176</v>
      </c>
      <c r="BK52" s="120" t="str">
        <f>VLOOKUP(Vertices[[#This Row],[State]],'Sentiment Classification'!E:G,3,FALSE)</f>
        <v>North</v>
      </c>
      <c r="BL52" s="65" t="str">
        <f>REPLACE(INDEX(GroupVertices[Group], MATCH(Vertices[[#This Row],[Vertex]],GroupVertices[Vertex],0)),1,1,"")</f>
        <v>orth</v>
      </c>
    </row>
    <row r="53" spans="1:64" x14ac:dyDescent="0.25">
      <c r="A53" s="64" t="s">
        <v>721</v>
      </c>
      <c r="B53" s="79"/>
      <c r="C53" s="79"/>
      <c r="D53" s="87"/>
      <c r="E53" s="104"/>
      <c r="F53" s="75" t="s">
        <v>861</v>
      </c>
      <c r="G53" s="105"/>
      <c r="H53" s="77"/>
      <c r="I53" s="90"/>
      <c r="J53" s="106"/>
      <c r="K53" s="77" t="s">
        <v>1371</v>
      </c>
      <c r="L53" s="107"/>
      <c r="M53" s="101">
        <v>2678.74462890625</v>
      </c>
      <c r="N53" s="101">
        <v>4276.93310546875</v>
      </c>
      <c r="O53" s="102"/>
      <c r="P53" s="103"/>
      <c r="Q53" s="103"/>
      <c r="R53" s="73"/>
      <c r="S53" s="48">
        <v>0</v>
      </c>
      <c r="T53" s="48">
        <v>2</v>
      </c>
      <c r="U53" s="49">
        <v>34</v>
      </c>
      <c r="V53" s="49">
        <v>9.5239999999999995E-3</v>
      </c>
      <c r="W53" s="49">
        <v>0</v>
      </c>
      <c r="X53" s="49">
        <v>1.154145</v>
      </c>
      <c r="Y53" s="49">
        <v>0</v>
      </c>
      <c r="Z53" s="49">
        <v>0</v>
      </c>
      <c r="AA53" s="91">
        <v>53</v>
      </c>
      <c r="AB53" s="91"/>
      <c r="AC53" s="92"/>
      <c r="AD53" s="66" t="s">
        <v>1044</v>
      </c>
      <c r="AE53" s="66">
        <v>95</v>
      </c>
      <c r="AF53" s="66">
        <v>23</v>
      </c>
      <c r="AG53" s="66">
        <v>685</v>
      </c>
      <c r="AH53" s="66">
        <v>133</v>
      </c>
      <c r="AI53" s="66"/>
      <c r="AJ53" s="66" t="s">
        <v>1106</v>
      </c>
      <c r="AK53" s="66" t="s">
        <v>1157</v>
      </c>
      <c r="AL53" s="66"/>
      <c r="AM53" s="66"/>
      <c r="AN53" s="68">
        <v>42669.194641203707</v>
      </c>
      <c r="AO53" s="69" t="s">
        <v>1212</v>
      </c>
      <c r="AP53" s="66" t="b">
        <v>1</v>
      </c>
      <c r="AQ53" s="66" t="b">
        <v>0</v>
      </c>
      <c r="AR53" s="66" t="b">
        <v>0</v>
      </c>
      <c r="AS53" s="66" t="s">
        <v>297</v>
      </c>
      <c r="AT53" s="66">
        <v>0</v>
      </c>
      <c r="AU53" s="66"/>
      <c r="AV53" s="66" t="b">
        <v>0</v>
      </c>
      <c r="AW53" s="66" t="s">
        <v>423</v>
      </c>
      <c r="AX53" s="69" t="s">
        <v>1307</v>
      </c>
      <c r="AY53" s="66" t="s">
        <v>66</v>
      </c>
      <c r="AZ53" s="48"/>
      <c r="BA53" s="48"/>
      <c r="BB53" s="48"/>
      <c r="BC53" s="48"/>
      <c r="BD53" s="48"/>
      <c r="BE53" s="48"/>
      <c r="BF53" s="118" t="s">
        <v>8823</v>
      </c>
      <c r="BG53" s="118" t="s">
        <v>8823</v>
      </c>
      <c r="BH53" s="118" t="s">
        <v>9152</v>
      </c>
      <c r="BI53" s="118" t="s">
        <v>9152</v>
      </c>
      <c r="BJ53" s="117" t="s">
        <v>1176</v>
      </c>
      <c r="BK53" s="120" t="str">
        <f>VLOOKUP(Vertices[[#This Row],[State]],'Sentiment Classification'!E:G,3,FALSE)</f>
        <v>North</v>
      </c>
      <c r="BL53" s="65" t="str">
        <f>REPLACE(INDEX(GroupVertices[Group], MATCH(Vertices[[#This Row],[Vertex]],GroupVertices[Vertex],0)),1,1,"")</f>
        <v>orth</v>
      </c>
    </row>
    <row r="54" spans="1:64" x14ac:dyDescent="0.25">
      <c r="A54" s="64" t="s">
        <v>755</v>
      </c>
      <c r="B54" s="79"/>
      <c r="C54" s="79"/>
      <c r="D54" s="87"/>
      <c r="E54" s="104"/>
      <c r="F54" s="75" t="s">
        <v>1269</v>
      </c>
      <c r="G54" s="105"/>
      <c r="H54" s="77"/>
      <c r="I54" s="90"/>
      <c r="J54" s="106"/>
      <c r="K54" s="77" t="s">
        <v>1372</v>
      </c>
      <c r="L54" s="107"/>
      <c r="M54" s="101">
        <v>2894.85546875</v>
      </c>
      <c r="N54" s="101">
        <v>3521.506591796875</v>
      </c>
      <c r="O54" s="102"/>
      <c r="P54" s="103"/>
      <c r="Q54" s="103"/>
      <c r="R54" s="73"/>
      <c r="S54" s="48">
        <v>1</v>
      </c>
      <c r="T54" s="48">
        <v>0</v>
      </c>
      <c r="U54" s="49">
        <v>0</v>
      </c>
      <c r="V54" s="49">
        <v>8.1969999999999994E-3</v>
      </c>
      <c r="W54" s="49">
        <v>0</v>
      </c>
      <c r="X54" s="49">
        <v>0.64051100000000005</v>
      </c>
      <c r="Y54" s="49">
        <v>0</v>
      </c>
      <c r="Z54" s="49">
        <v>0</v>
      </c>
      <c r="AA54" s="91">
        <v>54</v>
      </c>
      <c r="AB54" s="91"/>
      <c r="AC54" s="92"/>
      <c r="AD54" s="66" t="s">
        <v>1045</v>
      </c>
      <c r="AE54" s="66">
        <v>1128</v>
      </c>
      <c r="AF54" s="66">
        <v>683899</v>
      </c>
      <c r="AG54" s="66">
        <v>14554</v>
      </c>
      <c r="AH54" s="66">
        <v>1654</v>
      </c>
      <c r="AI54" s="66">
        <v>19800</v>
      </c>
      <c r="AJ54" s="66" t="s">
        <v>1107</v>
      </c>
      <c r="AK54" s="66" t="s">
        <v>388</v>
      </c>
      <c r="AL54" s="69" t="s">
        <v>1185</v>
      </c>
      <c r="AM54" s="66" t="s">
        <v>388</v>
      </c>
      <c r="AN54" s="68">
        <v>40297.50644675926</v>
      </c>
      <c r="AO54" s="69" t="s">
        <v>1213</v>
      </c>
      <c r="AP54" s="66" t="b">
        <v>0</v>
      </c>
      <c r="AQ54" s="66" t="b">
        <v>0</v>
      </c>
      <c r="AR54" s="66" t="b">
        <v>1</v>
      </c>
      <c r="AS54" s="66" t="s">
        <v>297</v>
      </c>
      <c r="AT54" s="66">
        <v>733</v>
      </c>
      <c r="AU54" s="69" t="s">
        <v>1255</v>
      </c>
      <c r="AV54" s="66" t="b">
        <v>1</v>
      </c>
      <c r="AW54" s="66" t="s">
        <v>423</v>
      </c>
      <c r="AX54" s="69" t="s">
        <v>1308</v>
      </c>
      <c r="AY54" s="66" t="s">
        <v>65</v>
      </c>
      <c r="AZ54" s="48"/>
      <c r="BA54" s="48"/>
      <c r="BB54" s="48"/>
      <c r="BC54" s="48"/>
      <c r="BD54" s="48"/>
      <c r="BE54" s="48"/>
      <c r="BF54" s="48"/>
      <c r="BG54" s="48"/>
      <c r="BH54" s="48"/>
      <c r="BI54" s="48"/>
      <c r="BJ54" s="117" t="s">
        <v>1176</v>
      </c>
      <c r="BK54" s="120" t="str">
        <f>VLOOKUP(Vertices[[#This Row],[State]],'Sentiment Classification'!E:G,3,FALSE)</f>
        <v>North</v>
      </c>
      <c r="BL54" s="65" t="str">
        <f>REPLACE(INDEX(GroupVertices[Group], MATCH(Vertices[[#This Row],[Vertex]],GroupVertices[Vertex],0)),1,1,"")</f>
        <v>orth</v>
      </c>
    </row>
    <row r="55" spans="1:64" x14ac:dyDescent="0.25">
      <c r="A55" s="64" t="s">
        <v>756</v>
      </c>
      <c r="B55" s="79"/>
      <c r="C55" s="79"/>
      <c r="D55" s="87"/>
      <c r="E55" s="104"/>
      <c r="F55" s="75" t="s">
        <v>1270</v>
      </c>
      <c r="G55" s="105"/>
      <c r="H55" s="77"/>
      <c r="I55" s="90"/>
      <c r="J55" s="106"/>
      <c r="K55" s="77" t="s">
        <v>1373</v>
      </c>
      <c r="L55" s="107"/>
      <c r="M55" s="101">
        <v>5411.412109375</v>
      </c>
      <c r="N55" s="101">
        <v>5556.078125</v>
      </c>
      <c r="O55" s="102"/>
      <c r="P55" s="103"/>
      <c r="Q55" s="103"/>
      <c r="R55" s="73"/>
      <c r="S55" s="48">
        <v>2</v>
      </c>
      <c r="T55" s="48">
        <v>0</v>
      </c>
      <c r="U55" s="49">
        <v>64</v>
      </c>
      <c r="V55" s="49">
        <v>1.1110999999999999E-2</v>
      </c>
      <c r="W55" s="49">
        <v>0</v>
      </c>
      <c r="X55" s="49">
        <v>1.081671</v>
      </c>
      <c r="Y55" s="49">
        <v>0</v>
      </c>
      <c r="Z55" s="49">
        <v>0</v>
      </c>
      <c r="AA55" s="91">
        <v>55</v>
      </c>
      <c r="AB55" s="91"/>
      <c r="AC55" s="92"/>
      <c r="AD55" s="66" t="s">
        <v>1046</v>
      </c>
      <c r="AE55" s="66">
        <v>58</v>
      </c>
      <c r="AF55" s="66">
        <v>644193</v>
      </c>
      <c r="AG55" s="66">
        <v>116031</v>
      </c>
      <c r="AH55" s="66">
        <v>112</v>
      </c>
      <c r="AI55" s="66">
        <v>19800</v>
      </c>
      <c r="AJ55" s="66" t="s">
        <v>1108</v>
      </c>
      <c r="AK55" s="66" t="s">
        <v>363</v>
      </c>
      <c r="AL55" s="69" t="s">
        <v>1186</v>
      </c>
      <c r="AM55" s="66" t="s">
        <v>363</v>
      </c>
      <c r="AN55" s="68">
        <v>40736.307997685188</v>
      </c>
      <c r="AO55" s="69" t="s">
        <v>1214</v>
      </c>
      <c r="AP55" s="66" t="b">
        <v>0</v>
      </c>
      <c r="AQ55" s="66" t="b">
        <v>0</v>
      </c>
      <c r="AR55" s="66" t="b">
        <v>1</v>
      </c>
      <c r="AS55" s="66" t="s">
        <v>297</v>
      </c>
      <c r="AT55" s="66">
        <v>661</v>
      </c>
      <c r="AU55" s="69" t="s">
        <v>1256</v>
      </c>
      <c r="AV55" s="66" t="b">
        <v>1</v>
      </c>
      <c r="AW55" s="66" t="s">
        <v>423</v>
      </c>
      <c r="AX55" s="69" t="s">
        <v>1309</v>
      </c>
      <c r="AY55" s="66" t="s">
        <v>65</v>
      </c>
      <c r="AZ55" s="48"/>
      <c r="BA55" s="48"/>
      <c r="BB55" s="48"/>
      <c r="BC55" s="48"/>
      <c r="BD55" s="48"/>
      <c r="BE55" s="48"/>
      <c r="BF55" s="48"/>
      <c r="BG55" s="48"/>
      <c r="BH55" s="48"/>
      <c r="BI55" s="48"/>
      <c r="BJ55" s="117" t="s">
        <v>9452</v>
      </c>
      <c r="BK55" s="119" t="s">
        <v>9452</v>
      </c>
      <c r="BL55" s="65" t="str">
        <f>REPLACE(INDEX(GroupVertices[Group], MATCH(Vertices[[#This Row],[Vertex]],GroupVertices[Vertex],0)),1,1,"")</f>
        <v>A</v>
      </c>
    </row>
    <row r="56" spans="1:64" x14ac:dyDescent="0.25">
      <c r="A56" s="64" t="s">
        <v>722</v>
      </c>
      <c r="B56" s="79"/>
      <c r="C56" s="79"/>
      <c r="D56" s="87"/>
      <c r="E56" s="104"/>
      <c r="F56" s="75" t="s">
        <v>418</v>
      </c>
      <c r="G56" s="105"/>
      <c r="H56" s="77"/>
      <c r="I56" s="90"/>
      <c r="J56" s="106"/>
      <c r="K56" s="77" t="s">
        <v>1374</v>
      </c>
      <c r="L56" s="107"/>
      <c r="M56" s="101">
        <v>6235.57275390625</v>
      </c>
      <c r="N56" s="101">
        <v>8754.5712890625</v>
      </c>
      <c r="O56" s="102"/>
      <c r="P56" s="103"/>
      <c r="Q56" s="103"/>
      <c r="R56" s="73"/>
      <c r="S56" s="48"/>
      <c r="T56" s="48"/>
      <c r="U56" s="49"/>
      <c r="V56" s="49"/>
      <c r="W56" s="49"/>
      <c r="X56" s="49"/>
      <c r="Y56" s="49"/>
      <c r="Z56" s="49"/>
      <c r="AA56" s="91">
        <v>56</v>
      </c>
      <c r="AB56" s="91"/>
      <c r="AC56" s="92"/>
      <c r="AD56" s="66" t="s">
        <v>1047</v>
      </c>
      <c r="AE56" s="66">
        <v>95</v>
      </c>
      <c r="AF56" s="66">
        <v>3</v>
      </c>
      <c r="AG56" s="66">
        <v>60</v>
      </c>
      <c r="AH56" s="66">
        <v>14</v>
      </c>
      <c r="AI56" s="66"/>
      <c r="AJ56" s="66"/>
      <c r="AK56" s="66"/>
      <c r="AL56" s="66"/>
      <c r="AM56" s="66"/>
      <c r="AN56" s="68">
        <v>42047.288668981484</v>
      </c>
      <c r="AO56" s="66"/>
      <c r="AP56" s="66" t="b">
        <v>1</v>
      </c>
      <c r="AQ56" s="66" t="b">
        <v>1</v>
      </c>
      <c r="AR56" s="66" t="b">
        <v>0</v>
      </c>
      <c r="AS56" s="66" t="s">
        <v>297</v>
      </c>
      <c r="AT56" s="66">
        <v>0</v>
      </c>
      <c r="AU56" s="69" t="s">
        <v>409</v>
      </c>
      <c r="AV56" s="66" t="b">
        <v>0</v>
      </c>
      <c r="AW56" s="66" t="s">
        <v>423</v>
      </c>
      <c r="AX56" s="69" t="s">
        <v>1310</v>
      </c>
      <c r="AY56" s="66" t="s">
        <v>66</v>
      </c>
      <c r="AZ56" s="48"/>
      <c r="BA56" s="48"/>
      <c r="BB56" s="48"/>
      <c r="BC56" s="48"/>
      <c r="BD56" s="48"/>
      <c r="BE56" s="48"/>
      <c r="BF56" s="118"/>
      <c r="BG56" s="118"/>
      <c r="BH56" s="118"/>
      <c r="BI56" s="118"/>
      <c r="BJ56" s="117" t="s">
        <v>1176</v>
      </c>
      <c r="BK56" s="120" t="str">
        <f>VLOOKUP(Vertices[[#This Row],[State]],'Sentiment Classification'!E:G,3,FALSE)</f>
        <v>North</v>
      </c>
      <c r="BL56" s="65" t="s">
        <v>9475</v>
      </c>
    </row>
    <row r="57" spans="1:64" x14ac:dyDescent="0.25">
      <c r="A57" s="64" t="s">
        <v>723</v>
      </c>
      <c r="B57" s="79"/>
      <c r="C57" s="79"/>
      <c r="D57" s="87"/>
      <c r="E57" s="104"/>
      <c r="F57" s="75" t="s">
        <v>862</v>
      </c>
      <c r="G57" s="105"/>
      <c r="H57" s="77"/>
      <c r="I57" s="90"/>
      <c r="J57" s="106"/>
      <c r="K57" s="77" t="s">
        <v>1375</v>
      </c>
      <c r="L57" s="107"/>
      <c r="M57" s="101">
        <v>2790.296875</v>
      </c>
      <c r="N57" s="101">
        <v>3389.38037109375</v>
      </c>
      <c r="O57" s="102"/>
      <c r="P57" s="103"/>
      <c r="Q57" s="103"/>
      <c r="R57" s="73"/>
      <c r="S57" s="48">
        <v>0</v>
      </c>
      <c r="T57" s="48">
        <v>1</v>
      </c>
      <c r="U57" s="49">
        <v>0</v>
      </c>
      <c r="V57" s="49">
        <v>1.4840000000000001E-3</v>
      </c>
      <c r="W57" s="49">
        <v>9.9700000000000006E-4</v>
      </c>
      <c r="X57" s="49">
        <v>0.48002499999999998</v>
      </c>
      <c r="Y57" s="49">
        <v>0</v>
      </c>
      <c r="Z57" s="49">
        <v>0</v>
      </c>
      <c r="AA57" s="91">
        <v>57</v>
      </c>
      <c r="AB57" s="91"/>
      <c r="AC57" s="92"/>
      <c r="AD57" s="66" t="s">
        <v>1048</v>
      </c>
      <c r="AE57" s="66">
        <v>24</v>
      </c>
      <c r="AF57" s="66">
        <v>36</v>
      </c>
      <c r="AG57" s="66">
        <v>51</v>
      </c>
      <c r="AH57" s="66">
        <v>12</v>
      </c>
      <c r="AI57" s="66">
        <v>19800</v>
      </c>
      <c r="AJ57" s="66" t="s">
        <v>1109</v>
      </c>
      <c r="AK57" s="66" t="s">
        <v>1158</v>
      </c>
      <c r="AL57" s="66"/>
      <c r="AM57" s="66" t="s">
        <v>363</v>
      </c>
      <c r="AN57" s="68">
        <v>40792.476030092592</v>
      </c>
      <c r="AO57" s="69" t="s">
        <v>1215</v>
      </c>
      <c r="AP57" s="66" t="b">
        <v>0</v>
      </c>
      <c r="AQ57" s="66" t="b">
        <v>0</v>
      </c>
      <c r="AR57" s="66" t="b">
        <v>0</v>
      </c>
      <c r="AS57" s="66" t="s">
        <v>297</v>
      </c>
      <c r="AT57" s="66">
        <v>0</v>
      </c>
      <c r="AU57" s="69" t="s">
        <v>1257</v>
      </c>
      <c r="AV57" s="66" t="b">
        <v>0</v>
      </c>
      <c r="AW57" s="66" t="s">
        <v>423</v>
      </c>
      <c r="AX57" s="69" t="s">
        <v>1311</v>
      </c>
      <c r="AY57" s="66" t="s">
        <v>66</v>
      </c>
      <c r="AZ57" s="48"/>
      <c r="BA57" s="48"/>
      <c r="BB57" s="48"/>
      <c r="BC57" s="48"/>
      <c r="BD57" s="48"/>
      <c r="BE57" s="48"/>
      <c r="BF57" s="118" t="s">
        <v>8824</v>
      </c>
      <c r="BG57" s="118" t="s">
        <v>8824</v>
      </c>
      <c r="BH57" s="118" t="s">
        <v>9153</v>
      </c>
      <c r="BI57" s="118" t="s">
        <v>9153</v>
      </c>
      <c r="BJ57" s="117" t="s">
        <v>1176</v>
      </c>
      <c r="BK57" s="120" t="str">
        <f>VLOOKUP(Vertices[[#This Row],[State]],'Sentiment Classification'!E:G,3,FALSE)</f>
        <v>North</v>
      </c>
      <c r="BL57" s="65" t="str">
        <f>REPLACE(INDEX(GroupVertices[Group], MATCH(Vertices[[#This Row],[Vertex]],GroupVertices[Vertex],0)),1,1,"")</f>
        <v>orth</v>
      </c>
    </row>
    <row r="58" spans="1:64" x14ac:dyDescent="0.25">
      <c r="A58" s="64" t="s">
        <v>724</v>
      </c>
      <c r="B58" s="79"/>
      <c r="C58" s="79"/>
      <c r="D58" s="87"/>
      <c r="E58" s="104"/>
      <c r="F58" s="75" t="s">
        <v>863</v>
      </c>
      <c r="G58" s="105"/>
      <c r="H58" s="77"/>
      <c r="I58" s="90"/>
      <c r="J58" s="106"/>
      <c r="K58" s="77" t="s">
        <v>1376</v>
      </c>
      <c r="L58" s="107"/>
      <c r="M58" s="101">
        <v>3308.81884765625</v>
      </c>
      <c r="N58" s="101">
        <v>3059.89794921875</v>
      </c>
      <c r="O58" s="102"/>
      <c r="P58" s="103"/>
      <c r="Q58" s="103"/>
      <c r="R58" s="73"/>
      <c r="S58" s="48">
        <v>0</v>
      </c>
      <c r="T58" s="48">
        <v>1</v>
      </c>
      <c r="U58" s="49">
        <v>0</v>
      </c>
      <c r="V58" s="49">
        <v>1</v>
      </c>
      <c r="W58" s="49">
        <v>0</v>
      </c>
      <c r="X58" s="49">
        <v>0.99999899999999997</v>
      </c>
      <c r="Y58" s="49">
        <v>0</v>
      </c>
      <c r="Z58" s="49">
        <v>0</v>
      </c>
      <c r="AA58" s="91">
        <v>58</v>
      </c>
      <c r="AB58" s="91"/>
      <c r="AC58" s="92"/>
      <c r="AD58" s="66" t="s">
        <v>1049</v>
      </c>
      <c r="AE58" s="66">
        <v>207</v>
      </c>
      <c r="AF58" s="66">
        <v>20</v>
      </c>
      <c r="AG58" s="66">
        <v>88</v>
      </c>
      <c r="AH58" s="66">
        <v>1299</v>
      </c>
      <c r="AI58" s="66"/>
      <c r="AJ58" s="66"/>
      <c r="AK58" s="66" t="s">
        <v>1159</v>
      </c>
      <c r="AL58" s="66"/>
      <c r="AM58" s="66"/>
      <c r="AN58" s="68">
        <v>42815.424780092595</v>
      </c>
      <c r="AO58" s="66"/>
      <c r="AP58" s="66" t="b">
        <v>1</v>
      </c>
      <c r="AQ58" s="66" t="b">
        <v>0</v>
      </c>
      <c r="AR58" s="66" t="b">
        <v>0</v>
      </c>
      <c r="AS58" s="66" t="s">
        <v>297</v>
      </c>
      <c r="AT58" s="66">
        <v>0</v>
      </c>
      <c r="AU58" s="66"/>
      <c r="AV58" s="66" t="b">
        <v>0</v>
      </c>
      <c r="AW58" s="66" t="s">
        <v>423</v>
      </c>
      <c r="AX58" s="69" t="s">
        <v>1312</v>
      </c>
      <c r="AY58" s="66" t="s">
        <v>66</v>
      </c>
      <c r="AZ58" s="48"/>
      <c r="BA58" s="48"/>
      <c r="BB58" s="48"/>
      <c r="BC58" s="48"/>
      <c r="BD58" s="48"/>
      <c r="BE58" s="48"/>
      <c r="BF58" s="118" t="s">
        <v>8825</v>
      </c>
      <c r="BG58" s="118" t="s">
        <v>8825</v>
      </c>
      <c r="BH58" s="118" t="s">
        <v>9154</v>
      </c>
      <c r="BI58" s="118" t="s">
        <v>9154</v>
      </c>
      <c r="BJ58" s="117" t="s">
        <v>1176</v>
      </c>
      <c r="BK58" s="120" t="str">
        <f>VLOOKUP(Vertices[[#This Row],[State]],'Sentiment Classification'!E:G,3,FALSE)</f>
        <v>North</v>
      </c>
      <c r="BL58" s="65" t="str">
        <f>REPLACE(INDEX(GroupVertices[Group], MATCH(Vertices[[#This Row],[Vertex]],GroupVertices[Vertex],0)),1,1,"")</f>
        <v>orth</v>
      </c>
    </row>
    <row r="59" spans="1:64" x14ac:dyDescent="0.25">
      <c r="A59" s="64" t="s">
        <v>757</v>
      </c>
      <c r="B59" s="79"/>
      <c r="C59" s="79"/>
      <c r="D59" s="87"/>
      <c r="E59" s="104"/>
      <c r="F59" s="75" t="s">
        <v>1271</v>
      </c>
      <c r="G59" s="105"/>
      <c r="H59" s="77"/>
      <c r="I59" s="90"/>
      <c r="J59" s="106"/>
      <c r="K59" s="77" t="s">
        <v>1377</v>
      </c>
      <c r="L59" s="107"/>
      <c r="M59" s="101">
        <v>2854.9013671875</v>
      </c>
      <c r="N59" s="101">
        <v>3607.177978515625</v>
      </c>
      <c r="O59" s="102"/>
      <c r="P59" s="103"/>
      <c r="Q59" s="103"/>
      <c r="R59" s="73"/>
      <c r="S59" s="48">
        <v>1</v>
      </c>
      <c r="T59" s="48">
        <v>0</v>
      </c>
      <c r="U59" s="49">
        <v>0</v>
      </c>
      <c r="V59" s="49">
        <v>1</v>
      </c>
      <c r="W59" s="49">
        <v>0</v>
      </c>
      <c r="X59" s="49">
        <v>0.99999899999999997</v>
      </c>
      <c r="Y59" s="49">
        <v>0</v>
      </c>
      <c r="Z59" s="49">
        <v>0</v>
      </c>
      <c r="AA59" s="91">
        <v>59</v>
      </c>
      <c r="AB59" s="91"/>
      <c r="AC59" s="92"/>
      <c r="AD59" s="66" t="s">
        <v>1050</v>
      </c>
      <c r="AE59" s="66">
        <v>100552</v>
      </c>
      <c r="AF59" s="66">
        <v>296699</v>
      </c>
      <c r="AG59" s="66">
        <v>30755</v>
      </c>
      <c r="AH59" s="66">
        <v>16593</v>
      </c>
      <c r="AI59" s="66"/>
      <c r="AJ59" s="66" t="s">
        <v>1110</v>
      </c>
      <c r="AK59" s="66" t="s">
        <v>365</v>
      </c>
      <c r="AL59" s="69" t="s">
        <v>1187</v>
      </c>
      <c r="AM59" s="66"/>
      <c r="AN59" s="68">
        <v>41596.551122685189</v>
      </c>
      <c r="AO59" s="69" t="s">
        <v>1216</v>
      </c>
      <c r="AP59" s="66" t="b">
        <v>1</v>
      </c>
      <c r="AQ59" s="66" t="b">
        <v>0</v>
      </c>
      <c r="AR59" s="66" t="b">
        <v>1</v>
      </c>
      <c r="AS59" s="66" t="s">
        <v>297</v>
      </c>
      <c r="AT59" s="66">
        <v>185</v>
      </c>
      <c r="AU59" s="69" t="s">
        <v>409</v>
      </c>
      <c r="AV59" s="66" t="b">
        <v>0</v>
      </c>
      <c r="AW59" s="66" t="s">
        <v>423</v>
      </c>
      <c r="AX59" s="69" t="s">
        <v>1313</v>
      </c>
      <c r="AY59" s="66" t="s">
        <v>65</v>
      </c>
      <c r="AZ59" s="48"/>
      <c r="BA59" s="48"/>
      <c r="BB59" s="48"/>
      <c r="BC59" s="48"/>
      <c r="BD59" s="48"/>
      <c r="BE59" s="48"/>
      <c r="BF59" s="48"/>
      <c r="BG59" s="48"/>
      <c r="BH59" s="48"/>
      <c r="BI59" s="48"/>
      <c r="BJ59" s="117" t="s">
        <v>1176</v>
      </c>
      <c r="BK59" s="120" t="str">
        <f>VLOOKUP(Vertices[[#This Row],[State]],'Sentiment Classification'!E:G,3,FALSE)</f>
        <v>North</v>
      </c>
      <c r="BL59" s="65" t="str">
        <f>REPLACE(INDEX(GroupVertices[Group], MATCH(Vertices[[#This Row],[Vertex]],GroupVertices[Vertex],0)),1,1,"")</f>
        <v>orth</v>
      </c>
    </row>
    <row r="60" spans="1:64" x14ac:dyDescent="0.25">
      <c r="A60" s="64" t="s">
        <v>725</v>
      </c>
      <c r="B60" s="79"/>
      <c r="C60" s="79"/>
      <c r="D60" s="87"/>
      <c r="E60" s="104"/>
      <c r="F60" s="75" t="s">
        <v>1272</v>
      </c>
      <c r="G60" s="105"/>
      <c r="H60" s="77"/>
      <c r="I60" s="90"/>
      <c r="J60" s="106"/>
      <c r="K60" s="77" t="s">
        <v>1378</v>
      </c>
      <c r="L60" s="107"/>
      <c r="M60" s="101">
        <v>3230.25341796875</v>
      </c>
      <c r="N60" s="101">
        <v>2975.069091796875</v>
      </c>
      <c r="O60" s="102"/>
      <c r="P60" s="103"/>
      <c r="Q60" s="103"/>
      <c r="R60" s="73"/>
      <c r="S60" s="48">
        <v>0</v>
      </c>
      <c r="T60" s="48">
        <v>1</v>
      </c>
      <c r="U60" s="49">
        <v>0</v>
      </c>
      <c r="V60" s="49">
        <v>1</v>
      </c>
      <c r="W60" s="49">
        <v>0</v>
      </c>
      <c r="X60" s="49">
        <v>0.99999899999999997</v>
      </c>
      <c r="Y60" s="49">
        <v>0</v>
      </c>
      <c r="Z60" s="49">
        <v>0</v>
      </c>
      <c r="AA60" s="91">
        <v>60</v>
      </c>
      <c r="AB60" s="91"/>
      <c r="AC60" s="92"/>
      <c r="AD60" s="66" t="s">
        <v>1051</v>
      </c>
      <c r="AE60" s="66">
        <v>177</v>
      </c>
      <c r="AF60" s="66">
        <v>15</v>
      </c>
      <c r="AG60" s="66">
        <v>274</v>
      </c>
      <c r="AH60" s="66">
        <v>4</v>
      </c>
      <c r="AI60" s="66"/>
      <c r="AJ60" s="66"/>
      <c r="AK60" s="66"/>
      <c r="AL60" s="66"/>
      <c r="AM60" s="66"/>
      <c r="AN60" s="68">
        <v>42817.653310185182</v>
      </c>
      <c r="AO60" s="69" t="s">
        <v>1217</v>
      </c>
      <c r="AP60" s="66" t="b">
        <v>1</v>
      </c>
      <c r="AQ60" s="66" t="b">
        <v>0</v>
      </c>
      <c r="AR60" s="66" t="b">
        <v>0</v>
      </c>
      <c r="AS60" s="66" t="s">
        <v>297</v>
      </c>
      <c r="AT60" s="66">
        <v>0</v>
      </c>
      <c r="AU60" s="66"/>
      <c r="AV60" s="66" t="b">
        <v>0</v>
      </c>
      <c r="AW60" s="66" t="s">
        <v>423</v>
      </c>
      <c r="AX60" s="69" t="s">
        <v>1314</v>
      </c>
      <c r="AY60" s="66" t="s">
        <v>66</v>
      </c>
      <c r="AZ60" s="48"/>
      <c r="BA60" s="48"/>
      <c r="BB60" s="48"/>
      <c r="BC60" s="48"/>
      <c r="BD60" s="48" t="s">
        <v>839</v>
      </c>
      <c r="BE60" s="48" t="s">
        <v>839</v>
      </c>
      <c r="BF60" s="118" t="s">
        <v>8826</v>
      </c>
      <c r="BG60" s="118" t="s">
        <v>8826</v>
      </c>
      <c r="BH60" s="118" t="s">
        <v>9155</v>
      </c>
      <c r="BI60" s="118" t="s">
        <v>9155</v>
      </c>
      <c r="BJ60" s="117" t="s">
        <v>1176</v>
      </c>
      <c r="BK60" s="120" t="str">
        <f>VLOOKUP(Vertices[[#This Row],[State]],'Sentiment Classification'!E:G,3,FALSE)</f>
        <v>North</v>
      </c>
      <c r="BL60" s="65" t="str">
        <f>REPLACE(INDEX(GroupVertices[Group], MATCH(Vertices[[#This Row],[Vertex]],GroupVertices[Vertex],0)),1,1,"")</f>
        <v>orth</v>
      </c>
    </row>
    <row r="61" spans="1:64" x14ac:dyDescent="0.25">
      <c r="A61" s="64" t="s">
        <v>758</v>
      </c>
      <c r="B61" s="79"/>
      <c r="C61" s="79"/>
      <c r="D61" s="87"/>
      <c r="E61" s="104"/>
      <c r="F61" s="75" t="s">
        <v>1273</v>
      </c>
      <c r="G61" s="105"/>
      <c r="H61" s="77"/>
      <c r="I61" s="90"/>
      <c r="J61" s="106"/>
      <c r="K61" s="77" t="s">
        <v>1379</v>
      </c>
      <c r="L61" s="107"/>
      <c r="M61" s="101">
        <v>2755.72265625</v>
      </c>
      <c r="N61" s="101">
        <v>3491.738037109375</v>
      </c>
      <c r="O61" s="102"/>
      <c r="P61" s="103"/>
      <c r="Q61" s="103"/>
      <c r="R61" s="73"/>
      <c r="S61" s="48">
        <v>1</v>
      </c>
      <c r="T61" s="48">
        <v>0</v>
      </c>
      <c r="U61" s="49">
        <v>0</v>
      </c>
      <c r="V61" s="49">
        <v>1</v>
      </c>
      <c r="W61" s="49">
        <v>0</v>
      </c>
      <c r="X61" s="49">
        <v>0.99999899999999997</v>
      </c>
      <c r="Y61" s="49">
        <v>0</v>
      </c>
      <c r="Z61" s="49">
        <v>0</v>
      </c>
      <c r="AA61" s="91">
        <v>61</v>
      </c>
      <c r="AB61" s="91"/>
      <c r="AC61" s="92"/>
      <c r="AD61" s="66" t="s">
        <v>1052</v>
      </c>
      <c r="AE61" s="66">
        <v>389</v>
      </c>
      <c r="AF61" s="66">
        <v>1500736</v>
      </c>
      <c r="AG61" s="66">
        <v>7702</v>
      </c>
      <c r="AH61" s="66">
        <v>2904</v>
      </c>
      <c r="AI61" s="66">
        <v>19800</v>
      </c>
      <c r="AJ61" s="66" t="s">
        <v>1111</v>
      </c>
      <c r="AK61" s="66" t="s">
        <v>365</v>
      </c>
      <c r="AL61" s="69" t="s">
        <v>1188</v>
      </c>
      <c r="AM61" s="66" t="s">
        <v>363</v>
      </c>
      <c r="AN61" s="68">
        <v>41608.321342592593</v>
      </c>
      <c r="AO61" s="69" t="s">
        <v>1218</v>
      </c>
      <c r="AP61" s="66" t="b">
        <v>0</v>
      </c>
      <c r="AQ61" s="66" t="b">
        <v>0</v>
      </c>
      <c r="AR61" s="66" t="b">
        <v>1</v>
      </c>
      <c r="AS61" s="66" t="s">
        <v>297</v>
      </c>
      <c r="AT61" s="66">
        <v>1237</v>
      </c>
      <c r="AU61" s="69" t="s">
        <v>1258</v>
      </c>
      <c r="AV61" s="66" t="b">
        <v>1</v>
      </c>
      <c r="AW61" s="66" t="s">
        <v>423</v>
      </c>
      <c r="AX61" s="69" t="s">
        <v>1315</v>
      </c>
      <c r="AY61" s="66" t="s">
        <v>65</v>
      </c>
      <c r="AZ61" s="48"/>
      <c r="BA61" s="48"/>
      <c r="BB61" s="48"/>
      <c r="BC61" s="48"/>
      <c r="BD61" s="48"/>
      <c r="BE61" s="48"/>
      <c r="BF61" s="48"/>
      <c r="BG61" s="48"/>
      <c r="BH61" s="48"/>
      <c r="BI61" s="48"/>
      <c r="BJ61" s="117" t="s">
        <v>1176</v>
      </c>
      <c r="BK61" s="120" t="str">
        <f>VLOOKUP(Vertices[[#This Row],[State]],'Sentiment Classification'!E:G,3,FALSE)</f>
        <v>North</v>
      </c>
      <c r="BL61" s="65" t="str">
        <f>REPLACE(INDEX(GroupVertices[Group], MATCH(Vertices[[#This Row],[Vertex]],GroupVertices[Vertex],0)),1,1,"")</f>
        <v>orth</v>
      </c>
    </row>
    <row r="62" spans="1:64" x14ac:dyDescent="0.25">
      <c r="A62" s="64" t="s">
        <v>726</v>
      </c>
      <c r="B62" s="79"/>
      <c r="C62" s="79"/>
      <c r="D62" s="87"/>
      <c r="E62" s="104"/>
      <c r="F62" s="75" t="s">
        <v>864</v>
      </c>
      <c r="G62" s="105"/>
      <c r="H62" s="77"/>
      <c r="I62" s="90"/>
      <c r="J62" s="106"/>
      <c r="K62" s="77" t="s">
        <v>1380</v>
      </c>
      <c r="L62" s="107"/>
      <c r="M62" s="101">
        <v>2748.38427734375</v>
      </c>
      <c r="N62" s="101">
        <v>3341.207275390625</v>
      </c>
      <c r="O62" s="102"/>
      <c r="P62" s="103"/>
      <c r="Q62" s="103"/>
      <c r="R62" s="73"/>
      <c r="S62" s="48">
        <v>0</v>
      </c>
      <c r="T62" s="48">
        <v>1</v>
      </c>
      <c r="U62" s="49">
        <v>0</v>
      </c>
      <c r="V62" s="49">
        <v>1.4840000000000001E-3</v>
      </c>
      <c r="W62" s="49">
        <v>9.9700000000000006E-4</v>
      </c>
      <c r="X62" s="49">
        <v>0.48002499999999998</v>
      </c>
      <c r="Y62" s="49">
        <v>0</v>
      </c>
      <c r="Z62" s="49">
        <v>0</v>
      </c>
      <c r="AA62" s="91">
        <v>62</v>
      </c>
      <c r="AB62" s="91"/>
      <c r="AC62" s="92"/>
      <c r="AD62" s="66" t="s">
        <v>1053</v>
      </c>
      <c r="AE62" s="66">
        <v>115</v>
      </c>
      <c r="AF62" s="66">
        <v>2</v>
      </c>
      <c r="AG62" s="66">
        <v>13</v>
      </c>
      <c r="AH62" s="66">
        <v>4</v>
      </c>
      <c r="AI62" s="66"/>
      <c r="AJ62" s="66" t="s">
        <v>1112</v>
      </c>
      <c r="AK62" s="66" t="s">
        <v>390</v>
      </c>
      <c r="AL62" s="66"/>
      <c r="AM62" s="66"/>
      <c r="AN62" s="68">
        <v>42657.286319444444</v>
      </c>
      <c r="AO62" s="69" t="s">
        <v>1219</v>
      </c>
      <c r="AP62" s="66" t="b">
        <v>1</v>
      </c>
      <c r="AQ62" s="66" t="b">
        <v>0</v>
      </c>
      <c r="AR62" s="66" t="b">
        <v>1</v>
      </c>
      <c r="AS62" s="66" t="s">
        <v>297</v>
      </c>
      <c r="AT62" s="66">
        <v>0</v>
      </c>
      <c r="AU62" s="66"/>
      <c r="AV62" s="66" t="b">
        <v>0</v>
      </c>
      <c r="AW62" s="66" t="s">
        <v>423</v>
      </c>
      <c r="AX62" s="69" t="s">
        <v>1316</v>
      </c>
      <c r="AY62" s="66" t="s">
        <v>66</v>
      </c>
      <c r="AZ62" s="48"/>
      <c r="BA62" s="48"/>
      <c r="BB62" s="48"/>
      <c r="BC62" s="48"/>
      <c r="BD62" s="48"/>
      <c r="BE62" s="48"/>
      <c r="BF62" s="118" t="s">
        <v>8827</v>
      </c>
      <c r="BG62" s="118" t="s">
        <v>8827</v>
      </c>
      <c r="BH62" s="118" t="s">
        <v>9156</v>
      </c>
      <c r="BI62" s="118" t="s">
        <v>9156</v>
      </c>
      <c r="BJ62" s="117" t="s">
        <v>1176</v>
      </c>
      <c r="BK62" s="120" t="str">
        <f>VLOOKUP(Vertices[[#This Row],[State]],'Sentiment Classification'!E:G,3,FALSE)</f>
        <v>North</v>
      </c>
      <c r="BL62" s="65" t="str">
        <f>REPLACE(INDEX(GroupVertices[Group], MATCH(Vertices[[#This Row],[Vertex]],GroupVertices[Vertex],0)),1,1,"")</f>
        <v>orth</v>
      </c>
    </row>
    <row r="63" spans="1:64" x14ac:dyDescent="0.25">
      <c r="A63" s="64" t="s">
        <v>727</v>
      </c>
      <c r="B63" s="79"/>
      <c r="C63" s="79"/>
      <c r="D63" s="87"/>
      <c r="E63" s="104"/>
      <c r="F63" s="75" t="s">
        <v>418</v>
      </c>
      <c r="G63" s="105"/>
      <c r="H63" s="77"/>
      <c r="I63" s="90"/>
      <c r="J63" s="106"/>
      <c r="K63" s="77" t="s">
        <v>1381</v>
      </c>
      <c r="L63" s="107"/>
      <c r="M63" s="101">
        <v>6319.06640625</v>
      </c>
      <c r="N63" s="101">
        <v>9054.5703125</v>
      </c>
      <c r="O63" s="102"/>
      <c r="P63" s="103"/>
      <c r="Q63" s="103"/>
      <c r="R63" s="73"/>
      <c r="S63" s="48"/>
      <c r="T63" s="48"/>
      <c r="U63" s="49"/>
      <c r="V63" s="49"/>
      <c r="W63" s="49"/>
      <c r="X63" s="49"/>
      <c r="Y63" s="49"/>
      <c r="Z63" s="49"/>
      <c r="AA63" s="91">
        <v>63</v>
      </c>
      <c r="AB63" s="91"/>
      <c r="AC63" s="92"/>
      <c r="AD63" s="66" t="s">
        <v>1054</v>
      </c>
      <c r="AE63" s="66">
        <v>60</v>
      </c>
      <c r="AF63" s="66">
        <v>3</v>
      </c>
      <c r="AG63" s="66">
        <v>51</v>
      </c>
      <c r="AH63" s="66">
        <v>14</v>
      </c>
      <c r="AI63" s="66">
        <v>-25200</v>
      </c>
      <c r="AJ63" s="66"/>
      <c r="AK63" s="66"/>
      <c r="AL63" s="66"/>
      <c r="AM63" s="66" t="s">
        <v>391</v>
      </c>
      <c r="AN63" s="68">
        <v>41910.729861111111</v>
      </c>
      <c r="AO63" s="66"/>
      <c r="AP63" s="66" t="b">
        <v>1</v>
      </c>
      <c r="AQ63" s="66" t="b">
        <v>1</v>
      </c>
      <c r="AR63" s="66" t="b">
        <v>1</v>
      </c>
      <c r="AS63" s="66" t="s">
        <v>297</v>
      </c>
      <c r="AT63" s="66">
        <v>0</v>
      </c>
      <c r="AU63" s="69" t="s">
        <v>409</v>
      </c>
      <c r="AV63" s="66" t="b">
        <v>0</v>
      </c>
      <c r="AW63" s="66" t="s">
        <v>423</v>
      </c>
      <c r="AX63" s="69" t="s">
        <v>1317</v>
      </c>
      <c r="AY63" s="66" t="s">
        <v>66</v>
      </c>
      <c r="AZ63" s="48"/>
      <c r="BA63" s="48"/>
      <c r="BB63" s="48"/>
      <c r="BC63" s="48"/>
      <c r="BD63" s="48"/>
      <c r="BE63" s="48"/>
      <c r="BF63" s="118"/>
      <c r="BG63" s="118"/>
      <c r="BH63" s="118"/>
      <c r="BI63" s="118"/>
      <c r="BJ63" s="117" t="s">
        <v>1176</v>
      </c>
      <c r="BK63" s="120" t="str">
        <f>VLOOKUP(Vertices[[#This Row],[State]],'Sentiment Classification'!E:G,3,FALSE)</f>
        <v>North</v>
      </c>
      <c r="BL63" s="65" t="s">
        <v>9475</v>
      </c>
    </row>
    <row r="64" spans="1:64" x14ac:dyDescent="0.25">
      <c r="A64" s="64" t="s">
        <v>728</v>
      </c>
      <c r="B64" s="79"/>
      <c r="C64" s="79"/>
      <c r="D64" s="87"/>
      <c r="E64" s="104"/>
      <c r="F64" s="75" t="s">
        <v>865</v>
      </c>
      <c r="G64" s="105"/>
      <c r="H64" s="77"/>
      <c r="I64" s="90"/>
      <c r="J64" s="106"/>
      <c r="K64" s="77" t="s">
        <v>1382</v>
      </c>
      <c r="L64" s="107"/>
      <c r="M64" s="101">
        <v>2933.346923828125</v>
      </c>
      <c r="N64" s="101">
        <v>3534.52685546875</v>
      </c>
      <c r="O64" s="102"/>
      <c r="P64" s="103"/>
      <c r="Q64" s="103"/>
      <c r="R64" s="73"/>
      <c r="S64" s="48">
        <v>0</v>
      </c>
      <c r="T64" s="48">
        <v>1</v>
      </c>
      <c r="U64" s="49">
        <v>0</v>
      </c>
      <c r="V64" s="49">
        <v>1.0709999999999999E-3</v>
      </c>
      <c r="W64" s="49">
        <v>2.1999999999999999E-5</v>
      </c>
      <c r="X64" s="49">
        <v>0.50348300000000001</v>
      </c>
      <c r="Y64" s="49">
        <v>0</v>
      </c>
      <c r="Z64" s="49">
        <v>0</v>
      </c>
      <c r="AA64" s="91">
        <v>64</v>
      </c>
      <c r="AB64" s="91"/>
      <c r="AC64" s="92"/>
      <c r="AD64" s="66" t="s">
        <v>1055</v>
      </c>
      <c r="AE64" s="66">
        <v>116</v>
      </c>
      <c r="AF64" s="66">
        <v>33</v>
      </c>
      <c r="AG64" s="66">
        <v>1623</v>
      </c>
      <c r="AH64" s="66">
        <v>12</v>
      </c>
      <c r="AI64" s="66">
        <v>-39600</v>
      </c>
      <c r="AJ64" s="66" t="s">
        <v>1113</v>
      </c>
      <c r="AK64" s="66" t="s">
        <v>1160</v>
      </c>
      <c r="AL64" s="66"/>
      <c r="AM64" s="66" t="s">
        <v>1203</v>
      </c>
      <c r="AN64" s="68">
        <v>41704.384918981479</v>
      </c>
      <c r="AO64" s="69" t="s">
        <v>1220</v>
      </c>
      <c r="AP64" s="66" t="b">
        <v>1</v>
      </c>
      <c r="AQ64" s="66" t="b">
        <v>0</v>
      </c>
      <c r="AR64" s="66" t="b">
        <v>1</v>
      </c>
      <c r="AS64" s="66" t="s">
        <v>298</v>
      </c>
      <c r="AT64" s="66">
        <v>6</v>
      </c>
      <c r="AU64" s="69" t="s">
        <v>409</v>
      </c>
      <c r="AV64" s="66" t="b">
        <v>0</v>
      </c>
      <c r="AW64" s="66" t="s">
        <v>423</v>
      </c>
      <c r="AX64" s="69" t="s">
        <v>1318</v>
      </c>
      <c r="AY64" s="66" t="s">
        <v>66</v>
      </c>
      <c r="AZ64" s="48"/>
      <c r="BA64" s="48"/>
      <c r="BB64" s="48"/>
      <c r="BC64" s="48"/>
      <c r="BD64" s="48"/>
      <c r="BE64" s="48"/>
      <c r="BF64" s="118" t="s">
        <v>8828</v>
      </c>
      <c r="BG64" s="118" t="s">
        <v>8828</v>
      </c>
      <c r="BH64" s="118" t="s">
        <v>9157</v>
      </c>
      <c r="BI64" s="118" t="s">
        <v>9157</v>
      </c>
      <c r="BJ64" s="117" t="s">
        <v>1176</v>
      </c>
      <c r="BK64" s="120" t="str">
        <f>VLOOKUP(Vertices[[#This Row],[State]],'Sentiment Classification'!E:G,3,FALSE)</f>
        <v>North</v>
      </c>
      <c r="BL64" s="65" t="str">
        <f>REPLACE(INDEX(GroupVertices[Group], MATCH(Vertices[[#This Row],[Vertex]],GroupVertices[Vertex],0)),1,1,"")</f>
        <v>orth</v>
      </c>
    </row>
    <row r="65" spans="1:64" x14ac:dyDescent="0.25">
      <c r="A65" s="64" t="s">
        <v>759</v>
      </c>
      <c r="B65" s="79"/>
      <c r="C65" s="79"/>
      <c r="D65" s="87"/>
      <c r="E65" s="104"/>
      <c r="F65" s="75" t="s">
        <v>1274</v>
      </c>
      <c r="G65" s="105"/>
      <c r="H65" s="77"/>
      <c r="I65" s="90"/>
      <c r="J65" s="106"/>
      <c r="K65" s="77" t="s">
        <v>1383</v>
      </c>
      <c r="L65" s="107"/>
      <c r="M65" s="101">
        <v>5461.78369140625</v>
      </c>
      <c r="N65" s="101">
        <v>5489.10791015625</v>
      </c>
      <c r="O65" s="102"/>
      <c r="P65" s="103"/>
      <c r="Q65" s="103"/>
      <c r="R65" s="73"/>
      <c r="S65" s="48">
        <v>6</v>
      </c>
      <c r="T65" s="48">
        <v>0</v>
      </c>
      <c r="U65" s="49">
        <v>2454.7219500000001</v>
      </c>
      <c r="V65" s="49">
        <v>1.3849999999999999E-3</v>
      </c>
      <c r="W65" s="49">
        <v>1.11E-4</v>
      </c>
      <c r="X65" s="49">
        <v>2.495174</v>
      </c>
      <c r="Y65" s="49">
        <v>0</v>
      </c>
      <c r="Z65" s="49">
        <v>0</v>
      </c>
      <c r="AA65" s="91">
        <v>65</v>
      </c>
      <c r="AB65" s="91"/>
      <c r="AC65" s="92"/>
      <c r="AD65" s="66" t="s">
        <v>1056</v>
      </c>
      <c r="AE65" s="66">
        <v>0</v>
      </c>
      <c r="AF65" s="66">
        <v>14595</v>
      </c>
      <c r="AG65" s="66">
        <v>62</v>
      </c>
      <c r="AH65" s="66">
        <v>2</v>
      </c>
      <c r="AI65" s="66"/>
      <c r="AJ65" s="66" t="s">
        <v>1114</v>
      </c>
      <c r="AK65" s="66" t="s">
        <v>1161</v>
      </c>
      <c r="AL65" s="66"/>
      <c r="AM65" s="66"/>
      <c r="AN65" s="68">
        <v>42614.288587962961</v>
      </c>
      <c r="AO65" s="69" t="s">
        <v>1221</v>
      </c>
      <c r="AP65" s="66" t="b">
        <v>1</v>
      </c>
      <c r="AQ65" s="66" t="b">
        <v>0</v>
      </c>
      <c r="AR65" s="66" t="b">
        <v>0</v>
      </c>
      <c r="AS65" s="66" t="s">
        <v>297</v>
      </c>
      <c r="AT65" s="66">
        <v>5</v>
      </c>
      <c r="AU65" s="66"/>
      <c r="AV65" s="66" t="b">
        <v>0</v>
      </c>
      <c r="AW65" s="66" t="s">
        <v>423</v>
      </c>
      <c r="AX65" s="69" t="s">
        <v>1319</v>
      </c>
      <c r="AY65" s="66" t="s">
        <v>65</v>
      </c>
      <c r="AZ65" s="48"/>
      <c r="BA65" s="48"/>
      <c r="BB65" s="48"/>
      <c r="BC65" s="48"/>
      <c r="BD65" s="48"/>
      <c r="BE65" s="48"/>
      <c r="BF65" s="48"/>
      <c r="BG65" s="48"/>
      <c r="BH65" s="48"/>
      <c r="BI65" s="48"/>
      <c r="BJ65" s="117" t="s">
        <v>9452</v>
      </c>
      <c r="BK65" s="119" t="s">
        <v>9452</v>
      </c>
      <c r="BL65" s="65" t="str">
        <f>REPLACE(INDEX(GroupVertices[Group], MATCH(Vertices[[#This Row],[Vertex]],GroupVertices[Vertex],0)),1,1,"")</f>
        <v>A</v>
      </c>
    </row>
    <row r="66" spans="1:64" x14ac:dyDescent="0.25">
      <c r="A66" s="64" t="s">
        <v>729</v>
      </c>
      <c r="B66" s="79"/>
      <c r="C66" s="79"/>
      <c r="D66" s="87"/>
      <c r="E66" s="104"/>
      <c r="F66" s="75" t="s">
        <v>866</v>
      </c>
      <c r="G66" s="105"/>
      <c r="H66" s="77"/>
      <c r="I66" s="90"/>
      <c r="J66" s="106"/>
      <c r="K66" s="77" t="s">
        <v>1384</v>
      </c>
      <c r="L66" s="107"/>
      <c r="M66" s="101">
        <v>2777.0146484375</v>
      </c>
      <c r="N66" s="101">
        <v>3327.298583984375</v>
      </c>
      <c r="O66" s="102"/>
      <c r="P66" s="103"/>
      <c r="Q66" s="103"/>
      <c r="R66" s="73"/>
      <c r="S66" s="48">
        <v>0</v>
      </c>
      <c r="T66" s="48">
        <v>1</v>
      </c>
      <c r="U66" s="49">
        <v>0</v>
      </c>
      <c r="V66" s="49">
        <v>1.4840000000000001E-3</v>
      </c>
      <c r="W66" s="49">
        <v>9.9700000000000006E-4</v>
      </c>
      <c r="X66" s="49">
        <v>0.48002499999999998</v>
      </c>
      <c r="Y66" s="49">
        <v>0</v>
      </c>
      <c r="Z66" s="49">
        <v>0</v>
      </c>
      <c r="AA66" s="91">
        <v>66</v>
      </c>
      <c r="AB66" s="91"/>
      <c r="AC66" s="92"/>
      <c r="AD66" s="66" t="s">
        <v>1057</v>
      </c>
      <c r="AE66" s="66">
        <v>100</v>
      </c>
      <c r="AF66" s="66">
        <v>19</v>
      </c>
      <c r="AG66" s="66">
        <v>61</v>
      </c>
      <c r="AH66" s="66">
        <v>43</v>
      </c>
      <c r="AI66" s="66"/>
      <c r="AJ66" s="66"/>
      <c r="AK66" s="66" t="s">
        <v>632</v>
      </c>
      <c r="AL66" s="66"/>
      <c r="AM66" s="66"/>
      <c r="AN66" s="68">
        <v>42083.418657407405</v>
      </c>
      <c r="AO66" s="66"/>
      <c r="AP66" s="66" t="b">
        <v>1</v>
      </c>
      <c r="AQ66" s="66" t="b">
        <v>0</v>
      </c>
      <c r="AR66" s="66" t="b">
        <v>0</v>
      </c>
      <c r="AS66" s="66" t="s">
        <v>297</v>
      </c>
      <c r="AT66" s="66">
        <v>0</v>
      </c>
      <c r="AU66" s="69" t="s">
        <v>409</v>
      </c>
      <c r="AV66" s="66" t="b">
        <v>0</v>
      </c>
      <c r="AW66" s="66" t="s">
        <v>423</v>
      </c>
      <c r="AX66" s="69" t="s">
        <v>1320</v>
      </c>
      <c r="AY66" s="66" t="s">
        <v>66</v>
      </c>
      <c r="AZ66" s="48"/>
      <c r="BA66" s="48"/>
      <c r="BB66" s="48"/>
      <c r="BC66" s="48"/>
      <c r="BD66" s="48"/>
      <c r="BE66" s="48"/>
      <c r="BF66" s="118" t="s">
        <v>8829</v>
      </c>
      <c r="BG66" s="118" t="s">
        <v>8829</v>
      </c>
      <c r="BH66" s="118" t="s">
        <v>9158</v>
      </c>
      <c r="BI66" s="118" t="s">
        <v>9158</v>
      </c>
      <c r="BJ66" s="117" t="s">
        <v>1176</v>
      </c>
      <c r="BK66" s="120" t="str">
        <f>VLOOKUP(Vertices[[#This Row],[State]],'Sentiment Classification'!E:G,3,FALSE)</f>
        <v>North</v>
      </c>
      <c r="BL66" s="65" t="str">
        <f>REPLACE(INDEX(GroupVertices[Group], MATCH(Vertices[[#This Row],[Vertex]],GroupVertices[Vertex],0)),1,1,"")</f>
        <v>orth</v>
      </c>
    </row>
    <row r="67" spans="1:64" x14ac:dyDescent="0.25">
      <c r="A67" s="64" t="s">
        <v>730</v>
      </c>
      <c r="B67" s="79"/>
      <c r="C67" s="79"/>
      <c r="D67" s="87"/>
      <c r="E67" s="104"/>
      <c r="F67" s="75" t="s">
        <v>867</v>
      </c>
      <c r="G67" s="105"/>
      <c r="H67" s="77"/>
      <c r="I67" s="90"/>
      <c r="J67" s="106"/>
      <c r="K67" s="77" t="s">
        <v>1385</v>
      </c>
      <c r="L67" s="107"/>
      <c r="M67" s="101">
        <v>2581.973876953125</v>
      </c>
      <c r="N67" s="101">
        <v>3916.723388671875</v>
      </c>
      <c r="O67" s="102"/>
      <c r="P67" s="103"/>
      <c r="Q67" s="103"/>
      <c r="R67" s="73"/>
      <c r="S67" s="48">
        <v>1</v>
      </c>
      <c r="T67" s="48">
        <v>7</v>
      </c>
      <c r="U67" s="49">
        <v>15</v>
      </c>
      <c r="V67" s="49">
        <v>0.14285700000000001</v>
      </c>
      <c r="W67" s="49">
        <v>0</v>
      </c>
      <c r="X67" s="49">
        <v>2.0537169999999998</v>
      </c>
      <c r="Y67" s="49">
        <v>0.14285714285714285</v>
      </c>
      <c r="Z67" s="49">
        <v>0.14285714285714285</v>
      </c>
      <c r="AA67" s="91">
        <v>67</v>
      </c>
      <c r="AB67" s="91"/>
      <c r="AC67" s="92"/>
      <c r="AD67" s="66" t="s">
        <v>1058</v>
      </c>
      <c r="AE67" s="66">
        <v>166</v>
      </c>
      <c r="AF67" s="66">
        <v>40</v>
      </c>
      <c r="AG67" s="66">
        <v>4575</v>
      </c>
      <c r="AH67" s="66">
        <v>1264</v>
      </c>
      <c r="AI67" s="66"/>
      <c r="AJ67" s="66" t="s">
        <v>1115</v>
      </c>
      <c r="AK67" s="66" t="s">
        <v>364</v>
      </c>
      <c r="AL67" s="66"/>
      <c r="AM67" s="66"/>
      <c r="AN67" s="68">
        <v>42793.760289351849</v>
      </c>
      <c r="AO67" s="69" t="s">
        <v>1222</v>
      </c>
      <c r="AP67" s="66" t="b">
        <v>1</v>
      </c>
      <c r="AQ67" s="66" t="b">
        <v>0</v>
      </c>
      <c r="AR67" s="66" t="b">
        <v>0</v>
      </c>
      <c r="AS67" s="66" t="s">
        <v>297</v>
      </c>
      <c r="AT67" s="66">
        <v>2</v>
      </c>
      <c r="AU67" s="66"/>
      <c r="AV67" s="66" t="b">
        <v>0</v>
      </c>
      <c r="AW67" s="66" t="s">
        <v>423</v>
      </c>
      <c r="AX67" s="69" t="s">
        <v>1321</v>
      </c>
      <c r="AY67" s="66" t="s">
        <v>66</v>
      </c>
      <c r="AZ67" s="48"/>
      <c r="BA67" s="48"/>
      <c r="BB67" s="48"/>
      <c r="BC67" s="48"/>
      <c r="BD67" s="48"/>
      <c r="BE67" s="48"/>
      <c r="BF67" s="118" t="s">
        <v>8830</v>
      </c>
      <c r="BG67" s="118" t="s">
        <v>8830</v>
      </c>
      <c r="BH67" s="118" t="s">
        <v>9159</v>
      </c>
      <c r="BI67" s="118" t="s">
        <v>9159</v>
      </c>
      <c r="BJ67" s="117" t="s">
        <v>1176</v>
      </c>
      <c r="BK67" s="120" t="str">
        <f>VLOOKUP(Vertices[[#This Row],[State]],'Sentiment Classification'!E:G,3,FALSE)</f>
        <v>North</v>
      </c>
      <c r="BL67" s="65" t="str">
        <f>REPLACE(INDEX(GroupVertices[Group], MATCH(Vertices[[#This Row],[Vertex]],GroupVertices[Vertex],0)),1,1,"")</f>
        <v>orth</v>
      </c>
    </row>
    <row r="68" spans="1:64" x14ac:dyDescent="0.25">
      <c r="A68" s="64" t="s">
        <v>760</v>
      </c>
      <c r="B68" s="79"/>
      <c r="C68" s="79"/>
      <c r="D68" s="87"/>
      <c r="E68" s="104"/>
      <c r="F68" s="75" t="s">
        <v>1275</v>
      </c>
      <c r="G68" s="105"/>
      <c r="H68" s="77"/>
      <c r="I68" s="90"/>
      <c r="J68" s="106"/>
      <c r="K68" s="77" t="s">
        <v>1386</v>
      </c>
      <c r="L68" s="107"/>
      <c r="M68" s="101">
        <v>1845.4259033203125</v>
      </c>
      <c r="N68" s="101">
        <v>3427.59130859375</v>
      </c>
      <c r="O68" s="102"/>
      <c r="P68" s="103"/>
      <c r="Q68" s="103"/>
      <c r="R68" s="73"/>
      <c r="S68" s="48">
        <v>2</v>
      </c>
      <c r="T68" s="48">
        <v>0</v>
      </c>
      <c r="U68" s="49">
        <v>0</v>
      </c>
      <c r="V68" s="49">
        <v>8.3333000000000004E-2</v>
      </c>
      <c r="W68" s="49">
        <v>0</v>
      </c>
      <c r="X68" s="49">
        <v>0.64876</v>
      </c>
      <c r="Y68" s="49">
        <v>1</v>
      </c>
      <c r="Z68" s="49">
        <v>0</v>
      </c>
      <c r="AA68" s="91">
        <v>68</v>
      </c>
      <c r="AB68" s="91"/>
      <c r="AC68" s="92"/>
      <c r="AD68" s="66" t="s">
        <v>1059</v>
      </c>
      <c r="AE68" s="66">
        <v>26</v>
      </c>
      <c r="AF68" s="66">
        <v>37</v>
      </c>
      <c r="AG68" s="66">
        <v>422</v>
      </c>
      <c r="AH68" s="66">
        <v>328</v>
      </c>
      <c r="AI68" s="66"/>
      <c r="AJ68" s="66" t="s">
        <v>1116</v>
      </c>
      <c r="AK68" s="66"/>
      <c r="AL68" s="66"/>
      <c r="AM68" s="66"/>
      <c r="AN68" s="68">
        <v>42775.407731481479</v>
      </c>
      <c r="AO68" s="66"/>
      <c r="AP68" s="66" t="b">
        <v>1</v>
      </c>
      <c r="AQ68" s="66" t="b">
        <v>0</v>
      </c>
      <c r="AR68" s="66" t="b">
        <v>0</v>
      </c>
      <c r="AS68" s="66" t="s">
        <v>297</v>
      </c>
      <c r="AT68" s="66">
        <v>1</v>
      </c>
      <c r="AU68" s="66"/>
      <c r="AV68" s="66" t="b">
        <v>0</v>
      </c>
      <c r="AW68" s="66" t="s">
        <v>423</v>
      </c>
      <c r="AX68" s="69" t="s">
        <v>1322</v>
      </c>
      <c r="AY68" s="66" t="s">
        <v>65</v>
      </c>
      <c r="AZ68" s="48"/>
      <c r="BA68" s="48"/>
      <c r="BB68" s="48"/>
      <c r="BC68" s="48"/>
      <c r="BD68" s="48"/>
      <c r="BE68" s="48"/>
      <c r="BF68" s="48"/>
      <c r="BG68" s="48"/>
      <c r="BH68" s="48"/>
      <c r="BI68" s="48"/>
      <c r="BJ68" s="117" t="s">
        <v>1176</v>
      </c>
      <c r="BK68" s="120" t="str">
        <f>VLOOKUP(Vertices[[#This Row],[State]],'Sentiment Classification'!E:G,3,FALSE)</f>
        <v>North</v>
      </c>
      <c r="BL68" s="65" t="str">
        <f>REPLACE(INDEX(GroupVertices[Group], MATCH(Vertices[[#This Row],[Vertex]],GroupVertices[Vertex],0)),1,1,"")</f>
        <v>orth</v>
      </c>
    </row>
    <row r="69" spans="1:64" x14ac:dyDescent="0.25">
      <c r="A69" s="64" t="s">
        <v>731</v>
      </c>
      <c r="B69" s="79"/>
      <c r="C69" s="79"/>
      <c r="D69" s="87"/>
      <c r="E69" s="104"/>
      <c r="F69" s="75" t="s">
        <v>868</v>
      </c>
      <c r="G69" s="105"/>
      <c r="H69" s="77"/>
      <c r="I69" s="90"/>
      <c r="J69" s="106"/>
      <c r="K69" s="77" t="s">
        <v>1387</v>
      </c>
      <c r="L69" s="107"/>
      <c r="M69" s="101">
        <v>2377.371337890625</v>
      </c>
      <c r="N69" s="101">
        <v>3776.885986328125</v>
      </c>
      <c r="O69" s="102"/>
      <c r="P69" s="103"/>
      <c r="Q69" s="103"/>
      <c r="R69" s="73"/>
      <c r="S69" s="48">
        <v>1</v>
      </c>
      <c r="T69" s="48">
        <v>7</v>
      </c>
      <c r="U69" s="49">
        <v>15</v>
      </c>
      <c r="V69" s="49">
        <v>0.14285700000000001</v>
      </c>
      <c r="W69" s="49">
        <v>0</v>
      </c>
      <c r="X69" s="49">
        <v>2.0537169999999998</v>
      </c>
      <c r="Y69" s="49">
        <v>0.14285714285714285</v>
      </c>
      <c r="Z69" s="49">
        <v>0.14285714285714285</v>
      </c>
      <c r="AA69" s="91">
        <v>69</v>
      </c>
      <c r="AB69" s="91"/>
      <c r="AC69" s="92"/>
      <c r="AD69" s="66" t="s">
        <v>1060</v>
      </c>
      <c r="AE69" s="66">
        <v>84</v>
      </c>
      <c r="AF69" s="66">
        <v>308</v>
      </c>
      <c r="AG69" s="66">
        <v>8000</v>
      </c>
      <c r="AH69" s="66">
        <v>2314</v>
      </c>
      <c r="AI69" s="66">
        <v>-36000</v>
      </c>
      <c r="AJ69" s="66" t="s">
        <v>1117</v>
      </c>
      <c r="AK69" s="66" t="s">
        <v>1162</v>
      </c>
      <c r="AL69" s="66"/>
      <c r="AM69" s="66" t="s">
        <v>389</v>
      </c>
      <c r="AN69" s="68">
        <v>40281.687384259261</v>
      </c>
      <c r="AO69" s="69" t="s">
        <v>1223</v>
      </c>
      <c r="AP69" s="66" t="b">
        <v>0</v>
      </c>
      <c r="AQ69" s="66" t="b">
        <v>0</v>
      </c>
      <c r="AR69" s="66" t="b">
        <v>1</v>
      </c>
      <c r="AS69" s="66" t="s">
        <v>297</v>
      </c>
      <c r="AT69" s="66">
        <v>8</v>
      </c>
      <c r="AU69" s="69" t="s">
        <v>1259</v>
      </c>
      <c r="AV69" s="66" t="b">
        <v>0</v>
      </c>
      <c r="AW69" s="66" t="s">
        <v>423</v>
      </c>
      <c r="AX69" s="69" t="s">
        <v>1323</v>
      </c>
      <c r="AY69" s="66" t="s">
        <v>66</v>
      </c>
      <c r="AZ69" s="48"/>
      <c r="BA69" s="48"/>
      <c r="BB69" s="48"/>
      <c r="BC69" s="48"/>
      <c r="BD69" s="48"/>
      <c r="BE69" s="48"/>
      <c r="BF69" s="118" t="s">
        <v>8831</v>
      </c>
      <c r="BG69" s="118" t="s">
        <v>8831</v>
      </c>
      <c r="BH69" s="118" t="s">
        <v>9160</v>
      </c>
      <c r="BI69" s="118" t="s">
        <v>9160</v>
      </c>
      <c r="BJ69" s="117" t="s">
        <v>1176</v>
      </c>
      <c r="BK69" s="120" t="str">
        <f>VLOOKUP(Vertices[[#This Row],[State]],'Sentiment Classification'!E:G,3,FALSE)</f>
        <v>North</v>
      </c>
      <c r="BL69" s="65" t="str">
        <f>REPLACE(INDEX(GroupVertices[Group], MATCH(Vertices[[#This Row],[Vertex]],GroupVertices[Vertex],0)),1,1,"")</f>
        <v>orth</v>
      </c>
    </row>
    <row r="70" spans="1:64" x14ac:dyDescent="0.25">
      <c r="A70" s="64" t="s">
        <v>761</v>
      </c>
      <c r="B70" s="79"/>
      <c r="C70" s="79"/>
      <c r="D70" s="87"/>
      <c r="E70" s="104"/>
      <c r="F70" s="75" t="s">
        <v>1276</v>
      </c>
      <c r="G70" s="105"/>
      <c r="H70" s="77"/>
      <c r="I70" s="90"/>
      <c r="J70" s="106"/>
      <c r="K70" s="77" t="s">
        <v>1388</v>
      </c>
      <c r="L70" s="107"/>
      <c r="M70" s="101">
        <v>2450.487548828125</v>
      </c>
      <c r="N70" s="101">
        <v>2928.072265625</v>
      </c>
      <c r="O70" s="102"/>
      <c r="P70" s="103"/>
      <c r="Q70" s="103"/>
      <c r="R70" s="73"/>
      <c r="S70" s="48">
        <v>2</v>
      </c>
      <c r="T70" s="48">
        <v>0</v>
      </c>
      <c r="U70" s="49">
        <v>0</v>
      </c>
      <c r="V70" s="49">
        <v>8.3333000000000004E-2</v>
      </c>
      <c r="W70" s="49">
        <v>0</v>
      </c>
      <c r="X70" s="49">
        <v>0.64876</v>
      </c>
      <c r="Y70" s="49">
        <v>1</v>
      </c>
      <c r="Z70" s="49">
        <v>0</v>
      </c>
      <c r="AA70" s="91">
        <v>70</v>
      </c>
      <c r="AB70" s="91"/>
      <c r="AC70" s="92"/>
      <c r="AD70" s="66" t="s">
        <v>1061</v>
      </c>
      <c r="AE70" s="66">
        <v>136</v>
      </c>
      <c r="AF70" s="66">
        <v>449662</v>
      </c>
      <c r="AG70" s="66">
        <v>2424</v>
      </c>
      <c r="AH70" s="66">
        <v>13</v>
      </c>
      <c r="AI70" s="66"/>
      <c r="AJ70" s="66"/>
      <c r="AK70" s="66"/>
      <c r="AL70" s="66"/>
      <c r="AM70" s="66"/>
      <c r="AN70" s="68">
        <v>40282.45988425926</v>
      </c>
      <c r="AO70" s="69" t="s">
        <v>1224</v>
      </c>
      <c r="AP70" s="66" t="b">
        <v>1</v>
      </c>
      <c r="AQ70" s="66" t="b">
        <v>0</v>
      </c>
      <c r="AR70" s="66" t="b">
        <v>1</v>
      </c>
      <c r="AS70" s="66" t="s">
        <v>297</v>
      </c>
      <c r="AT70" s="66">
        <v>821</v>
      </c>
      <c r="AU70" s="69" t="s">
        <v>409</v>
      </c>
      <c r="AV70" s="66" t="b">
        <v>0</v>
      </c>
      <c r="AW70" s="66" t="s">
        <v>423</v>
      </c>
      <c r="AX70" s="69" t="s">
        <v>1324</v>
      </c>
      <c r="AY70" s="66" t="s">
        <v>65</v>
      </c>
      <c r="AZ70" s="48"/>
      <c r="BA70" s="48"/>
      <c r="BB70" s="48"/>
      <c r="BC70" s="48"/>
      <c r="BD70" s="48"/>
      <c r="BE70" s="48"/>
      <c r="BF70" s="48"/>
      <c r="BG70" s="48"/>
      <c r="BH70" s="48"/>
      <c r="BI70" s="48"/>
      <c r="BJ70" s="117" t="s">
        <v>1176</v>
      </c>
      <c r="BK70" s="120" t="str">
        <f>VLOOKUP(Vertices[[#This Row],[State]],'Sentiment Classification'!E:G,3,FALSE)</f>
        <v>North</v>
      </c>
      <c r="BL70" s="65" t="str">
        <f>REPLACE(INDEX(GroupVertices[Group], MATCH(Vertices[[#This Row],[Vertex]],GroupVertices[Vertex],0)),1,1,"")</f>
        <v>orth</v>
      </c>
    </row>
    <row r="71" spans="1:64" x14ac:dyDescent="0.25">
      <c r="A71" s="64" t="s">
        <v>762</v>
      </c>
      <c r="B71" s="79"/>
      <c r="C71" s="79"/>
      <c r="D71" s="87"/>
      <c r="E71" s="104"/>
      <c r="F71" s="75" t="s">
        <v>1277</v>
      </c>
      <c r="G71" s="105"/>
      <c r="H71" s="77"/>
      <c r="I71" s="90"/>
      <c r="J71" s="106"/>
      <c r="K71" s="77" t="s">
        <v>1389</v>
      </c>
      <c r="L71" s="107"/>
      <c r="M71" s="101">
        <v>3116.80029296875</v>
      </c>
      <c r="N71" s="101">
        <v>4261.412109375</v>
      </c>
      <c r="O71" s="102"/>
      <c r="P71" s="103"/>
      <c r="Q71" s="103"/>
      <c r="R71" s="73"/>
      <c r="S71" s="48">
        <v>2</v>
      </c>
      <c r="T71" s="48">
        <v>0</v>
      </c>
      <c r="U71" s="49">
        <v>0</v>
      </c>
      <c r="V71" s="49">
        <v>8.3333000000000004E-2</v>
      </c>
      <c r="W71" s="49">
        <v>0</v>
      </c>
      <c r="X71" s="49">
        <v>0.64876</v>
      </c>
      <c r="Y71" s="49">
        <v>1</v>
      </c>
      <c r="Z71" s="49">
        <v>0</v>
      </c>
      <c r="AA71" s="91">
        <v>71</v>
      </c>
      <c r="AB71" s="91"/>
      <c r="AC71" s="92"/>
      <c r="AD71" s="66" t="s">
        <v>1062</v>
      </c>
      <c r="AE71" s="66">
        <v>157</v>
      </c>
      <c r="AF71" s="66">
        <v>12642</v>
      </c>
      <c r="AG71" s="66">
        <v>2810</v>
      </c>
      <c r="AH71" s="66">
        <v>95</v>
      </c>
      <c r="AI71" s="66"/>
      <c r="AJ71" s="66" t="s">
        <v>1118</v>
      </c>
      <c r="AK71" s="66" t="s">
        <v>388</v>
      </c>
      <c r="AL71" s="69" t="s">
        <v>1189</v>
      </c>
      <c r="AM71" s="66"/>
      <c r="AN71" s="68">
        <v>40429.535624999997</v>
      </c>
      <c r="AO71" s="69" t="s">
        <v>1225</v>
      </c>
      <c r="AP71" s="66" t="b">
        <v>1</v>
      </c>
      <c r="AQ71" s="66" t="b">
        <v>0</v>
      </c>
      <c r="AR71" s="66" t="b">
        <v>1</v>
      </c>
      <c r="AS71" s="66" t="s">
        <v>297</v>
      </c>
      <c r="AT71" s="66">
        <v>20</v>
      </c>
      <c r="AU71" s="69" t="s">
        <v>409</v>
      </c>
      <c r="AV71" s="66" t="b">
        <v>1</v>
      </c>
      <c r="AW71" s="66" t="s">
        <v>423</v>
      </c>
      <c r="AX71" s="69" t="s">
        <v>1325</v>
      </c>
      <c r="AY71" s="66" t="s">
        <v>65</v>
      </c>
      <c r="AZ71" s="48"/>
      <c r="BA71" s="48"/>
      <c r="BB71" s="48"/>
      <c r="BC71" s="48"/>
      <c r="BD71" s="48"/>
      <c r="BE71" s="48"/>
      <c r="BF71" s="48"/>
      <c r="BG71" s="48"/>
      <c r="BH71" s="48"/>
      <c r="BI71" s="48"/>
      <c r="BJ71" s="117" t="s">
        <v>1176</v>
      </c>
      <c r="BK71" s="120" t="str">
        <f>VLOOKUP(Vertices[[#This Row],[State]],'Sentiment Classification'!E:G,3,FALSE)</f>
        <v>North</v>
      </c>
      <c r="BL71" s="65" t="str">
        <f>REPLACE(INDEX(GroupVertices[Group], MATCH(Vertices[[#This Row],[Vertex]],GroupVertices[Vertex],0)),1,1,"")</f>
        <v>orth</v>
      </c>
    </row>
    <row r="72" spans="1:64" x14ac:dyDescent="0.25">
      <c r="A72" s="64" t="s">
        <v>763</v>
      </c>
      <c r="B72" s="79"/>
      <c r="C72" s="79"/>
      <c r="D72" s="87"/>
      <c r="E72" s="104"/>
      <c r="F72" s="75" t="s">
        <v>1278</v>
      </c>
      <c r="G72" s="105"/>
      <c r="H72" s="77"/>
      <c r="I72" s="90"/>
      <c r="J72" s="106"/>
      <c r="K72" s="77" t="s">
        <v>1390</v>
      </c>
      <c r="L72" s="107"/>
      <c r="M72" s="101">
        <v>2512.89501953125</v>
      </c>
      <c r="N72" s="101">
        <v>4765.41015625</v>
      </c>
      <c r="O72" s="102"/>
      <c r="P72" s="103"/>
      <c r="Q72" s="103"/>
      <c r="R72" s="73"/>
      <c r="S72" s="48">
        <v>2</v>
      </c>
      <c r="T72" s="48">
        <v>0</v>
      </c>
      <c r="U72" s="49">
        <v>0</v>
      </c>
      <c r="V72" s="49">
        <v>8.3333000000000004E-2</v>
      </c>
      <c r="W72" s="49">
        <v>0</v>
      </c>
      <c r="X72" s="49">
        <v>0.64876</v>
      </c>
      <c r="Y72" s="49">
        <v>1</v>
      </c>
      <c r="Z72" s="49">
        <v>0</v>
      </c>
      <c r="AA72" s="91">
        <v>72</v>
      </c>
      <c r="AB72" s="91"/>
      <c r="AC72" s="92"/>
      <c r="AD72" s="66" t="s">
        <v>1063</v>
      </c>
      <c r="AE72" s="66">
        <v>78</v>
      </c>
      <c r="AF72" s="66">
        <v>311625</v>
      </c>
      <c r="AG72" s="66">
        <v>2317</v>
      </c>
      <c r="AH72" s="66">
        <v>4</v>
      </c>
      <c r="AI72" s="66">
        <v>19800</v>
      </c>
      <c r="AJ72" s="66" t="s">
        <v>1119</v>
      </c>
      <c r="AK72" s="66" t="s">
        <v>1163</v>
      </c>
      <c r="AL72" s="66"/>
      <c r="AM72" s="66" t="s">
        <v>388</v>
      </c>
      <c r="AN72" s="68">
        <v>40200.738356481481</v>
      </c>
      <c r="AO72" s="69" t="s">
        <v>1226</v>
      </c>
      <c r="AP72" s="66" t="b">
        <v>0</v>
      </c>
      <c r="AQ72" s="66" t="b">
        <v>0</v>
      </c>
      <c r="AR72" s="66" t="b">
        <v>0</v>
      </c>
      <c r="AS72" s="66" t="s">
        <v>297</v>
      </c>
      <c r="AT72" s="66">
        <v>676</v>
      </c>
      <c r="AU72" s="69" t="s">
        <v>660</v>
      </c>
      <c r="AV72" s="66" t="b">
        <v>1</v>
      </c>
      <c r="AW72" s="66" t="s">
        <v>423</v>
      </c>
      <c r="AX72" s="69" t="s">
        <v>1326</v>
      </c>
      <c r="AY72" s="66" t="s">
        <v>65</v>
      </c>
      <c r="AZ72" s="48"/>
      <c r="BA72" s="48"/>
      <c r="BB72" s="48"/>
      <c r="BC72" s="48"/>
      <c r="BD72" s="48"/>
      <c r="BE72" s="48"/>
      <c r="BF72" s="48"/>
      <c r="BG72" s="48"/>
      <c r="BH72" s="48"/>
      <c r="BI72" s="48"/>
      <c r="BJ72" s="117" t="s">
        <v>1176</v>
      </c>
      <c r="BK72" s="120" t="str">
        <f>VLOOKUP(Vertices[[#This Row],[State]],'Sentiment Classification'!E:G,3,FALSE)</f>
        <v>North</v>
      </c>
      <c r="BL72" s="65" t="str">
        <f>REPLACE(INDEX(GroupVertices[Group], MATCH(Vertices[[#This Row],[Vertex]],GroupVertices[Vertex],0)),1,1,"")</f>
        <v>orth</v>
      </c>
    </row>
    <row r="73" spans="1:64" x14ac:dyDescent="0.25">
      <c r="A73" s="64" t="s">
        <v>764</v>
      </c>
      <c r="B73" s="79"/>
      <c r="C73" s="79"/>
      <c r="D73" s="87"/>
      <c r="E73" s="104"/>
      <c r="F73" s="75" t="s">
        <v>1279</v>
      </c>
      <c r="G73" s="105"/>
      <c r="H73" s="77"/>
      <c r="I73" s="90"/>
      <c r="J73" s="106"/>
      <c r="K73" s="77" t="s">
        <v>1391</v>
      </c>
      <c r="L73" s="107"/>
      <c r="M73" s="101">
        <v>1897.00390625</v>
      </c>
      <c r="N73" s="101">
        <v>4360.025390625</v>
      </c>
      <c r="O73" s="102"/>
      <c r="P73" s="103"/>
      <c r="Q73" s="103"/>
      <c r="R73" s="73"/>
      <c r="S73" s="48">
        <v>2</v>
      </c>
      <c r="T73" s="48">
        <v>0</v>
      </c>
      <c r="U73" s="49">
        <v>0</v>
      </c>
      <c r="V73" s="49">
        <v>8.3333000000000004E-2</v>
      </c>
      <c r="W73" s="49">
        <v>0</v>
      </c>
      <c r="X73" s="49">
        <v>0.64876</v>
      </c>
      <c r="Y73" s="49">
        <v>1</v>
      </c>
      <c r="Z73" s="49">
        <v>0</v>
      </c>
      <c r="AA73" s="91">
        <v>73</v>
      </c>
      <c r="AB73" s="91"/>
      <c r="AC73" s="92"/>
      <c r="AD73" s="66" t="s">
        <v>1064</v>
      </c>
      <c r="AE73" s="66">
        <v>23</v>
      </c>
      <c r="AF73" s="66">
        <v>22526227</v>
      </c>
      <c r="AG73" s="66">
        <v>42118</v>
      </c>
      <c r="AH73" s="66">
        <v>0</v>
      </c>
      <c r="AI73" s="66"/>
      <c r="AJ73" s="66" t="s">
        <v>1120</v>
      </c>
      <c r="AK73" s="66" t="s">
        <v>1164</v>
      </c>
      <c r="AL73" s="66"/>
      <c r="AM73" s="66"/>
      <c r="AN73" s="68">
        <v>40281.122465277775</v>
      </c>
      <c r="AO73" s="66"/>
      <c r="AP73" s="66" t="b">
        <v>1</v>
      </c>
      <c r="AQ73" s="66" t="b">
        <v>0</v>
      </c>
      <c r="AR73" s="66" t="b">
        <v>0</v>
      </c>
      <c r="AS73" s="66" t="s">
        <v>297</v>
      </c>
      <c r="AT73" s="66">
        <v>28780</v>
      </c>
      <c r="AU73" s="69" t="s">
        <v>409</v>
      </c>
      <c r="AV73" s="66" t="b">
        <v>1</v>
      </c>
      <c r="AW73" s="66" t="s">
        <v>423</v>
      </c>
      <c r="AX73" s="69" t="s">
        <v>1327</v>
      </c>
      <c r="AY73" s="66" t="s">
        <v>65</v>
      </c>
      <c r="AZ73" s="48"/>
      <c r="BA73" s="48"/>
      <c r="BB73" s="48"/>
      <c r="BC73" s="48"/>
      <c r="BD73" s="48"/>
      <c r="BE73" s="48"/>
      <c r="BF73" s="48"/>
      <c r="BG73" s="48"/>
      <c r="BH73" s="48"/>
      <c r="BI73" s="48"/>
      <c r="BJ73" s="117" t="s">
        <v>1176</v>
      </c>
      <c r="BK73" s="120" t="str">
        <f>VLOOKUP(Vertices[[#This Row],[State]],'Sentiment Classification'!E:G,3,FALSE)</f>
        <v>North</v>
      </c>
      <c r="BL73" s="65" t="str">
        <f>REPLACE(INDEX(GroupVertices[Group], MATCH(Vertices[[#This Row],[Vertex]],GroupVertices[Vertex],0)),1,1,"")</f>
        <v>orth</v>
      </c>
    </row>
    <row r="74" spans="1:64" x14ac:dyDescent="0.25">
      <c r="A74" s="64" t="s">
        <v>765</v>
      </c>
      <c r="B74" s="79"/>
      <c r="C74" s="79"/>
      <c r="D74" s="87"/>
      <c r="E74" s="104"/>
      <c r="F74" s="75" t="s">
        <v>1280</v>
      </c>
      <c r="G74" s="105"/>
      <c r="H74" s="77"/>
      <c r="I74" s="90"/>
      <c r="J74" s="106"/>
      <c r="K74" s="77" t="s">
        <v>1392</v>
      </c>
      <c r="L74" s="107"/>
      <c r="M74" s="101">
        <v>3064.9970703125</v>
      </c>
      <c r="N74" s="101">
        <v>3334.707763671875</v>
      </c>
      <c r="O74" s="102"/>
      <c r="P74" s="103"/>
      <c r="Q74" s="103"/>
      <c r="R74" s="73"/>
      <c r="S74" s="48">
        <v>2</v>
      </c>
      <c r="T74" s="48">
        <v>0</v>
      </c>
      <c r="U74" s="49">
        <v>0</v>
      </c>
      <c r="V74" s="49">
        <v>8.3333000000000004E-2</v>
      </c>
      <c r="W74" s="49">
        <v>0</v>
      </c>
      <c r="X74" s="49">
        <v>0.64876</v>
      </c>
      <c r="Y74" s="49">
        <v>1</v>
      </c>
      <c r="Z74" s="49">
        <v>0</v>
      </c>
      <c r="AA74" s="91">
        <v>74</v>
      </c>
      <c r="AB74" s="91"/>
      <c r="AC74" s="92"/>
      <c r="AD74" s="66" t="s">
        <v>1065</v>
      </c>
      <c r="AE74" s="66">
        <v>4</v>
      </c>
      <c r="AF74" s="66">
        <v>11540</v>
      </c>
      <c r="AG74" s="66">
        <v>542</v>
      </c>
      <c r="AH74" s="66">
        <v>1</v>
      </c>
      <c r="AI74" s="66"/>
      <c r="AJ74" s="66" t="s">
        <v>1121</v>
      </c>
      <c r="AK74" s="66"/>
      <c r="AL74" s="69" t="s">
        <v>1190</v>
      </c>
      <c r="AM74" s="66"/>
      <c r="AN74" s="68">
        <v>42534.596226851849</v>
      </c>
      <c r="AO74" s="69" t="s">
        <v>1227</v>
      </c>
      <c r="AP74" s="66" t="b">
        <v>1</v>
      </c>
      <c r="AQ74" s="66" t="b">
        <v>0</v>
      </c>
      <c r="AR74" s="66" t="b">
        <v>0</v>
      </c>
      <c r="AS74" s="66" t="s">
        <v>297</v>
      </c>
      <c r="AT74" s="66">
        <v>4</v>
      </c>
      <c r="AU74" s="66"/>
      <c r="AV74" s="66" t="b">
        <v>1</v>
      </c>
      <c r="AW74" s="66" t="s">
        <v>423</v>
      </c>
      <c r="AX74" s="69" t="s">
        <v>1328</v>
      </c>
      <c r="AY74" s="66" t="s">
        <v>65</v>
      </c>
      <c r="AZ74" s="48"/>
      <c r="BA74" s="48"/>
      <c r="BB74" s="48"/>
      <c r="BC74" s="48"/>
      <c r="BD74" s="48"/>
      <c r="BE74" s="48"/>
      <c r="BF74" s="48"/>
      <c r="BG74" s="48"/>
      <c r="BH74" s="48"/>
      <c r="BI74" s="48"/>
      <c r="BJ74" s="117" t="s">
        <v>1176</v>
      </c>
      <c r="BK74" s="120" t="str">
        <f>VLOOKUP(Vertices[[#This Row],[State]],'Sentiment Classification'!E:G,3,FALSE)</f>
        <v>North</v>
      </c>
      <c r="BL74" s="65" t="str">
        <f>REPLACE(INDEX(GroupVertices[Group], MATCH(Vertices[[#This Row],[Vertex]],GroupVertices[Vertex],0)),1,1,"")</f>
        <v>orth</v>
      </c>
    </row>
    <row r="75" spans="1:64" x14ac:dyDescent="0.25">
      <c r="A75" s="64" t="s">
        <v>732</v>
      </c>
      <c r="B75" s="79"/>
      <c r="C75" s="79"/>
      <c r="D75" s="87"/>
      <c r="E75" s="104"/>
      <c r="F75" s="75" t="s">
        <v>1281</v>
      </c>
      <c r="G75" s="105"/>
      <c r="H75" s="77"/>
      <c r="I75" s="90"/>
      <c r="J75" s="106"/>
      <c r="K75" s="77" t="s">
        <v>1393</v>
      </c>
      <c r="L75" s="107"/>
      <c r="M75" s="101">
        <v>6402.75244140625</v>
      </c>
      <c r="N75" s="101">
        <v>9377.8876953125</v>
      </c>
      <c r="O75" s="102"/>
      <c r="P75" s="103"/>
      <c r="Q75" s="103"/>
      <c r="R75" s="73"/>
      <c r="S75" s="48"/>
      <c r="T75" s="48"/>
      <c r="U75" s="49"/>
      <c r="V75" s="49"/>
      <c r="W75" s="49"/>
      <c r="X75" s="49"/>
      <c r="Y75" s="49"/>
      <c r="Z75" s="49"/>
      <c r="AA75" s="91">
        <v>75</v>
      </c>
      <c r="AB75" s="91"/>
      <c r="AC75" s="92"/>
      <c r="AD75" s="66" t="s">
        <v>1066</v>
      </c>
      <c r="AE75" s="66">
        <v>1</v>
      </c>
      <c r="AF75" s="66">
        <v>605</v>
      </c>
      <c r="AG75" s="66">
        <v>25158</v>
      </c>
      <c r="AH75" s="66">
        <v>0</v>
      </c>
      <c r="AI75" s="66"/>
      <c r="AJ75" s="66" t="s">
        <v>1122</v>
      </c>
      <c r="AK75" s="66" t="s">
        <v>1165</v>
      </c>
      <c r="AL75" s="66"/>
      <c r="AM75" s="66"/>
      <c r="AN75" s="68">
        <v>42212.356782407405</v>
      </c>
      <c r="AO75" s="66"/>
      <c r="AP75" s="66" t="b">
        <v>0</v>
      </c>
      <c r="AQ75" s="66" t="b">
        <v>0</v>
      </c>
      <c r="AR75" s="66" t="b">
        <v>0</v>
      </c>
      <c r="AS75" s="66" t="s">
        <v>297</v>
      </c>
      <c r="AT75" s="66">
        <v>4</v>
      </c>
      <c r="AU75" s="69" t="s">
        <v>409</v>
      </c>
      <c r="AV75" s="66" t="b">
        <v>0</v>
      </c>
      <c r="AW75" s="66" t="s">
        <v>423</v>
      </c>
      <c r="AX75" s="69" t="s">
        <v>1329</v>
      </c>
      <c r="AY75" s="66" t="s">
        <v>66</v>
      </c>
      <c r="AZ75" s="48"/>
      <c r="BA75" s="48"/>
      <c r="BB75" s="48"/>
      <c r="BC75" s="48"/>
      <c r="BD75" s="48"/>
      <c r="BE75" s="48"/>
      <c r="BF75" s="118"/>
      <c r="BG75" s="118"/>
      <c r="BH75" s="118"/>
      <c r="BI75" s="118"/>
      <c r="BJ75" s="117" t="s">
        <v>1176</v>
      </c>
      <c r="BK75" s="120" t="str">
        <f>VLOOKUP(Vertices[[#This Row],[State]],'Sentiment Classification'!E:G,3,FALSE)</f>
        <v>North</v>
      </c>
      <c r="BL75" s="65" t="s">
        <v>9475</v>
      </c>
    </row>
    <row r="76" spans="1:64" x14ac:dyDescent="0.25">
      <c r="A76" s="64" t="s">
        <v>733</v>
      </c>
      <c r="B76" s="79"/>
      <c r="C76" s="79"/>
      <c r="D76" s="87"/>
      <c r="E76" s="104"/>
      <c r="F76" s="75" t="s">
        <v>869</v>
      </c>
      <c r="G76" s="105"/>
      <c r="H76" s="77"/>
      <c r="I76" s="90"/>
      <c r="J76" s="106"/>
      <c r="K76" s="77" t="s">
        <v>1394</v>
      </c>
      <c r="L76" s="107"/>
      <c r="M76" s="101">
        <v>6173.66455078125</v>
      </c>
      <c r="N76" s="101">
        <v>9343.1328125</v>
      </c>
      <c r="O76" s="102"/>
      <c r="P76" s="103"/>
      <c r="Q76" s="103"/>
      <c r="R76" s="73"/>
      <c r="S76" s="48"/>
      <c r="T76" s="48"/>
      <c r="U76" s="49"/>
      <c r="V76" s="49"/>
      <c r="W76" s="49"/>
      <c r="X76" s="49"/>
      <c r="Y76" s="49"/>
      <c r="Z76" s="49"/>
      <c r="AA76" s="91">
        <v>76</v>
      </c>
      <c r="AB76" s="91"/>
      <c r="AC76" s="92"/>
      <c r="AD76" s="66" t="s">
        <v>1067</v>
      </c>
      <c r="AE76" s="66">
        <v>3</v>
      </c>
      <c r="AF76" s="66">
        <v>170</v>
      </c>
      <c r="AG76" s="66">
        <v>10383</v>
      </c>
      <c r="AH76" s="66">
        <v>58</v>
      </c>
      <c r="AI76" s="66">
        <v>19800</v>
      </c>
      <c r="AJ76" s="66" t="s">
        <v>1123</v>
      </c>
      <c r="AK76" s="66" t="s">
        <v>1166</v>
      </c>
      <c r="AL76" s="69" t="s">
        <v>1191</v>
      </c>
      <c r="AM76" s="66" t="s">
        <v>477</v>
      </c>
      <c r="AN76" s="68">
        <v>42058.255185185182</v>
      </c>
      <c r="AO76" s="69" t="s">
        <v>1228</v>
      </c>
      <c r="AP76" s="66" t="b">
        <v>1</v>
      </c>
      <c r="AQ76" s="66" t="b">
        <v>0</v>
      </c>
      <c r="AR76" s="66" t="b">
        <v>0</v>
      </c>
      <c r="AS76" s="66" t="s">
        <v>297</v>
      </c>
      <c r="AT76" s="66">
        <v>3</v>
      </c>
      <c r="AU76" s="69" t="s">
        <v>409</v>
      </c>
      <c r="AV76" s="66" t="b">
        <v>0</v>
      </c>
      <c r="AW76" s="66" t="s">
        <v>423</v>
      </c>
      <c r="AX76" s="69" t="s">
        <v>1330</v>
      </c>
      <c r="AY76" s="66" t="s">
        <v>66</v>
      </c>
      <c r="AZ76" s="48"/>
      <c r="BA76" s="48"/>
      <c r="BB76" s="48"/>
      <c r="BC76" s="48"/>
      <c r="BD76" s="48"/>
      <c r="BE76" s="48"/>
      <c r="BF76" s="118"/>
      <c r="BG76" s="118"/>
      <c r="BH76" s="118"/>
      <c r="BI76" s="118"/>
      <c r="BJ76" s="117" t="s">
        <v>1176</v>
      </c>
      <c r="BK76" s="120" t="str">
        <f>VLOOKUP(Vertices[[#This Row],[State]],'Sentiment Classification'!E:G,3,FALSE)</f>
        <v>North</v>
      </c>
      <c r="BL76" s="65" t="s">
        <v>9475</v>
      </c>
    </row>
    <row r="77" spans="1:64" x14ac:dyDescent="0.25">
      <c r="A77" s="64" t="s">
        <v>734</v>
      </c>
      <c r="B77" s="79"/>
      <c r="C77" s="79"/>
      <c r="D77" s="87"/>
      <c r="E77" s="104"/>
      <c r="F77" s="75" t="s">
        <v>870</v>
      </c>
      <c r="G77" s="105"/>
      <c r="H77" s="77"/>
      <c r="I77" s="90"/>
      <c r="J77" s="106"/>
      <c r="K77" s="77" t="s">
        <v>1395</v>
      </c>
      <c r="L77" s="107"/>
      <c r="M77" s="101">
        <v>3113.37255859375</v>
      </c>
      <c r="N77" s="101">
        <v>4257.5146484375</v>
      </c>
      <c r="O77" s="102"/>
      <c r="P77" s="103"/>
      <c r="Q77" s="103"/>
      <c r="R77" s="73"/>
      <c r="S77" s="48">
        <v>0</v>
      </c>
      <c r="T77" s="48">
        <v>1</v>
      </c>
      <c r="U77" s="49">
        <v>0</v>
      </c>
      <c r="V77" s="49">
        <v>1</v>
      </c>
      <c r="W77" s="49">
        <v>0</v>
      </c>
      <c r="X77" s="49">
        <v>0.99999899999999997</v>
      </c>
      <c r="Y77" s="49">
        <v>0</v>
      </c>
      <c r="Z77" s="49">
        <v>0</v>
      </c>
      <c r="AA77" s="91">
        <v>77</v>
      </c>
      <c r="AB77" s="91"/>
      <c r="AC77" s="92"/>
      <c r="AD77" s="66" t="s">
        <v>1068</v>
      </c>
      <c r="AE77" s="66">
        <v>170</v>
      </c>
      <c r="AF77" s="66">
        <v>32</v>
      </c>
      <c r="AG77" s="66">
        <v>114</v>
      </c>
      <c r="AH77" s="66">
        <v>68</v>
      </c>
      <c r="AI77" s="66"/>
      <c r="AJ77" s="66" t="s">
        <v>1124</v>
      </c>
      <c r="AK77" s="66" t="s">
        <v>1167</v>
      </c>
      <c r="AL77" s="66"/>
      <c r="AM77" s="66"/>
      <c r="AN77" s="68">
        <v>41793.575567129628</v>
      </c>
      <c r="AO77" s="66"/>
      <c r="AP77" s="66" t="b">
        <v>1</v>
      </c>
      <c r="AQ77" s="66" t="b">
        <v>0</v>
      </c>
      <c r="AR77" s="66" t="b">
        <v>1</v>
      </c>
      <c r="AS77" s="66" t="s">
        <v>297</v>
      </c>
      <c r="AT77" s="66">
        <v>0</v>
      </c>
      <c r="AU77" s="69" t="s">
        <v>409</v>
      </c>
      <c r="AV77" s="66" t="b">
        <v>0</v>
      </c>
      <c r="AW77" s="66" t="s">
        <v>423</v>
      </c>
      <c r="AX77" s="69" t="s">
        <v>1331</v>
      </c>
      <c r="AY77" s="66" t="s">
        <v>66</v>
      </c>
      <c r="AZ77" s="48"/>
      <c r="BA77" s="48"/>
      <c r="BB77" s="48"/>
      <c r="BC77" s="48"/>
      <c r="BD77" s="48"/>
      <c r="BE77" s="48"/>
      <c r="BF77" s="118" t="s">
        <v>8832</v>
      </c>
      <c r="BG77" s="118" t="s">
        <v>8832</v>
      </c>
      <c r="BH77" s="118" t="s">
        <v>9161</v>
      </c>
      <c r="BI77" s="118" t="s">
        <v>9161</v>
      </c>
      <c r="BJ77" s="117" t="s">
        <v>1176</v>
      </c>
      <c r="BK77" s="120" t="str">
        <f>VLOOKUP(Vertices[[#This Row],[State]],'Sentiment Classification'!E:G,3,FALSE)</f>
        <v>North</v>
      </c>
      <c r="BL77" s="65" t="str">
        <f>REPLACE(INDEX(GroupVertices[Group], MATCH(Vertices[[#This Row],[Vertex]],GroupVertices[Vertex],0)),1,1,"")</f>
        <v>orth</v>
      </c>
    </row>
    <row r="78" spans="1:64" x14ac:dyDescent="0.25">
      <c r="A78" s="64" t="s">
        <v>766</v>
      </c>
      <c r="B78" s="79"/>
      <c r="C78" s="79"/>
      <c r="D78" s="87"/>
      <c r="E78" s="104"/>
      <c r="F78" s="75" t="s">
        <v>1282</v>
      </c>
      <c r="G78" s="105"/>
      <c r="H78" s="77"/>
      <c r="I78" s="90"/>
      <c r="J78" s="106"/>
      <c r="K78" s="77" t="s">
        <v>1396</v>
      </c>
      <c r="L78" s="107"/>
      <c r="M78" s="101">
        <v>2835.660400390625</v>
      </c>
      <c r="N78" s="101">
        <v>3537.166259765625</v>
      </c>
      <c r="O78" s="102"/>
      <c r="P78" s="103"/>
      <c r="Q78" s="103"/>
      <c r="R78" s="73"/>
      <c r="S78" s="48">
        <v>1</v>
      </c>
      <c r="T78" s="48">
        <v>0</v>
      </c>
      <c r="U78" s="49">
        <v>0</v>
      </c>
      <c r="V78" s="49">
        <v>1</v>
      </c>
      <c r="W78" s="49">
        <v>0</v>
      </c>
      <c r="X78" s="49">
        <v>0.99999899999999997</v>
      </c>
      <c r="Y78" s="49">
        <v>0</v>
      </c>
      <c r="Z78" s="49">
        <v>0</v>
      </c>
      <c r="AA78" s="91">
        <v>78</v>
      </c>
      <c r="AB78" s="91"/>
      <c r="AC78" s="92"/>
      <c r="AD78" s="66" t="s">
        <v>1069</v>
      </c>
      <c r="AE78" s="66">
        <v>476</v>
      </c>
      <c r="AF78" s="66">
        <v>569086</v>
      </c>
      <c r="AG78" s="66">
        <v>4679</v>
      </c>
      <c r="AH78" s="66">
        <v>6637</v>
      </c>
      <c r="AI78" s="66">
        <v>19800</v>
      </c>
      <c r="AJ78" s="66" t="s">
        <v>1125</v>
      </c>
      <c r="AK78" s="66"/>
      <c r="AL78" s="66"/>
      <c r="AM78" s="66" t="s">
        <v>363</v>
      </c>
      <c r="AN78" s="68">
        <v>41929.502141203702</v>
      </c>
      <c r="AO78" s="69" t="s">
        <v>1229</v>
      </c>
      <c r="AP78" s="66" t="b">
        <v>1</v>
      </c>
      <c r="AQ78" s="66" t="b">
        <v>0</v>
      </c>
      <c r="AR78" s="66" t="b">
        <v>1</v>
      </c>
      <c r="AS78" s="66" t="s">
        <v>297</v>
      </c>
      <c r="AT78" s="66">
        <v>335</v>
      </c>
      <c r="AU78" s="69" t="s">
        <v>409</v>
      </c>
      <c r="AV78" s="66" t="b">
        <v>1</v>
      </c>
      <c r="AW78" s="66" t="s">
        <v>423</v>
      </c>
      <c r="AX78" s="69" t="s">
        <v>1332</v>
      </c>
      <c r="AY78" s="66" t="s">
        <v>65</v>
      </c>
      <c r="AZ78" s="48"/>
      <c r="BA78" s="48"/>
      <c r="BB78" s="48"/>
      <c r="BC78" s="48"/>
      <c r="BD78" s="48"/>
      <c r="BE78" s="48"/>
      <c r="BF78" s="48"/>
      <c r="BG78" s="48"/>
      <c r="BH78" s="48"/>
      <c r="BI78" s="48"/>
      <c r="BJ78" s="117" t="s">
        <v>1176</v>
      </c>
      <c r="BK78" s="120" t="str">
        <f>VLOOKUP(Vertices[[#This Row],[State]],'Sentiment Classification'!E:G,3,FALSE)</f>
        <v>North</v>
      </c>
      <c r="BL78" s="65" t="str">
        <f>REPLACE(INDEX(GroupVertices[Group], MATCH(Vertices[[#This Row],[Vertex]],GroupVertices[Vertex],0)),1,1,"")</f>
        <v>orth</v>
      </c>
    </row>
    <row r="79" spans="1:64" x14ac:dyDescent="0.25">
      <c r="A79" s="64" t="s">
        <v>735</v>
      </c>
      <c r="B79" s="79"/>
      <c r="C79" s="79"/>
      <c r="D79" s="87"/>
      <c r="E79" s="104"/>
      <c r="F79" s="75" t="s">
        <v>1283</v>
      </c>
      <c r="G79" s="105"/>
      <c r="H79" s="77"/>
      <c r="I79" s="90"/>
      <c r="J79" s="106"/>
      <c r="K79" s="77" t="s">
        <v>1397</v>
      </c>
      <c r="L79" s="107"/>
      <c r="M79" s="101">
        <v>2270.72021484375</v>
      </c>
      <c r="N79" s="101">
        <v>3372.751220703125</v>
      </c>
      <c r="O79" s="102"/>
      <c r="P79" s="103"/>
      <c r="Q79" s="103"/>
      <c r="R79" s="73"/>
      <c r="S79" s="48">
        <v>1</v>
      </c>
      <c r="T79" s="48">
        <v>3</v>
      </c>
      <c r="U79" s="49">
        <v>31</v>
      </c>
      <c r="V79" s="49">
        <v>1.5152000000000001E-2</v>
      </c>
      <c r="W79" s="49">
        <v>0</v>
      </c>
      <c r="X79" s="49">
        <v>1.397675</v>
      </c>
      <c r="Y79" s="49">
        <v>0.25</v>
      </c>
      <c r="Z79" s="49">
        <v>0</v>
      </c>
      <c r="AA79" s="91">
        <v>79</v>
      </c>
      <c r="AB79" s="91"/>
      <c r="AC79" s="92"/>
      <c r="AD79" s="66" t="s">
        <v>1070</v>
      </c>
      <c r="AE79" s="66">
        <v>889</v>
      </c>
      <c r="AF79" s="66">
        <v>8019</v>
      </c>
      <c r="AG79" s="66">
        <v>160598</v>
      </c>
      <c r="AH79" s="66">
        <v>20929</v>
      </c>
      <c r="AI79" s="66"/>
      <c r="AJ79" s="66" t="s">
        <v>1126</v>
      </c>
      <c r="AK79" s="66" t="s">
        <v>1168</v>
      </c>
      <c r="AL79" s="66"/>
      <c r="AM79" s="66"/>
      <c r="AN79" s="68">
        <v>42548.259687500002</v>
      </c>
      <c r="AO79" s="69" t="s">
        <v>1230</v>
      </c>
      <c r="AP79" s="66" t="b">
        <v>0</v>
      </c>
      <c r="AQ79" s="66" t="b">
        <v>0</v>
      </c>
      <c r="AR79" s="66" t="b">
        <v>0</v>
      </c>
      <c r="AS79" s="66" t="s">
        <v>297</v>
      </c>
      <c r="AT79" s="66">
        <v>125</v>
      </c>
      <c r="AU79" s="69" t="s">
        <v>409</v>
      </c>
      <c r="AV79" s="66" t="b">
        <v>0</v>
      </c>
      <c r="AW79" s="66" t="s">
        <v>423</v>
      </c>
      <c r="AX79" s="69" t="s">
        <v>1333</v>
      </c>
      <c r="AY79" s="66" t="s">
        <v>66</v>
      </c>
      <c r="AZ79" s="48"/>
      <c r="BA79" s="48"/>
      <c r="BB79" s="48"/>
      <c r="BC79" s="48"/>
      <c r="BD79" s="48" t="s">
        <v>841</v>
      </c>
      <c r="BE79" s="48" t="s">
        <v>841</v>
      </c>
      <c r="BF79" s="118" t="s">
        <v>8833</v>
      </c>
      <c r="BG79" s="118" t="s">
        <v>8833</v>
      </c>
      <c r="BH79" s="118" t="s">
        <v>9162</v>
      </c>
      <c r="BI79" s="118" t="s">
        <v>9162</v>
      </c>
      <c r="BJ79" s="117" t="s">
        <v>1176</v>
      </c>
      <c r="BK79" s="120" t="str">
        <f>VLOOKUP(Vertices[[#This Row],[State]],'Sentiment Classification'!E:G,3,FALSE)</f>
        <v>North</v>
      </c>
      <c r="BL79" s="65" t="str">
        <f>REPLACE(INDEX(GroupVertices[Group], MATCH(Vertices[[#This Row],[Vertex]],GroupVertices[Vertex],0)),1,1,"")</f>
        <v>orth</v>
      </c>
    </row>
    <row r="80" spans="1:64" x14ac:dyDescent="0.25">
      <c r="A80" s="64" t="s">
        <v>767</v>
      </c>
      <c r="B80" s="79"/>
      <c r="C80" s="79"/>
      <c r="D80" s="87"/>
      <c r="E80" s="104"/>
      <c r="F80" s="75" t="s">
        <v>1284</v>
      </c>
      <c r="G80" s="105"/>
      <c r="H80" s="77"/>
      <c r="I80" s="90"/>
      <c r="J80" s="106"/>
      <c r="K80" s="77" t="s">
        <v>1398</v>
      </c>
      <c r="L80" s="107"/>
      <c r="M80" s="101">
        <v>2634.79541015625</v>
      </c>
      <c r="N80" s="101">
        <v>2719.712646484375</v>
      </c>
      <c r="O80" s="102"/>
      <c r="P80" s="103"/>
      <c r="Q80" s="103"/>
      <c r="R80" s="73"/>
      <c r="S80" s="48">
        <v>2</v>
      </c>
      <c r="T80" s="48">
        <v>0</v>
      </c>
      <c r="U80" s="49">
        <v>0</v>
      </c>
      <c r="V80" s="49">
        <v>1.2194999999999999E-2</v>
      </c>
      <c r="W80" s="49">
        <v>0</v>
      </c>
      <c r="X80" s="49">
        <v>0.74401200000000001</v>
      </c>
      <c r="Y80" s="49">
        <v>0.5</v>
      </c>
      <c r="Z80" s="49">
        <v>0</v>
      </c>
      <c r="AA80" s="91">
        <v>80</v>
      </c>
      <c r="AB80" s="91"/>
      <c r="AC80" s="92"/>
      <c r="AD80" s="66" t="s">
        <v>1071</v>
      </c>
      <c r="AE80" s="66">
        <v>4317</v>
      </c>
      <c r="AF80" s="66">
        <v>213089</v>
      </c>
      <c r="AG80" s="66">
        <v>6392</v>
      </c>
      <c r="AH80" s="66">
        <v>7046</v>
      </c>
      <c r="AI80" s="66">
        <v>19800</v>
      </c>
      <c r="AJ80" s="66" t="s">
        <v>1127</v>
      </c>
      <c r="AK80" s="66" t="s">
        <v>363</v>
      </c>
      <c r="AL80" s="69" t="s">
        <v>1192</v>
      </c>
      <c r="AM80" s="66" t="s">
        <v>363</v>
      </c>
      <c r="AN80" s="68">
        <v>40113.03701388889</v>
      </c>
      <c r="AO80" s="69" t="s">
        <v>1231</v>
      </c>
      <c r="AP80" s="66" t="b">
        <v>0</v>
      </c>
      <c r="AQ80" s="66" t="b">
        <v>0</v>
      </c>
      <c r="AR80" s="66" t="b">
        <v>1</v>
      </c>
      <c r="AS80" s="66" t="s">
        <v>297</v>
      </c>
      <c r="AT80" s="66">
        <v>720</v>
      </c>
      <c r="AU80" s="69" t="s">
        <v>1260</v>
      </c>
      <c r="AV80" s="66" t="b">
        <v>1</v>
      </c>
      <c r="AW80" s="66" t="s">
        <v>423</v>
      </c>
      <c r="AX80" s="69" t="s">
        <v>1334</v>
      </c>
      <c r="AY80" s="66" t="s">
        <v>65</v>
      </c>
      <c r="AZ80" s="48"/>
      <c r="BA80" s="48"/>
      <c r="BB80" s="48"/>
      <c r="BC80" s="48"/>
      <c r="BD80" s="48"/>
      <c r="BE80" s="48"/>
      <c r="BF80" s="48"/>
      <c r="BG80" s="48"/>
      <c r="BH80" s="48"/>
      <c r="BI80" s="48"/>
      <c r="BJ80" s="117" t="s">
        <v>1176</v>
      </c>
      <c r="BK80" s="120" t="str">
        <f>VLOOKUP(Vertices[[#This Row],[State]],'Sentiment Classification'!E:G,3,FALSE)</f>
        <v>North</v>
      </c>
      <c r="BL80" s="65" t="str">
        <f>REPLACE(INDEX(GroupVertices[Group], MATCH(Vertices[[#This Row],[Vertex]],GroupVertices[Vertex],0)),1,1,"")</f>
        <v>orth</v>
      </c>
    </row>
    <row r="81" spans="1:64" x14ac:dyDescent="0.25">
      <c r="A81" s="64" t="s">
        <v>736</v>
      </c>
      <c r="B81" s="79"/>
      <c r="C81" s="79"/>
      <c r="D81" s="87"/>
      <c r="E81" s="104"/>
      <c r="F81" s="75" t="s">
        <v>871</v>
      </c>
      <c r="G81" s="105"/>
      <c r="H81" s="77"/>
      <c r="I81" s="90"/>
      <c r="J81" s="106"/>
      <c r="K81" s="77" t="s">
        <v>1399</v>
      </c>
      <c r="L81" s="107"/>
      <c r="M81" s="101">
        <v>2884.184326171875</v>
      </c>
      <c r="N81" s="101">
        <v>3457.517578125</v>
      </c>
      <c r="O81" s="102"/>
      <c r="P81" s="103"/>
      <c r="Q81" s="103"/>
      <c r="R81" s="73"/>
      <c r="S81" s="48">
        <v>0</v>
      </c>
      <c r="T81" s="48">
        <v>4</v>
      </c>
      <c r="U81" s="49">
        <v>31</v>
      </c>
      <c r="V81" s="49">
        <v>1.5152000000000001E-2</v>
      </c>
      <c r="W81" s="49">
        <v>0</v>
      </c>
      <c r="X81" s="49">
        <v>1.397675</v>
      </c>
      <c r="Y81" s="49">
        <v>0.25</v>
      </c>
      <c r="Z81" s="49">
        <v>0</v>
      </c>
      <c r="AA81" s="91">
        <v>81</v>
      </c>
      <c r="AB81" s="91"/>
      <c r="AC81" s="92"/>
      <c r="AD81" s="66" t="s">
        <v>1072</v>
      </c>
      <c r="AE81" s="66">
        <v>900</v>
      </c>
      <c r="AF81" s="66">
        <v>19699</v>
      </c>
      <c r="AG81" s="66">
        <v>12115</v>
      </c>
      <c r="AH81" s="66">
        <v>2764</v>
      </c>
      <c r="AI81" s="66">
        <v>19800</v>
      </c>
      <c r="AJ81" s="66" t="s">
        <v>1128</v>
      </c>
      <c r="AK81" s="66" t="s">
        <v>1169</v>
      </c>
      <c r="AL81" s="66"/>
      <c r="AM81" s="66" t="s">
        <v>363</v>
      </c>
      <c r="AN81" s="68">
        <v>41514.217569444445</v>
      </c>
      <c r="AO81" s="69" t="s">
        <v>1232</v>
      </c>
      <c r="AP81" s="66" t="b">
        <v>0</v>
      </c>
      <c r="AQ81" s="66" t="b">
        <v>0</v>
      </c>
      <c r="AR81" s="66" t="b">
        <v>0</v>
      </c>
      <c r="AS81" s="66" t="s">
        <v>297</v>
      </c>
      <c r="AT81" s="66">
        <v>37</v>
      </c>
      <c r="AU81" s="69" t="s">
        <v>1261</v>
      </c>
      <c r="AV81" s="66" t="b">
        <v>0</v>
      </c>
      <c r="AW81" s="66" t="s">
        <v>423</v>
      </c>
      <c r="AX81" s="69" t="s">
        <v>1335</v>
      </c>
      <c r="AY81" s="66" t="s">
        <v>66</v>
      </c>
      <c r="AZ81" s="48"/>
      <c r="BA81" s="48"/>
      <c r="BB81" s="48"/>
      <c r="BC81" s="48"/>
      <c r="BD81" s="48" t="s">
        <v>841</v>
      </c>
      <c r="BE81" s="48" t="s">
        <v>841</v>
      </c>
      <c r="BF81" s="118" t="s">
        <v>8834</v>
      </c>
      <c r="BG81" s="118" t="s">
        <v>8834</v>
      </c>
      <c r="BH81" s="118" t="s">
        <v>9163</v>
      </c>
      <c r="BI81" s="118" t="s">
        <v>9163</v>
      </c>
      <c r="BJ81" s="117" t="s">
        <v>1176</v>
      </c>
      <c r="BK81" s="120" t="str">
        <f>VLOOKUP(Vertices[[#This Row],[State]],'Sentiment Classification'!E:G,3,FALSE)</f>
        <v>North</v>
      </c>
      <c r="BL81" s="65" t="str">
        <f>REPLACE(INDEX(GroupVertices[Group], MATCH(Vertices[[#This Row],[Vertex]],GroupVertices[Vertex],0)),1,1,"")</f>
        <v>orth</v>
      </c>
    </row>
    <row r="82" spans="1:64" x14ac:dyDescent="0.25">
      <c r="A82" s="64" t="s">
        <v>768</v>
      </c>
      <c r="B82" s="79"/>
      <c r="C82" s="79"/>
      <c r="D82" s="87"/>
      <c r="E82" s="104"/>
      <c r="F82" s="75" t="s">
        <v>1285</v>
      </c>
      <c r="G82" s="105"/>
      <c r="H82" s="77"/>
      <c r="I82" s="90"/>
      <c r="J82" s="106"/>
      <c r="K82" s="77" t="s">
        <v>1400</v>
      </c>
      <c r="L82" s="107"/>
      <c r="M82" s="101">
        <v>4817.25927734375</v>
      </c>
      <c r="N82" s="101">
        <v>4677.95751953125</v>
      </c>
      <c r="O82" s="102"/>
      <c r="P82" s="103"/>
      <c r="Q82" s="103"/>
      <c r="R82" s="73"/>
      <c r="S82" s="48">
        <v>2</v>
      </c>
      <c r="T82" s="48">
        <v>0</v>
      </c>
      <c r="U82" s="49">
        <v>0</v>
      </c>
      <c r="V82" s="49">
        <v>1.2194999999999999E-2</v>
      </c>
      <c r="W82" s="49">
        <v>0</v>
      </c>
      <c r="X82" s="49">
        <v>0.74401200000000001</v>
      </c>
      <c r="Y82" s="49">
        <v>0.5</v>
      </c>
      <c r="Z82" s="49">
        <v>0</v>
      </c>
      <c r="AA82" s="91">
        <v>82</v>
      </c>
      <c r="AB82" s="91"/>
      <c r="AC82" s="92"/>
      <c r="AD82" s="66" t="s">
        <v>1073</v>
      </c>
      <c r="AE82" s="66">
        <v>2300</v>
      </c>
      <c r="AF82" s="66">
        <v>1867948</v>
      </c>
      <c r="AG82" s="66">
        <v>39561</v>
      </c>
      <c r="AH82" s="66">
        <v>707</v>
      </c>
      <c r="AI82" s="66">
        <v>19800</v>
      </c>
      <c r="AJ82" s="66" t="s">
        <v>1129</v>
      </c>
      <c r="AK82" s="66" t="s">
        <v>364</v>
      </c>
      <c r="AL82" s="69" t="s">
        <v>1193</v>
      </c>
      <c r="AM82" s="66" t="s">
        <v>363</v>
      </c>
      <c r="AN82" s="68">
        <v>41311.239942129629</v>
      </c>
      <c r="AO82" s="69" t="s">
        <v>1233</v>
      </c>
      <c r="AP82" s="66" t="b">
        <v>0</v>
      </c>
      <c r="AQ82" s="66" t="b">
        <v>0</v>
      </c>
      <c r="AR82" s="66" t="b">
        <v>0</v>
      </c>
      <c r="AS82" s="66" t="s">
        <v>297</v>
      </c>
      <c r="AT82" s="66">
        <v>983</v>
      </c>
      <c r="AU82" s="69" t="s">
        <v>1262</v>
      </c>
      <c r="AV82" s="66" t="b">
        <v>1</v>
      </c>
      <c r="AW82" s="66" t="s">
        <v>423</v>
      </c>
      <c r="AX82" s="69" t="s">
        <v>1336</v>
      </c>
      <c r="AY82" s="66" t="s">
        <v>65</v>
      </c>
      <c r="AZ82" s="48"/>
      <c r="BA82" s="48"/>
      <c r="BB82" s="48"/>
      <c r="BC82" s="48"/>
      <c r="BD82" s="48"/>
      <c r="BE82" s="48"/>
      <c r="BF82" s="48"/>
      <c r="BG82" s="48"/>
      <c r="BH82" s="48"/>
      <c r="BI82" s="48"/>
      <c r="BJ82" s="117" t="s">
        <v>9452</v>
      </c>
      <c r="BK82" s="119" t="s">
        <v>9452</v>
      </c>
      <c r="BL82" s="65" t="str">
        <f>REPLACE(INDEX(GroupVertices[Group], MATCH(Vertices[[#This Row],[Vertex]],GroupVertices[Vertex],0)),1,1,"")</f>
        <v>A</v>
      </c>
    </row>
    <row r="83" spans="1:64" x14ac:dyDescent="0.25">
      <c r="A83" s="64" t="s">
        <v>769</v>
      </c>
      <c r="B83" s="79"/>
      <c r="C83" s="79"/>
      <c r="D83" s="87"/>
      <c r="E83" s="104"/>
      <c r="F83" s="75" t="s">
        <v>1286</v>
      </c>
      <c r="G83" s="105"/>
      <c r="H83" s="77"/>
      <c r="I83" s="90"/>
      <c r="J83" s="106"/>
      <c r="K83" s="77" t="s">
        <v>1401</v>
      </c>
      <c r="L83" s="107"/>
      <c r="M83" s="101">
        <v>5431.72998046875</v>
      </c>
      <c r="N83" s="101">
        <v>5447.7421875</v>
      </c>
      <c r="O83" s="102"/>
      <c r="P83" s="103"/>
      <c r="Q83" s="103"/>
      <c r="R83" s="73"/>
      <c r="S83" s="48">
        <v>3</v>
      </c>
      <c r="T83" s="48">
        <v>0</v>
      </c>
      <c r="U83" s="49">
        <v>112</v>
      </c>
      <c r="V83" s="49">
        <v>1.8519000000000001E-2</v>
      </c>
      <c r="W83" s="49">
        <v>0</v>
      </c>
      <c r="X83" s="49">
        <v>1.123267</v>
      </c>
      <c r="Y83" s="49">
        <v>0.16666666666666666</v>
      </c>
      <c r="Z83" s="49">
        <v>0</v>
      </c>
      <c r="AA83" s="91">
        <v>83</v>
      </c>
      <c r="AB83" s="91"/>
      <c r="AC83" s="92"/>
      <c r="AD83" s="66" t="s">
        <v>1074</v>
      </c>
      <c r="AE83" s="66">
        <v>361</v>
      </c>
      <c r="AF83" s="66">
        <v>3172209</v>
      </c>
      <c r="AG83" s="66">
        <v>83442</v>
      </c>
      <c r="AH83" s="66">
        <v>825</v>
      </c>
      <c r="AI83" s="66">
        <v>19800</v>
      </c>
      <c r="AJ83" s="66" t="s">
        <v>1130</v>
      </c>
      <c r="AK83" s="66" t="s">
        <v>365</v>
      </c>
      <c r="AL83" s="69" t="s">
        <v>1194</v>
      </c>
      <c r="AM83" s="66" t="s">
        <v>477</v>
      </c>
      <c r="AN83" s="68">
        <v>41113.127337962964</v>
      </c>
      <c r="AO83" s="69" t="s">
        <v>1234</v>
      </c>
      <c r="AP83" s="66" t="b">
        <v>0</v>
      </c>
      <c r="AQ83" s="66" t="b">
        <v>0</v>
      </c>
      <c r="AR83" s="66" t="b">
        <v>1</v>
      </c>
      <c r="AS83" s="66" t="s">
        <v>297</v>
      </c>
      <c r="AT83" s="66">
        <v>1594</v>
      </c>
      <c r="AU83" s="69" t="s">
        <v>1263</v>
      </c>
      <c r="AV83" s="66" t="b">
        <v>1</v>
      </c>
      <c r="AW83" s="66" t="s">
        <v>423</v>
      </c>
      <c r="AX83" s="69" t="s">
        <v>1337</v>
      </c>
      <c r="AY83" s="66" t="s">
        <v>65</v>
      </c>
      <c r="AZ83" s="48"/>
      <c r="BA83" s="48"/>
      <c r="BB83" s="48"/>
      <c r="BC83" s="48"/>
      <c r="BD83" s="48"/>
      <c r="BE83" s="48"/>
      <c r="BF83" s="48"/>
      <c r="BG83" s="48"/>
      <c r="BH83" s="48"/>
      <c r="BI83" s="48"/>
      <c r="BJ83" s="117" t="s">
        <v>9452</v>
      </c>
      <c r="BK83" s="119" t="s">
        <v>9452</v>
      </c>
      <c r="BL83" s="65" t="str">
        <f>REPLACE(INDEX(GroupVertices[Group], MATCH(Vertices[[#This Row],[Vertex]],GroupVertices[Vertex],0)),1,1,"")</f>
        <v>A</v>
      </c>
    </row>
    <row r="84" spans="1:64" x14ac:dyDescent="0.25">
      <c r="A84" s="64" t="s">
        <v>737</v>
      </c>
      <c r="B84" s="79"/>
      <c r="C84" s="79"/>
      <c r="D84" s="87"/>
      <c r="E84" s="104"/>
      <c r="F84" s="75" t="s">
        <v>1287</v>
      </c>
      <c r="G84" s="105"/>
      <c r="H84" s="77"/>
      <c r="I84" s="90"/>
      <c r="J84" s="106"/>
      <c r="K84" s="77" t="s">
        <v>1402</v>
      </c>
      <c r="L84" s="107"/>
      <c r="M84" s="101">
        <v>6156.67333984375</v>
      </c>
      <c r="N84" s="101">
        <v>9047.8916015625</v>
      </c>
      <c r="O84" s="102"/>
      <c r="P84" s="103"/>
      <c r="Q84" s="103"/>
      <c r="R84" s="73"/>
      <c r="S84" s="48"/>
      <c r="T84" s="48"/>
      <c r="U84" s="49"/>
      <c r="V84" s="49"/>
      <c r="W84" s="49"/>
      <c r="X84" s="49"/>
      <c r="Y84" s="49"/>
      <c r="Z84" s="49"/>
      <c r="AA84" s="91">
        <v>84</v>
      </c>
      <c r="AB84" s="91"/>
      <c r="AC84" s="92"/>
      <c r="AD84" s="66" t="s">
        <v>1075</v>
      </c>
      <c r="AE84" s="66">
        <v>141</v>
      </c>
      <c r="AF84" s="66">
        <v>22</v>
      </c>
      <c r="AG84" s="66">
        <v>19</v>
      </c>
      <c r="AH84" s="66">
        <v>27</v>
      </c>
      <c r="AI84" s="66"/>
      <c r="AJ84" s="66" t="s">
        <v>1131</v>
      </c>
      <c r="AK84" s="66" t="s">
        <v>1170</v>
      </c>
      <c r="AL84" s="66"/>
      <c r="AM84" s="66"/>
      <c r="AN84" s="68">
        <v>42846.244351851848</v>
      </c>
      <c r="AO84" s="66"/>
      <c r="AP84" s="66" t="b">
        <v>1</v>
      </c>
      <c r="AQ84" s="66" t="b">
        <v>0</v>
      </c>
      <c r="AR84" s="66" t="b">
        <v>0</v>
      </c>
      <c r="AS84" s="66" t="s">
        <v>297</v>
      </c>
      <c r="AT84" s="66">
        <v>0</v>
      </c>
      <c r="AU84" s="66"/>
      <c r="AV84" s="66" t="b">
        <v>0</v>
      </c>
      <c r="AW84" s="66" t="s">
        <v>423</v>
      </c>
      <c r="AX84" s="69" t="s">
        <v>1338</v>
      </c>
      <c r="AY84" s="66" t="s">
        <v>66</v>
      </c>
      <c r="AZ84" s="48"/>
      <c r="BA84" s="48"/>
      <c r="BB84" s="48"/>
      <c r="BC84" s="48"/>
      <c r="BD84" s="48"/>
      <c r="BE84" s="48"/>
      <c r="BF84" s="118"/>
      <c r="BG84" s="118"/>
      <c r="BH84" s="118"/>
      <c r="BI84" s="118"/>
      <c r="BJ84" s="117" t="s">
        <v>1176</v>
      </c>
      <c r="BK84" s="120" t="str">
        <f>VLOOKUP(Vertices[[#This Row],[State]],'Sentiment Classification'!E:G,3,FALSE)</f>
        <v>North</v>
      </c>
      <c r="BL84" s="65" t="s">
        <v>9475</v>
      </c>
    </row>
    <row r="85" spans="1:64" x14ac:dyDescent="0.25">
      <c r="A85" s="64" t="s">
        <v>738</v>
      </c>
      <c r="B85" s="79"/>
      <c r="C85" s="79"/>
      <c r="D85" s="87"/>
      <c r="E85" s="104"/>
      <c r="F85" s="75" t="s">
        <v>1288</v>
      </c>
      <c r="G85" s="105"/>
      <c r="H85" s="77"/>
      <c r="I85" s="90"/>
      <c r="J85" s="106"/>
      <c r="K85" s="77" t="s">
        <v>1403</v>
      </c>
      <c r="L85" s="107"/>
      <c r="M85" s="101">
        <v>6067.3330078125</v>
      </c>
      <c r="N85" s="101">
        <v>9210.1318359375</v>
      </c>
      <c r="O85" s="102"/>
      <c r="P85" s="103"/>
      <c r="Q85" s="103"/>
      <c r="R85" s="73"/>
      <c r="S85" s="48"/>
      <c r="T85" s="48"/>
      <c r="U85" s="49"/>
      <c r="V85" s="49"/>
      <c r="W85" s="49"/>
      <c r="X85" s="49"/>
      <c r="Y85" s="49"/>
      <c r="Z85" s="49"/>
      <c r="AA85" s="91">
        <v>85</v>
      </c>
      <c r="AB85" s="91"/>
      <c r="AC85" s="92"/>
      <c r="AD85" s="66" t="s">
        <v>1076</v>
      </c>
      <c r="AE85" s="66">
        <v>124</v>
      </c>
      <c r="AF85" s="66">
        <v>22</v>
      </c>
      <c r="AG85" s="66">
        <v>148</v>
      </c>
      <c r="AH85" s="66">
        <v>147</v>
      </c>
      <c r="AI85" s="66"/>
      <c r="AJ85" s="66" t="s">
        <v>1132</v>
      </c>
      <c r="AK85" s="66" t="s">
        <v>1171</v>
      </c>
      <c r="AL85" s="66"/>
      <c r="AM85" s="66"/>
      <c r="AN85" s="68">
        <v>42845.487523148149</v>
      </c>
      <c r="AO85" s="69" t="s">
        <v>1235</v>
      </c>
      <c r="AP85" s="66" t="b">
        <v>1</v>
      </c>
      <c r="AQ85" s="66" t="b">
        <v>0</v>
      </c>
      <c r="AR85" s="66" t="b">
        <v>0</v>
      </c>
      <c r="AS85" s="66" t="s">
        <v>297</v>
      </c>
      <c r="AT85" s="66">
        <v>0</v>
      </c>
      <c r="AU85" s="66"/>
      <c r="AV85" s="66" t="b">
        <v>0</v>
      </c>
      <c r="AW85" s="66" t="s">
        <v>423</v>
      </c>
      <c r="AX85" s="69" t="s">
        <v>1339</v>
      </c>
      <c r="AY85" s="66" t="s">
        <v>66</v>
      </c>
      <c r="AZ85" s="48"/>
      <c r="BA85" s="48"/>
      <c r="BB85" s="48"/>
      <c r="BC85" s="48"/>
      <c r="BD85" s="48"/>
      <c r="BE85" s="48"/>
      <c r="BF85" s="118"/>
      <c r="BG85" s="118"/>
      <c r="BH85" s="118"/>
      <c r="BI85" s="118"/>
      <c r="BJ85" s="117" t="s">
        <v>1176</v>
      </c>
      <c r="BK85" s="120" t="str">
        <f>VLOOKUP(Vertices[[#This Row],[State]],'Sentiment Classification'!E:G,3,FALSE)</f>
        <v>North</v>
      </c>
      <c r="BL85" s="65" t="s">
        <v>9475</v>
      </c>
    </row>
    <row r="86" spans="1:64" x14ac:dyDescent="0.25">
      <c r="A86" s="64" t="s">
        <v>739</v>
      </c>
      <c r="B86" s="79"/>
      <c r="C86" s="79"/>
      <c r="D86" s="87"/>
      <c r="E86" s="104"/>
      <c r="F86" s="75" t="s">
        <v>872</v>
      </c>
      <c r="G86" s="105"/>
      <c r="H86" s="77"/>
      <c r="I86" s="90"/>
      <c r="J86" s="106"/>
      <c r="K86" s="77" t="s">
        <v>7424</v>
      </c>
      <c r="L86" s="107"/>
      <c r="M86" s="101">
        <v>2363.712646484375</v>
      </c>
      <c r="N86" s="101">
        <v>1400.7154541015625</v>
      </c>
      <c r="O86" s="102"/>
      <c r="P86" s="103"/>
      <c r="Q86" s="103"/>
      <c r="R86" s="73"/>
      <c r="S86" s="48">
        <v>0</v>
      </c>
      <c r="T86" s="48">
        <v>2</v>
      </c>
      <c r="U86" s="49">
        <v>32</v>
      </c>
      <c r="V86" s="49">
        <v>2.3255999999999999E-2</v>
      </c>
      <c r="W86" s="49">
        <v>0</v>
      </c>
      <c r="X86" s="49">
        <v>0.96237300000000003</v>
      </c>
      <c r="Y86" s="49">
        <v>0</v>
      </c>
      <c r="Z86" s="49">
        <v>0</v>
      </c>
      <c r="AA86" s="91">
        <v>86</v>
      </c>
      <c r="AB86" s="91"/>
      <c r="AC86" s="92"/>
      <c r="AD86" s="66" t="s">
        <v>1077</v>
      </c>
      <c r="AE86" s="66">
        <v>164</v>
      </c>
      <c r="AF86" s="66">
        <v>29</v>
      </c>
      <c r="AG86" s="66">
        <v>873</v>
      </c>
      <c r="AH86" s="66">
        <v>712</v>
      </c>
      <c r="AI86" s="66"/>
      <c r="AJ86" s="66" t="s">
        <v>1133</v>
      </c>
      <c r="AK86" s="66" t="s">
        <v>1172</v>
      </c>
      <c r="AL86" s="66"/>
      <c r="AM86" s="66"/>
      <c r="AN86" s="68">
        <v>42159.284803240742</v>
      </c>
      <c r="AO86" s="69" t="s">
        <v>1236</v>
      </c>
      <c r="AP86" s="66" t="b">
        <v>1</v>
      </c>
      <c r="AQ86" s="66" t="b">
        <v>0</v>
      </c>
      <c r="AR86" s="66" t="b">
        <v>0</v>
      </c>
      <c r="AS86" s="66" t="s">
        <v>297</v>
      </c>
      <c r="AT86" s="66">
        <v>1</v>
      </c>
      <c r="AU86" s="69" t="s">
        <v>409</v>
      </c>
      <c r="AV86" s="66" t="b">
        <v>0</v>
      </c>
      <c r="AW86" s="66" t="s">
        <v>423</v>
      </c>
      <c r="AX86" s="69" t="s">
        <v>1340</v>
      </c>
      <c r="AY86" s="66" t="s">
        <v>66</v>
      </c>
      <c r="AZ86" s="48" t="s">
        <v>4803</v>
      </c>
      <c r="BA86" s="48" t="s">
        <v>4803</v>
      </c>
      <c r="BB86" s="48" t="s">
        <v>525</v>
      </c>
      <c r="BC86" s="48" t="s">
        <v>525</v>
      </c>
      <c r="BD86" s="48"/>
      <c r="BE86" s="48"/>
      <c r="BF86" s="118" t="s">
        <v>8835</v>
      </c>
      <c r="BG86" s="118" t="s">
        <v>9100</v>
      </c>
      <c r="BH86" s="118" t="s">
        <v>9164</v>
      </c>
      <c r="BI86" s="118" t="s">
        <v>9164</v>
      </c>
      <c r="BJ86" s="117" t="s">
        <v>1176</v>
      </c>
      <c r="BK86" s="120" t="str">
        <f>VLOOKUP(Vertices[[#This Row],[State]],'Sentiment Classification'!E:G,3,FALSE)</f>
        <v>North</v>
      </c>
      <c r="BL86" s="65" t="str">
        <f>REPLACE(INDEX(GroupVertices[Group], MATCH(Vertices[[#This Row],[Vertex]],GroupVertices[Vertex],0)),1,1,"")</f>
        <v>orth</v>
      </c>
    </row>
    <row r="87" spans="1:64" x14ac:dyDescent="0.25">
      <c r="A87" s="64" t="s">
        <v>770</v>
      </c>
      <c r="B87" s="79"/>
      <c r="C87" s="79"/>
      <c r="D87" s="87"/>
      <c r="E87" s="104"/>
      <c r="F87" s="75" t="s">
        <v>1289</v>
      </c>
      <c r="G87" s="105"/>
      <c r="H87" s="77"/>
      <c r="I87" s="90"/>
      <c r="J87" s="106"/>
      <c r="K87" s="77" t="s">
        <v>1404</v>
      </c>
      <c r="L87" s="107"/>
      <c r="M87" s="101">
        <v>2325.837890625</v>
      </c>
      <c r="N87" s="101">
        <v>303</v>
      </c>
      <c r="O87" s="102"/>
      <c r="P87" s="103"/>
      <c r="Q87" s="103"/>
      <c r="R87" s="73"/>
      <c r="S87" s="48">
        <v>1</v>
      </c>
      <c r="T87" s="48">
        <v>0</v>
      </c>
      <c r="U87" s="49">
        <v>0</v>
      </c>
      <c r="V87" s="49">
        <v>1.6948999999999999E-2</v>
      </c>
      <c r="W87" s="49">
        <v>0</v>
      </c>
      <c r="X87" s="49">
        <v>0.55900899999999998</v>
      </c>
      <c r="Y87" s="49">
        <v>0</v>
      </c>
      <c r="Z87" s="49">
        <v>0</v>
      </c>
      <c r="AA87" s="91">
        <v>87</v>
      </c>
      <c r="AB87" s="91"/>
      <c r="AC87" s="92"/>
      <c r="AD87" s="66" t="s">
        <v>1078</v>
      </c>
      <c r="AE87" s="66">
        <v>143</v>
      </c>
      <c r="AF87" s="66">
        <v>648005</v>
      </c>
      <c r="AG87" s="66">
        <v>2069</v>
      </c>
      <c r="AH87" s="66">
        <v>4</v>
      </c>
      <c r="AI87" s="66">
        <v>19800</v>
      </c>
      <c r="AJ87" s="66" t="s">
        <v>1134</v>
      </c>
      <c r="AK87" s="66" t="s">
        <v>1173</v>
      </c>
      <c r="AL87" s="69" t="s">
        <v>1195</v>
      </c>
      <c r="AM87" s="66" t="s">
        <v>363</v>
      </c>
      <c r="AN87" s="68">
        <v>40311.483437499999</v>
      </c>
      <c r="AO87" s="69" t="s">
        <v>1237</v>
      </c>
      <c r="AP87" s="66" t="b">
        <v>0</v>
      </c>
      <c r="AQ87" s="66" t="b">
        <v>0</v>
      </c>
      <c r="AR87" s="66" t="b">
        <v>1</v>
      </c>
      <c r="AS87" s="66" t="s">
        <v>297</v>
      </c>
      <c r="AT87" s="66">
        <v>670</v>
      </c>
      <c r="AU87" s="69" t="s">
        <v>1264</v>
      </c>
      <c r="AV87" s="66" t="b">
        <v>1</v>
      </c>
      <c r="AW87" s="66" t="s">
        <v>423</v>
      </c>
      <c r="AX87" s="69" t="s">
        <v>1341</v>
      </c>
      <c r="AY87" s="66" t="s">
        <v>65</v>
      </c>
      <c r="AZ87" s="48"/>
      <c r="BA87" s="48"/>
      <c r="BB87" s="48"/>
      <c r="BC87" s="48"/>
      <c r="BD87" s="48"/>
      <c r="BE87" s="48"/>
      <c r="BF87" s="48"/>
      <c r="BG87" s="48"/>
      <c r="BH87" s="48"/>
      <c r="BI87" s="48"/>
      <c r="BJ87" s="117" t="s">
        <v>1176</v>
      </c>
      <c r="BK87" s="120" t="str">
        <f>VLOOKUP(Vertices[[#This Row],[State]],'Sentiment Classification'!E:G,3,FALSE)</f>
        <v>North</v>
      </c>
      <c r="BL87" s="65" t="str">
        <f>REPLACE(INDEX(GroupVertices[Group], MATCH(Vertices[[#This Row],[Vertex]],GroupVertices[Vertex],0)),1,1,"")</f>
        <v>orth</v>
      </c>
    </row>
    <row r="88" spans="1:64" x14ac:dyDescent="0.25">
      <c r="A88" s="64" t="s">
        <v>740</v>
      </c>
      <c r="B88" s="79"/>
      <c r="C88" s="79"/>
      <c r="D88" s="87"/>
      <c r="E88" s="104"/>
      <c r="F88" s="75" t="s">
        <v>873</v>
      </c>
      <c r="G88" s="105"/>
      <c r="H88" s="77"/>
      <c r="I88" s="90"/>
      <c r="J88" s="106"/>
      <c r="K88" s="77" t="s">
        <v>1405</v>
      </c>
      <c r="L88" s="107"/>
      <c r="M88" s="101">
        <v>2764.8173828125</v>
      </c>
      <c r="N88" s="101">
        <v>3409.922607421875</v>
      </c>
      <c r="O88" s="102"/>
      <c r="P88" s="103"/>
      <c r="Q88" s="103"/>
      <c r="R88" s="73"/>
      <c r="S88" s="48">
        <v>0</v>
      </c>
      <c r="T88" s="48">
        <v>1</v>
      </c>
      <c r="U88" s="49">
        <v>0</v>
      </c>
      <c r="V88" s="49">
        <v>1.4840000000000001E-3</v>
      </c>
      <c r="W88" s="49">
        <v>9.9700000000000006E-4</v>
      </c>
      <c r="X88" s="49">
        <v>0.48002499999999998</v>
      </c>
      <c r="Y88" s="49">
        <v>0</v>
      </c>
      <c r="Z88" s="49">
        <v>0</v>
      </c>
      <c r="AA88" s="91">
        <v>88</v>
      </c>
      <c r="AB88" s="91"/>
      <c r="AC88" s="92"/>
      <c r="AD88" s="66" t="s">
        <v>1079</v>
      </c>
      <c r="AE88" s="66">
        <v>9</v>
      </c>
      <c r="AF88" s="66">
        <v>13</v>
      </c>
      <c r="AG88" s="66">
        <v>25</v>
      </c>
      <c r="AH88" s="66">
        <v>0</v>
      </c>
      <c r="AI88" s="66"/>
      <c r="AJ88" s="66" t="s">
        <v>1135</v>
      </c>
      <c r="AK88" s="66" t="s">
        <v>1174</v>
      </c>
      <c r="AL88" s="66"/>
      <c r="AM88" s="66"/>
      <c r="AN88" s="68">
        <v>42691.67328703704</v>
      </c>
      <c r="AO88" s="66"/>
      <c r="AP88" s="66" t="b">
        <v>1</v>
      </c>
      <c r="AQ88" s="66" t="b">
        <v>0</v>
      </c>
      <c r="AR88" s="66" t="b">
        <v>1</v>
      </c>
      <c r="AS88" s="66" t="s">
        <v>297</v>
      </c>
      <c r="AT88" s="66">
        <v>0</v>
      </c>
      <c r="AU88" s="66"/>
      <c r="AV88" s="66" t="b">
        <v>0</v>
      </c>
      <c r="AW88" s="66" t="s">
        <v>423</v>
      </c>
      <c r="AX88" s="69" t="s">
        <v>1342</v>
      </c>
      <c r="AY88" s="66" t="s">
        <v>66</v>
      </c>
      <c r="AZ88" s="48"/>
      <c r="BA88" s="48"/>
      <c r="BB88" s="48"/>
      <c r="BC88" s="48"/>
      <c r="BD88" s="48"/>
      <c r="BE88" s="48"/>
      <c r="BF88" s="118" t="s">
        <v>8836</v>
      </c>
      <c r="BG88" s="118" t="s">
        <v>8836</v>
      </c>
      <c r="BH88" s="118" t="s">
        <v>9165</v>
      </c>
      <c r="BI88" s="118" t="s">
        <v>9165</v>
      </c>
      <c r="BJ88" s="117" t="s">
        <v>1176</v>
      </c>
      <c r="BK88" s="120" t="str">
        <f>VLOOKUP(Vertices[[#This Row],[State]],'Sentiment Classification'!E:G,3,FALSE)</f>
        <v>North</v>
      </c>
      <c r="BL88" s="65" t="str">
        <f>REPLACE(INDEX(GroupVertices[Group], MATCH(Vertices[[#This Row],[Vertex]],GroupVertices[Vertex],0)),1,1,"")</f>
        <v>orth</v>
      </c>
    </row>
    <row r="89" spans="1:64" x14ac:dyDescent="0.25">
      <c r="A89" s="64" t="s">
        <v>741</v>
      </c>
      <c r="B89" s="79"/>
      <c r="C89" s="79"/>
      <c r="D89" s="87"/>
      <c r="E89" s="104"/>
      <c r="F89" s="75" t="s">
        <v>874</v>
      </c>
      <c r="G89" s="105"/>
      <c r="H89" s="77"/>
      <c r="I89" s="90"/>
      <c r="J89" s="106"/>
      <c r="K89" s="77" t="s">
        <v>1406</v>
      </c>
      <c r="L89" s="107"/>
      <c r="M89" s="101">
        <v>2737.380859375</v>
      </c>
      <c r="N89" s="101">
        <v>2783.488037109375</v>
      </c>
      <c r="O89" s="102"/>
      <c r="P89" s="103"/>
      <c r="Q89" s="103"/>
      <c r="R89" s="73"/>
      <c r="S89" s="48">
        <v>0</v>
      </c>
      <c r="T89" s="48">
        <v>1</v>
      </c>
      <c r="U89" s="49">
        <v>0</v>
      </c>
      <c r="V89" s="49">
        <v>0.2</v>
      </c>
      <c r="W89" s="49">
        <v>0</v>
      </c>
      <c r="X89" s="49">
        <v>0.56563399999999997</v>
      </c>
      <c r="Y89" s="49">
        <v>0</v>
      </c>
      <c r="Z89" s="49">
        <v>0</v>
      </c>
      <c r="AA89" s="91">
        <v>89</v>
      </c>
      <c r="AB89" s="91"/>
      <c r="AC89" s="92"/>
      <c r="AD89" s="66" t="s">
        <v>1080</v>
      </c>
      <c r="AE89" s="66">
        <v>11</v>
      </c>
      <c r="AF89" s="66">
        <v>1</v>
      </c>
      <c r="AG89" s="66">
        <v>1</v>
      </c>
      <c r="AH89" s="66">
        <v>0</v>
      </c>
      <c r="AI89" s="66"/>
      <c r="AJ89" s="66"/>
      <c r="AK89" s="66" t="s">
        <v>365</v>
      </c>
      <c r="AL89" s="66"/>
      <c r="AM89" s="66"/>
      <c r="AN89" s="68">
        <v>41962.477800925924</v>
      </c>
      <c r="AO89" s="66"/>
      <c r="AP89" s="66" t="b">
        <v>1</v>
      </c>
      <c r="AQ89" s="66" t="b">
        <v>0</v>
      </c>
      <c r="AR89" s="66" t="b">
        <v>0</v>
      </c>
      <c r="AS89" s="66" t="s">
        <v>297</v>
      </c>
      <c r="AT89" s="66">
        <v>0</v>
      </c>
      <c r="AU89" s="69" t="s">
        <v>409</v>
      </c>
      <c r="AV89" s="66" t="b">
        <v>0</v>
      </c>
      <c r="AW89" s="66" t="s">
        <v>423</v>
      </c>
      <c r="AX89" s="69" t="s">
        <v>1343</v>
      </c>
      <c r="AY89" s="66" t="s">
        <v>66</v>
      </c>
      <c r="AZ89" s="48"/>
      <c r="BA89" s="48"/>
      <c r="BB89" s="48"/>
      <c r="BC89" s="48"/>
      <c r="BD89" s="48"/>
      <c r="BE89" s="48"/>
      <c r="BF89" s="118" t="s">
        <v>8837</v>
      </c>
      <c r="BG89" s="118" t="s">
        <v>8837</v>
      </c>
      <c r="BH89" s="118" t="s">
        <v>9166</v>
      </c>
      <c r="BI89" s="118" t="s">
        <v>9166</v>
      </c>
      <c r="BJ89" s="117" t="s">
        <v>1176</v>
      </c>
      <c r="BK89" s="120" t="str">
        <f>VLOOKUP(Vertices[[#This Row],[State]],'Sentiment Classification'!E:G,3,FALSE)</f>
        <v>North</v>
      </c>
      <c r="BL89" s="65" t="str">
        <f>REPLACE(INDEX(GroupVertices[Group], MATCH(Vertices[[#This Row],[Vertex]],GroupVertices[Vertex],0)),1,1,"")</f>
        <v>orth</v>
      </c>
    </row>
    <row r="90" spans="1:64" x14ac:dyDescent="0.25">
      <c r="A90" s="64" t="s">
        <v>771</v>
      </c>
      <c r="B90" s="79"/>
      <c r="C90" s="79"/>
      <c r="D90" s="87"/>
      <c r="E90" s="104"/>
      <c r="F90" s="75" t="s">
        <v>1290</v>
      </c>
      <c r="G90" s="105"/>
      <c r="H90" s="77"/>
      <c r="I90" s="90"/>
      <c r="J90" s="106"/>
      <c r="K90" s="77" t="s">
        <v>1407</v>
      </c>
      <c r="L90" s="107"/>
      <c r="M90" s="101">
        <v>2696.78955078125</v>
      </c>
      <c r="N90" s="101">
        <v>3608.42138671875</v>
      </c>
      <c r="O90" s="102"/>
      <c r="P90" s="103"/>
      <c r="Q90" s="103"/>
      <c r="R90" s="73"/>
      <c r="S90" s="48">
        <v>3</v>
      </c>
      <c r="T90" s="48">
        <v>0</v>
      </c>
      <c r="U90" s="49">
        <v>4</v>
      </c>
      <c r="V90" s="49">
        <v>0.33333299999999999</v>
      </c>
      <c r="W90" s="49">
        <v>0</v>
      </c>
      <c r="X90" s="49">
        <v>1.466942</v>
      </c>
      <c r="Y90" s="49">
        <v>0.16666666666666666</v>
      </c>
      <c r="Z90" s="49">
        <v>0</v>
      </c>
      <c r="AA90" s="91">
        <v>90</v>
      </c>
      <c r="AB90" s="91"/>
      <c r="AC90" s="92"/>
      <c r="AD90" s="66" t="s">
        <v>1081</v>
      </c>
      <c r="AE90" s="66">
        <v>246</v>
      </c>
      <c r="AF90" s="66">
        <v>67661</v>
      </c>
      <c r="AG90" s="66">
        <v>3324</v>
      </c>
      <c r="AH90" s="66">
        <v>1882</v>
      </c>
      <c r="AI90" s="66">
        <v>-25200</v>
      </c>
      <c r="AJ90" s="66" t="s">
        <v>1136</v>
      </c>
      <c r="AK90" s="66" t="s">
        <v>1175</v>
      </c>
      <c r="AL90" s="69" t="s">
        <v>1196</v>
      </c>
      <c r="AM90" s="66" t="s">
        <v>391</v>
      </c>
      <c r="AN90" s="68">
        <v>42230.520185185182</v>
      </c>
      <c r="AO90" s="69" t="s">
        <v>1238</v>
      </c>
      <c r="AP90" s="66" t="b">
        <v>1</v>
      </c>
      <c r="AQ90" s="66" t="b">
        <v>0</v>
      </c>
      <c r="AR90" s="66" t="b">
        <v>1</v>
      </c>
      <c r="AS90" s="66" t="s">
        <v>297</v>
      </c>
      <c r="AT90" s="66">
        <v>84</v>
      </c>
      <c r="AU90" s="69" t="s">
        <v>409</v>
      </c>
      <c r="AV90" s="66" t="b">
        <v>1</v>
      </c>
      <c r="AW90" s="66" t="s">
        <v>423</v>
      </c>
      <c r="AX90" s="69" t="s">
        <v>1344</v>
      </c>
      <c r="AY90" s="66" t="s">
        <v>65</v>
      </c>
      <c r="AZ90" s="48"/>
      <c r="BA90" s="48"/>
      <c r="BB90" s="48"/>
      <c r="BC90" s="48"/>
      <c r="BD90" s="48"/>
      <c r="BE90" s="48"/>
      <c r="BF90" s="48"/>
      <c r="BG90" s="48"/>
      <c r="BH90" s="48"/>
      <c r="BI90" s="48"/>
      <c r="BJ90" s="117" t="s">
        <v>1176</v>
      </c>
      <c r="BK90" s="120" t="str">
        <f>VLOOKUP(Vertices[[#This Row],[State]],'Sentiment Classification'!E:G,3,FALSE)</f>
        <v>North</v>
      </c>
      <c r="BL90" s="65" t="str">
        <f>REPLACE(INDEX(GroupVertices[Group], MATCH(Vertices[[#This Row],[Vertex]],GroupVertices[Vertex],0)),1,1,"")</f>
        <v>orth</v>
      </c>
    </row>
    <row r="91" spans="1:64" x14ac:dyDescent="0.25">
      <c r="A91" s="64" t="s">
        <v>742</v>
      </c>
      <c r="B91" s="79"/>
      <c r="C91" s="79"/>
      <c r="D91" s="87"/>
      <c r="E91" s="104"/>
      <c r="F91" s="75" t="s">
        <v>418</v>
      </c>
      <c r="G91" s="105"/>
      <c r="H91" s="77"/>
      <c r="I91" s="90"/>
      <c r="J91" s="106"/>
      <c r="K91" s="77" t="s">
        <v>1408</v>
      </c>
      <c r="L91" s="107"/>
      <c r="M91" s="101">
        <v>6268.70556640625</v>
      </c>
      <c r="N91" s="101">
        <v>9086.1298828125</v>
      </c>
      <c r="O91" s="102"/>
      <c r="P91" s="103"/>
      <c r="Q91" s="103"/>
      <c r="R91" s="73"/>
      <c r="S91" s="48"/>
      <c r="T91" s="48"/>
      <c r="U91" s="49"/>
      <c r="V91" s="49"/>
      <c r="W91" s="49"/>
      <c r="X91" s="49"/>
      <c r="Y91" s="49"/>
      <c r="Z91" s="49"/>
      <c r="AA91" s="91">
        <v>91</v>
      </c>
      <c r="AB91" s="91"/>
      <c r="AC91" s="92"/>
      <c r="AD91" s="66" t="s">
        <v>1082</v>
      </c>
      <c r="AE91" s="66">
        <v>91</v>
      </c>
      <c r="AF91" s="66">
        <v>9</v>
      </c>
      <c r="AG91" s="66">
        <v>5</v>
      </c>
      <c r="AH91" s="66">
        <v>2</v>
      </c>
      <c r="AI91" s="66"/>
      <c r="AJ91" s="66"/>
      <c r="AK91" s="66"/>
      <c r="AL91" s="66"/>
      <c r="AM91" s="66"/>
      <c r="AN91" s="68">
        <v>42719.099594907406</v>
      </c>
      <c r="AO91" s="66"/>
      <c r="AP91" s="66" t="b">
        <v>1</v>
      </c>
      <c r="AQ91" s="66" t="b">
        <v>1</v>
      </c>
      <c r="AR91" s="66" t="b">
        <v>1</v>
      </c>
      <c r="AS91" s="66" t="s">
        <v>297</v>
      </c>
      <c r="AT91" s="66">
        <v>0</v>
      </c>
      <c r="AU91" s="66"/>
      <c r="AV91" s="66" t="b">
        <v>0</v>
      </c>
      <c r="AW91" s="66" t="s">
        <v>423</v>
      </c>
      <c r="AX91" s="69" t="s">
        <v>1345</v>
      </c>
      <c r="AY91" s="66" t="s">
        <v>66</v>
      </c>
      <c r="AZ91" s="48"/>
      <c r="BA91" s="48"/>
      <c r="BB91" s="48"/>
      <c r="BC91" s="48"/>
      <c r="BD91" s="48"/>
      <c r="BE91" s="48"/>
      <c r="BF91" s="118"/>
      <c r="BG91" s="118"/>
      <c r="BH91" s="118"/>
      <c r="BI91" s="118"/>
      <c r="BJ91" s="117" t="s">
        <v>1176</v>
      </c>
      <c r="BK91" s="120" t="str">
        <f>VLOOKUP(Vertices[[#This Row],[State]],'Sentiment Classification'!E:G,3,FALSE)</f>
        <v>North</v>
      </c>
      <c r="BL91" s="65" t="s">
        <v>9475</v>
      </c>
    </row>
    <row r="92" spans="1:64" x14ac:dyDescent="0.25">
      <c r="A92" s="64" t="s">
        <v>743</v>
      </c>
      <c r="B92" s="79"/>
      <c r="C92" s="79"/>
      <c r="D92" s="87"/>
      <c r="E92" s="104"/>
      <c r="F92" s="75" t="s">
        <v>875</v>
      </c>
      <c r="G92" s="105"/>
      <c r="H92" s="77"/>
      <c r="I92" s="90"/>
      <c r="J92" s="106"/>
      <c r="K92" s="77" t="s">
        <v>1409</v>
      </c>
      <c r="L92" s="107"/>
      <c r="M92" s="101">
        <v>2785.116455078125</v>
      </c>
      <c r="N92" s="101">
        <v>3414.814453125</v>
      </c>
      <c r="O92" s="102"/>
      <c r="P92" s="103"/>
      <c r="Q92" s="103"/>
      <c r="R92" s="73"/>
      <c r="S92" s="48">
        <v>0</v>
      </c>
      <c r="T92" s="48">
        <v>3</v>
      </c>
      <c r="U92" s="49">
        <v>668.72299099999998</v>
      </c>
      <c r="V92" s="49">
        <v>1.4970000000000001E-3</v>
      </c>
      <c r="W92" s="49">
        <v>1.0189999999999999E-3</v>
      </c>
      <c r="X92" s="49">
        <v>1.280413</v>
      </c>
      <c r="Y92" s="49">
        <v>0</v>
      </c>
      <c r="Z92" s="49">
        <v>0</v>
      </c>
      <c r="AA92" s="91">
        <v>92</v>
      </c>
      <c r="AB92" s="91"/>
      <c r="AC92" s="92"/>
      <c r="AD92" s="66" t="s">
        <v>1083</v>
      </c>
      <c r="AE92" s="66">
        <v>417</v>
      </c>
      <c r="AF92" s="66">
        <v>96</v>
      </c>
      <c r="AG92" s="66">
        <v>812</v>
      </c>
      <c r="AH92" s="66">
        <v>512</v>
      </c>
      <c r="AI92" s="66"/>
      <c r="AJ92" s="66" t="s">
        <v>1137</v>
      </c>
      <c r="AK92" s="66"/>
      <c r="AL92" s="66"/>
      <c r="AM92" s="66"/>
      <c r="AN92" s="68">
        <v>41858.573009259257</v>
      </c>
      <c r="AO92" s="69" t="s">
        <v>1239</v>
      </c>
      <c r="AP92" s="66" t="b">
        <v>0</v>
      </c>
      <c r="AQ92" s="66" t="b">
        <v>0</v>
      </c>
      <c r="AR92" s="66" t="b">
        <v>0</v>
      </c>
      <c r="AS92" s="66" t="s">
        <v>297</v>
      </c>
      <c r="AT92" s="66">
        <v>3</v>
      </c>
      <c r="AU92" s="69" t="s">
        <v>409</v>
      </c>
      <c r="AV92" s="66" t="b">
        <v>0</v>
      </c>
      <c r="AW92" s="66" t="s">
        <v>423</v>
      </c>
      <c r="AX92" s="69" t="s">
        <v>1346</v>
      </c>
      <c r="AY92" s="66" t="s">
        <v>66</v>
      </c>
      <c r="AZ92" s="48"/>
      <c r="BA92" s="48"/>
      <c r="BB92" s="48"/>
      <c r="BC92" s="48"/>
      <c r="BD92" s="48"/>
      <c r="BE92" s="48"/>
      <c r="BF92" s="118" t="s">
        <v>9457</v>
      </c>
      <c r="BG92" s="118" t="s">
        <v>9460</v>
      </c>
      <c r="BH92" s="118" t="s">
        <v>9462</v>
      </c>
      <c r="BI92" s="118" t="s">
        <v>9462</v>
      </c>
      <c r="BJ92" s="117" t="s">
        <v>1176</v>
      </c>
      <c r="BK92" s="120" t="str">
        <f>VLOOKUP(Vertices[[#This Row],[State]],'Sentiment Classification'!E:G,3,FALSE)</f>
        <v>North</v>
      </c>
      <c r="BL92" s="65" t="str">
        <f>REPLACE(INDEX(GroupVertices[Group], MATCH(Vertices[[#This Row],[Vertex]],GroupVertices[Vertex],0)),1,1,"")</f>
        <v>orth</v>
      </c>
    </row>
    <row r="93" spans="1:64" x14ac:dyDescent="0.25">
      <c r="A93" s="64" t="s">
        <v>772</v>
      </c>
      <c r="B93" s="79"/>
      <c r="C93" s="79"/>
      <c r="D93" s="87"/>
      <c r="E93" s="104"/>
      <c r="F93" s="75" t="s">
        <v>1291</v>
      </c>
      <c r="G93" s="105"/>
      <c r="H93" s="77"/>
      <c r="I93" s="90"/>
      <c r="J93" s="106"/>
      <c r="K93" s="77" t="s">
        <v>1410</v>
      </c>
      <c r="L93" s="107"/>
      <c r="M93" s="101">
        <v>5204.42724609375</v>
      </c>
      <c r="N93" s="101">
        <v>5696.45703125</v>
      </c>
      <c r="O93" s="102"/>
      <c r="P93" s="103"/>
      <c r="Q93" s="103"/>
      <c r="R93" s="73"/>
      <c r="S93" s="48">
        <v>1</v>
      </c>
      <c r="T93" s="48">
        <v>0</v>
      </c>
      <c r="U93" s="49">
        <v>0</v>
      </c>
      <c r="V93" s="49">
        <v>1.1360000000000001E-3</v>
      </c>
      <c r="W93" s="49">
        <v>4.3999999999999999E-5</v>
      </c>
      <c r="X93" s="49">
        <v>0.51278400000000002</v>
      </c>
      <c r="Y93" s="49">
        <v>0</v>
      </c>
      <c r="Z93" s="49">
        <v>0</v>
      </c>
      <c r="AA93" s="91">
        <v>93</v>
      </c>
      <c r="AB93" s="91"/>
      <c r="AC93" s="92"/>
      <c r="AD93" s="66" t="s">
        <v>1084</v>
      </c>
      <c r="AE93" s="66">
        <v>0</v>
      </c>
      <c r="AF93" s="66">
        <v>896</v>
      </c>
      <c r="AG93" s="66">
        <v>115</v>
      </c>
      <c r="AH93" s="66">
        <v>0</v>
      </c>
      <c r="AI93" s="66">
        <v>19800</v>
      </c>
      <c r="AJ93" s="66" t="s">
        <v>1138</v>
      </c>
      <c r="AK93" s="66" t="s">
        <v>365</v>
      </c>
      <c r="AL93" s="69" t="s">
        <v>1197</v>
      </c>
      <c r="AM93" s="66" t="s">
        <v>477</v>
      </c>
      <c r="AN93" s="68">
        <v>42384.684363425928</v>
      </c>
      <c r="AO93" s="69" t="s">
        <v>1240</v>
      </c>
      <c r="AP93" s="66" t="b">
        <v>1</v>
      </c>
      <c r="AQ93" s="66" t="b">
        <v>0</v>
      </c>
      <c r="AR93" s="66" t="b">
        <v>0</v>
      </c>
      <c r="AS93" s="66" t="s">
        <v>297</v>
      </c>
      <c r="AT93" s="66">
        <v>0</v>
      </c>
      <c r="AU93" s="66"/>
      <c r="AV93" s="66" t="b">
        <v>0</v>
      </c>
      <c r="AW93" s="66" t="s">
        <v>423</v>
      </c>
      <c r="AX93" s="69" t="s">
        <v>1347</v>
      </c>
      <c r="AY93" s="66" t="s">
        <v>65</v>
      </c>
      <c r="AZ93" s="48"/>
      <c r="BA93" s="48"/>
      <c r="BB93" s="48"/>
      <c r="BC93" s="48"/>
      <c r="BD93" s="48"/>
      <c r="BE93" s="48"/>
      <c r="BF93" s="48"/>
      <c r="BG93" s="48"/>
      <c r="BH93" s="48"/>
      <c r="BI93" s="48"/>
      <c r="BJ93" s="117" t="s">
        <v>9452</v>
      </c>
      <c r="BK93" s="119" t="s">
        <v>9452</v>
      </c>
      <c r="BL93" s="65" t="str">
        <f>REPLACE(INDEX(GroupVertices[Group], MATCH(Vertices[[#This Row],[Vertex]],GroupVertices[Vertex],0)),1,1,"")</f>
        <v>A</v>
      </c>
    </row>
    <row r="94" spans="1:64" x14ac:dyDescent="0.25">
      <c r="A94" s="64" t="s">
        <v>773</v>
      </c>
      <c r="B94" s="79"/>
      <c r="C94" s="79"/>
      <c r="D94" s="87"/>
      <c r="E94" s="104"/>
      <c r="F94" s="75" t="s">
        <v>1292</v>
      </c>
      <c r="G94" s="105"/>
      <c r="H94" s="77"/>
      <c r="I94" s="90"/>
      <c r="J94" s="106"/>
      <c r="K94" s="77" t="s">
        <v>1411</v>
      </c>
      <c r="L94" s="107"/>
      <c r="M94" s="101">
        <v>5368.18359375</v>
      </c>
      <c r="N94" s="101">
        <v>5460.919921875</v>
      </c>
      <c r="O94" s="102"/>
      <c r="P94" s="103"/>
      <c r="Q94" s="103"/>
      <c r="R94" s="73"/>
      <c r="S94" s="48">
        <v>2</v>
      </c>
      <c r="T94" s="48">
        <v>0</v>
      </c>
      <c r="U94" s="49">
        <v>23.362648</v>
      </c>
      <c r="V94" s="49">
        <v>1.33E-3</v>
      </c>
      <c r="W94" s="49">
        <v>6.3E-5</v>
      </c>
      <c r="X94" s="49">
        <v>0.85769799999999996</v>
      </c>
      <c r="Y94" s="49">
        <v>0</v>
      </c>
      <c r="Z94" s="49">
        <v>0</v>
      </c>
      <c r="AA94" s="91">
        <v>94</v>
      </c>
      <c r="AB94" s="91"/>
      <c r="AC94" s="92"/>
      <c r="AD94" s="66" t="s">
        <v>1085</v>
      </c>
      <c r="AE94" s="66">
        <v>5072</v>
      </c>
      <c r="AF94" s="66">
        <v>662295</v>
      </c>
      <c r="AG94" s="66">
        <v>108165</v>
      </c>
      <c r="AH94" s="66">
        <v>3807</v>
      </c>
      <c r="AI94" s="66">
        <v>19800</v>
      </c>
      <c r="AJ94" s="66" t="s">
        <v>1139</v>
      </c>
      <c r="AK94" s="66"/>
      <c r="AL94" s="69" t="s">
        <v>1198</v>
      </c>
      <c r="AM94" s="66" t="s">
        <v>388</v>
      </c>
      <c r="AN94" s="68">
        <v>40308.372546296298</v>
      </c>
      <c r="AO94" s="69" t="s">
        <v>1241</v>
      </c>
      <c r="AP94" s="66" t="b">
        <v>0</v>
      </c>
      <c r="AQ94" s="66" t="b">
        <v>0</v>
      </c>
      <c r="AR94" s="66" t="b">
        <v>1</v>
      </c>
      <c r="AS94" s="66" t="s">
        <v>297</v>
      </c>
      <c r="AT94" s="66">
        <v>212</v>
      </c>
      <c r="AU94" s="69" t="s">
        <v>1265</v>
      </c>
      <c r="AV94" s="66" t="b">
        <v>1</v>
      </c>
      <c r="AW94" s="66" t="s">
        <v>423</v>
      </c>
      <c r="AX94" s="69" t="s">
        <v>1348</v>
      </c>
      <c r="AY94" s="66" t="s">
        <v>65</v>
      </c>
      <c r="AZ94" s="48"/>
      <c r="BA94" s="48"/>
      <c r="BB94" s="48"/>
      <c r="BC94" s="48"/>
      <c r="BD94" s="48"/>
      <c r="BE94" s="48"/>
      <c r="BF94" s="48"/>
      <c r="BG94" s="48"/>
      <c r="BH94" s="48"/>
      <c r="BI94" s="48"/>
      <c r="BJ94" s="117" t="s">
        <v>9452</v>
      </c>
      <c r="BK94" s="119" t="s">
        <v>9452</v>
      </c>
      <c r="BL94" s="65" t="str">
        <f>REPLACE(INDEX(GroupVertices[Group], MATCH(Vertices[[#This Row],[Vertex]],GroupVertices[Vertex],0)),1,1,"")</f>
        <v>A</v>
      </c>
    </row>
    <row r="95" spans="1:64" x14ac:dyDescent="0.25">
      <c r="A95" s="64" t="s">
        <v>744</v>
      </c>
      <c r="B95" s="79"/>
      <c r="C95" s="79"/>
      <c r="D95" s="87"/>
      <c r="E95" s="104"/>
      <c r="F95" s="75" t="s">
        <v>876</v>
      </c>
      <c r="G95" s="105"/>
      <c r="H95" s="77"/>
      <c r="I95" s="90"/>
      <c r="J95" s="106"/>
      <c r="K95" s="77" t="s">
        <v>1412</v>
      </c>
      <c r="L95" s="107"/>
      <c r="M95" s="101">
        <v>6119.3994140625</v>
      </c>
      <c r="N95" s="101">
        <v>9186.140625</v>
      </c>
      <c r="O95" s="102"/>
      <c r="P95" s="103"/>
      <c r="Q95" s="103"/>
      <c r="R95" s="73"/>
      <c r="S95" s="48"/>
      <c r="T95" s="48"/>
      <c r="U95" s="49"/>
      <c r="V95" s="49"/>
      <c r="W95" s="49"/>
      <c r="X95" s="49"/>
      <c r="Y95" s="49"/>
      <c r="Z95" s="49"/>
      <c r="AA95" s="91">
        <v>95</v>
      </c>
      <c r="AB95" s="91"/>
      <c r="AC95" s="92"/>
      <c r="AD95" s="66" t="s">
        <v>1086</v>
      </c>
      <c r="AE95" s="66">
        <v>154</v>
      </c>
      <c r="AF95" s="66">
        <v>21692</v>
      </c>
      <c r="AG95" s="66">
        <v>14010</v>
      </c>
      <c r="AH95" s="66">
        <v>124</v>
      </c>
      <c r="AI95" s="66">
        <v>19800</v>
      </c>
      <c r="AJ95" s="66" t="s">
        <v>1140</v>
      </c>
      <c r="AK95" s="66" t="s">
        <v>1176</v>
      </c>
      <c r="AL95" s="69" t="s">
        <v>1199</v>
      </c>
      <c r="AM95" s="66" t="s">
        <v>363</v>
      </c>
      <c r="AN95" s="68">
        <v>41706.308020833334</v>
      </c>
      <c r="AO95" s="69" t="s">
        <v>1242</v>
      </c>
      <c r="AP95" s="66" t="b">
        <v>1</v>
      </c>
      <c r="AQ95" s="66" t="b">
        <v>0</v>
      </c>
      <c r="AR95" s="66" t="b">
        <v>0</v>
      </c>
      <c r="AS95" s="66" t="s">
        <v>297</v>
      </c>
      <c r="AT95" s="66">
        <v>7</v>
      </c>
      <c r="AU95" s="69" t="s">
        <v>409</v>
      </c>
      <c r="AV95" s="66" t="b">
        <v>0</v>
      </c>
      <c r="AW95" s="66" t="s">
        <v>423</v>
      </c>
      <c r="AX95" s="69" t="s">
        <v>1349</v>
      </c>
      <c r="AY95" s="66" t="s">
        <v>66</v>
      </c>
      <c r="AZ95" s="48"/>
      <c r="BA95" s="48"/>
      <c r="BB95" s="48"/>
      <c r="BC95" s="48"/>
      <c r="BD95" s="48"/>
      <c r="BE95" s="48"/>
      <c r="BF95" s="118"/>
      <c r="BG95" s="118"/>
      <c r="BH95" s="118"/>
      <c r="BI95" s="118"/>
      <c r="BJ95" s="117" t="s">
        <v>1176</v>
      </c>
      <c r="BK95" s="120" t="str">
        <f>VLOOKUP(Vertices[[#This Row],[State]],'Sentiment Classification'!E:G,3,FALSE)</f>
        <v>North</v>
      </c>
      <c r="BL95" s="65" t="s">
        <v>9475</v>
      </c>
    </row>
    <row r="96" spans="1:64" x14ac:dyDescent="0.25">
      <c r="A96" s="64" t="s">
        <v>745</v>
      </c>
      <c r="B96" s="79"/>
      <c r="C96" s="79"/>
      <c r="D96" s="87"/>
      <c r="E96" s="104"/>
      <c r="F96" s="75" t="s">
        <v>877</v>
      </c>
      <c r="G96" s="105"/>
      <c r="H96" s="77"/>
      <c r="I96" s="90"/>
      <c r="J96" s="106"/>
      <c r="K96" s="77" t="s">
        <v>1413</v>
      </c>
      <c r="L96" s="107"/>
      <c r="M96" s="101">
        <v>2855.0556640625</v>
      </c>
      <c r="N96" s="101">
        <v>3521.535888671875</v>
      </c>
      <c r="O96" s="102"/>
      <c r="P96" s="103"/>
      <c r="Q96" s="103"/>
      <c r="R96" s="73"/>
      <c r="S96" s="48">
        <v>0</v>
      </c>
      <c r="T96" s="48">
        <v>2</v>
      </c>
      <c r="U96" s="49">
        <v>543.288276</v>
      </c>
      <c r="V96" s="49">
        <v>1.8320000000000001E-3</v>
      </c>
      <c r="W96" s="49">
        <v>1.413E-3</v>
      </c>
      <c r="X96" s="49">
        <v>0.77706600000000003</v>
      </c>
      <c r="Y96" s="49">
        <v>0</v>
      </c>
      <c r="Z96" s="49">
        <v>0</v>
      </c>
      <c r="AA96" s="91">
        <v>96</v>
      </c>
      <c r="AB96" s="91"/>
      <c r="AC96" s="92"/>
      <c r="AD96" s="66" t="s">
        <v>1087</v>
      </c>
      <c r="AE96" s="66">
        <v>372</v>
      </c>
      <c r="AF96" s="66">
        <v>122</v>
      </c>
      <c r="AG96" s="66">
        <v>311</v>
      </c>
      <c r="AH96" s="66">
        <v>24</v>
      </c>
      <c r="AI96" s="66"/>
      <c r="AJ96" s="66" t="s">
        <v>1141</v>
      </c>
      <c r="AK96" s="66" t="s">
        <v>1177</v>
      </c>
      <c r="AL96" s="69" t="s">
        <v>1200</v>
      </c>
      <c r="AM96" s="66"/>
      <c r="AN96" s="68">
        <v>40175.716099537036</v>
      </c>
      <c r="AO96" s="69" t="s">
        <v>1243</v>
      </c>
      <c r="AP96" s="66" t="b">
        <v>1</v>
      </c>
      <c r="AQ96" s="66" t="b">
        <v>0</v>
      </c>
      <c r="AR96" s="66" t="b">
        <v>1</v>
      </c>
      <c r="AS96" s="66" t="s">
        <v>297</v>
      </c>
      <c r="AT96" s="66">
        <v>1</v>
      </c>
      <c r="AU96" s="69" t="s">
        <v>409</v>
      </c>
      <c r="AV96" s="66" t="b">
        <v>0</v>
      </c>
      <c r="AW96" s="66" t="s">
        <v>423</v>
      </c>
      <c r="AX96" s="69" t="s">
        <v>1350</v>
      </c>
      <c r="AY96" s="66" t="s">
        <v>66</v>
      </c>
      <c r="AZ96" s="48"/>
      <c r="BA96" s="48"/>
      <c r="BB96" s="48"/>
      <c r="BC96" s="48"/>
      <c r="BD96" s="48"/>
      <c r="BE96" s="48"/>
      <c r="BF96" s="118" t="s">
        <v>8838</v>
      </c>
      <c r="BG96" s="118" t="s">
        <v>8838</v>
      </c>
      <c r="BH96" s="118" t="s">
        <v>9167</v>
      </c>
      <c r="BI96" s="118" t="s">
        <v>9167</v>
      </c>
      <c r="BJ96" s="117" t="s">
        <v>1176</v>
      </c>
      <c r="BK96" s="120" t="str">
        <f>VLOOKUP(Vertices[[#This Row],[State]],'Sentiment Classification'!E:G,3,FALSE)</f>
        <v>North</v>
      </c>
      <c r="BL96" s="65" t="str">
        <f>REPLACE(INDEX(GroupVertices[Group], MATCH(Vertices[[#This Row],[Vertex]],GroupVertices[Vertex],0)),1,1,"")</f>
        <v>orth</v>
      </c>
    </row>
    <row r="97" spans="1:64" x14ac:dyDescent="0.25">
      <c r="A97" s="64" t="s">
        <v>746</v>
      </c>
      <c r="B97" s="79"/>
      <c r="C97" s="79"/>
      <c r="D97" s="87"/>
      <c r="E97" s="104"/>
      <c r="F97" s="75" t="s">
        <v>1293</v>
      </c>
      <c r="G97" s="105"/>
      <c r="H97" s="77"/>
      <c r="I97" s="90"/>
      <c r="J97" s="106"/>
      <c r="K97" s="77" t="s">
        <v>1414</v>
      </c>
      <c r="L97" s="107"/>
      <c r="M97" s="101">
        <v>2318.158203125</v>
      </c>
      <c r="N97" s="101">
        <v>4267.5966796875</v>
      </c>
      <c r="O97" s="102"/>
      <c r="P97" s="103"/>
      <c r="Q97" s="103"/>
      <c r="R97" s="73"/>
      <c r="S97" s="48">
        <v>1</v>
      </c>
      <c r="T97" s="48">
        <v>1</v>
      </c>
      <c r="U97" s="49">
        <v>0</v>
      </c>
      <c r="V97" s="49">
        <v>0.25</v>
      </c>
      <c r="W97" s="49">
        <v>0</v>
      </c>
      <c r="X97" s="49">
        <v>0.983711</v>
      </c>
      <c r="Y97" s="49">
        <v>0.5</v>
      </c>
      <c r="Z97" s="49">
        <v>0</v>
      </c>
      <c r="AA97" s="91">
        <v>97</v>
      </c>
      <c r="AB97" s="91"/>
      <c r="AC97" s="92"/>
      <c r="AD97" s="66" t="s">
        <v>1088</v>
      </c>
      <c r="AE97" s="66">
        <v>470</v>
      </c>
      <c r="AF97" s="66">
        <v>483</v>
      </c>
      <c r="AG97" s="66">
        <v>2847</v>
      </c>
      <c r="AH97" s="66">
        <v>14401</v>
      </c>
      <c r="AI97" s="66"/>
      <c r="AJ97" s="66" t="s">
        <v>1142</v>
      </c>
      <c r="AK97" s="66" t="s">
        <v>1178</v>
      </c>
      <c r="AL97" s="66"/>
      <c r="AM97" s="66"/>
      <c r="AN97" s="68">
        <v>42616.335393518515</v>
      </c>
      <c r="AO97" s="69" t="s">
        <v>1244</v>
      </c>
      <c r="AP97" s="66" t="b">
        <v>1</v>
      </c>
      <c r="AQ97" s="66" t="b">
        <v>0</v>
      </c>
      <c r="AR97" s="66" t="b">
        <v>1</v>
      </c>
      <c r="AS97" s="66" t="s">
        <v>297</v>
      </c>
      <c r="AT97" s="66">
        <v>0</v>
      </c>
      <c r="AU97" s="66"/>
      <c r="AV97" s="66" t="b">
        <v>0</v>
      </c>
      <c r="AW97" s="66" t="s">
        <v>423</v>
      </c>
      <c r="AX97" s="69" t="s">
        <v>1351</v>
      </c>
      <c r="AY97" s="66" t="s">
        <v>66</v>
      </c>
      <c r="AZ97" s="48"/>
      <c r="BA97" s="48"/>
      <c r="BB97" s="48"/>
      <c r="BC97" s="48"/>
      <c r="BD97" s="48" t="s">
        <v>843</v>
      </c>
      <c r="BE97" s="48" t="s">
        <v>843</v>
      </c>
      <c r="BF97" s="118" t="s">
        <v>8839</v>
      </c>
      <c r="BG97" s="118" t="s">
        <v>8839</v>
      </c>
      <c r="BH97" s="118" t="s">
        <v>9168</v>
      </c>
      <c r="BI97" s="118" t="s">
        <v>9168</v>
      </c>
      <c r="BJ97" s="117" t="s">
        <v>1176</v>
      </c>
      <c r="BK97" s="120" t="str">
        <f>VLOOKUP(Vertices[[#This Row],[State]],'Sentiment Classification'!E:G,3,FALSE)</f>
        <v>North</v>
      </c>
      <c r="BL97" s="65" t="str">
        <f>REPLACE(INDEX(GroupVertices[Group], MATCH(Vertices[[#This Row],[Vertex]],GroupVertices[Vertex],0)),1,1,"")</f>
        <v>orth</v>
      </c>
    </row>
    <row r="98" spans="1:64" x14ac:dyDescent="0.25">
      <c r="A98" s="64" t="s">
        <v>747</v>
      </c>
      <c r="B98" s="79"/>
      <c r="C98" s="79"/>
      <c r="D98" s="87"/>
      <c r="E98" s="104"/>
      <c r="F98" s="75" t="s">
        <v>1294</v>
      </c>
      <c r="G98" s="105"/>
      <c r="H98" s="77"/>
      <c r="I98" s="90"/>
      <c r="J98" s="106"/>
      <c r="K98" s="77" t="s">
        <v>1415</v>
      </c>
      <c r="L98" s="107"/>
      <c r="M98" s="101">
        <v>2927.250244140625</v>
      </c>
      <c r="N98" s="101">
        <v>4370.62548828125</v>
      </c>
      <c r="O98" s="102"/>
      <c r="P98" s="103"/>
      <c r="Q98" s="103"/>
      <c r="R98" s="73"/>
      <c r="S98" s="48">
        <v>0</v>
      </c>
      <c r="T98" s="48">
        <v>2</v>
      </c>
      <c r="U98" s="49">
        <v>0</v>
      </c>
      <c r="V98" s="49">
        <v>0.25</v>
      </c>
      <c r="W98" s="49">
        <v>0</v>
      </c>
      <c r="X98" s="49">
        <v>0.983711</v>
      </c>
      <c r="Y98" s="49">
        <v>0.5</v>
      </c>
      <c r="Z98" s="49">
        <v>0</v>
      </c>
      <c r="AA98" s="91">
        <v>98</v>
      </c>
      <c r="AB98" s="91"/>
      <c r="AC98" s="92"/>
      <c r="AD98" s="66" t="s">
        <v>1089</v>
      </c>
      <c r="AE98" s="66">
        <v>4113</v>
      </c>
      <c r="AF98" s="66">
        <v>563</v>
      </c>
      <c r="AG98" s="66">
        <v>1168</v>
      </c>
      <c r="AH98" s="66">
        <v>2834</v>
      </c>
      <c r="AI98" s="66"/>
      <c r="AJ98" s="66" t="s">
        <v>1143</v>
      </c>
      <c r="AK98" s="66" t="s">
        <v>1179</v>
      </c>
      <c r="AL98" s="69" t="s">
        <v>1201</v>
      </c>
      <c r="AM98" s="66"/>
      <c r="AN98" s="68">
        <v>41877.59170138889</v>
      </c>
      <c r="AO98" s="69" t="s">
        <v>1245</v>
      </c>
      <c r="AP98" s="66" t="b">
        <v>1</v>
      </c>
      <c r="AQ98" s="66" t="b">
        <v>0</v>
      </c>
      <c r="AR98" s="66" t="b">
        <v>0</v>
      </c>
      <c r="AS98" s="66" t="s">
        <v>297</v>
      </c>
      <c r="AT98" s="66">
        <v>5</v>
      </c>
      <c r="AU98" s="69" t="s">
        <v>409</v>
      </c>
      <c r="AV98" s="66" t="b">
        <v>0</v>
      </c>
      <c r="AW98" s="66" t="s">
        <v>423</v>
      </c>
      <c r="AX98" s="69" t="s">
        <v>1352</v>
      </c>
      <c r="AY98" s="66" t="s">
        <v>66</v>
      </c>
      <c r="AZ98" s="48"/>
      <c r="BA98" s="48"/>
      <c r="BB98" s="48"/>
      <c r="BC98" s="48"/>
      <c r="BD98" s="48" t="s">
        <v>843</v>
      </c>
      <c r="BE98" s="48" t="s">
        <v>843</v>
      </c>
      <c r="BF98" s="118" t="s">
        <v>8840</v>
      </c>
      <c r="BG98" s="118" t="s">
        <v>8840</v>
      </c>
      <c r="BH98" s="118" t="s">
        <v>9169</v>
      </c>
      <c r="BI98" s="118" t="s">
        <v>9169</v>
      </c>
      <c r="BJ98" s="117" t="s">
        <v>1176</v>
      </c>
      <c r="BK98" s="120" t="str">
        <f>VLOOKUP(Vertices[[#This Row],[State]],'Sentiment Classification'!E:G,3,FALSE)</f>
        <v>North</v>
      </c>
      <c r="BL98" s="65" t="str">
        <f>REPLACE(INDEX(GroupVertices[Group], MATCH(Vertices[[#This Row],[Vertex]],GroupVertices[Vertex],0)),1,1,"")</f>
        <v>orth</v>
      </c>
    </row>
    <row r="99" spans="1:64" x14ac:dyDescent="0.25">
      <c r="A99" s="64" t="s">
        <v>748</v>
      </c>
      <c r="B99" s="79"/>
      <c r="C99" s="79"/>
      <c r="D99" s="87"/>
      <c r="E99" s="104"/>
      <c r="F99" s="75" t="s">
        <v>878</v>
      </c>
      <c r="G99" s="105"/>
      <c r="H99" s="77"/>
      <c r="I99" s="90"/>
      <c r="J99" s="106"/>
      <c r="K99" s="77" t="s">
        <v>1416</v>
      </c>
      <c r="L99" s="107"/>
      <c r="M99" s="101">
        <v>3232.918701171875</v>
      </c>
      <c r="N99" s="101">
        <v>2808.435302734375</v>
      </c>
      <c r="O99" s="102"/>
      <c r="P99" s="103"/>
      <c r="Q99" s="103"/>
      <c r="R99" s="73"/>
      <c r="S99" s="48">
        <v>0</v>
      </c>
      <c r="T99" s="48">
        <v>1</v>
      </c>
      <c r="U99" s="49">
        <v>0</v>
      </c>
      <c r="V99" s="49">
        <v>1</v>
      </c>
      <c r="W99" s="49">
        <v>0</v>
      </c>
      <c r="X99" s="49">
        <v>0.99999899999999997</v>
      </c>
      <c r="Y99" s="49">
        <v>0</v>
      </c>
      <c r="Z99" s="49">
        <v>0</v>
      </c>
      <c r="AA99" s="91">
        <v>99</v>
      </c>
      <c r="AB99" s="91"/>
      <c r="AC99" s="92"/>
      <c r="AD99" s="66" t="s">
        <v>1090</v>
      </c>
      <c r="AE99" s="66">
        <v>62</v>
      </c>
      <c r="AF99" s="66">
        <v>8</v>
      </c>
      <c r="AG99" s="66">
        <v>54</v>
      </c>
      <c r="AH99" s="66">
        <v>90</v>
      </c>
      <c r="AI99" s="66">
        <v>19800</v>
      </c>
      <c r="AJ99" s="66" t="s">
        <v>1144</v>
      </c>
      <c r="AK99" s="66" t="s">
        <v>364</v>
      </c>
      <c r="AL99" s="66"/>
      <c r="AM99" s="66" t="s">
        <v>363</v>
      </c>
      <c r="AN99" s="68">
        <v>42044.219097222223</v>
      </c>
      <c r="AO99" s="66"/>
      <c r="AP99" s="66" t="b">
        <v>1</v>
      </c>
      <c r="AQ99" s="66" t="b">
        <v>0</v>
      </c>
      <c r="AR99" s="66" t="b">
        <v>0</v>
      </c>
      <c r="AS99" s="66" t="s">
        <v>297</v>
      </c>
      <c r="AT99" s="66">
        <v>0</v>
      </c>
      <c r="AU99" s="69" t="s">
        <v>409</v>
      </c>
      <c r="AV99" s="66" t="b">
        <v>0</v>
      </c>
      <c r="AW99" s="66" t="s">
        <v>423</v>
      </c>
      <c r="AX99" s="69" t="s">
        <v>1353</v>
      </c>
      <c r="AY99" s="66" t="s">
        <v>66</v>
      </c>
      <c r="AZ99" s="48"/>
      <c r="BA99" s="48"/>
      <c r="BB99" s="48"/>
      <c r="BC99" s="48"/>
      <c r="BD99" s="48"/>
      <c r="BE99" s="48"/>
      <c r="BF99" s="118" t="s">
        <v>8841</v>
      </c>
      <c r="BG99" s="118" t="s">
        <v>8841</v>
      </c>
      <c r="BH99" s="118" t="s">
        <v>9170</v>
      </c>
      <c r="BI99" s="118" t="s">
        <v>9170</v>
      </c>
      <c r="BJ99" s="117" t="s">
        <v>1176</v>
      </c>
      <c r="BK99" s="120" t="str">
        <f>VLOOKUP(Vertices[[#This Row],[State]],'Sentiment Classification'!E:G,3,FALSE)</f>
        <v>North</v>
      </c>
      <c r="BL99" s="65" t="str">
        <f>REPLACE(INDEX(GroupVertices[Group], MATCH(Vertices[[#This Row],[Vertex]],GroupVertices[Vertex],0)),1,1,"")</f>
        <v>orth</v>
      </c>
    </row>
    <row r="100" spans="1:64" x14ac:dyDescent="0.25">
      <c r="A100" s="64" t="s">
        <v>774</v>
      </c>
      <c r="B100" s="79"/>
      <c r="C100" s="79"/>
      <c r="D100" s="87"/>
      <c r="E100" s="104"/>
      <c r="F100" s="75" t="s">
        <v>1295</v>
      </c>
      <c r="G100" s="105"/>
      <c r="H100" s="77"/>
      <c r="I100" s="90"/>
      <c r="J100" s="106"/>
      <c r="K100" s="77" t="s">
        <v>1417</v>
      </c>
      <c r="L100" s="107"/>
      <c r="M100" s="101">
        <v>2895.80908203125</v>
      </c>
      <c r="N100" s="101">
        <v>3484.271728515625</v>
      </c>
      <c r="O100" s="102"/>
      <c r="P100" s="103"/>
      <c r="Q100" s="103"/>
      <c r="R100" s="73"/>
      <c r="S100" s="48">
        <v>1</v>
      </c>
      <c r="T100" s="48">
        <v>0</v>
      </c>
      <c r="U100" s="49">
        <v>0</v>
      </c>
      <c r="V100" s="49">
        <v>1</v>
      </c>
      <c r="W100" s="49">
        <v>0</v>
      </c>
      <c r="X100" s="49">
        <v>0.99999899999999997</v>
      </c>
      <c r="Y100" s="49">
        <v>0</v>
      </c>
      <c r="Z100" s="49">
        <v>0</v>
      </c>
      <c r="AA100" s="91">
        <v>100</v>
      </c>
      <c r="AB100" s="91"/>
      <c r="AC100" s="92"/>
      <c r="AD100" s="66" t="s">
        <v>1091</v>
      </c>
      <c r="AE100" s="66">
        <v>98</v>
      </c>
      <c r="AF100" s="66">
        <v>42312</v>
      </c>
      <c r="AG100" s="66">
        <v>11028</v>
      </c>
      <c r="AH100" s="66">
        <v>5452</v>
      </c>
      <c r="AI100" s="66">
        <v>-25200</v>
      </c>
      <c r="AJ100" s="66" t="s">
        <v>1145</v>
      </c>
      <c r="AK100" s="66" t="s">
        <v>1167</v>
      </c>
      <c r="AL100" s="66"/>
      <c r="AM100" s="66" t="s">
        <v>391</v>
      </c>
      <c r="AN100" s="68">
        <v>40366.439085648148</v>
      </c>
      <c r="AO100" s="69" t="s">
        <v>1246</v>
      </c>
      <c r="AP100" s="66" t="b">
        <v>0</v>
      </c>
      <c r="AQ100" s="66" t="b">
        <v>0</v>
      </c>
      <c r="AR100" s="66" t="b">
        <v>0</v>
      </c>
      <c r="AS100" s="66" t="s">
        <v>297</v>
      </c>
      <c r="AT100" s="66">
        <v>94</v>
      </c>
      <c r="AU100" s="69" t="s">
        <v>1253</v>
      </c>
      <c r="AV100" s="66" t="b">
        <v>1</v>
      </c>
      <c r="AW100" s="66" t="s">
        <v>423</v>
      </c>
      <c r="AX100" s="69" t="s">
        <v>1354</v>
      </c>
      <c r="AY100" s="66" t="s">
        <v>65</v>
      </c>
      <c r="AZ100" s="48"/>
      <c r="BA100" s="48"/>
      <c r="BB100" s="48"/>
      <c r="BC100" s="48"/>
      <c r="BD100" s="48"/>
      <c r="BE100" s="48"/>
      <c r="BF100" s="48"/>
      <c r="BG100" s="48"/>
      <c r="BH100" s="48"/>
      <c r="BI100" s="48"/>
      <c r="BJ100" s="117" t="s">
        <v>1176</v>
      </c>
      <c r="BK100" s="120" t="str">
        <f>VLOOKUP(Vertices[[#This Row],[State]],'Sentiment Classification'!E:G,3,FALSE)</f>
        <v>North</v>
      </c>
      <c r="BL100" s="65" t="str">
        <f>REPLACE(INDEX(GroupVertices[Group], MATCH(Vertices[[#This Row],[Vertex]],GroupVertices[Vertex],0)),1,1,"")</f>
        <v>orth</v>
      </c>
    </row>
    <row r="101" spans="1:64" x14ac:dyDescent="0.25">
      <c r="A101" s="64" t="s">
        <v>749</v>
      </c>
      <c r="B101" s="79"/>
      <c r="C101" s="79"/>
      <c r="D101" s="87"/>
      <c r="E101" s="104"/>
      <c r="F101" s="75" t="s">
        <v>879</v>
      </c>
      <c r="G101" s="105"/>
      <c r="H101" s="77"/>
      <c r="I101" s="90"/>
      <c r="J101" s="106"/>
      <c r="K101" s="77" t="s">
        <v>1418</v>
      </c>
      <c r="L101" s="107"/>
      <c r="M101" s="101">
        <v>2789.010498046875</v>
      </c>
      <c r="N101" s="101">
        <v>3472.107666015625</v>
      </c>
      <c r="O101" s="102"/>
      <c r="P101" s="103"/>
      <c r="Q101" s="103"/>
      <c r="R101" s="73"/>
      <c r="S101" s="48">
        <v>0</v>
      </c>
      <c r="T101" s="48">
        <v>1</v>
      </c>
      <c r="U101" s="49">
        <v>0</v>
      </c>
      <c r="V101" s="49">
        <v>1.4840000000000001E-3</v>
      </c>
      <c r="W101" s="49">
        <v>9.9700000000000006E-4</v>
      </c>
      <c r="X101" s="49">
        <v>0.48002499999999998</v>
      </c>
      <c r="Y101" s="49">
        <v>0</v>
      </c>
      <c r="Z101" s="49">
        <v>0</v>
      </c>
      <c r="AA101" s="91">
        <v>101</v>
      </c>
      <c r="AB101" s="91"/>
      <c r="AC101" s="92"/>
      <c r="AD101" s="66" t="s">
        <v>1092</v>
      </c>
      <c r="AE101" s="66">
        <v>91</v>
      </c>
      <c r="AF101" s="66">
        <v>10</v>
      </c>
      <c r="AG101" s="66">
        <v>25</v>
      </c>
      <c r="AH101" s="66">
        <v>21</v>
      </c>
      <c r="AI101" s="66"/>
      <c r="AJ101" s="66" t="s">
        <v>1146</v>
      </c>
      <c r="AK101" s="66" t="s">
        <v>630</v>
      </c>
      <c r="AL101" s="66"/>
      <c r="AM101" s="66"/>
      <c r="AN101" s="68">
        <v>42659.490335648145</v>
      </c>
      <c r="AO101" s="69" t="s">
        <v>1247</v>
      </c>
      <c r="AP101" s="66" t="b">
        <v>1</v>
      </c>
      <c r="AQ101" s="66" t="b">
        <v>0</v>
      </c>
      <c r="AR101" s="66" t="b">
        <v>0</v>
      </c>
      <c r="AS101" s="66" t="s">
        <v>297</v>
      </c>
      <c r="AT101" s="66">
        <v>0</v>
      </c>
      <c r="AU101" s="66"/>
      <c r="AV101" s="66" t="b">
        <v>0</v>
      </c>
      <c r="AW101" s="66" t="s">
        <v>423</v>
      </c>
      <c r="AX101" s="69" t="s">
        <v>1355</v>
      </c>
      <c r="AY101" s="66" t="s">
        <v>66</v>
      </c>
      <c r="AZ101" s="48"/>
      <c r="BA101" s="48"/>
      <c r="BB101" s="48"/>
      <c r="BC101" s="48"/>
      <c r="BD101" s="48"/>
      <c r="BE101" s="48"/>
      <c r="BF101" s="118" t="s">
        <v>8842</v>
      </c>
      <c r="BG101" s="118" t="s">
        <v>8842</v>
      </c>
      <c r="BH101" s="118" t="s">
        <v>9171</v>
      </c>
      <c r="BI101" s="118" t="s">
        <v>9171</v>
      </c>
      <c r="BJ101" s="117" t="s">
        <v>1176</v>
      </c>
      <c r="BK101" s="120" t="str">
        <f>VLOOKUP(Vertices[[#This Row],[State]],'Sentiment Classification'!E:G,3,FALSE)</f>
        <v>North</v>
      </c>
      <c r="BL101" s="65" t="str">
        <f>REPLACE(INDEX(GroupVertices[Group], MATCH(Vertices[[#This Row],[Vertex]],GroupVertices[Vertex],0)),1,1,"")</f>
        <v>orth</v>
      </c>
    </row>
    <row r="102" spans="1:64" x14ac:dyDescent="0.25">
      <c r="A102" s="64" t="s">
        <v>750</v>
      </c>
      <c r="B102" s="79"/>
      <c r="C102" s="79"/>
      <c r="D102" s="87"/>
      <c r="E102" s="104"/>
      <c r="F102" s="75" t="s">
        <v>880</v>
      </c>
      <c r="G102" s="105"/>
      <c r="H102" s="77"/>
      <c r="I102" s="90"/>
      <c r="J102" s="106"/>
      <c r="K102" s="77" t="s">
        <v>1419</v>
      </c>
      <c r="L102" s="107"/>
      <c r="M102" s="101">
        <v>2844.91455078125</v>
      </c>
      <c r="N102" s="101">
        <v>3578.310546875</v>
      </c>
      <c r="O102" s="102"/>
      <c r="P102" s="103"/>
      <c r="Q102" s="103"/>
      <c r="R102" s="73"/>
      <c r="S102" s="48">
        <v>0</v>
      </c>
      <c r="T102" s="48">
        <v>2</v>
      </c>
      <c r="U102" s="49">
        <v>180.95604399999999</v>
      </c>
      <c r="V102" s="49">
        <v>1.3929999999999999E-3</v>
      </c>
      <c r="W102" s="49">
        <v>4.46E-4</v>
      </c>
      <c r="X102" s="49">
        <v>0.72475699999999998</v>
      </c>
      <c r="Y102" s="49">
        <v>0</v>
      </c>
      <c r="Z102" s="49">
        <v>0</v>
      </c>
      <c r="AA102" s="91">
        <v>102</v>
      </c>
      <c r="AB102" s="91"/>
      <c r="AC102" s="92"/>
      <c r="AD102" s="66" t="s">
        <v>1093</v>
      </c>
      <c r="AE102" s="66">
        <v>177</v>
      </c>
      <c r="AF102" s="66">
        <v>44</v>
      </c>
      <c r="AG102" s="66">
        <v>2285</v>
      </c>
      <c r="AH102" s="66">
        <v>1635</v>
      </c>
      <c r="AI102" s="66">
        <v>19800</v>
      </c>
      <c r="AJ102" s="66" t="s">
        <v>1147</v>
      </c>
      <c r="AK102" s="66" t="s">
        <v>1180</v>
      </c>
      <c r="AL102" s="66"/>
      <c r="AM102" s="66" t="s">
        <v>390</v>
      </c>
      <c r="AN102" s="68">
        <v>40968.634097222224</v>
      </c>
      <c r="AO102" s="69" t="s">
        <v>1248</v>
      </c>
      <c r="AP102" s="66" t="b">
        <v>0</v>
      </c>
      <c r="AQ102" s="66" t="b">
        <v>0</v>
      </c>
      <c r="AR102" s="66" t="b">
        <v>1</v>
      </c>
      <c r="AS102" s="66" t="s">
        <v>297</v>
      </c>
      <c r="AT102" s="66">
        <v>6</v>
      </c>
      <c r="AU102" s="69" t="s">
        <v>409</v>
      </c>
      <c r="AV102" s="66" t="b">
        <v>0</v>
      </c>
      <c r="AW102" s="66" t="s">
        <v>423</v>
      </c>
      <c r="AX102" s="69" t="s">
        <v>1356</v>
      </c>
      <c r="AY102" s="66" t="s">
        <v>66</v>
      </c>
      <c r="AZ102" s="48"/>
      <c r="BA102" s="48"/>
      <c r="BB102" s="48"/>
      <c r="BC102" s="48"/>
      <c r="BD102" s="48"/>
      <c r="BE102" s="48"/>
      <c r="BF102" s="118" t="s">
        <v>8843</v>
      </c>
      <c r="BG102" s="118" t="s">
        <v>9101</v>
      </c>
      <c r="BH102" s="118" t="s">
        <v>9172</v>
      </c>
      <c r="BI102" s="118" t="s">
        <v>9427</v>
      </c>
      <c r="BJ102" s="117" t="s">
        <v>1176</v>
      </c>
      <c r="BK102" s="120" t="str">
        <f>VLOOKUP(Vertices[[#This Row],[State]],'Sentiment Classification'!E:G,3,FALSE)</f>
        <v>North</v>
      </c>
      <c r="BL102" s="65" t="str">
        <f>REPLACE(INDEX(GroupVertices[Group], MATCH(Vertices[[#This Row],[Vertex]],GroupVertices[Vertex],0)),1,1,"")</f>
        <v>orth</v>
      </c>
    </row>
    <row r="103" spans="1:64" x14ac:dyDescent="0.25">
      <c r="A103" s="64" t="s">
        <v>775</v>
      </c>
      <c r="B103" s="79"/>
      <c r="C103" s="79"/>
      <c r="D103" s="87"/>
      <c r="E103" s="104"/>
      <c r="F103" s="75" t="s">
        <v>1296</v>
      </c>
      <c r="G103" s="105"/>
      <c r="H103" s="77"/>
      <c r="I103" s="90"/>
      <c r="J103" s="106"/>
      <c r="K103" s="77" t="s">
        <v>1420</v>
      </c>
      <c r="L103" s="107"/>
      <c r="M103" s="101">
        <v>5323.615234375</v>
      </c>
      <c r="N103" s="101">
        <v>5640.7802734375</v>
      </c>
      <c r="O103" s="102"/>
      <c r="P103" s="103"/>
      <c r="Q103" s="103"/>
      <c r="R103" s="73"/>
      <c r="S103" s="48">
        <v>9</v>
      </c>
      <c r="T103" s="48">
        <v>0</v>
      </c>
      <c r="U103" s="49">
        <v>1889.9930830000001</v>
      </c>
      <c r="V103" s="49">
        <v>1.4159999999999999E-3</v>
      </c>
      <c r="W103" s="49">
        <v>1.6000000000000001E-4</v>
      </c>
      <c r="X103" s="49">
        <v>2.9405220000000001</v>
      </c>
      <c r="Y103" s="49">
        <v>5.5555555555555552E-2</v>
      </c>
      <c r="Z103" s="49">
        <v>0</v>
      </c>
      <c r="AA103" s="91">
        <v>103</v>
      </c>
      <c r="AB103" s="91"/>
      <c r="AC103" s="92"/>
      <c r="AD103" s="66" t="s">
        <v>1094</v>
      </c>
      <c r="AE103" s="66">
        <v>8</v>
      </c>
      <c r="AF103" s="66">
        <v>2108329</v>
      </c>
      <c r="AG103" s="66">
        <v>41462</v>
      </c>
      <c r="AH103" s="66">
        <v>764</v>
      </c>
      <c r="AI103" s="66">
        <v>19800</v>
      </c>
      <c r="AJ103" s="66" t="s">
        <v>1148</v>
      </c>
      <c r="AK103" s="66"/>
      <c r="AL103" s="69" t="s">
        <v>1202</v>
      </c>
      <c r="AM103" s="66" t="s">
        <v>363</v>
      </c>
      <c r="AN103" s="68">
        <v>40399.383634259262</v>
      </c>
      <c r="AO103" s="69" t="s">
        <v>1249</v>
      </c>
      <c r="AP103" s="66" t="b">
        <v>0</v>
      </c>
      <c r="AQ103" s="66" t="b">
        <v>0</v>
      </c>
      <c r="AR103" s="66" t="b">
        <v>1</v>
      </c>
      <c r="AS103" s="66" t="s">
        <v>297</v>
      </c>
      <c r="AT103" s="66">
        <v>448</v>
      </c>
      <c r="AU103" s="69" t="s">
        <v>1266</v>
      </c>
      <c r="AV103" s="66" t="b">
        <v>1</v>
      </c>
      <c r="AW103" s="66" t="s">
        <v>423</v>
      </c>
      <c r="AX103" s="69" t="s">
        <v>1357</v>
      </c>
      <c r="AY103" s="66" t="s">
        <v>65</v>
      </c>
      <c r="AZ103" s="48"/>
      <c r="BA103" s="48"/>
      <c r="BB103" s="48"/>
      <c r="BC103" s="48"/>
      <c r="BD103" s="48"/>
      <c r="BE103" s="48"/>
      <c r="BF103" s="48"/>
      <c r="BG103" s="48"/>
      <c r="BH103" s="48"/>
      <c r="BI103" s="48"/>
      <c r="BJ103" s="117" t="s">
        <v>9452</v>
      </c>
      <c r="BK103" s="119" t="s">
        <v>9452</v>
      </c>
      <c r="BL103" s="65" t="str">
        <f>REPLACE(INDEX(GroupVertices[Group], MATCH(Vertices[[#This Row],[Vertex]],GroupVertices[Vertex],0)),1,1,"")</f>
        <v>A</v>
      </c>
    </row>
    <row r="104" spans="1:64" x14ac:dyDescent="0.25">
      <c r="A104" s="64" t="s">
        <v>751</v>
      </c>
      <c r="B104" s="79"/>
      <c r="C104" s="79"/>
      <c r="D104" s="87"/>
      <c r="E104" s="104"/>
      <c r="F104" s="75" t="s">
        <v>881</v>
      </c>
      <c r="G104" s="105"/>
      <c r="H104" s="77"/>
      <c r="I104" s="90"/>
      <c r="J104" s="106"/>
      <c r="K104" s="77" t="s">
        <v>1421</v>
      </c>
      <c r="L104" s="107"/>
      <c r="M104" s="101">
        <v>5908.16259765625</v>
      </c>
      <c r="N104" s="101">
        <v>8818.576171875</v>
      </c>
      <c r="O104" s="102"/>
      <c r="P104" s="103"/>
      <c r="Q104" s="103"/>
      <c r="R104" s="73"/>
      <c r="S104" s="48"/>
      <c r="T104" s="48"/>
      <c r="U104" s="49"/>
      <c r="V104" s="49"/>
      <c r="W104" s="49"/>
      <c r="X104" s="49"/>
      <c r="Y104" s="49"/>
      <c r="Z104" s="49"/>
      <c r="AA104" s="91">
        <v>104</v>
      </c>
      <c r="AB104" s="91"/>
      <c r="AC104" s="92"/>
      <c r="AD104" s="66" t="s">
        <v>1095</v>
      </c>
      <c r="AE104" s="66">
        <v>841</v>
      </c>
      <c r="AF104" s="66">
        <v>705</v>
      </c>
      <c r="AG104" s="66">
        <v>4643</v>
      </c>
      <c r="AH104" s="66">
        <v>1086</v>
      </c>
      <c r="AI104" s="66">
        <v>-25200</v>
      </c>
      <c r="AJ104" s="66" t="s">
        <v>1149</v>
      </c>
      <c r="AK104" s="66" t="s">
        <v>365</v>
      </c>
      <c r="AL104" s="66"/>
      <c r="AM104" s="66" t="s">
        <v>391</v>
      </c>
      <c r="AN104" s="68">
        <v>42696.416458333333</v>
      </c>
      <c r="AO104" s="69" t="s">
        <v>1250</v>
      </c>
      <c r="AP104" s="66" t="b">
        <v>1</v>
      </c>
      <c r="AQ104" s="66" t="b">
        <v>0</v>
      </c>
      <c r="AR104" s="66" t="b">
        <v>0</v>
      </c>
      <c r="AS104" s="66" t="s">
        <v>297</v>
      </c>
      <c r="AT104" s="66">
        <v>14</v>
      </c>
      <c r="AU104" s="66"/>
      <c r="AV104" s="66" t="b">
        <v>0</v>
      </c>
      <c r="AW104" s="66" t="s">
        <v>423</v>
      </c>
      <c r="AX104" s="69" t="s">
        <v>1358</v>
      </c>
      <c r="AY104" s="66" t="s">
        <v>66</v>
      </c>
      <c r="AZ104" s="48"/>
      <c r="BA104" s="48"/>
      <c r="BB104" s="48"/>
      <c r="BC104" s="48"/>
      <c r="BD104" s="48"/>
      <c r="BE104" s="48"/>
      <c r="BF104" s="118"/>
      <c r="BG104" s="118"/>
      <c r="BH104" s="118"/>
      <c r="BI104" s="118"/>
      <c r="BJ104" s="117" t="s">
        <v>1176</v>
      </c>
      <c r="BK104" s="120" t="str">
        <f>VLOOKUP(Vertices[[#This Row],[State]],'Sentiment Classification'!E:G,3,FALSE)</f>
        <v>North</v>
      </c>
      <c r="BL104" s="65" t="s">
        <v>9475</v>
      </c>
    </row>
    <row r="105" spans="1:64" x14ac:dyDescent="0.25">
      <c r="A105" s="64" t="s">
        <v>752</v>
      </c>
      <c r="B105" s="79"/>
      <c r="C105" s="79"/>
      <c r="D105" s="87"/>
      <c r="E105" s="104"/>
      <c r="F105" s="75" t="s">
        <v>882</v>
      </c>
      <c r="G105" s="105"/>
      <c r="H105" s="77"/>
      <c r="I105" s="90"/>
      <c r="J105" s="106"/>
      <c r="K105" s="77" t="s">
        <v>1422</v>
      </c>
      <c r="L105" s="107"/>
      <c r="M105" s="101">
        <v>2835.087890625</v>
      </c>
      <c r="N105" s="101">
        <v>3545.23388671875</v>
      </c>
      <c r="O105" s="102"/>
      <c r="P105" s="103"/>
      <c r="Q105" s="103"/>
      <c r="R105" s="73"/>
      <c r="S105" s="48">
        <v>0</v>
      </c>
      <c r="T105" s="48">
        <v>1</v>
      </c>
      <c r="U105" s="49">
        <v>0</v>
      </c>
      <c r="V105" s="49">
        <v>1.4840000000000001E-3</v>
      </c>
      <c r="W105" s="49">
        <v>9.9700000000000006E-4</v>
      </c>
      <c r="X105" s="49">
        <v>0.48002499999999998</v>
      </c>
      <c r="Y105" s="49">
        <v>0</v>
      </c>
      <c r="Z105" s="49">
        <v>0</v>
      </c>
      <c r="AA105" s="91">
        <v>105</v>
      </c>
      <c r="AB105" s="91"/>
      <c r="AC105" s="92"/>
      <c r="AD105" s="66" t="s">
        <v>1096</v>
      </c>
      <c r="AE105" s="66">
        <v>60</v>
      </c>
      <c r="AF105" s="66">
        <v>7</v>
      </c>
      <c r="AG105" s="66">
        <v>26</v>
      </c>
      <c r="AH105" s="66">
        <v>2</v>
      </c>
      <c r="AI105" s="66"/>
      <c r="AJ105" s="66"/>
      <c r="AK105" s="66" t="s">
        <v>1181</v>
      </c>
      <c r="AL105" s="66"/>
      <c r="AM105" s="66"/>
      <c r="AN105" s="68">
        <v>41510.738912037035</v>
      </c>
      <c r="AO105" s="69" t="s">
        <v>1251</v>
      </c>
      <c r="AP105" s="66" t="b">
        <v>0</v>
      </c>
      <c r="AQ105" s="66" t="b">
        <v>0</v>
      </c>
      <c r="AR105" s="66" t="b">
        <v>1</v>
      </c>
      <c r="AS105" s="66" t="s">
        <v>297</v>
      </c>
      <c r="AT105" s="66">
        <v>0</v>
      </c>
      <c r="AU105" s="69" t="s">
        <v>409</v>
      </c>
      <c r="AV105" s="66" t="b">
        <v>0</v>
      </c>
      <c r="AW105" s="66" t="s">
        <v>423</v>
      </c>
      <c r="AX105" s="69" t="s">
        <v>1359</v>
      </c>
      <c r="AY105" s="66" t="s">
        <v>66</v>
      </c>
      <c r="AZ105" s="48"/>
      <c r="BA105" s="48"/>
      <c r="BB105" s="48"/>
      <c r="BC105" s="48"/>
      <c r="BD105" s="48"/>
      <c r="BE105" s="48"/>
      <c r="BF105" s="118" t="s">
        <v>8844</v>
      </c>
      <c r="BG105" s="118" t="s">
        <v>9102</v>
      </c>
      <c r="BH105" s="118" t="s">
        <v>9173</v>
      </c>
      <c r="BI105" s="118" t="s">
        <v>9428</v>
      </c>
      <c r="BJ105" s="117" t="s">
        <v>1176</v>
      </c>
      <c r="BK105" s="120" t="str">
        <f>VLOOKUP(Vertices[[#This Row],[State]],'Sentiment Classification'!E:G,3,FALSE)</f>
        <v>North</v>
      </c>
      <c r="BL105" s="65" t="str">
        <f>REPLACE(INDEX(GroupVertices[Group], MATCH(Vertices[[#This Row],[Vertex]],GroupVertices[Vertex],0)),1,1,"")</f>
        <v>orth</v>
      </c>
    </row>
    <row r="106" spans="1:64" x14ac:dyDescent="0.25">
      <c r="A106" s="80" t="s">
        <v>753</v>
      </c>
      <c r="B106" s="86"/>
      <c r="C106" s="86"/>
      <c r="D106" s="94"/>
      <c r="E106" s="96"/>
      <c r="F106" s="76" t="s">
        <v>883</v>
      </c>
      <c r="G106" s="86"/>
      <c r="H106" s="78"/>
      <c r="I106" s="97"/>
      <c r="J106" s="97"/>
      <c r="K106" s="78" t="s">
        <v>1423</v>
      </c>
      <c r="L106" s="108"/>
      <c r="M106" s="109">
        <v>2879.68359375</v>
      </c>
      <c r="N106" s="109">
        <v>3577.479736328125</v>
      </c>
      <c r="O106" s="110"/>
      <c r="P106" s="111"/>
      <c r="Q106" s="111"/>
      <c r="R106" s="74"/>
      <c r="S106" s="48">
        <v>0</v>
      </c>
      <c r="T106" s="48">
        <v>1</v>
      </c>
      <c r="U106" s="49">
        <v>0</v>
      </c>
      <c r="V106" s="49">
        <v>1.4840000000000001E-3</v>
      </c>
      <c r="W106" s="49">
        <v>9.9700000000000006E-4</v>
      </c>
      <c r="X106" s="49">
        <v>0.48002499999999998</v>
      </c>
      <c r="Y106" s="49">
        <v>0</v>
      </c>
      <c r="Z106" s="49">
        <v>0</v>
      </c>
      <c r="AA106" s="112">
        <v>106</v>
      </c>
      <c r="AB106" s="112"/>
      <c r="AC106" s="99"/>
      <c r="AD106" s="81" t="s">
        <v>1097</v>
      </c>
      <c r="AE106" s="81">
        <v>96</v>
      </c>
      <c r="AF106" s="81">
        <v>10</v>
      </c>
      <c r="AG106" s="81">
        <v>29</v>
      </c>
      <c r="AH106" s="81">
        <v>6</v>
      </c>
      <c r="AI106" s="81"/>
      <c r="AJ106" s="81"/>
      <c r="AK106" s="81" t="s">
        <v>1182</v>
      </c>
      <c r="AL106" s="81"/>
      <c r="AM106" s="81"/>
      <c r="AN106" s="83">
        <v>41723.750613425924</v>
      </c>
      <c r="AO106" s="84" t="s">
        <v>1252</v>
      </c>
      <c r="AP106" s="81" t="b">
        <v>1</v>
      </c>
      <c r="AQ106" s="81" t="b">
        <v>0</v>
      </c>
      <c r="AR106" s="81" t="b">
        <v>0</v>
      </c>
      <c r="AS106" s="81" t="s">
        <v>297</v>
      </c>
      <c r="AT106" s="81">
        <v>0</v>
      </c>
      <c r="AU106" s="84" t="s">
        <v>409</v>
      </c>
      <c r="AV106" s="81" t="b">
        <v>0</v>
      </c>
      <c r="AW106" s="81" t="s">
        <v>423</v>
      </c>
      <c r="AX106" s="84" t="s">
        <v>1360</v>
      </c>
      <c r="AY106" s="81" t="s">
        <v>66</v>
      </c>
      <c r="AZ106" s="48"/>
      <c r="BA106" s="48"/>
      <c r="BB106" s="48"/>
      <c r="BC106" s="48"/>
      <c r="BD106" s="48"/>
      <c r="BE106" s="48"/>
      <c r="BF106" s="118" t="s">
        <v>8845</v>
      </c>
      <c r="BG106" s="118" t="s">
        <v>8845</v>
      </c>
      <c r="BH106" s="118" t="s">
        <v>9174</v>
      </c>
      <c r="BI106" s="118" t="s">
        <v>9174</v>
      </c>
      <c r="BJ106" s="117" t="s">
        <v>1176</v>
      </c>
      <c r="BK106" s="120" t="str">
        <f>VLOOKUP(Vertices[[#This Row],[State]],'Sentiment Classification'!E:G,3,FALSE)</f>
        <v>North</v>
      </c>
      <c r="BL106" s="65" t="str">
        <f>REPLACE(INDEX(GroupVertices[Group], MATCH(Vertices[[#This Row],[Vertex]],GroupVertices[Vertex],0)),1,1,"")</f>
        <v>orth</v>
      </c>
    </row>
    <row r="107" spans="1:64" x14ac:dyDescent="0.25">
      <c r="A107" s="64" t="s">
        <v>1424</v>
      </c>
      <c r="B107" s="79"/>
      <c r="C107" s="79"/>
      <c r="D107" s="87"/>
      <c r="E107" s="104"/>
      <c r="F107" s="75" t="s">
        <v>1486</v>
      </c>
      <c r="G107" s="105"/>
      <c r="H107" s="77"/>
      <c r="I107" s="90"/>
      <c r="J107" s="106"/>
      <c r="K107" s="77" t="s">
        <v>1499</v>
      </c>
      <c r="L107" s="107"/>
      <c r="M107" s="101">
        <v>5671.3671875</v>
      </c>
      <c r="N107" s="101">
        <v>8991.5234375</v>
      </c>
      <c r="O107" s="102"/>
      <c r="P107" s="103"/>
      <c r="Q107" s="103"/>
      <c r="R107" s="73"/>
      <c r="S107" s="48"/>
      <c r="T107" s="48"/>
      <c r="U107" s="49"/>
      <c r="V107" s="49"/>
      <c r="W107" s="49"/>
      <c r="X107" s="49"/>
      <c r="Y107" s="49"/>
      <c r="Z107" s="49"/>
      <c r="AA107" s="91">
        <v>107</v>
      </c>
      <c r="AB107" s="91"/>
      <c r="AC107" s="92"/>
      <c r="AD107" s="66" t="s">
        <v>1461</v>
      </c>
      <c r="AE107" s="66">
        <v>172</v>
      </c>
      <c r="AF107" s="66">
        <v>14</v>
      </c>
      <c r="AG107" s="66">
        <v>82</v>
      </c>
      <c r="AH107" s="66">
        <v>287</v>
      </c>
      <c r="AI107" s="66"/>
      <c r="AJ107" s="66"/>
      <c r="AK107" s="66"/>
      <c r="AL107" s="66"/>
      <c r="AM107" s="66"/>
      <c r="AN107" s="68">
        <v>41321.280810185184</v>
      </c>
      <c r="AO107" s="66"/>
      <c r="AP107" s="66" t="b">
        <v>1</v>
      </c>
      <c r="AQ107" s="66" t="b">
        <v>0</v>
      </c>
      <c r="AR107" s="66" t="b">
        <v>1</v>
      </c>
      <c r="AS107" s="66" t="s">
        <v>297</v>
      </c>
      <c r="AT107" s="66">
        <v>0</v>
      </c>
      <c r="AU107" s="69" t="s">
        <v>409</v>
      </c>
      <c r="AV107" s="66" t="b">
        <v>0</v>
      </c>
      <c r="AW107" s="66" t="s">
        <v>423</v>
      </c>
      <c r="AX107" s="69" t="s">
        <v>1490</v>
      </c>
      <c r="AY107" s="66" t="s">
        <v>66</v>
      </c>
      <c r="AZ107" s="48"/>
      <c r="BA107" s="48"/>
      <c r="BB107" s="48"/>
      <c r="BC107" s="48"/>
      <c r="BD107" s="48"/>
      <c r="BE107" s="48"/>
      <c r="BF107" s="118"/>
      <c r="BG107" s="118"/>
      <c r="BH107" s="118"/>
      <c r="BI107" s="118"/>
      <c r="BJ107" s="117" t="s">
        <v>1508</v>
      </c>
      <c r="BK107" s="120" t="str">
        <f>VLOOKUP(Vertices[[#This Row],[State]],'Sentiment Classification'!E:G,3,FALSE)</f>
        <v>North</v>
      </c>
      <c r="BL107" s="65" t="s">
        <v>9475</v>
      </c>
    </row>
    <row r="108" spans="1:64" x14ac:dyDescent="0.25">
      <c r="A108" s="64" t="s">
        <v>1425</v>
      </c>
      <c r="B108" s="79"/>
      <c r="C108" s="79"/>
      <c r="D108" s="87"/>
      <c r="E108" s="104"/>
      <c r="F108" s="75" t="s">
        <v>418</v>
      </c>
      <c r="G108" s="105"/>
      <c r="H108" s="77"/>
      <c r="I108" s="90"/>
      <c r="J108" s="106"/>
      <c r="K108" s="77" t="s">
        <v>1500</v>
      </c>
      <c r="L108" s="107"/>
      <c r="M108" s="101">
        <v>2711.609130859375</v>
      </c>
      <c r="N108" s="101">
        <v>3387.255126953125</v>
      </c>
      <c r="O108" s="102"/>
      <c r="P108" s="103"/>
      <c r="Q108" s="103"/>
      <c r="R108" s="73"/>
      <c r="S108" s="48">
        <v>0</v>
      </c>
      <c r="T108" s="48">
        <v>1</v>
      </c>
      <c r="U108" s="49">
        <v>0</v>
      </c>
      <c r="V108" s="49">
        <v>7.6923000000000005E-2</v>
      </c>
      <c r="W108" s="49">
        <v>0</v>
      </c>
      <c r="X108" s="49">
        <v>0.60617699999999997</v>
      </c>
      <c r="Y108" s="49">
        <v>0</v>
      </c>
      <c r="Z108" s="49">
        <v>0</v>
      </c>
      <c r="AA108" s="91">
        <v>108</v>
      </c>
      <c r="AB108" s="91"/>
      <c r="AC108" s="92"/>
      <c r="AD108" s="66" t="s">
        <v>1462</v>
      </c>
      <c r="AE108" s="66">
        <v>0</v>
      </c>
      <c r="AF108" s="66">
        <v>0</v>
      </c>
      <c r="AG108" s="66">
        <v>1</v>
      </c>
      <c r="AH108" s="66">
        <v>0</v>
      </c>
      <c r="AI108" s="66"/>
      <c r="AJ108" s="66"/>
      <c r="AK108" s="66"/>
      <c r="AL108" s="66"/>
      <c r="AM108" s="66"/>
      <c r="AN108" s="68">
        <v>42849.509398148148</v>
      </c>
      <c r="AO108" s="66"/>
      <c r="AP108" s="66" t="b">
        <v>1</v>
      </c>
      <c r="AQ108" s="66" t="b">
        <v>1</v>
      </c>
      <c r="AR108" s="66" t="b">
        <v>0</v>
      </c>
      <c r="AS108" s="66" t="s">
        <v>297</v>
      </c>
      <c r="AT108" s="66">
        <v>0</v>
      </c>
      <c r="AU108" s="66"/>
      <c r="AV108" s="66" t="b">
        <v>0</v>
      </c>
      <c r="AW108" s="66" t="s">
        <v>423</v>
      </c>
      <c r="AX108" s="69" t="s">
        <v>1491</v>
      </c>
      <c r="AY108" s="66" t="s">
        <v>66</v>
      </c>
      <c r="AZ108" s="48" t="s">
        <v>8771</v>
      </c>
      <c r="BA108" s="48" t="s">
        <v>8771</v>
      </c>
      <c r="BB108" s="48" t="s">
        <v>8787</v>
      </c>
      <c r="BC108" s="48" t="s">
        <v>8787</v>
      </c>
      <c r="BD108" s="48"/>
      <c r="BE108" s="48"/>
      <c r="BF108" s="118" t="s">
        <v>8846</v>
      </c>
      <c r="BG108" s="118" t="s">
        <v>8846</v>
      </c>
      <c r="BH108" s="118" t="s">
        <v>9175</v>
      </c>
      <c r="BI108" s="118" t="s">
        <v>9175</v>
      </c>
      <c r="BJ108" s="117" t="s">
        <v>1508</v>
      </c>
      <c r="BK108" s="120" t="str">
        <f>VLOOKUP(Vertices[[#This Row],[State]],'Sentiment Classification'!E:G,3,FALSE)</f>
        <v>North</v>
      </c>
      <c r="BL108" s="65" t="str">
        <f>REPLACE(INDEX(GroupVertices[Group], MATCH(Vertices[[#This Row],[Vertex]],GroupVertices[Vertex],0)),1,1,"")</f>
        <v>orth</v>
      </c>
    </row>
    <row r="109" spans="1:64" x14ac:dyDescent="0.25">
      <c r="A109" s="64" t="s">
        <v>1426</v>
      </c>
      <c r="B109" s="79"/>
      <c r="C109" s="79"/>
      <c r="D109" s="87"/>
      <c r="E109" s="104"/>
      <c r="F109" s="75" t="s">
        <v>1444</v>
      </c>
      <c r="G109" s="105"/>
      <c r="H109" s="77"/>
      <c r="I109" s="90"/>
      <c r="J109" s="106"/>
      <c r="K109" s="77" t="s">
        <v>1501</v>
      </c>
      <c r="L109" s="107"/>
      <c r="M109" s="101">
        <v>2869.076416015625</v>
      </c>
      <c r="N109" s="101">
        <v>3604.05029296875</v>
      </c>
      <c r="O109" s="102"/>
      <c r="P109" s="103"/>
      <c r="Q109" s="103"/>
      <c r="R109" s="73"/>
      <c r="S109" s="48">
        <v>0</v>
      </c>
      <c r="T109" s="48">
        <v>2</v>
      </c>
      <c r="U109" s="49">
        <v>543.288276</v>
      </c>
      <c r="V109" s="49">
        <v>1.8320000000000001E-3</v>
      </c>
      <c r="W109" s="49">
        <v>1.413E-3</v>
      </c>
      <c r="X109" s="49">
        <v>0.77706600000000003</v>
      </c>
      <c r="Y109" s="49">
        <v>0</v>
      </c>
      <c r="Z109" s="49">
        <v>0</v>
      </c>
      <c r="AA109" s="91">
        <v>109</v>
      </c>
      <c r="AB109" s="91"/>
      <c r="AC109" s="92"/>
      <c r="AD109" s="66" t="s">
        <v>1463</v>
      </c>
      <c r="AE109" s="66">
        <v>241</v>
      </c>
      <c r="AF109" s="66">
        <v>180</v>
      </c>
      <c r="AG109" s="66">
        <v>1716</v>
      </c>
      <c r="AH109" s="66">
        <v>61</v>
      </c>
      <c r="AI109" s="66">
        <v>19800</v>
      </c>
      <c r="AJ109" s="66" t="s">
        <v>1469</v>
      </c>
      <c r="AK109" s="66"/>
      <c r="AL109" s="69" t="s">
        <v>1478</v>
      </c>
      <c r="AM109" s="66" t="s">
        <v>388</v>
      </c>
      <c r="AN109" s="68">
        <v>40212.697118055556</v>
      </c>
      <c r="AO109" s="69" t="s">
        <v>1481</v>
      </c>
      <c r="AP109" s="66" t="b">
        <v>0</v>
      </c>
      <c r="AQ109" s="66" t="b">
        <v>0</v>
      </c>
      <c r="AR109" s="66" t="b">
        <v>1</v>
      </c>
      <c r="AS109" s="66" t="s">
        <v>297</v>
      </c>
      <c r="AT109" s="66">
        <v>4</v>
      </c>
      <c r="AU109" s="69" t="s">
        <v>660</v>
      </c>
      <c r="AV109" s="66" t="b">
        <v>0</v>
      </c>
      <c r="AW109" s="66" t="s">
        <v>423</v>
      </c>
      <c r="AX109" s="69" t="s">
        <v>1492</v>
      </c>
      <c r="AY109" s="66" t="s">
        <v>66</v>
      </c>
      <c r="AZ109" s="48"/>
      <c r="BA109" s="48"/>
      <c r="BB109" s="48"/>
      <c r="BC109" s="48"/>
      <c r="BD109" s="48"/>
      <c r="BE109" s="48"/>
      <c r="BF109" s="118" t="s">
        <v>8847</v>
      </c>
      <c r="BG109" s="118" t="s">
        <v>8847</v>
      </c>
      <c r="BH109" s="118" t="s">
        <v>9176</v>
      </c>
      <c r="BI109" s="118" t="s">
        <v>9176</v>
      </c>
      <c r="BJ109" s="117" t="s">
        <v>1508</v>
      </c>
      <c r="BK109" s="120" t="str">
        <f>VLOOKUP(Vertices[[#This Row],[State]],'Sentiment Classification'!E:G,3,FALSE)</f>
        <v>North</v>
      </c>
      <c r="BL109" s="65" t="str">
        <f>REPLACE(INDEX(GroupVertices[Group], MATCH(Vertices[[#This Row],[Vertex]],GroupVertices[Vertex],0)),1,1,"")</f>
        <v>orth</v>
      </c>
    </row>
    <row r="110" spans="1:64" x14ac:dyDescent="0.25">
      <c r="A110" s="64" t="s">
        <v>1427</v>
      </c>
      <c r="B110" s="79"/>
      <c r="C110" s="79"/>
      <c r="D110" s="87"/>
      <c r="E110" s="104"/>
      <c r="F110" s="75" t="s">
        <v>1445</v>
      </c>
      <c r="G110" s="105"/>
      <c r="H110" s="77"/>
      <c r="I110" s="90"/>
      <c r="J110" s="106"/>
      <c r="K110" s="77" t="s">
        <v>1502</v>
      </c>
      <c r="L110" s="107"/>
      <c r="M110" s="101">
        <v>2726.55322265625</v>
      </c>
      <c r="N110" s="101">
        <v>3417.6787109375</v>
      </c>
      <c r="O110" s="102"/>
      <c r="P110" s="103"/>
      <c r="Q110" s="103"/>
      <c r="R110" s="73"/>
      <c r="S110" s="48">
        <v>0</v>
      </c>
      <c r="T110" s="48">
        <v>1</v>
      </c>
      <c r="U110" s="49">
        <v>0</v>
      </c>
      <c r="V110" s="49">
        <v>7.6923000000000005E-2</v>
      </c>
      <c r="W110" s="49">
        <v>0</v>
      </c>
      <c r="X110" s="49">
        <v>0.60617699999999997</v>
      </c>
      <c r="Y110" s="49">
        <v>0</v>
      </c>
      <c r="Z110" s="49">
        <v>0</v>
      </c>
      <c r="AA110" s="91">
        <v>110</v>
      </c>
      <c r="AB110" s="91"/>
      <c r="AC110" s="92"/>
      <c r="AD110" s="66" t="s">
        <v>1464</v>
      </c>
      <c r="AE110" s="66">
        <v>259</v>
      </c>
      <c r="AF110" s="66">
        <v>80</v>
      </c>
      <c r="AG110" s="66">
        <v>1917</v>
      </c>
      <c r="AH110" s="66">
        <v>815</v>
      </c>
      <c r="AI110" s="66"/>
      <c r="AJ110" s="66"/>
      <c r="AK110" s="66"/>
      <c r="AL110" s="66"/>
      <c r="AM110" s="66"/>
      <c r="AN110" s="68">
        <v>41592.351875</v>
      </c>
      <c r="AO110" s="66"/>
      <c r="AP110" s="66" t="b">
        <v>1</v>
      </c>
      <c r="AQ110" s="66" t="b">
        <v>0</v>
      </c>
      <c r="AR110" s="66" t="b">
        <v>0</v>
      </c>
      <c r="AS110" s="66" t="s">
        <v>297</v>
      </c>
      <c r="AT110" s="66">
        <v>1</v>
      </c>
      <c r="AU110" s="69" t="s">
        <v>409</v>
      </c>
      <c r="AV110" s="66" t="b">
        <v>0</v>
      </c>
      <c r="AW110" s="66" t="s">
        <v>423</v>
      </c>
      <c r="AX110" s="69" t="s">
        <v>1493</v>
      </c>
      <c r="AY110" s="66" t="s">
        <v>66</v>
      </c>
      <c r="AZ110" s="48" t="s">
        <v>8772</v>
      </c>
      <c r="BA110" s="48" t="s">
        <v>8772</v>
      </c>
      <c r="BB110" s="48" t="s">
        <v>8788</v>
      </c>
      <c r="BC110" s="48" t="s">
        <v>8788</v>
      </c>
      <c r="BD110" s="48"/>
      <c r="BE110" s="48"/>
      <c r="BF110" s="118" t="s">
        <v>8848</v>
      </c>
      <c r="BG110" s="118" t="s">
        <v>8848</v>
      </c>
      <c r="BH110" s="118" t="s">
        <v>9177</v>
      </c>
      <c r="BI110" s="118" t="s">
        <v>9177</v>
      </c>
      <c r="BJ110" s="117" t="s">
        <v>1508</v>
      </c>
      <c r="BK110" s="120" t="str">
        <f>VLOOKUP(Vertices[[#This Row],[State]],'Sentiment Classification'!E:G,3,FALSE)</f>
        <v>North</v>
      </c>
      <c r="BL110" s="65" t="str">
        <f>REPLACE(INDEX(GroupVertices[Group], MATCH(Vertices[[#This Row],[Vertex]],GroupVertices[Vertex],0)),1,1,"")</f>
        <v>orth</v>
      </c>
    </row>
    <row r="111" spans="1:64" x14ac:dyDescent="0.25">
      <c r="A111" s="64" t="s">
        <v>1428</v>
      </c>
      <c r="B111" s="79"/>
      <c r="C111" s="79"/>
      <c r="D111" s="87"/>
      <c r="E111" s="104"/>
      <c r="F111" s="75" t="s">
        <v>1446</v>
      </c>
      <c r="G111" s="105"/>
      <c r="H111" s="77"/>
      <c r="I111" s="90"/>
      <c r="J111" s="106"/>
      <c r="K111" s="77" t="s">
        <v>1503</v>
      </c>
      <c r="L111" s="107"/>
      <c r="M111" s="101">
        <v>3144.553466796875</v>
      </c>
      <c r="N111" s="101">
        <v>3980.6455078125</v>
      </c>
      <c r="O111" s="102"/>
      <c r="P111" s="103"/>
      <c r="Q111" s="103"/>
      <c r="R111" s="73"/>
      <c r="S111" s="48">
        <v>0</v>
      </c>
      <c r="T111" s="48">
        <v>3</v>
      </c>
      <c r="U111" s="49">
        <v>424</v>
      </c>
      <c r="V111" s="49">
        <v>1.379E-3</v>
      </c>
      <c r="W111" s="49">
        <v>4.46E-4</v>
      </c>
      <c r="X111" s="49">
        <v>1.1674580000000001</v>
      </c>
      <c r="Y111" s="49">
        <v>0.16666666666666666</v>
      </c>
      <c r="Z111" s="49">
        <v>0</v>
      </c>
      <c r="AA111" s="91">
        <v>111</v>
      </c>
      <c r="AB111" s="91"/>
      <c r="AC111" s="92"/>
      <c r="AD111" s="66" t="s">
        <v>1465</v>
      </c>
      <c r="AE111" s="66">
        <v>34</v>
      </c>
      <c r="AF111" s="66">
        <v>37</v>
      </c>
      <c r="AG111" s="66">
        <v>332</v>
      </c>
      <c r="AH111" s="66">
        <v>470</v>
      </c>
      <c r="AI111" s="66">
        <v>19800</v>
      </c>
      <c r="AJ111" s="66" t="s">
        <v>1470</v>
      </c>
      <c r="AK111" s="66" t="s">
        <v>1475</v>
      </c>
      <c r="AL111" s="66"/>
      <c r="AM111" s="66" t="s">
        <v>363</v>
      </c>
      <c r="AN111" s="68">
        <v>42085.736273148148</v>
      </c>
      <c r="AO111" s="66"/>
      <c r="AP111" s="66" t="b">
        <v>1</v>
      </c>
      <c r="AQ111" s="66" t="b">
        <v>0</v>
      </c>
      <c r="AR111" s="66" t="b">
        <v>0</v>
      </c>
      <c r="AS111" s="66" t="s">
        <v>297</v>
      </c>
      <c r="AT111" s="66">
        <v>0</v>
      </c>
      <c r="AU111" s="69" t="s">
        <v>409</v>
      </c>
      <c r="AV111" s="66" t="b">
        <v>0</v>
      </c>
      <c r="AW111" s="66" t="s">
        <v>423</v>
      </c>
      <c r="AX111" s="69" t="s">
        <v>1494</v>
      </c>
      <c r="AY111" s="66" t="s">
        <v>66</v>
      </c>
      <c r="AZ111" s="48"/>
      <c r="BA111" s="48"/>
      <c r="BB111" s="48"/>
      <c r="BC111" s="48"/>
      <c r="BD111" s="48"/>
      <c r="BE111" s="48"/>
      <c r="BF111" s="118" t="s">
        <v>8849</v>
      </c>
      <c r="BG111" s="118" t="s">
        <v>8849</v>
      </c>
      <c r="BH111" s="118" t="s">
        <v>9178</v>
      </c>
      <c r="BI111" s="118" t="s">
        <v>9178</v>
      </c>
      <c r="BJ111" s="117" t="s">
        <v>1508</v>
      </c>
      <c r="BK111" s="120" t="str">
        <f>VLOOKUP(Vertices[[#This Row],[State]],'Sentiment Classification'!E:G,3,FALSE)</f>
        <v>North</v>
      </c>
      <c r="BL111" s="65" t="str">
        <f>REPLACE(INDEX(GroupVertices[Group], MATCH(Vertices[[#This Row],[Vertex]],GroupVertices[Vertex],0)),1,1,"")</f>
        <v>orth</v>
      </c>
    </row>
    <row r="112" spans="1:64" x14ac:dyDescent="0.25">
      <c r="A112" s="64" t="s">
        <v>1430</v>
      </c>
      <c r="B112" s="79"/>
      <c r="C112" s="79"/>
      <c r="D112" s="87"/>
      <c r="E112" s="104"/>
      <c r="F112" s="75" t="s">
        <v>1487</v>
      </c>
      <c r="G112" s="105"/>
      <c r="H112" s="77"/>
      <c r="I112" s="90"/>
      <c r="J112" s="106"/>
      <c r="K112" s="77" t="s">
        <v>1504</v>
      </c>
      <c r="L112" s="107"/>
      <c r="M112" s="101">
        <v>3244.144775390625</v>
      </c>
      <c r="N112" s="101">
        <v>3174.10107421875</v>
      </c>
      <c r="O112" s="102"/>
      <c r="P112" s="103"/>
      <c r="Q112" s="103"/>
      <c r="R112" s="73"/>
      <c r="S112" s="48">
        <v>1</v>
      </c>
      <c r="T112" s="48">
        <v>0</v>
      </c>
      <c r="U112" s="49">
        <v>0</v>
      </c>
      <c r="V112" s="49">
        <v>1.067E-3</v>
      </c>
      <c r="W112" s="49">
        <v>2.3E-5</v>
      </c>
      <c r="X112" s="49">
        <v>0.48077999999999999</v>
      </c>
      <c r="Y112" s="49">
        <v>0</v>
      </c>
      <c r="Z112" s="49">
        <v>0</v>
      </c>
      <c r="AA112" s="91">
        <v>112</v>
      </c>
      <c r="AB112" s="91"/>
      <c r="AC112" s="92"/>
      <c r="AD112" s="66" t="s">
        <v>1466</v>
      </c>
      <c r="AE112" s="66">
        <v>566</v>
      </c>
      <c r="AF112" s="66">
        <v>2110111</v>
      </c>
      <c r="AG112" s="66">
        <v>34725</v>
      </c>
      <c r="AH112" s="66">
        <v>2911</v>
      </c>
      <c r="AI112" s="66">
        <v>19800</v>
      </c>
      <c r="AJ112" s="66" t="s">
        <v>1471</v>
      </c>
      <c r="AK112" s="66" t="s">
        <v>1476</v>
      </c>
      <c r="AL112" s="69" t="s">
        <v>1479</v>
      </c>
      <c r="AM112" s="66" t="s">
        <v>363</v>
      </c>
      <c r="AN112" s="68">
        <v>40058.42863425926</v>
      </c>
      <c r="AO112" s="69" t="s">
        <v>1482</v>
      </c>
      <c r="AP112" s="66" t="b">
        <v>0</v>
      </c>
      <c r="AQ112" s="66" t="b">
        <v>0</v>
      </c>
      <c r="AR112" s="66" t="b">
        <v>0</v>
      </c>
      <c r="AS112" s="66" t="s">
        <v>297</v>
      </c>
      <c r="AT112" s="66">
        <v>1376</v>
      </c>
      <c r="AU112" s="69" t="s">
        <v>1485</v>
      </c>
      <c r="AV112" s="66" t="b">
        <v>1</v>
      </c>
      <c r="AW112" s="66" t="s">
        <v>423</v>
      </c>
      <c r="AX112" s="69" t="s">
        <v>1495</v>
      </c>
      <c r="AY112" s="66" t="s">
        <v>65</v>
      </c>
      <c r="AZ112" s="48"/>
      <c r="BA112" s="48"/>
      <c r="BB112" s="48"/>
      <c r="BC112" s="48"/>
      <c r="BD112" s="48"/>
      <c r="BE112" s="48"/>
      <c r="BF112" s="48"/>
      <c r="BG112" s="48"/>
      <c r="BH112" s="48"/>
      <c r="BI112" s="48"/>
      <c r="BJ112" s="117" t="s">
        <v>1508</v>
      </c>
      <c r="BK112" s="120" t="str">
        <f>VLOOKUP(Vertices[[#This Row],[State]],'Sentiment Classification'!E:G,3,FALSE)</f>
        <v>North</v>
      </c>
      <c r="BL112" s="65" t="str">
        <f>REPLACE(INDEX(GroupVertices[Group], MATCH(Vertices[[#This Row],[Vertex]],GroupVertices[Vertex],0)),1,1,"")</f>
        <v>orth</v>
      </c>
    </row>
    <row r="113" spans="1:64" x14ac:dyDescent="0.25">
      <c r="A113" s="64" t="s">
        <v>1431</v>
      </c>
      <c r="B113" s="79"/>
      <c r="C113" s="79"/>
      <c r="D113" s="87"/>
      <c r="E113" s="104"/>
      <c r="F113" s="75" t="s">
        <v>1488</v>
      </c>
      <c r="G113" s="105"/>
      <c r="H113" s="77"/>
      <c r="I113" s="90"/>
      <c r="J113" s="106"/>
      <c r="K113" s="77" t="s">
        <v>1505</v>
      </c>
      <c r="L113" s="107"/>
      <c r="M113" s="101">
        <v>2868.00244140625</v>
      </c>
      <c r="N113" s="101">
        <v>4704.8046875</v>
      </c>
      <c r="O113" s="102"/>
      <c r="P113" s="103"/>
      <c r="Q113" s="103"/>
      <c r="R113" s="73"/>
      <c r="S113" s="48">
        <v>3</v>
      </c>
      <c r="T113" s="48">
        <v>0</v>
      </c>
      <c r="U113" s="49">
        <v>2</v>
      </c>
      <c r="V113" s="49">
        <v>1.379E-3</v>
      </c>
      <c r="W113" s="49">
        <v>4.6099999999999998E-4</v>
      </c>
      <c r="X113" s="49">
        <v>1.1003080000000001</v>
      </c>
      <c r="Y113" s="49">
        <v>0.33333333333333331</v>
      </c>
      <c r="Z113" s="49">
        <v>0</v>
      </c>
      <c r="AA113" s="91">
        <v>113</v>
      </c>
      <c r="AB113" s="91"/>
      <c r="AC113" s="92"/>
      <c r="AD113" s="66" t="s">
        <v>1467</v>
      </c>
      <c r="AE113" s="66">
        <v>97</v>
      </c>
      <c r="AF113" s="66">
        <v>223317</v>
      </c>
      <c r="AG113" s="66">
        <v>5429</v>
      </c>
      <c r="AH113" s="66">
        <v>388</v>
      </c>
      <c r="AI113" s="66">
        <v>19800</v>
      </c>
      <c r="AJ113" s="66" t="s">
        <v>1472</v>
      </c>
      <c r="AK113" s="66" t="s">
        <v>1477</v>
      </c>
      <c r="AL113" s="69" t="s">
        <v>1480</v>
      </c>
      <c r="AM113" s="66" t="s">
        <v>363</v>
      </c>
      <c r="AN113" s="68">
        <v>42363.309247685182</v>
      </c>
      <c r="AO113" s="69" t="s">
        <v>1483</v>
      </c>
      <c r="AP113" s="66" t="b">
        <v>0</v>
      </c>
      <c r="AQ113" s="66" t="b">
        <v>0</v>
      </c>
      <c r="AR113" s="66" t="b">
        <v>1</v>
      </c>
      <c r="AS113" s="66" t="s">
        <v>297</v>
      </c>
      <c r="AT113" s="66">
        <v>173</v>
      </c>
      <c r="AU113" s="69" t="s">
        <v>409</v>
      </c>
      <c r="AV113" s="66" t="b">
        <v>1</v>
      </c>
      <c r="AW113" s="66" t="s">
        <v>423</v>
      </c>
      <c r="AX113" s="69" t="s">
        <v>1496</v>
      </c>
      <c r="AY113" s="66" t="s">
        <v>65</v>
      </c>
      <c r="AZ113" s="48"/>
      <c r="BA113" s="48"/>
      <c r="BB113" s="48"/>
      <c r="BC113" s="48"/>
      <c r="BD113" s="48"/>
      <c r="BE113" s="48"/>
      <c r="BF113" s="48"/>
      <c r="BG113" s="48"/>
      <c r="BH113" s="48"/>
      <c r="BI113" s="48"/>
      <c r="BJ113" s="117" t="s">
        <v>1508</v>
      </c>
      <c r="BK113" s="120" t="str">
        <f>VLOOKUP(Vertices[[#This Row],[State]],'Sentiment Classification'!E:G,3,FALSE)</f>
        <v>North</v>
      </c>
      <c r="BL113" s="65" t="str">
        <f>REPLACE(INDEX(GroupVertices[Group], MATCH(Vertices[[#This Row],[Vertex]],GroupVertices[Vertex],0)),1,1,"")</f>
        <v>orth</v>
      </c>
    </row>
    <row r="114" spans="1:64" x14ac:dyDescent="0.25">
      <c r="A114" s="64" t="s">
        <v>1429</v>
      </c>
      <c r="B114" s="79"/>
      <c r="C114" s="79"/>
      <c r="D114" s="87"/>
      <c r="E114" s="104"/>
      <c r="F114" s="75" t="s">
        <v>418</v>
      </c>
      <c r="G114" s="105"/>
      <c r="H114" s="77"/>
      <c r="I114" s="90"/>
      <c r="J114" s="106"/>
      <c r="K114" s="77" t="s">
        <v>1506</v>
      </c>
      <c r="L114" s="107"/>
      <c r="M114" s="101">
        <v>2897.9873046875</v>
      </c>
      <c r="N114" s="101">
        <v>3551.77392578125</v>
      </c>
      <c r="O114" s="102"/>
      <c r="P114" s="103"/>
      <c r="Q114" s="103"/>
      <c r="R114" s="73"/>
      <c r="S114" s="48">
        <v>0</v>
      </c>
      <c r="T114" s="48">
        <v>3</v>
      </c>
      <c r="U114" s="49">
        <v>967.288276</v>
      </c>
      <c r="V114" s="49">
        <v>1.838E-3</v>
      </c>
      <c r="W114" s="49">
        <v>1.4250000000000001E-3</v>
      </c>
      <c r="X114" s="49">
        <v>1.1915249999999999</v>
      </c>
      <c r="Y114" s="49">
        <v>0</v>
      </c>
      <c r="Z114" s="49">
        <v>0</v>
      </c>
      <c r="AA114" s="91">
        <v>114</v>
      </c>
      <c r="AB114" s="91"/>
      <c r="AC114" s="92"/>
      <c r="AD114" s="66" t="s">
        <v>1468</v>
      </c>
      <c r="AE114" s="66">
        <v>124</v>
      </c>
      <c r="AF114" s="66">
        <v>13</v>
      </c>
      <c r="AG114" s="66">
        <v>2341</v>
      </c>
      <c r="AH114" s="66">
        <v>759</v>
      </c>
      <c r="AI114" s="66"/>
      <c r="AJ114" s="66" t="s">
        <v>1473</v>
      </c>
      <c r="AK114" s="66" t="s">
        <v>365</v>
      </c>
      <c r="AL114" s="66"/>
      <c r="AM114" s="66"/>
      <c r="AN114" s="68">
        <v>42241.355416666665</v>
      </c>
      <c r="AO114" s="66"/>
      <c r="AP114" s="66" t="b">
        <v>1</v>
      </c>
      <c r="AQ114" s="66" t="b">
        <v>1</v>
      </c>
      <c r="AR114" s="66" t="b">
        <v>0</v>
      </c>
      <c r="AS114" s="66" t="s">
        <v>297</v>
      </c>
      <c r="AT114" s="66">
        <v>0</v>
      </c>
      <c r="AU114" s="69" t="s">
        <v>409</v>
      </c>
      <c r="AV114" s="66" t="b">
        <v>0</v>
      </c>
      <c r="AW114" s="66" t="s">
        <v>423</v>
      </c>
      <c r="AX114" s="69" t="s">
        <v>1497</v>
      </c>
      <c r="AY114" s="66" t="s">
        <v>66</v>
      </c>
      <c r="AZ114" s="48"/>
      <c r="BA114" s="48"/>
      <c r="BB114" s="48"/>
      <c r="BC114" s="48"/>
      <c r="BD114" s="48"/>
      <c r="BE114" s="48"/>
      <c r="BF114" s="118" t="s">
        <v>8850</v>
      </c>
      <c r="BG114" s="118" t="s">
        <v>8850</v>
      </c>
      <c r="BH114" s="118" t="s">
        <v>9179</v>
      </c>
      <c r="BI114" s="118" t="s">
        <v>9179</v>
      </c>
      <c r="BJ114" s="117" t="s">
        <v>1508</v>
      </c>
      <c r="BK114" s="120" t="str">
        <f>VLOOKUP(Vertices[[#This Row],[State]],'Sentiment Classification'!E:G,3,FALSE)</f>
        <v>North</v>
      </c>
      <c r="BL114" s="65" t="str">
        <f>REPLACE(INDEX(GroupVertices[Group], MATCH(Vertices[[#This Row],[Vertex]],GroupVertices[Vertex],0)),1,1,"")</f>
        <v>orth</v>
      </c>
    </row>
    <row r="115" spans="1:64" x14ac:dyDescent="0.25">
      <c r="A115" s="80" t="s">
        <v>1432</v>
      </c>
      <c r="B115" s="86"/>
      <c r="C115" s="86"/>
      <c r="D115" s="94"/>
      <c r="E115" s="96"/>
      <c r="F115" s="76" t="s">
        <v>1489</v>
      </c>
      <c r="G115" s="86"/>
      <c r="H115" s="78"/>
      <c r="I115" s="97"/>
      <c r="J115" s="97"/>
      <c r="K115" s="78" t="s">
        <v>1507</v>
      </c>
      <c r="L115" s="108"/>
      <c r="M115" s="109">
        <v>5219.07861328125</v>
      </c>
      <c r="N115" s="109">
        <v>5827.3408203125</v>
      </c>
      <c r="O115" s="110"/>
      <c r="P115" s="111"/>
      <c r="Q115" s="111"/>
      <c r="R115" s="74"/>
      <c r="S115" s="48">
        <v>1</v>
      </c>
      <c r="T115" s="48">
        <v>0</v>
      </c>
      <c r="U115" s="49">
        <v>0</v>
      </c>
      <c r="V115" s="49">
        <v>1.323E-3</v>
      </c>
      <c r="W115" s="49">
        <v>6.2000000000000003E-5</v>
      </c>
      <c r="X115" s="49">
        <v>0.487599</v>
      </c>
      <c r="Y115" s="49">
        <v>0</v>
      </c>
      <c r="Z115" s="49">
        <v>0</v>
      </c>
      <c r="AA115" s="112">
        <v>115</v>
      </c>
      <c r="AB115" s="112"/>
      <c r="AC115" s="99"/>
      <c r="AD115" s="81" t="s">
        <v>331</v>
      </c>
      <c r="AE115" s="81">
        <v>30</v>
      </c>
      <c r="AF115" s="81">
        <v>15250</v>
      </c>
      <c r="AG115" s="81">
        <v>136</v>
      </c>
      <c r="AH115" s="81">
        <v>2</v>
      </c>
      <c r="AI115" s="81"/>
      <c r="AJ115" s="81" t="s">
        <v>1474</v>
      </c>
      <c r="AK115" s="81" t="s">
        <v>1163</v>
      </c>
      <c r="AL115" s="81"/>
      <c r="AM115" s="81"/>
      <c r="AN115" s="83">
        <v>42501.636458333334</v>
      </c>
      <c r="AO115" s="84" t="s">
        <v>1484</v>
      </c>
      <c r="AP115" s="81" t="b">
        <v>1</v>
      </c>
      <c r="AQ115" s="81" t="b">
        <v>0</v>
      </c>
      <c r="AR115" s="81" t="b">
        <v>1</v>
      </c>
      <c r="AS115" s="81" t="s">
        <v>297</v>
      </c>
      <c r="AT115" s="81">
        <v>5</v>
      </c>
      <c r="AU115" s="81"/>
      <c r="AV115" s="81" t="b">
        <v>0</v>
      </c>
      <c r="AW115" s="81" t="s">
        <v>423</v>
      </c>
      <c r="AX115" s="84" t="s">
        <v>1498</v>
      </c>
      <c r="AY115" s="81" t="s">
        <v>65</v>
      </c>
      <c r="AZ115" s="48"/>
      <c r="BA115" s="48"/>
      <c r="BB115" s="48"/>
      <c r="BC115" s="48"/>
      <c r="BD115" s="48"/>
      <c r="BE115" s="48"/>
      <c r="BF115" s="48"/>
      <c r="BG115" s="48"/>
      <c r="BH115" s="48"/>
      <c r="BI115" s="48"/>
      <c r="BJ115" s="117" t="s">
        <v>9452</v>
      </c>
      <c r="BK115" s="119" t="s">
        <v>9452</v>
      </c>
      <c r="BL115" s="65" t="str">
        <f>REPLACE(INDEX(GroupVertices[Group], MATCH(Vertices[[#This Row],[Vertex]],GroupVertices[Vertex],0)),1,1,"")</f>
        <v>A</v>
      </c>
    </row>
    <row r="116" spans="1:64" x14ac:dyDescent="0.25">
      <c r="A116" s="64" t="s">
        <v>1509</v>
      </c>
      <c r="B116" s="79"/>
      <c r="C116" s="79"/>
      <c r="D116" s="87"/>
      <c r="E116" s="104"/>
      <c r="F116" s="75" t="s">
        <v>418</v>
      </c>
      <c r="G116" s="105"/>
      <c r="H116" s="77"/>
      <c r="I116" s="90"/>
      <c r="J116" s="106"/>
      <c r="K116" s="77" t="s">
        <v>1566</v>
      </c>
      <c r="L116" s="107"/>
      <c r="M116" s="101">
        <v>6412.47314453125</v>
      </c>
      <c r="N116" s="101">
        <v>8895.3583984375</v>
      </c>
      <c r="O116" s="102"/>
      <c r="P116" s="103"/>
      <c r="Q116" s="103"/>
      <c r="R116" s="73"/>
      <c r="S116" s="48">
        <v>0</v>
      </c>
      <c r="T116" s="48">
        <v>2</v>
      </c>
      <c r="U116" s="49">
        <v>0</v>
      </c>
      <c r="V116" s="49">
        <v>1.4859999999999999E-3</v>
      </c>
      <c r="W116" s="49">
        <v>1.059E-3</v>
      </c>
      <c r="X116" s="49">
        <v>0.81145900000000004</v>
      </c>
      <c r="Y116" s="49">
        <v>0.5</v>
      </c>
      <c r="Z116" s="49">
        <v>0</v>
      </c>
      <c r="AA116" s="91">
        <v>116</v>
      </c>
      <c r="AB116" s="91"/>
      <c r="AC116" s="92"/>
      <c r="AD116" s="66" t="s">
        <v>1541</v>
      </c>
      <c r="AE116" s="66">
        <v>72</v>
      </c>
      <c r="AF116" s="66">
        <v>6</v>
      </c>
      <c r="AG116" s="66">
        <v>1127</v>
      </c>
      <c r="AH116" s="66">
        <v>1017</v>
      </c>
      <c r="AI116" s="66">
        <v>-25200</v>
      </c>
      <c r="AJ116" s="66"/>
      <c r="AK116" s="66"/>
      <c r="AL116" s="66"/>
      <c r="AM116" s="66" t="s">
        <v>391</v>
      </c>
      <c r="AN116" s="68">
        <v>42802.295555555553</v>
      </c>
      <c r="AO116" s="66"/>
      <c r="AP116" s="66" t="b">
        <v>1</v>
      </c>
      <c r="AQ116" s="66" t="b">
        <v>1</v>
      </c>
      <c r="AR116" s="66" t="b">
        <v>0</v>
      </c>
      <c r="AS116" s="66" t="s">
        <v>659</v>
      </c>
      <c r="AT116" s="66">
        <v>0</v>
      </c>
      <c r="AU116" s="66"/>
      <c r="AV116" s="66" t="b">
        <v>0</v>
      </c>
      <c r="AW116" s="66" t="s">
        <v>423</v>
      </c>
      <c r="AX116" s="69" t="s">
        <v>1559</v>
      </c>
      <c r="AY116" s="66" t="s">
        <v>66</v>
      </c>
      <c r="AZ116" s="48"/>
      <c r="BA116" s="48"/>
      <c r="BB116" s="48"/>
      <c r="BC116" s="48"/>
      <c r="BD116" s="48"/>
      <c r="BE116" s="48"/>
      <c r="BF116" s="118" t="s">
        <v>8851</v>
      </c>
      <c r="BG116" s="118" t="s">
        <v>8851</v>
      </c>
      <c r="BH116" s="118" t="s">
        <v>9180</v>
      </c>
      <c r="BI116" s="118" t="s">
        <v>9180</v>
      </c>
      <c r="BJ116" s="117" t="s">
        <v>1572</v>
      </c>
      <c r="BK116" s="120" t="str">
        <f>VLOOKUP(Vertices[[#This Row],[State]],'Sentiment Classification'!E:G,3,FALSE)</f>
        <v>West</v>
      </c>
      <c r="BL116" s="65" t="str">
        <f>REPLACE(INDEX(GroupVertices[Group], MATCH(Vertices[[#This Row],[Vertex]],GroupVertices[Vertex],0)),1,1,"")</f>
        <v>est</v>
      </c>
    </row>
    <row r="117" spans="1:64" x14ac:dyDescent="0.25">
      <c r="A117" s="64" t="s">
        <v>1513</v>
      </c>
      <c r="B117" s="79"/>
      <c r="C117" s="79"/>
      <c r="D117" s="87"/>
      <c r="E117" s="104"/>
      <c r="F117" s="75" t="s">
        <v>1525</v>
      </c>
      <c r="G117" s="105"/>
      <c r="H117" s="77"/>
      <c r="I117" s="90"/>
      <c r="J117" s="106"/>
      <c r="K117" s="77" t="s">
        <v>1567</v>
      </c>
      <c r="L117" s="107"/>
      <c r="M117" s="101">
        <v>6832.5263671875</v>
      </c>
      <c r="N117" s="101">
        <v>8860.5634765625</v>
      </c>
      <c r="O117" s="102"/>
      <c r="P117" s="103"/>
      <c r="Q117" s="103"/>
      <c r="R117" s="73"/>
      <c r="S117" s="48">
        <v>2</v>
      </c>
      <c r="T117" s="48">
        <v>1</v>
      </c>
      <c r="U117" s="49">
        <v>1</v>
      </c>
      <c r="V117" s="49">
        <v>1.488E-3</v>
      </c>
      <c r="W117" s="49">
        <v>1.103E-3</v>
      </c>
      <c r="X117" s="49">
        <v>1.1697649999999999</v>
      </c>
      <c r="Y117" s="49">
        <v>0.33333333333333331</v>
      </c>
      <c r="Z117" s="49">
        <v>0</v>
      </c>
      <c r="AA117" s="91">
        <v>117</v>
      </c>
      <c r="AB117" s="91"/>
      <c r="AC117" s="92"/>
      <c r="AD117" s="66" t="s">
        <v>1542</v>
      </c>
      <c r="AE117" s="66">
        <v>30</v>
      </c>
      <c r="AF117" s="66">
        <v>6</v>
      </c>
      <c r="AG117" s="66">
        <v>1</v>
      </c>
      <c r="AH117" s="66">
        <v>3</v>
      </c>
      <c r="AI117" s="66"/>
      <c r="AJ117" s="66"/>
      <c r="AK117" s="66" t="s">
        <v>1551</v>
      </c>
      <c r="AL117" s="66"/>
      <c r="AM117" s="66"/>
      <c r="AN117" s="68">
        <v>42650.205231481479</v>
      </c>
      <c r="AO117" s="66"/>
      <c r="AP117" s="66" t="b">
        <v>1</v>
      </c>
      <c r="AQ117" s="66" t="b">
        <v>0</v>
      </c>
      <c r="AR117" s="66" t="b">
        <v>0</v>
      </c>
      <c r="AS117" s="66" t="s">
        <v>297</v>
      </c>
      <c r="AT117" s="66">
        <v>0</v>
      </c>
      <c r="AU117" s="66"/>
      <c r="AV117" s="66" t="b">
        <v>0</v>
      </c>
      <c r="AW117" s="66" t="s">
        <v>423</v>
      </c>
      <c r="AX117" s="69" t="s">
        <v>1560</v>
      </c>
      <c r="AY117" s="66" t="s">
        <v>66</v>
      </c>
      <c r="AZ117" s="48"/>
      <c r="BA117" s="48"/>
      <c r="BB117" s="48"/>
      <c r="BC117" s="48"/>
      <c r="BD117" s="48"/>
      <c r="BE117" s="48"/>
      <c r="BF117" s="118" t="s">
        <v>8852</v>
      </c>
      <c r="BG117" s="118" t="s">
        <v>8852</v>
      </c>
      <c r="BH117" s="118" t="s">
        <v>9181</v>
      </c>
      <c r="BI117" s="118" t="s">
        <v>9181</v>
      </c>
      <c r="BJ117" s="117" t="s">
        <v>1572</v>
      </c>
      <c r="BK117" s="120" t="str">
        <f>VLOOKUP(Vertices[[#This Row],[State]],'Sentiment Classification'!E:G,3,FALSE)</f>
        <v>West</v>
      </c>
      <c r="BL117" s="65" t="str">
        <f>REPLACE(INDEX(GroupVertices[Group], MATCH(Vertices[[#This Row],[Vertex]],GroupVertices[Vertex],0)),1,1,"")</f>
        <v>est</v>
      </c>
    </row>
    <row r="118" spans="1:64" x14ac:dyDescent="0.25">
      <c r="A118" s="64" t="s">
        <v>1510</v>
      </c>
      <c r="B118" s="79"/>
      <c r="C118" s="79"/>
      <c r="D118" s="87"/>
      <c r="E118" s="104"/>
      <c r="F118" s="75" t="s">
        <v>1522</v>
      </c>
      <c r="G118" s="105"/>
      <c r="H118" s="77"/>
      <c r="I118" s="90"/>
      <c r="J118" s="106"/>
      <c r="K118" s="77" t="s">
        <v>1568</v>
      </c>
      <c r="L118" s="107"/>
      <c r="M118" s="101">
        <v>6782.86083984375</v>
      </c>
      <c r="N118" s="101">
        <v>8844.4755859375</v>
      </c>
      <c r="O118" s="102"/>
      <c r="P118" s="103"/>
      <c r="Q118" s="103"/>
      <c r="R118" s="73"/>
      <c r="S118" s="48"/>
      <c r="T118" s="48"/>
      <c r="U118" s="49"/>
      <c r="V118" s="49"/>
      <c r="W118" s="49"/>
      <c r="X118" s="49"/>
      <c r="Y118" s="49"/>
      <c r="Z118" s="49"/>
      <c r="AA118" s="91">
        <v>118</v>
      </c>
      <c r="AB118" s="91"/>
      <c r="AC118" s="92"/>
      <c r="AD118" s="66" t="s">
        <v>1543</v>
      </c>
      <c r="AE118" s="66">
        <v>228</v>
      </c>
      <c r="AF118" s="66">
        <v>2207</v>
      </c>
      <c r="AG118" s="66">
        <v>53646</v>
      </c>
      <c r="AH118" s="66">
        <v>2530</v>
      </c>
      <c r="AI118" s="66">
        <v>-14400</v>
      </c>
      <c r="AJ118" s="66" t="s">
        <v>1548</v>
      </c>
      <c r="AK118" s="66" t="s">
        <v>625</v>
      </c>
      <c r="AL118" s="66"/>
      <c r="AM118" s="66" t="s">
        <v>1554</v>
      </c>
      <c r="AN118" s="68">
        <v>40742.514976851853</v>
      </c>
      <c r="AO118" s="66"/>
      <c r="AP118" s="66" t="b">
        <v>0</v>
      </c>
      <c r="AQ118" s="66" t="b">
        <v>0</v>
      </c>
      <c r="AR118" s="66" t="b">
        <v>1</v>
      </c>
      <c r="AS118" s="66" t="s">
        <v>297</v>
      </c>
      <c r="AT118" s="66">
        <v>53</v>
      </c>
      <c r="AU118" s="69" t="s">
        <v>1264</v>
      </c>
      <c r="AV118" s="66" t="b">
        <v>0</v>
      </c>
      <c r="AW118" s="66" t="s">
        <v>423</v>
      </c>
      <c r="AX118" s="69" t="s">
        <v>1561</v>
      </c>
      <c r="AY118" s="66" t="s">
        <v>66</v>
      </c>
      <c r="AZ118" s="48"/>
      <c r="BA118" s="48"/>
      <c r="BB118" s="48"/>
      <c r="BC118" s="48"/>
      <c r="BD118" s="48"/>
      <c r="BE118" s="48"/>
      <c r="BF118" s="118"/>
      <c r="BG118" s="118"/>
      <c r="BH118" s="118"/>
      <c r="BI118" s="118"/>
      <c r="BJ118" s="117" t="s">
        <v>1572</v>
      </c>
      <c r="BK118" s="120" t="str">
        <f>VLOOKUP(Vertices[[#This Row],[State]],'Sentiment Classification'!E:G,3,FALSE)</f>
        <v>West</v>
      </c>
      <c r="BL118" s="65" t="s">
        <v>9476</v>
      </c>
    </row>
    <row r="119" spans="1:64" x14ac:dyDescent="0.25">
      <c r="A119" s="64" t="s">
        <v>1511</v>
      </c>
      <c r="B119" s="79"/>
      <c r="C119" s="79"/>
      <c r="D119" s="87"/>
      <c r="E119" s="104"/>
      <c r="F119" s="75" t="s">
        <v>1523</v>
      </c>
      <c r="G119" s="105"/>
      <c r="H119" s="77"/>
      <c r="I119" s="90"/>
      <c r="J119" s="106"/>
      <c r="K119" s="77" t="s">
        <v>7425</v>
      </c>
      <c r="L119" s="107"/>
      <c r="M119" s="101">
        <v>6896.58740234375</v>
      </c>
      <c r="N119" s="101">
        <v>8740.33984375</v>
      </c>
      <c r="O119" s="102"/>
      <c r="P119" s="103"/>
      <c r="Q119" s="103"/>
      <c r="R119" s="73"/>
      <c r="S119" s="48">
        <v>0</v>
      </c>
      <c r="T119" s="48">
        <v>2</v>
      </c>
      <c r="U119" s="49">
        <v>130</v>
      </c>
      <c r="V119" s="49">
        <v>1.7544000000000001E-2</v>
      </c>
      <c r="W119" s="49">
        <v>0</v>
      </c>
      <c r="X119" s="49">
        <v>0.98031500000000005</v>
      </c>
      <c r="Y119" s="49">
        <v>0</v>
      </c>
      <c r="Z119" s="49">
        <v>0</v>
      </c>
      <c r="AA119" s="91">
        <v>119</v>
      </c>
      <c r="AB119" s="91"/>
      <c r="AC119" s="92"/>
      <c r="AD119" s="66" t="s">
        <v>1544</v>
      </c>
      <c r="AE119" s="66">
        <v>144</v>
      </c>
      <c r="AF119" s="66">
        <v>12</v>
      </c>
      <c r="AG119" s="66">
        <v>348</v>
      </c>
      <c r="AH119" s="66">
        <v>222</v>
      </c>
      <c r="AI119" s="66"/>
      <c r="AJ119" s="66" t="s">
        <v>1549</v>
      </c>
      <c r="AK119" s="66" t="s">
        <v>364</v>
      </c>
      <c r="AL119" s="66"/>
      <c r="AM119" s="66"/>
      <c r="AN119" s="68">
        <v>40307.083715277775</v>
      </c>
      <c r="AO119" s="69" t="s">
        <v>1555</v>
      </c>
      <c r="AP119" s="66" t="b">
        <v>1</v>
      </c>
      <c r="AQ119" s="66" t="b">
        <v>0</v>
      </c>
      <c r="AR119" s="66" t="b">
        <v>0</v>
      </c>
      <c r="AS119" s="66" t="s">
        <v>297</v>
      </c>
      <c r="AT119" s="66">
        <v>0</v>
      </c>
      <c r="AU119" s="69" t="s">
        <v>409</v>
      </c>
      <c r="AV119" s="66" t="b">
        <v>0</v>
      </c>
      <c r="AW119" s="66" t="s">
        <v>423</v>
      </c>
      <c r="AX119" s="69" t="s">
        <v>1562</v>
      </c>
      <c r="AY119" s="66" t="s">
        <v>66</v>
      </c>
      <c r="AZ119" s="48" t="s">
        <v>8773</v>
      </c>
      <c r="BA119" s="48" t="s">
        <v>8773</v>
      </c>
      <c r="BB119" s="48" t="s">
        <v>525</v>
      </c>
      <c r="BC119" s="48" t="s">
        <v>525</v>
      </c>
      <c r="BD119" s="48"/>
      <c r="BE119" s="48"/>
      <c r="BF119" s="118" t="s">
        <v>8853</v>
      </c>
      <c r="BG119" s="118" t="s">
        <v>9103</v>
      </c>
      <c r="BH119" s="118" t="s">
        <v>9182</v>
      </c>
      <c r="BI119" s="118" t="s">
        <v>9182</v>
      </c>
      <c r="BJ119" s="117" t="s">
        <v>1572</v>
      </c>
      <c r="BK119" s="120" t="str">
        <f>VLOOKUP(Vertices[[#This Row],[State]],'Sentiment Classification'!E:G,3,FALSE)</f>
        <v>West</v>
      </c>
      <c r="BL119" s="65" t="str">
        <f>REPLACE(INDEX(GroupVertices[Group], MATCH(Vertices[[#This Row],[Vertex]],GroupVertices[Vertex],0)),1,1,"")</f>
        <v>est</v>
      </c>
    </row>
    <row r="120" spans="1:64" x14ac:dyDescent="0.25">
      <c r="A120" s="64" t="s">
        <v>1515</v>
      </c>
      <c r="B120" s="79"/>
      <c r="C120" s="79"/>
      <c r="D120" s="87"/>
      <c r="E120" s="104"/>
      <c r="F120" s="75" t="s">
        <v>1558</v>
      </c>
      <c r="G120" s="105"/>
      <c r="H120" s="77"/>
      <c r="I120" s="90"/>
      <c r="J120" s="106"/>
      <c r="K120" s="77" t="s">
        <v>1569</v>
      </c>
      <c r="L120" s="107"/>
      <c r="M120" s="101">
        <v>6516.88818359375</v>
      </c>
      <c r="N120" s="101">
        <v>8574.72265625</v>
      </c>
      <c r="O120" s="102"/>
      <c r="P120" s="103"/>
      <c r="Q120" s="103"/>
      <c r="R120" s="73"/>
      <c r="S120" s="48">
        <v>2</v>
      </c>
      <c r="T120" s="48">
        <v>0</v>
      </c>
      <c r="U120" s="49">
        <v>144</v>
      </c>
      <c r="V120" s="49">
        <v>0.02</v>
      </c>
      <c r="W120" s="49">
        <v>0</v>
      </c>
      <c r="X120" s="49">
        <v>0.94589000000000001</v>
      </c>
      <c r="Y120" s="49">
        <v>0</v>
      </c>
      <c r="Z120" s="49">
        <v>0</v>
      </c>
      <c r="AA120" s="91">
        <v>120</v>
      </c>
      <c r="AB120" s="91"/>
      <c r="AC120" s="92"/>
      <c r="AD120" s="66" t="s">
        <v>1545</v>
      </c>
      <c r="AE120" s="66">
        <v>223</v>
      </c>
      <c r="AF120" s="66">
        <v>1010434</v>
      </c>
      <c r="AG120" s="66">
        <v>8740</v>
      </c>
      <c r="AH120" s="66">
        <v>399</v>
      </c>
      <c r="AI120" s="66"/>
      <c r="AJ120" s="66" t="s">
        <v>1550</v>
      </c>
      <c r="AK120" s="66" t="s">
        <v>1167</v>
      </c>
      <c r="AL120" s="69" t="s">
        <v>1552</v>
      </c>
      <c r="AM120" s="66"/>
      <c r="AN120" s="68">
        <v>39914.311643518522</v>
      </c>
      <c r="AO120" s="69" t="s">
        <v>1556</v>
      </c>
      <c r="AP120" s="66" t="b">
        <v>1</v>
      </c>
      <c r="AQ120" s="66" t="b">
        <v>0</v>
      </c>
      <c r="AR120" s="66" t="b">
        <v>1</v>
      </c>
      <c r="AS120" s="66" t="s">
        <v>297</v>
      </c>
      <c r="AT120" s="66">
        <v>909</v>
      </c>
      <c r="AU120" s="69" t="s">
        <v>409</v>
      </c>
      <c r="AV120" s="66" t="b">
        <v>1</v>
      </c>
      <c r="AW120" s="66" t="s">
        <v>423</v>
      </c>
      <c r="AX120" s="69" t="s">
        <v>1563</v>
      </c>
      <c r="AY120" s="66" t="s">
        <v>65</v>
      </c>
      <c r="AZ120" s="48"/>
      <c r="BA120" s="48"/>
      <c r="BB120" s="48"/>
      <c r="BC120" s="48"/>
      <c r="BD120" s="48"/>
      <c r="BE120" s="48"/>
      <c r="BF120" s="48"/>
      <c r="BG120" s="48"/>
      <c r="BH120" s="48"/>
      <c r="BI120" s="48"/>
      <c r="BJ120" s="117" t="s">
        <v>1572</v>
      </c>
      <c r="BK120" s="120" t="str">
        <f>VLOOKUP(Vertices[[#This Row],[State]],'Sentiment Classification'!E:G,3,FALSE)</f>
        <v>West</v>
      </c>
      <c r="BL120" s="65" t="str">
        <f>REPLACE(INDEX(GroupVertices[Group], MATCH(Vertices[[#This Row],[Vertex]],GroupVertices[Vertex],0)),1,1,"")</f>
        <v>est</v>
      </c>
    </row>
    <row r="121" spans="1:64" x14ac:dyDescent="0.25">
      <c r="A121" s="64" t="s">
        <v>1512</v>
      </c>
      <c r="B121" s="79"/>
      <c r="C121" s="79"/>
      <c r="D121" s="87"/>
      <c r="E121" s="104"/>
      <c r="F121" s="75" t="s">
        <v>1524</v>
      </c>
      <c r="G121" s="105"/>
      <c r="H121" s="77"/>
      <c r="I121" s="90"/>
      <c r="J121" s="106"/>
      <c r="K121" s="77" t="s">
        <v>1570</v>
      </c>
      <c r="L121" s="107"/>
      <c r="M121" s="101">
        <v>6433.0087890625</v>
      </c>
      <c r="N121" s="101">
        <v>8897.626953125</v>
      </c>
      <c r="O121" s="102"/>
      <c r="P121" s="103"/>
      <c r="Q121" s="103"/>
      <c r="R121" s="73"/>
      <c r="S121" s="48"/>
      <c r="T121" s="48"/>
      <c r="U121" s="49"/>
      <c r="V121" s="49"/>
      <c r="W121" s="49"/>
      <c r="X121" s="49"/>
      <c r="Y121" s="49"/>
      <c r="Z121" s="49"/>
      <c r="AA121" s="91">
        <v>121</v>
      </c>
      <c r="AB121" s="91"/>
      <c r="AC121" s="92"/>
      <c r="AD121" s="66" t="s">
        <v>1546</v>
      </c>
      <c r="AE121" s="66">
        <v>921</v>
      </c>
      <c r="AF121" s="66">
        <v>1933</v>
      </c>
      <c r="AG121" s="66">
        <v>26495</v>
      </c>
      <c r="AH121" s="66">
        <v>7615</v>
      </c>
      <c r="AI121" s="66">
        <v>19800</v>
      </c>
      <c r="AJ121" s="66"/>
      <c r="AK121" s="66" t="s">
        <v>1163</v>
      </c>
      <c r="AL121" s="69" t="s">
        <v>1553</v>
      </c>
      <c r="AM121" s="66" t="s">
        <v>363</v>
      </c>
      <c r="AN121" s="68">
        <v>39791.444398148145</v>
      </c>
      <c r="AO121" s="69" t="s">
        <v>1557</v>
      </c>
      <c r="AP121" s="66" t="b">
        <v>1</v>
      </c>
      <c r="AQ121" s="66" t="b">
        <v>0</v>
      </c>
      <c r="AR121" s="66" t="b">
        <v>1</v>
      </c>
      <c r="AS121" s="66" t="s">
        <v>297</v>
      </c>
      <c r="AT121" s="66">
        <v>0</v>
      </c>
      <c r="AU121" s="69" t="s">
        <v>409</v>
      </c>
      <c r="AV121" s="66" t="b">
        <v>0</v>
      </c>
      <c r="AW121" s="66" t="s">
        <v>423</v>
      </c>
      <c r="AX121" s="69" t="s">
        <v>1564</v>
      </c>
      <c r="AY121" s="66" t="s">
        <v>66</v>
      </c>
      <c r="AZ121" s="48"/>
      <c r="BA121" s="48"/>
      <c r="BB121" s="48"/>
      <c r="BC121" s="48"/>
      <c r="BD121" s="48"/>
      <c r="BE121" s="48"/>
      <c r="BF121" s="118"/>
      <c r="BG121" s="118"/>
      <c r="BH121" s="118"/>
      <c r="BI121" s="118"/>
      <c r="BJ121" s="117" t="s">
        <v>1572</v>
      </c>
      <c r="BK121" s="120" t="str">
        <f>VLOOKUP(Vertices[[#This Row],[State]],'Sentiment Classification'!E:G,3,FALSE)</f>
        <v>West</v>
      </c>
      <c r="BL121" s="65" t="s">
        <v>9476</v>
      </c>
    </row>
    <row r="122" spans="1:64" x14ac:dyDescent="0.25">
      <c r="A122" s="80" t="s">
        <v>1514</v>
      </c>
      <c r="B122" s="86"/>
      <c r="C122" s="86"/>
      <c r="D122" s="94"/>
      <c r="E122" s="96"/>
      <c r="F122" s="76" t="s">
        <v>1526</v>
      </c>
      <c r="G122" s="86"/>
      <c r="H122" s="78"/>
      <c r="I122" s="97"/>
      <c r="J122" s="97"/>
      <c r="K122" s="78" t="s">
        <v>1571</v>
      </c>
      <c r="L122" s="108"/>
      <c r="M122" s="109">
        <v>7252.787109375</v>
      </c>
      <c r="N122" s="109">
        <v>8827.869140625</v>
      </c>
      <c r="O122" s="110"/>
      <c r="P122" s="111"/>
      <c r="Q122" s="111"/>
      <c r="R122" s="74"/>
      <c r="S122" s="48">
        <v>0</v>
      </c>
      <c r="T122" s="48">
        <v>2</v>
      </c>
      <c r="U122" s="49">
        <v>0</v>
      </c>
      <c r="V122" s="49">
        <v>1.4859999999999999E-3</v>
      </c>
      <c r="W122" s="49">
        <v>1.059E-3</v>
      </c>
      <c r="X122" s="49">
        <v>0.81145900000000004</v>
      </c>
      <c r="Y122" s="49">
        <v>0.5</v>
      </c>
      <c r="Z122" s="49">
        <v>0</v>
      </c>
      <c r="AA122" s="112">
        <v>122</v>
      </c>
      <c r="AB122" s="112"/>
      <c r="AC122" s="99"/>
      <c r="AD122" s="81" t="s">
        <v>1547</v>
      </c>
      <c r="AE122" s="81">
        <v>106</v>
      </c>
      <c r="AF122" s="81">
        <v>31</v>
      </c>
      <c r="AG122" s="81">
        <v>1362</v>
      </c>
      <c r="AH122" s="81">
        <v>1140</v>
      </c>
      <c r="AI122" s="81">
        <v>-25200</v>
      </c>
      <c r="AJ122" s="81"/>
      <c r="AK122" s="81"/>
      <c r="AL122" s="81"/>
      <c r="AM122" s="81" t="s">
        <v>391</v>
      </c>
      <c r="AN122" s="83">
        <v>42801.326724537037</v>
      </c>
      <c r="AO122" s="81"/>
      <c r="AP122" s="81" t="b">
        <v>1</v>
      </c>
      <c r="AQ122" s="81" t="b">
        <v>0</v>
      </c>
      <c r="AR122" s="81" t="b">
        <v>0</v>
      </c>
      <c r="AS122" s="81" t="s">
        <v>659</v>
      </c>
      <c r="AT122" s="81">
        <v>0</v>
      </c>
      <c r="AU122" s="81"/>
      <c r="AV122" s="81" t="b">
        <v>0</v>
      </c>
      <c r="AW122" s="81" t="s">
        <v>423</v>
      </c>
      <c r="AX122" s="84" t="s">
        <v>1565</v>
      </c>
      <c r="AY122" s="81" t="s">
        <v>66</v>
      </c>
      <c r="AZ122" s="48"/>
      <c r="BA122" s="48"/>
      <c r="BB122" s="48"/>
      <c r="BC122" s="48"/>
      <c r="BD122" s="48"/>
      <c r="BE122" s="48"/>
      <c r="BF122" s="118" t="s">
        <v>8851</v>
      </c>
      <c r="BG122" s="118" t="s">
        <v>8851</v>
      </c>
      <c r="BH122" s="118" t="s">
        <v>9180</v>
      </c>
      <c r="BI122" s="118" t="s">
        <v>9180</v>
      </c>
      <c r="BJ122" s="117" t="s">
        <v>1572</v>
      </c>
      <c r="BK122" s="120" t="str">
        <f>VLOOKUP(Vertices[[#This Row],[State]],'Sentiment Classification'!E:G,3,FALSE)</f>
        <v>West</v>
      </c>
      <c r="BL122" s="65" t="str">
        <f>REPLACE(INDEX(GroupVertices[Group], MATCH(Vertices[[#This Row],[Vertex]],GroupVertices[Vertex],0)),1,1,"")</f>
        <v>est</v>
      </c>
    </row>
    <row r="123" spans="1:64" x14ac:dyDescent="0.25">
      <c r="A123" s="64" t="s">
        <v>1573</v>
      </c>
      <c r="B123" s="79"/>
      <c r="C123" s="79"/>
      <c r="D123" s="87"/>
      <c r="E123" s="104"/>
      <c r="F123" s="75" t="s">
        <v>1670</v>
      </c>
      <c r="G123" s="105"/>
      <c r="H123" s="77"/>
      <c r="I123" s="90"/>
      <c r="J123" s="106"/>
      <c r="K123" s="77" t="s">
        <v>2015</v>
      </c>
      <c r="L123" s="107"/>
      <c r="M123" s="101">
        <v>6877.84716796875</v>
      </c>
      <c r="N123" s="101">
        <v>8663.3759765625</v>
      </c>
      <c r="O123" s="102"/>
      <c r="P123" s="103"/>
      <c r="Q123" s="103"/>
      <c r="R123" s="73"/>
      <c r="S123" s="48">
        <v>0</v>
      </c>
      <c r="T123" s="48">
        <v>1</v>
      </c>
      <c r="U123" s="49">
        <v>0</v>
      </c>
      <c r="V123" s="49">
        <v>8.9400000000000005E-4</v>
      </c>
      <c r="W123" s="49">
        <v>3.9999999999999998E-6</v>
      </c>
      <c r="X123" s="49">
        <v>0.533775</v>
      </c>
      <c r="Y123" s="49">
        <v>0</v>
      </c>
      <c r="Z123" s="49">
        <v>0</v>
      </c>
      <c r="AA123" s="91">
        <v>123</v>
      </c>
      <c r="AB123" s="91"/>
      <c r="AC123" s="92"/>
      <c r="AD123" s="66" t="s">
        <v>1786</v>
      </c>
      <c r="AE123" s="66">
        <v>74</v>
      </c>
      <c r="AF123" s="66">
        <v>11</v>
      </c>
      <c r="AG123" s="66">
        <v>84</v>
      </c>
      <c r="AH123" s="66">
        <v>107</v>
      </c>
      <c r="AI123" s="66"/>
      <c r="AJ123" s="66"/>
      <c r="AK123" s="66"/>
      <c r="AL123" s="66"/>
      <c r="AM123" s="66"/>
      <c r="AN123" s="68">
        <v>42614.375277777777</v>
      </c>
      <c r="AO123" s="69" t="s">
        <v>1910</v>
      </c>
      <c r="AP123" s="66" t="b">
        <v>1</v>
      </c>
      <c r="AQ123" s="66" t="b">
        <v>0</v>
      </c>
      <c r="AR123" s="66" t="b">
        <v>0</v>
      </c>
      <c r="AS123" s="66" t="s">
        <v>297</v>
      </c>
      <c r="AT123" s="66">
        <v>0</v>
      </c>
      <c r="AU123" s="66"/>
      <c r="AV123" s="66" t="b">
        <v>0</v>
      </c>
      <c r="AW123" s="66" t="s">
        <v>423</v>
      </c>
      <c r="AX123" s="69" t="s">
        <v>1972</v>
      </c>
      <c r="AY123" s="66" t="s">
        <v>66</v>
      </c>
      <c r="AZ123" s="48"/>
      <c r="BA123" s="48"/>
      <c r="BB123" s="48"/>
      <c r="BC123" s="48"/>
      <c r="BD123" s="48"/>
      <c r="BE123" s="48"/>
      <c r="BF123" s="118" t="s">
        <v>8854</v>
      </c>
      <c r="BG123" s="118" t="s">
        <v>8854</v>
      </c>
      <c r="BH123" s="118" t="s">
        <v>9183</v>
      </c>
      <c r="BI123" s="118" t="s">
        <v>9183</v>
      </c>
      <c r="BJ123" s="117" t="s">
        <v>1867</v>
      </c>
      <c r="BK123" s="120" t="str">
        <f>VLOOKUP(Vertices[[#This Row],[State]],'Sentiment Classification'!E:G,3,FALSE)</f>
        <v>West</v>
      </c>
      <c r="BL123" s="65" t="str">
        <f>REPLACE(INDEX(GroupVertices[Group], MATCH(Vertices[[#This Row],[Vertex]],GroupVertices[Vertex],0)),1,1,"")</f>
        <v>est</v>
      </c>
    </row>
    <row r="124" spans="1:64" x14ac:dyDescent="0.25">
      <c r="A124" s="64" t="s">
        <v>1574</v>
      </c>
      <c r="B124" s="79"/>
      <c r="C124" s="79"/>
      <c r="D124" s="87"/>
      <c r="E124" s="104"/>
      <c r="F124" s="75" t="s">
        <v>1959</v>
      </c>
      <c r="G124" s="105"/>
      <c r="H124" s="77"/>
      <c r="I124" s="90"/>
      <c r="J124" s="106"/>
      <c r="K124" s="77" t="s">
        <v>2016</v>
      </c>
      <c r="L124" s="107"/>
      <c r="M124" s="101">
        <v>6902.71728515625</v>
      </c>
      <c r="N124" s="101">
        <v>8692.3291015625</v>
      </c>
      <c r="O124" s="102"/>
      <c r="P124" s="103"/>
      <c r="Q124" s="103"/>
      <c r="R124" s="73"/>
      <c r="S124" s="48">
        <v>0</v>
      </c>
      <c r="T124" s="48">
        <v>1</v>
      </c>
      <c r="U124" s="49">
        <v>0</v>
      </c>
      <c r="V124" s="49">
        <v>1.374E-3</v>
      </c>
      <c r="W124" s="49">
        <v>4.1599999999999997E-4</v>
      </c>
      <c r="X124" s="49">
        <v>0.44704100000000002</v>
      </c>
      <c r="Y124" s="49">
        <v>0</v>
      </c>
      <c r="Z124" s="49">
        <v>0</v>
      </c>
      <c r="AA124" s="91">
        <v>124</v>
      </c>
      <c r="AB124" s="91"/>
      <c r="AC124" s="92"/>
      <c r="AD124" s="66" t="s">
        <v>1787</v>
      </c>
      <c r="AE124" s="66">
        <v>96</v>
      </c>
      <c r="AF124" s="66">
        <v>63</v>
      </c>
      <c r="AG124" s="66">
        <v>165</v>
      </c>
      <c r="AH124" s="66">
        <v>75</v>
      </c>
      <c r="AI124" s="66"/>
      <c r="AJ124" s="66" t="s">
        <v>1826</v>
      </c>
      <c r="AK124" s="66" t="s">
        <v>1477</v>
      </c>
      <c r="AL124" s="66"/>
      <c r="AM124" s="66"/>
      <c r="AN124" s="68">
        <v>40745.711215277777</v>
      </c>
      <c r="AO124" s="69" t="s">
        <v>1911</v>
      </c>
      <c r="AP124" s="66" t="b">
        <v>1</v>
      </c>
      <c r="AQ124" s="66" t="b">
        <v>0</v>
      </c>
      <c r="AR124" s="66" t="b">
        <v>0</v>
      </c>
      <c r="AS124" s="66" t="s">
        <v>297</v>
      </c>
      <c r="AT124" s="66">
        <v>0</v>
      </c>
      <c r="AU124" s="69" t="s">
        <v>409</v>
      </c>
      <c r="AV124" s="66" t="b">
        <v>0</v>
      </c>
      <c r="AW124" s="66" t="s">
        <v>423</v>
      </c>
      <c r="AX124" s="69" t="s">
        <v>1973</v>
      </c>
      <c r="AY124" s="66" t="s">
        <v>66</v>
      </c>
      <c r="AZ124" s="48"/>
      <c r="BA124" s="48"/>
      <c r="BB124" s="48"/>
      <c r="BC124" s="48"/>
      <c r="BD124" s="48" t="s">
        <v>1657</v>
      </c>
      <c r="BE124" s="48" t="s">
        <v>1657</v>
      </c>
      <c r="BF124" s="118" t="s">
        <v>8855</v>
      </c>
      <c r="BG124" s="118" t="s">
        <v>8855</v>
      </c>
      <c r="BH124" s="118" t="s">
        <v>9184</v>
      </c>
      <c r="BI124" s="118" t="s">
        <v>9184</v>
      </c>
      <c r="BJ124" s="117" t="s">
        <v>1867</v>
      </c>
      <c r="BK124" s="120" t="str">
        <f>VLOOKUP(Vertices[[#This Row],[State]],'Sentiment Classification'!E:G,3,FALSE)</f>
        <v>West</v>
      </c>
      <c r="BL124" s="65" t="str">
        <f>REPLACE(INDEX(GroupVertices[Group], MATCH(Vertices[[#This Row],[Vertex]],GroupVertices[Vertex],0)),1,1,"")</f>
        <v>est</v>
      </c>
    </row>
    <row r="125" spans="1:64" x14ac:dyDescent="0.25">
      <c r="A125" s="64" t="s">
        <v>1575</v>
      </c>
      <c r="B125" s="79"/>
      <c r="C125" s="79"/>
      <c r="D125" s="87"/>
      <c r="E125" s="104"/>
      <c r="F125" s="75" t="s">
        <v>1671</v>
      </c>
      <c r="G125" s="105"/>
      <c r="H125" s="77"/>
      <c r="I125" s="90"/>
      <c r="J125" s="106"/>
      <c r="K125" s="77" t="s">
        <v>2017</v>
      </c>
      <c r="L125" s="107"/>
      <c r="M125" s="101">
        <v>5993.7705078125</v>
      </c>
      <c r="N125" s="101">
        <v>9290.09765625</v>
      </c>
      <c r="O125" s="102"/>
      <c r="P125" s="103"/>
      <c r="Q125" s="103"/>
      <c r="R125" s="73"/>
      <c r="S125" s="48"/>
      <c r="T125" s="48"/>
      <c r="U125" s="49"/>
      <c r="V125" s="49"/>
      <c r="W125" s="49"/>
      <c r="X125" s="49"/>
      <c r="Y125" s="49"/>
      <c r="Z125" s="49"/>
      <c r="AA125" s="91">
        <v>125</v>
      </c>
      <c r="AB125" s="91"/>
      <c r="AC125" s="92"/>
      <c r="AD125" s="66" t="s">
        <v>1788</v>
      </c>
      <c r="AE125" s="66">
        <v>96</v>
      </c>
      <c r="AF125" s="66">
        <v>49</v>
      </c>
      <c r="AG125" s="66">
        <v>1051</v>
      </c>
      <c r="AH125" s="66">
        <v>9</v>
      </c>
      <c r="AI125" s="66"/>
      <c r="AJ125" s="66" t="s">
        <v>1827</v>
      </c>
      <c r="AK125" s="66" t="s">
        <v>388</v>
      </c>
      <c r="AL125" s="69" t="s">
        <v>1886</v>
      </c>
      <c r="AM125" s="66"/>
      <c r="AN125" s="68">
        <v>40989.698240740741</v>
      </c>
      <c r="AO125" s="69" t="s">
        <v>1912</v>
      </c>
      <c r="AP125" s="66" t="b">
        <v>0</v>
      </c>
      <c r="AQ125" s="66" t="b">
        <v>0</v>
      </c>
      <c r="AR125" s="66" t="b">
        <v>1</v>
      </c>
      <c r="AS125" s="66" t="s">
        <v>297</v>
      </c>
      <c r="AT125" s="66">
        <v>0</v>
      </c>
      <c r="AU125" s="69" t="s">
        <v>409</v>
      </c>
      <c r="AV125" s="66" t="b">
        <v>0</v>
      </c>
      <c r="AW125" s="66" t="s">
        <v>423</v>
      </c>
      <c r="AX125" s="69" t="s">
        <v>1974</v>
      </c>
      <c r="AY125" s="66" t="s">
        <v>66</v>
      </c>
      <c r="AZ125" s="48"/>
      <c r="BA125" s="48"/>
      <c r="BB125" s="48"/>
      <c r="BC125" s="48"/>
      <c r="BD125" s="48"/>
      <c r="BE125" s="48"/>
      <c r="BF125" s="118"/>
      <c r="BG125" s="118"/>
      <c r="BH125" s="118"/>
      <c r="BI125" s="118"/>
      <c r="BJ125" s="117" t="s">
        <v>1867</v>
      </c>
      <c r="BK125" s="120" t="str">
        <f>VLOOKUP(Vertices[[#This Row],[State]],'Sentiment Classification'!E:G,3,FALSE)</f>
        <v>West</v>
      </c>
      <c r="BL125" s="65" t="s">
        <v>9476</v>
      </c>
    </row>
    <row r="126" spans="1:64" x14ac:dyDescent="0.25">
      <c r="A126" s="64" t="s">
        <v>1576</v>
      </c>
      <c r="B126" s="79"/>
      <c r="C126" s="79"/>
      <c r="D126" s="87"/>
      <c r="E126" s="104"/>
      <c r="F126" s="75" t="s">
        <v>1672</v>
      </c>
      <c r="G126" s="105"/>
      <c r="H126" s="77"/>
      <c r="I126" s="90"/>
      <c r="J126" s="106"/>
      <c r="K126" s="77" t="s">
        <v>2018</v>
      </c>
      <c r="L126" s="107"/>
      <c r="M126" s="101">
        <v>6836.3701171875</v>
      </c>
      <c r="N126" s="101">
        <v>8744.5107421875</v>
      </c>
      <c r="O126" s="102"/>
      <c r="P126" s="103"/>
      <c r="Q126" s="103"/>
      <c r="R126" s="73"/>
      <c r="S126" s="48">
        <v>0</v>
      </c>
      <c r="T126" s="48">
        <v>1</v>
      </c>
      <c r="U126" s="49">
        <v>0</v>
      </c>
      <c r="V126" s="49">
        <v>1.4840000000000001E-3</v>
      </c>
      <c r="W126" s="49">
        <v>9.9700000000000006E-4</v>
      </c>
      <c r="X126" s="49">
        <v>0.48002499999999998</v>
      </c>
      <c r="Y126" s="49">
        <v>0</v>
      </c>
      <c r="Z126" s="49">
        <v>0</v>
      </c>
      <c r="AA126" s="91">
        <v>126</v>
      </c>
      <c r="AB126" s="91"/>
      <c r="AC126" s="92"/>
      <c r="AD126" s="66" t="s">
        <v>1789</v>
      </c>
      <c r="AE126" s="66">
        <v>64</v>
      </c>
      <c r="AF126" s="66">
        <v>15</v>
      </c>
      <c r="AG126" s="66">
        <v>118</v>
      </c>
      <c r="AH126" s="66">
        <v>8</v>
      </c>
      <c r="AI126" s="66">
        <v>19800</v>
      </c>
      <c r="AJ126" s="66" t="s">
        <v>1828</v>
      </c>
      <c r="AK126" s="66" t="s">
        <v>1864</v>
      </c>
      <c r="AL126" s="69" t="s">
        <v>1887</v>
      </c>
      <c r="AM126" s="66" t="s">
        <v>388</v>
      </c>
      <c r="AN126" s="68">
        <v>40169.524282407408</v>
      </c>
      <c r="AO126" s="69" t="s">
        <v>1913</v>
      </c>
      <c r="AP126" s="66" t="b">
        <v>0</v>
      </c>
      <c r="AQ126" s="66" t="b">
        <v>0</v>
      </c>
      <c r="AR126" s="66" t="b">
        <v>0</v>
      </c>
      <c r="AS126" s="66" t="s">
        <v>297</v>
      </c>
      <c r="AT126" s="66">
        <v>0</v>
      </c>
      <c r="AU126" s="69" t="s">
        <v>1947</v>
      </c>
      <c r="AV126" s="66" t="b">
        <v>0</v>
      </c>
      <c r="AW126" s="66" t="s">
        <v>423</v>
      </c>
      <c r="AX126" s="69" t="s">
        <v>1975</v>
      </c>
      <c r="AY126" s="66" t="s">
        <v>66</v>
      </c>
      <c r="AZ126" s="48"/>
      <c r="BA126" s="48"/>
      <c r="BB126" s="48"/>
      <c r="BC126" s="48"/>
      <c r="BD126" s="48"/>
      <c r="BE126" s="48"/>
      <c r="BF126" s="118" t="s">
        <v>8856</v>
      </c>
      <c r="BG126" s="118" t="s">
        <v>8856</v>
      </c>
      <c r="BH126" s="118" t="s">
        <v>9185</v>
      </c>
      <c r="BI126" s="118" t="s">
        <v>9185</v>
      </c>
      <c r="BJ126" s="117" t="s">
        <v>1867</v>
      </c>
      <c r="BK126" s="120" t="str">
        <f>VLOOKUP(Vertices[[#This Row],[State]],'Sentiment Classification'!E:G,3,FALSE)</f>
        <v>West</v>
      </c>
      <c r="BL126" s="65" t="str">
        <f>REPLACE(INDEX(GroupVertices[Group], MATCH(Vertices[[#This Row],[Vertex]],GroupVertices[Vertex],0)),1,1,"")</f>
        <v>est</v>
      </c>
    </row>
    <row r="127" spans="1:64" x14ac:dyDescent="0.25">
      <c r="A127" s="64" t="s">
        <v>1577</v>
      </c>
      <c r="B127" s="79"/>
      <c r="C127" s="79"/>
      <c r="D127" s="87"/>
      <c r="E127" s="104"/>
      <c r="F127" s="75" t="s">
        <v>1673</v>
      </c>
      <c r="G127" s="105"/>
      <c r="H127" s="77"/>
      <c r="I127" s="90"/>
      <c r="J127" s="106"/>
      <c r="K127" s="77" t="s">
        <v>2019</v>
      </c>
      <c r="L127" s="107"/>
      <c r="M127" s="101">
        <v>6876.28564453125</v>
      </c>
      <c r="N127" s="101">
        <v>8709.904296875</v>
      </c>
      <c r="O127" s="102"/>
      <c r="P127" s="103"/>
      <c r="Q127" s="103"/>
      <c r="R127" s="73"/>
      <c r="S127" s="48">
        <v>0</v>
      </c>
      <c r="T127" s="48">
        <v>1</v>
      </c>
      <c r="U127" s="49">
        <v>0</v>
      </c>
      <c r="V127" s="49">
        <v>0.33333299999999999</v>
      </c>
      <c r="W127" s="49">
        <v>0</v>
      </c>
      <c r="X127" s="49">
        <v>0.77027000000000001</v>
      </c>
      <c r="Y127" s="49">
        <v>0</v>
      </c>
      <c r="Z127" s="49">
        <v>0</v>
      </c>
      <c r="AA127" s="91">
        <v>127</v>
      </c>
      <c r="AB127" s="91"/>
      <c r="AC127" s="92"/>
      <c r="AD127" s="66" t="s">
        <v>1577</v>
      </c>
      <c r="AE127" s="66">
        <v>1983</v>
      </c>
      <c r="AF127" s="66">
        <v>874</v>
      </c>
      <c r="AG127" s="66">
        <v>5627</v>
      </c>
      <c r="AH127" s="66">
        <v>7542</v>
      </c>
      <c r="AI127" s="66">
        <v>19800</v>
      </c>
      <c r="AJ127" s="66" t="s">
        <v>1829</v>
      </c>
      <c r="AK127" s="66" t="s">
        <v>1865</v>
      </c>
      <c r="AL127" s="69" t="s">
        <v>1888</v>
      </c>
      <c r="AM127" s="66" t="s">
        <v>387</v>
      </c>
      <c r="AN127" s="68">
        <v>40273.648935185185</v>
      </c>
      <c r="AO127" s="69" t="s">
        <v>1914</v>
      </c>
      <c r="AP127" s="66" t="b">
        <v>1</v>
      </c>
      <c r="AQ127" s="66" t="b">
        <v>0</v>
      </c>
      <c r="AR127" s="66" t="b">
        <v>1</v>
      </c>
      <c r="AS127" s="66" t="s">
        <v>297</v>
      </c>
      <c r="AT127" s="66">
        <v>8</v>
      </c>
      <c r="AU127" s="69" t="s">
        <v>409</v>
      </c>
      <c r="AV127" s="66" t="b">
        <v>0</v>
      </c>
      <c r="AW127" s="66" t="s">
        <v>423</v>
      </c>
      <c r="AX127" s="69" t="s">
        <v>1976</v>
      </c>
      <c r="AY127" s="66" t="s">
        <v>66</v>
      </c>
      <c r="AZ127" s="48"/>
      <c r="BA127" s="48"/>
      <c r="BB127" s="48"/>
      <c r="BC127" s="48"/>
      <c r="BD127" s="48"/>
      <c r="BE127" s="48"/>
      <c r="BF127" s="118" t="s">
        <v>8857</v>
      </c>
      <c r="BG127" s="118" t="s">
        <v>8857</v>
      </c>
      <c r="BH127" s="118" t="s">
        <v>9186</v>
      </c>
      <c r="BI127" s="118" t="s">
        <v>9186</v>
      </c>
      <c r="BJ127" s="117" t="s">
        <v>1867</v>
      </c>
      <c r="BK127" s="120" t="str">
        <f>VLOOKUP(Vertices[[#This Row],[State]],'Sentiment Classification'!E:G,3,FALSE)</f>
        <v>West</v>
      </c>
      <c r="BL127" s="65" t="str">
        <f>REPLACE(INDEX(GroupVertices[Group], MATCH(Vertices[[#This Row],[Vertex]],GroupVertices[Vertex],0)),1,1,"")</f>
        <v>est</v>
      </c>
    </row>
    <row r="128" spans="1:64" x14ac:dyDescent="0.25">
      <c r="A128" s="64" t="s">
        <v>1606</v>
      </c>
      <c r="B128" s="79"/>
      <c r="C128" s="79"/>
      <c r="D128" s="87"/>
      <c r="E128" s="104"/>
      <c r="F128" s="75" t="s">
        <v>1960</v>
      </c>
      <c r="G128" s="105"/>
      <c r="H128" s="77"/>
      <c r="I128" s="90"/>
      <c r="J128" s="106"/>
      <c r="K128" s="77" t="s">
        <v>2020</v>
      </c>
      <c r="L128" s="107"/>
      <c r="M128" s="101">
        <v>5320.2373046875</v>
      </c>
      <c r="N128" s="101">
        <v>5508.919921875</v>
      </c>
      <c r="O128" s="102"/>
      <c r="P128" s="103"/>
      <c r="Q128" s="103"/>
      <c r="R128" s="73"/>
      <c r="S128" s="48">
        <v>2</v>
      </c>
      <c r="T128" s="48">
        <v>0</v>
      </c>
      <c r="U128" s="49">
        <v>2</v>
      </c>
      <c r="V128" s="49">
        <v>0.5</v>
      </c>
      <c r="W128" s="49">
        <v>0</v>
      </c>
      <c r="X128" s="49">
        <v>1.4594579999999999</v>
      </c>
      <c r="Y128" s="49">
        <v>0</v>
      </c>
      <c r="Z128" s="49">
        <v>0</v>
      </c>
      <c r="AA128" s="91">
        <v>128</v>
      </c>
      <c r="AB128" s="91"/>
      <c r="AC128" s="92"/>
      <c r="AD128" s="66" t="s">
        <v>1790</v>
      </c>
      <c r="AE128" s="66">
        <v>86</v>
      </c>
      <c r="AF128" s="66">
        <v>72620</v>
      </c>
      <c r="AG128" s="66">
        <v>48280</v>
      </c>
      <c r="AH128" s="66">
        <v>2043</v>
      </c>
      <c r="AI128" s="66">
        <v>19800</v>
      </c>
      <c r="AJ128" s="66" t="s">
        <v>1830</v>
      </c>
      <c r="AK128" s="66" t="s">
        <v>365</v>
      </c>
      <c r="AL128" s="69" t="s">
        <v>385</v>
      </c>
      <c r="AM128" s="66" t="s">
        <v>363</v>
      </c>
      <c r="AN128" s="68">
        <v>41626.223599537036</v>
      </c>
      <c r="AO128" s="69" t="s">
        <v>1915</v>
      </c>
      <c r="AP128" s="66" t="b">
        <v>0</v>
      </c>
      <c r="AQ128" s="66" t="b">
        <v>0</v>
      </c>
      <c r="AR128" s="66" t="b">
        <v>0</v>
      </c>
      <c r="AS128" s="66" t="s">
        <v>297</v>
      </c>
      <c r="AT128" s="66">
        <v>115</v>
      </c>
      <c r="AU128" s="69" t="s">
        <v>1948</v>
      </c>
      <c r="AV128" s="66" t="b">
        <v>1</v>
      </c>
      <c r="AW128" s="66" t="s">
        <v>423</v>
      </c>
      <c r="AX128" s="69" t="s">
        <v>1977</v>
      </c>
      <c r="AY128" s="66" t="s">
        <v>65</v>
      </c>
      <c r="AZ128" s="48"/>
      <c r="BA128" s="48"/>
      <c r="BB128" s="48"/>
      <c r="BC128" s="48"/>
      <c r="BD128" s="48"/>
      <c r="BE128" s="48"/>
      <c r="BF128" s="48"/>
      <c r="BG128" s="48"/>
      <c r="BH128" s="48"/>
      <c r="BI128" s="48"/>
      <c r="BJ128" s="117" t="s">
        <v>9452</v>
      </c>
      <c r="BK128" s="119" t="s">
        <v>9452</v>
      </c>
      <c r="BL128" s="65" t="str">
        <f>REPLACE(INDEX(GroupVertices[Group], MATCH(Vertices[[#This Row],[Vertex]],GroupVertices[Vertex],0)),1,1,"")</f>
        <v>A</v>
      </c>
    </row>
    <row r="129" spans="1:64" x14ac:dyDescent="0.25">
      <c r="A129" s="64" t="s">
        <v>1578</v>
      </c>
      <c r="B129" s="79"/>
      <c r="C129" s="79"/>
      <c r="D129" s="87"/>
      <c r="E129" s="104"/>
      <c r="F129" s="75" t="s">
        <v>1674</v>
      </c>
      <c r="G129" s="105"/>
      <c r="H129" s="77"/>
      <c r="I129" s="90"/>
      <c r="J129" s="106"/>
      <c r="K129" s="77" t="s">
        <v>2021</v>
      </c>
      <c r="L129" s="107"/>
      <c r="M129" s="101">
        <v>6905.64208984375</v>
      </c>
      <c r="N129" s="101">
        <v>8679.7021484375</v>
      </c>
      <c r="O129" s="102"/>
      <c r="P129" s="103"/>
      <c r="Q129" s="103"/>
      <c r="R129" s="73"/>
      <c r="S129" s="48">
        <v>0</v>
      </c>
      <c r="T129" s="48">
        <v>1</v>
      </c>
      <c r="U129" s="49">
        <v>0</v>
      </c>
      <c r="V129" s="49">
        <v>8.9800000000000004E-4</v>
      </c>
      <c r="W129" s="49">
        <v>9.0000000000000002E-6</v>
      </c>
      <c r="X129" s="49">
        <v>0.49626399999999998</v>
      </c>
      <c r="Y129" s="49">
        <v>0</v>
      </c>
      <c r="Z129" s="49">
        <v>0</v>
      </c>
      <c r="AA129" s="91">
        <v>129</v>
      </c>
      <c r="AB129" s="91"/>
      <c r="AC129" s="92"/>
      <c r="AD129" s="66" t="s">
        <v>1791</v>
      </c>
      <c r="AE129" s="66">
        <v>194</v>
      </c>
      <c r="AF129" s="66">
        <v>50</v>
      </c>
      <c r="AG129" s="66">
        <v>8703</v>
      </c>
      <c r="AH129" s="66">
        <v>7810</v>
      </c>
      <c r="AI129" s="66"/>
      <c r="AJ129" s="66" t="s">
        <v>1831</v>
      </c>
      <c r="AK129" s="66" t="s">
        <v>1866</v>
      </c>
      <c r="AL129" s="66"/>
      <c r="AM129" s="66"/>
      <c r="AN129" s="68">
        <v>42666.276458333334</v>
      </c>
      <c r="AO129" s="69" t="s">
        <v>1916</v>
      </c>
      <c r="AP129" s="66" t="b">
        <v>1</v>
      </c>
      <c r="AQ129" s="66" t="b">
        <v>0</v>
      </c>
      <c r="AR129" s="66" t="b">
        <v>1</v>
      </c>
      <c r="AS129" s="66" t="s">
        <v>297</v>
      </c>
      <c r="AT129" s="66">
        <v>2</v>
      </c>
      <c r="AU129" s="66"/>
      <c r="AV129" s="66" t="b">
        <v>0</v>
      </c>
      <c r="AW129" s="66" t="s">
        <v>423</v>
      </c>
      <c r="AX129" s="69" t="s">
        <v>1978</v>
      </c>
      <c r="AY129" s="66" t="s">
        <v>66</v>
      </c>
      <c r="AZ129" s="48" t="s">
        <v>1649</v>
      </c>
      <c r="BA129" s="48" t="s">
        <v>1649</v>
      </c>
      <c r="BB129" s="48" t="s">
        <v>251</v>
      </c>
      <c r="BC129" s="48" t="s">
        <v>251</v>
      </c>
      <c r="BD129" s="48"/>
      <c r="BE129" s="48"/>
      <c r="BF129" s="118" t="s">
        <v>8858</v>
      </c>
      <c r="BG129" s="118" t="s">
        <v>8858</v>
      </c>
      <c r="BH129" s="118" t="s">
        <v>9187</v>
      </c>
      <c r="BI129" s="118" t="s">
        <v>9187</v>
      </c>
      <c r="BJ129" s="117" t="s">
        <v>1867</v>
      </c>
      <c r="BK129" s="120" t="str">
        <f>VLOOKUP(Vertices[[#This Row],[State]],'Sentiment Classification'!E:G,3,FALSE)</f>
        <v>West</v>
      </c>
      <c r="BL129" s="65" t="str">
        <f>REPLACE(INDEX(GroupVertices[Group], MATCH(Vertices[[#This Row],[Vertex]],GroupVertices[Vertex],0)),1,1,"")</f>
        <v>est</v>
      </c>
    </row>
    <row r="130" spans="1:64" x14ac:dyDescent="0.25">
      <c r="A130" s="64" t="s">
        <v>1579</v>
      </c>
      <c r="B130" s="79"/>
      <c r="C130" s="79"/>
      <c r="D130" s="87"/>
      <c r="E130" s="104"/>
      <c r="F130" s="75" t="s">
        <v>418</v>
      </c>
      <c r="G130" s="105"/>
      <c r="H130" s="77"/>
      <c r="I130" s="90"/>
      <c r="J130" s="106"/>
      <c r="K130" s="77" t="s">
        <v>7426</v>
      </c>
      <c r="L130" s="107"/>
      <c r="M130" s="101">
        <v>6425.154296875</v>
      </c>
      <c r="N130" s="101">
        <v>8966.833984375</v>
      </c>
      <c r="O130" s="102"/>
      <c r="P130" s="103"/>
      <c r="Q130" s="103"/>
      <c r="R130" s="73"/>
      <c r="S130" s="48"/>
      <c r="T130" s="48"/>
      <c r="U130" s="49"/>
      <c r="V130" s="49"/>
      <c r="W130" s="49"/>
      <c r="X130" s="49"/>
      <c r="Y130" s="49"/>
      <c r="Z130" s="49"/>
      <c r="AA130" s="91">
        <v>130</v>
      </c>
      <c r="AB130" s="91"/>
      <c r="AC130" s="92"/>
      <c r="AD130" s="66" t="s">
        <v>1792</v>
      </c>
      <c r="AE130" s="66">
        <v>2</v>
      </c>
      <c r="AF130" s="66">
        <v>4</v>
      </c>
      <c r="AG130" s="66">
        <v>414</v>
      </c>
      <c r="AH130" s="66">
        <v>21</v>
      </c>
      <c r="AI130" s="66"/>
      <c r="AJ130" s="66"/>
      <c r="AK130" s="66"/>
      <c r="AL130" s="66"/>
      <c r="AM130" s="66"/>
      <c r="AN130" s="68">
        <v>42621.561620370368</v>
      </c>
      <c r="AO130" s="66"/>
      <c r="AP130" s="66" t="b">
        <v>1</v>
      </c>
      <c r="AQ130" s="66" t="b">
        <v>1</v>
      </c>
      <c r="AR130" s="66" t="b">
        <v>0</v>
      </c>
      <c r="AS130" s="66" t="s">
        <v>297</v>
      </c>
      <c r="AT130" s="66">
        <v>0</v>
      </c>
      <c r="AU130" s="66"/>
      <c r="AV130" s="66" t="b">
        <v>0</v>
      </c>
      <c r="AW130" s="66" t="s">
        <v>423</v>
      </c>
      <c r="AX130" s="69" t="s">
        <v>1979</v>
      </c>
      <c r="AY130" s="66" t="s">
        <v>66</v>
      </c>
      <c r="AZ130" s="48"/>
      <c r="BA130" s="48"/>
      <c r="BB130" s="48"/>
      <c r="BC130" s="48"/>
      <c r="BD130" s="48"/>
      <c r="BE130" s="48"/>
      <c r="BF130" s="118"/>
      <c r="BG130" s="118"/>
      <c r="BH130" s="118"/>
      <c r="BI130" s="118"/>
      <c r="BJ130" s="117" t="s">
        <v>1867</v>
      </c>
      <c r="BK130" s="120" t="str">
        <f>VLOOKUP(Vertices[[#This Row],[State]],'Sentiment Classification'!E:G,3,FALSE)</f>
        <v>West</v>
      </c>
      <c r="BL130" s="65" t="s">
        <v>9476</v>
      </c>
    </row>
    <row r="131" spans="1:64" x14ac:dyDescent="0.25">
      <c r="A131" s="64" t="s">
        <v>1580</v>
      </c>
      <c r="B131" s="79"/>
      <c r="C131" s="79"/>
      <c r="D131" s="87"/>
      <c r="E131" s="104"/>
      <c r="F131" s="75" t="s">
        <v>1675</v>
      </c>
      <c r="G131" s="105"/>
      <c r="H131" s="77"/>
      <c r="I131" s="90"/>
      <c r="J131" s="106"/>
      <c r="K131" s="77" t="s">
        <v>2022</v>
      </c>
      <c r="L131" s="107"/>
      <c r="M131" s="101">
        <v>6936.33447265625</v>
      </c>
      <c r="N131" s="101">
        <v>8514.884765625</v>
      </c>
      <c r="O131" s="102"/>
      <c r="P131" s="103"/>
      <c r="Q131" s="103"/>
      <c r="R131" s="73"/>
      <c r="S131" s="48">
        <v>2</v>
      </c>
      <c r="T131" s="48">
        <v>1</v>
      </c>
      <c r="U131" s="49">
        <v>7</v>
      </c>
      <c r="V131" s="49">
        <v>0.2</v>
      </c>
      <c r="W131" s="49">
        <v>0</v>
      </c>
      <c r="X131" s="49">
        <v>1.4705589999999999</v>
      </c>
      <c r="Y131" s="49">
        <v>0</v>
      </c>
      <c r="Z131" s="49">
        <v>0</v>
      </c>
      <c r="AA131" s="91">
        <v>131</v>
      </c>
      <c r="AB131" s="91"/>
      <c r="AC131" s="92"/>
      <c r="AD131" s="66" t="s">
        <v>1793</v>
      </c>
      <c r="AE131" s="66">
        <v>745</v>
      </c>
      <c r="AF131" s="66">
        <v>5703</v>
      </c>
      <c r="AG131" s="66">
        <v>90313</v>
      </c>
      <c r="AH131" s="66">
        <v>22603</v>
      </c>
      <c r="AI131" s="66"/>
      <c r="AJ131" s="66" t="s">
        <v>1832</v>
      </c>
      <c r="AK131" s="66" t="s">
        <v>1867</v>
      </c>
      <c r="AL131" s="69" t="s">
        <v>1889</v>
      </c>
      <c r="AM131" s="66"/>
      <c r="AN131" s="68">
        <v>41861.363032407404</v>
      </c>
      <c r="AO131" s="69" t="s">
        <v>1917</v>
      </c>
      <c r="AP131" s="66" t="b">
        <v>0</v>
      </c>
      <c r="AQ131" s="66" t="b">
        <v>0</v>
      </c>
      <c r="AR131" s="66" t="b">
        <v>1</v>
      </c>
      <c r="AS131" s="66" t="s">
        <v>297</v>
      </c>
      <c r="AT131" s="66">
        <v>83</v>
      </c>
      <c r="AU131" s="69" t="s">
        <v>409</v>
      </c>
      <c r="AV131" s="66" t="b">
        <v>0</v>
      </c>
      <c r="AW131" s="66" t="s">
        <v>423</v>
      </c>
      <c r="AX131" s="69" t="s">
        <v>1980</v>
      </c>
      <c r="AY131" s="66" t="s">
        <v>66</v>
      </c>
      <c r="AZ131" s="48"/>
      <c r="BA131" s="48"/>
      <c r="BB131" s="48"/>
      <c r="BC131" s="48"/>
      <c r="BD131" s="48" t="s">
        <v>1658</v>
      </c>
      <c r="BE131" s="48" t="s">
        <v>1658</v>
      </c>
      <c r="BF131" s="118" t="s">
        <v>8859</v>
      </c>
      <c r="BG131" s="118" t="s">
        <v>8859</v>
      </c>
      <c r="BH131" s="118" t="s">
        <v>9188</v>
      </c>
      <c r="BI131" s="118" t="s">
        <v>9188</v>
      </c>
      <c r="BJ131" s="117" t="s">
        <v>1867</v>
      </c>
      <c r="BK131" s="120" t="str">
        <f>VLOOKUP(Vertices[[#This Row],[State]],'Sentiment Classification'!E:G,3,FALSE)</f>
        <v>West</v>
      </c>
      <c r="BL131" s="65" t="str">
        <f>REPLACE(INDEX(GroupVertices[Group], MATCH(Vertices[[#This Row],[Vertex]],GroupVertices[Vertex],0)),1,1,"")</f>
        <v>est</v>
      </c>
    </row>
    <row r="132" spans="1:64" x14ac:dyDescent="0.25">
      <c r="A132" s="64" t="s">
        <v>1607</v>
      </c>
      <c r="B132" s="79"/>
      <c r="C132" s="79"/>
      <c r="D132" s="87"/>
      <c r="E132" s="104"/>
      <c r="F132" s="75" t="s">
        <v>1961</v>
      </c>
      <c r="G132" s="105"/>
      <c r="H132" s="77"/>
      <c r="I132" s="90"/>
      <c r="J132" s="106"/>
      <c r="K132" s="77" t="s">
        <v>2023</v>
      </c>
      <c r="L132" s="107"/>
      <c r="M132" s="101">
        <v>5399.181640625</v>
      </c>
      <c r="N132" s="101">
        <v>5668.001953125</v>
      </c>
      <c r="O132" s="102"/>
      <c r="P132" s="103"/>
      <c r="Q132" s="103"/>
      <c r="R132" s="73"/>
      <c r="S132" s="48">
        <v>1</v>
      </c>
      <c r="T132" s="48">
        <v>0</v>
      </c>
      <c r="U132" s="49">
        <v>0</v>
      </c>
      <c r="V132" s="49">
        <v>0.125</v>
      </c>
      <c r="W132" s="49">
        <v>0</v>
      </c>
      <c r="X132" s="49">
        <v>0.566658</v>
      </c>
      <c r="Y132" s="49">
        <v>0</v>
      </c>
      <c r="Z132" s="49">
        <v>0</v>
      </c>
      <c r="AA132" s="91">
        <v>132</v>
      </c>
      <c r="AB132" s="91"/>
      <c r="AC132" s="92"/>
      <c r="AD132" s="66" t="s">
        <v>1794</v>
      </c>
      <c r="AE132" s="66">
        <v>330</v>
      </c>
      <c r="AF132" s="66">
        <v>367797</v>
      </c>
      <c r="AG132" s="66">
        <v>15538</v>
      </c>
      <c r="AH132" s="66">
        <v>1453</v>
      </c>
      <c r="AI132" s="66">
        <v>19800</v>
      </c>
      <c r="AJ132" s="72" t="s">
        <v>1833</v>
      </c>
      <c r="AK132" s="66"/>
      <c r="AL132" s="69" t="s">
        <v>1890</v>
      </c>
      <c r="AM132" s="66" t="s">
        <v>363</v>
      </c>
      <c r="AN132" s="68">
        <v>40225.280277777776</v>
      </c>
      <c r="AO132" s="69" t="s">
        <v>1918</v>
      </c>
      <c r="AP132" s="66" t="b">
        <v>0</v>
      </c>
      <c r="AQ132" s="66" t="b">
        <v>0</v>
      </c>
      <c r="AR132" s="66" t="b">
        <v>1</v>
      </c>
      <c r="AS132" s="66" t="s">
        <v>297</v>
      </c>
      <c r="AT132" s="66">
        <v>233</v>
      </c>
      <c r="AU132" s="69" t="s">
        <v>1949</v>
      </c>
      <c r="AV132" s="66" t="b">
        <v>1</v>
      </c>
      <c r="AW132" s="66" t="s">
        <v>423</v>
      </c>
      <c r="AX132" s="69" t="s">
        <v>1981</v>
      </c>
      <c r="AY132" s="66" t="s">
        <v>65</v>
      </c>
      <c r="AZ132" s="48"/>
      <c r="BA132" s="48"/>
      <c r="BB132" s="48"/>
      <c r="BC132" s="48"/>
      <c r="BD132" s="48"/>
      <c r="BE132" s="48"/>
      <c r="BF132" s="48"/>
      <c r="BG132" s="48"/>
      <c r="BH132" s="48"/>
      <c r="BI132" s="48"/>
      <c r="BJ132" s="117" t="s">
        <v>9452</v>
      </c>
      <c r="BK132" s="119" t="s">
        <v>9452</v>
      </c>
      <c r="BL132" s="65" t="str">
        <f>REPLACE(INDEX(GroupVertices[Group], MATCH(Vertices[[#This Row],[Vertex]],GroupVertices[Vertex],0)),1,1,"")</f>
        <v>A</v>
      </c>
    </row>
    <row r="133" spans="1:64" x14ac:dyDescent="0.25">
      <c r="A133" s="64" t="s">
        <v>1581</v>
      </c>
      <c r="B133" s="79"/>
      <c r="C133" s="79"/>
      <c r="D133" s="87"/>
      <c r="E133" s="104"/>
      <c r="F133" s="75" t="s">
        <v>1676</v>
      </c>
      <c r="G133" s="105"/>
      <c r="H133" s="77"/>
      <c r="I133" s="90"/>
      <c r="J133" s="106"/>
      <c r="K133" s="77" t="s">
        <v>2024</v>
      </c>
      <c r="L133" s="107"/>
      <c r="M133" s="101">
        <v>6550.849609375</v>
      </c>
      <c r="N133" s="101">
        <v>9299.5009765625</v>
      </c>
      <c r="O133" s="102"/>
      <c r="P133" s="103"/>
      <c r="Q133" s="103"/>
      <c r="R133" s="73"/>
      <c r="S133" s="48"/>
      <c r="T133" s="48"/>
      <c r="U133" s="49"/>
      <c r="V133" s="49"/>
      <c r="W133" s="49"/>
      <c r="X133" s="49"/>
      <c r="Y133" s="49"/>
      <c r="Z133" s="49"/>
      <c r="AA133" s="91">
        <v>133</v>
      </c>
      <c r="AB133" s="91"/>
      <c r="AC133" s="92"/>
      <c r="AD133" s="66" t="s">
        <v>1795</v>
      </c>
      <c r="AE133" s="66">
        <v>4</v>
      </c>
      <c r="AF133" s="66">
        <v>137</v>
      </c>
      <c r="AG133" s="66">
        <v>48682</v>
      </c>
      <c r="AH133" s="66">
        <v>0</v>
      </c>
      <c r="AI133" s="66">
        <v>-25200</v>
      </c>
      <c r="AJ133" s="66" t="s">
        <v>1834</v>
      </c>
      <c r="AK133" s="66" t="s">
        <v>1868</v>
      </c>
      <c r="AL133" s="66"/>
      <c r="AM133" s="66" t="s">
        <v>391</v>
      </c>
      <c r="AN133" s="68">
        <v>42832.547025462962</v>
      </c>
      <c r="AO133" s="69" t="s">
        <v>1919</v>
      </c>
      <c r="AP133" s="66" t="b">
        <v>1</v>
      </c>
      <c r="AQ133" s="66" t="b">
        <v>0</v>
      </c>
      <c r="AR133" s="66" t="b">
        <v>0</v>
      </c>
      <c r="AS133" s="66" t="s">
        <v>297</v>
      </c>
      <c r="AT133" s="66">
        <v>0</v>
      </c>
      <c r="AU133" s="66"/>
      <c r="AV133" s="66" t="b">
        <v>0</v>
      </c>
      <c r="AW133" s="66" t="s">
        <v>423</v>
      </c>
      <c r="AX133" s="69" t="s">
        <v>1982</v>
      </c>
      <c r="AY133" s="66" t="s">
        <v>66</v>
      </c>
      <c r="AZ133" s="48"/>
      <c r="BA133" s="48"/>
      <c r="BB133" s="48"/>
      <c r="BC133" s="48"/>
      <c r="BD133" s="48"/>
      <c r="BE133" s="48"/>
      <c r="BF133" s="118"/>
      <c r="BG133" s="118"/>
      <c r="BH133" s="118"/>
      <c r="BI133" s="118"/>
      <c r="BJ133" s="117" t="s">
        <v>1867</v>
      </c>
      <c r="BK133" s="120" t="str">
        <f>VLOOKUP(Vertices[[#This Row],[State]],'Sentiment Classification'!E:G,3,FALSE)</f>
        <v>West</v>
      </c>
      <c r="BL133" s="65" t="s">
        <v>9476</v>
      </c>
    </row>
    <row r="134" spans="1:64" x14ac:dyDescent="0.25">
      <c r="A134" s="64" t="s">
        <v>1582</v>
      </c>
      <c r="B134" s="79"/>
      <c r="C134" s="79"/>
      <c r="D134" s="87"/>
      <c r="E134" s="104"/>
      <c r="F134" s="75" t="s">
        <v>1677</v>
      </c>
      <c r="G134" s="105"/>
      <c r="H134" s="77"/>
      <c r="I134" s="90"/>
      <c r="J134" s="106"/>
      <c r="K134" s="77" t="s">
        <v>2025</v>
      </c>
      <c r="L134" s="107"/>
      <c r="M134" s="101">
        <v>6616.37158203125</v>
      </c>
      <c r="N134" s="101">
        <v>8483.48828125</v>
      </c>
      <c r="O134" s="102"/>
      <c r="P134" s="103"/>
      <c r="Q134" s="103"/>
      <c r="R134" s="73"/>
      <c r="S134" s="48">
        <v>0</v>
      </c>
      <c r="T134" s="48">
        <v>2</v>
      </c>
      <c r="U134" s="49">
        <v>2</v>
      </c>
      <c r="V134" s="49">
        <v>0.16666700000000001</v>
      </c>
      <c r="W134" s="49">
        <v>0</v>
      </c>
      <c r="X134" s="49">
        <v>0.98694000000000004</v>
      </c>
      <c r="Y134" s="49">
        <v>0</v>
      </c>
      <c r="Z134" s="49">
        <v>0</v>
      </c>
      <c r="AA134" s="91">
        <v>134</v>
      </c>
      <c r="AB134" s="91"/>
      <c r="AC134" s="92"/>
      <c r="AD134" s="66" t="s">
        <v>1796</v>
      </c>
      <c r="AE134" s="66">
        <v>269</v>
      </c>
      <c r="AF134" s="66">
        <v>1520</v>
      </c>
      <c r="AG134" s="66">
        <v>38073</v>
      </c>
      <c r="AH134" s="66">
        <v>3204</v>
      </c>
      <c r="AI134" s="66"/>
      <c r="AJ134" s="66" t="s">
        <v>1835</v>
      </c>
      <c r="AK134" s="66" t="s">
        <v>1869</v>
      </c>
      <c r="AL134" s="66"/>
      <c r="AM134" s="66"/>
      <c r="AN134" s="68">
        <v>41139.272453703707</v>
      </c>
      <c r="AO134" s="69" t="s">
        <v>1920</v>
      </c>
      <c r="AP134" s="66" t="b">
        <v>0</v>
      </c>
      <c r="AQ134" s="66" t="b">
        <v>0</v>
      </c>
      <c r="AR134" s="66" t="b">
        <v>0</v>
      </c>
      <c r="AS134" s="66" t="s">
        <v>297</v>
      </c>
      <c r="AT134" s="66">
        <v>29</v>
      </c>
      <c r="AU134" s="69" t="s">
        <v>1950</v>
      </c>
      <c r="AV134" s="66" t="b">
        <v>0</v>
      </c>
      <c r="AW134" s="66" t="s">
        <v>423</v>
      </c>
      <c r="AX134" s="69" t="s">
        <v>1983</v>
      </c>
      <c r="AY134" s="66" t="s">
        <v>66</v>
      </c>
      <c r="AZ134" s="48"/>
      <c r="BA134" s="48"/>
      <c r="BB134" s="48"/>
      <c r="BC134" s="48"/>
      <c r="BD134" s="48" t="s">
        <v>1658</v>
      </c>
      <c r="BE134" s="48" t="s">
        <v>1658</v>
      </c>
      <c r="BF134" s="118" t="s">
        <v>8860</v>
      </c>
      <c r="BG134" s="118" t="s">
        <v>8860</v>
      </c>
      <c r="BH134" s="118" t="s">
        <v>9189</v>
      </c>
      <c r="BI134" s="118" t="s">
        <v>9189</v>
      </c>
      <c r="BJ134" s="117" t="s">
        <v>1867</v>
      </c>
      <c r="BK134" s="120" t="str">
        <f>VLOOKUP(Vertices[[#This Row],[State]],'Sentiment Classification'!E:G,3,FALSE)</f>
        <v>West</v>
      </c>
      <c r="BL134" s="65" t="str">
        <f>REPLACE(INDEX(GroupVertices[Group], MATCH(Vertices[[#This Row],[Vertex]],GroupVertices[Vertex],0)),1,1,"")</f>
        <v>est</v>
      </c>
    </row>
    <row r="135" spans="1:64" x14ac:dyDescent="0.25">
      <c r="A135" s="64" t="s">
        <v>1608</v>
      </c>
      <c r="B135" s="79"/>
      <c r="C135" s="79"/>
      <c r="D135" s="87"/>
      <c r="E135" s="104"/>
      <c r="F135" s="75" t="s">
        <v>1962</v>
      </c>
      <c r="G135" s="105"/>
      <c r="H135" s="77"/>
      <c r="I135" s="90"/>
      <c r="J135" s="106"/>
      <c r="K135" s="77" t="s">
        <v>2026</v>
      </c>
      <c r="L135" s="107"/>
      <c r="M135" s="101">
        <v>6880.01513671875</v>
      </c>
      <c r="N135" s="101">
        <v>8981.1708984375</v>
      </c>
      <c r="O135" s="102"/>
      <c r="P135" s="103"/>
      <c r="Q135" s="103"/>
      <c r="R135" s="73"/>
      <c r="S135" s="48">
        <v>2</v>
      </c>
      <c r="T135" s="48">
        <v>0</v>
      </c>
      <c r="U135" s="49">
        <v>1</v>
      </c>
      <c r="V135" s="49">
        <v>0.14285700000000001</v>
      </c>
      <c r="W135" s="49">
        <v>0</v>
      </c>
      <c r="X135" s="49">
        <v>0.98889899999999997</v>
      </c>
      <c r="Y135" s="49">
        <v>0</v>
      </c>
      <c r="Z135" s="49">
        <v>0</v>
      </c>
      <c r="AA135" s="91">
        <v>135</v>
      </c>
      <c r="AB135" s="91"/>
      <c r="AC135" s="92"/>
      <c r="AD135" s="66" t="s">
        <v>1797</v>
      </c>
      <c r="AE135" s="66">
        <v>20</v>
      </c>
      <c r="AF135" s="66">
        <v>88304</v>
      </c>
      <c r="AG135" s="66">
        <v>111</v>
      </c>
      <c r="AH135" s="66">
        <v>77</v>
      </c>
      <c r="AI135" s="66">
        <v>-14400</v>
      </c>
      <c r="AJ135" s="66" t="s">
        <v>1836</v>
      </c>
      <c r="AK135" s="66"/>
      <c r="AL135" s="69" t="s">
        <v>1891</v>
      </c>
      <c r="AM135" s="66" t="s">
        <v>1554</v>
      </c>
      <c r="AN135" s="68">
        <v>40757.178819444445</v>
      </c>
      <c r="AO135" s="69" t="s">
        <v>1921</v>
      </c>
      <c r="AP135" s="66" t="b">
        <v>0</v>
      </c>
      <c r="AQ135" s="66" t="b">
        <v>0</v>
      </c>
      <c r="AR135" s="66" t="b">
        <v>0</v>
      </c>
      <c r="AS135" s="66" t="s">
        <v>297</v>
      </c>
      <c r="AT135" s="66">
        <v>947</v>
      </c>
      <c r="AU135" s="69" t="s">
        <v>1951</v>
      </c>
      <c r="AV135" s="66" t="b">
        <v>0</v>
      </c>
      <c r="AW135" s="66" t="s">
        <v>423</v>
      </c>
      <c r="AX135" s="69" t="s">
        <v>1984</v>
      </c>
      <c r="AY135" s="66" t="s">
        <v>65</v>
      </c>
      <c r="AZ135" s="48"/>
      <c r="BA135" s="48"/>
      <c r="BB135" s="48"/>
      <c r="BC135" s="48"/>
      <c r="BD135" s="48"/>
      <c r="BE135" s="48"/>
      <c r="BF135" s="48"/>
      <c r="BG135" s="48"/>
      <c r="BH135" s="48"/>
      <c r="BI135" s="48"/>
      <c r="BJ135" s="117" t="s">
        <v>1867</v>
      </c>
      <c r="BK135" s="120" t="str">
        <f>VLOOKUP(Vertices[[#This Row],[State]],'Sentiment Classification'!E:G,3,FALSE)</f>
        <v>West</v>
      </c>
      <c r="BL135" s="65" t="str">
        <f>REPLACE(INDEX(GroupVertices[Group], MATCH(Vertices[[#This Row],[Vertex]],GroupVertices[Vertex],0)),1,1,"")</f>
        <v>est</v>
      </c>
    </row>
    <row r="136" spans="1:64" x14ac:dyDescent="0.25">
      <c r="A136" s="64" t="s">
        <v>1583</v>
      </c>
      <c r="B136" s="79"/>
      <c r="C136" s="79"/>
      <c r="D136" s="87"/>
      <c r="E136" s="104"/>
      <c r="F136" s="75" t="s">
        <v>1678</v>
      </c>
      <c r="G136" s="105"/>
      <c r="H136" s="77"/>
      <c r="I136" s="90"/>
      <c r="J136" s="106"/>
      <c r="K136" s="77" t="s">
        <v>2027</v>
      </c>
      <c r="L136" s="107"/>
      <c r="M136" s="101">
        <v>6560.05126953125</v>
      </c>
      <c r="N136" s="101">
        <v>8949.7734375</v>
      </c>
      <c r="O136" s="102"/>
      <c r="P136" s="103"/>
      <c r="Q136" s="103"/>
      <c r="R136" s="73"/>
      <c r="S136" s="48">
        <v>0</v>
      </c>
      <c r="T136" s="48">
        <v>2</v>
      </c>
      <c r="U136" s="49">
        <v>2</v>
      </c>
      <c r="V136" s="49">
        <v>0.16666700000000001</v>
      </c>
      <c r="W136" s="49">
        <v>0</v>
      </c>
      <c r="X136" s="49">
        <v>0.98694000000000004</v>
      </c>
      <c r="Y136" s="49">
        <v>0</v>
      </c>
      <c r="Z136" s="49">
        <v>0</v>
      </c>
      <c r="AA136" s="91">
        <v>136</v>
      </c>
      <c r="AB136" s="91"/>
      <c r="AC136" s="92"/>
      <c r="AD136" s="66" t="s">
        <v>1798</v>
      </c>
      <c r="AE136" s="66">
        <v>283</v>
      </c>
      <c r="AF136" s="66">
        <v>574</v>
      </c>
      <c r="AG136" s="66">
        <v>22187</v>
      </c>
      <c r="AH136" s="66">
        <v>1660</v>
      </c>
      <c r="AI136" s="66">
        <v>-25200</v>
      </c>
      <c r="AJ136" s="66" t="s">
        <v>1837</v>
      </c>
      <c r="AK136" s="66" t="s">
        <v>1870</v>
      </c>
      <c r="AL136" s="69" t="s">
        <v>1892</v>
      </c>
      <c r="AM136" s="66" t="s">
        <v>391</v>
      </c>
      <c r="AN136" s="68">
        <v>41594.679212962961</v>
      </c>
      <c r="AO136" s="69" t="s">
        <v>1922</v>
      </c>
      <c r="AP136" s="66" t="b">
        <v>1</v>
      </c>
      <c r="AQ136" s="66" t="b">
        <v>0</v>
      </c>
      <c r="AR136" s="66" t="b">
        <v>1</v>
      </c>
      <c r="AS136" s="66" t="s">
        <v>297</v>
      </c>
      <c r="AT136" s="66">
        <v>21</v>
      </c>
      <c r="AU136" s="69" t="s">
        <v>409</v>
      </c>
      <c r="AV136" s="66" t="b">
        <v>0</v>
      </c>
      <c r="AW136" s="66" t="s">
        <v>423</v>
      </c>
      <c r="AX136" s="69" t="s">
        <v>1985</v>
      </c>
      <c r="AY136" s="66" t="s">
        <v>66</v>
      </c>
      <c r="AZ136" s="48"/>
      <c r="BA136" s="48"/>
      <c r="BB136" s="48"/>
      <c r="BC136" s="48"/>
      <c r="BD136" s="48" t="s">
        <v>1658</v>
      </c>
      <c r="BE136" s="48" t="s">
        <v>1658</v>
      </c>
      <c r="BF136" s="118" t="s">
        <v>8860</v>
      </c>
      <c r="BG136" s="118" t="s">
        <v>8860</v>
      </c>
      <c r="BH136" s="118" t="s">
        <v>9189</v>
      </c>
      <c r="BI136" s="118" t="s">
        <v>9189</v>
      </c>
      <c r="BJ136" s="117" t="s">
        <v>1867</v>
      </c>
      <c r="BK136" s="120" t="str">
        <f>VLOOKUP(Vertices[[#This Row],[State]],'Sentiment Classification'!E:G,3,FALSE)</f>
        <v>West</v>
      </c>
      <c r="BL136" s="65" t="str">
        <f>REPLACE(INDEX(GroupVertices[Group], MATCH(Vertices[[#This Row],[Vertex]],GroupVertices[Vertex],0)),1,1,"")</f>
        <v>est</v>
      </c>
    </row>
    <row r="137" spans="1:64" x14ac:dyDescent="0.25">
      <c r="A137" s="64" t="s">
        <v>1584</v>
      </c>
      <c r="B137" s="79"/>
      <c r="C137" s="79"/>
      <c r="D137" s="87"/>
      <c r="E137" s="104"/>
      <c r="F137" s="75" t="s">
        <v>1679</v>
      </c>
      <c r="G137" s="105"/>
      <c r="H137" s="77"/>
      <c r="I137" s="90"/>
      <c r="J137" s="106"/>
      <c r="K137" s="77" t="s">
        <v>2028</v>
      </c>
      <c r="L137" s="107"/>
      <c r="M137" s="101">
        <v>6332.75927734375</v>
      </c>
      <c r="N137" s="101">
        <v>8991.9345703125</v>
      </c>
      <c r="O137" s="102"/>
      <c r="P137" s="103"/>
      <c r="Q137" s="103"/>
      <c r="R137" s="73"/>
      <c r="S137" s="48"/>
      <c r="T137" s="48"/>
      <c r="U137" s="49"/>
      <c r="V137" s="49"/>
      <c r="W137" s="49"/>
      <c r="X137" s="49"/>
      <c r="Y137" s="49"/>
      <c r="Z137" s="49"/>
      <c r="AA137" s="91">
        <v>137</v>
      </c>
      <c r="AB137" s="91"/>
      <c r="AC137" s="92"/>
      <c r="AD137" s="66" t="s">
        <v>1799</v>
      </c>
      <c r="AE137" s="66">
        <v>359</v>
      </c>
      <c r="AF137" s="66">
        <v>504</v>
      </c>
      <c r="AG137" s="66">
        <v>14416</v>
      </c>
      <c r="AH137" s="66">
        <v>1351</v>
      </c>
      <c r="AI137" s="66">
        <v>19800</v>
      </c>
      <c r="AJ137" s="66" t="s">
        <v>1838</v>
      </c>
      <c r="AK137" s="66"/>
      <c r="AL137" s="66"/>
      <c r="AM137" s="66" t="s">
        <v>477</v>
      </c>
      <c r="AN137" s="68">
        <v>41149.706423611111</v>
      </c>
      <c r="AO137" s="69" t="s">
        <v>1923</v>
      </c>
      <c r="AP137" s="66" t="b">
        <v>0</v>
      </c>
      <c r="AQ137" s="66" t="b">
        <v>0</v>
      </c>
      <c r="AR137" s="66" t="b">
        <v>1</v>
      </c>
      <c r="AS137" s="66" t="s">
        <v>297</v>
      </c>
      <c r="AT137" s="66">
        <v>7</v>
      </c>
      <c r="AU137" s="69" t="s">
        <v>1952</v>
      </c>
      <c r="AV137" s="66" t="b">
        <v>0</v>
      </c>
      <c r="AW137" s="66" t="s">
        <v>423</v>
      </c>
      <c r="AX137" s="69" t="s">
        <v>1986</v>
      </c>
      <c r="AY137" s="66" t="s">
        <v>66</v>
      </c>
      <c r="AZ137" s="48"/>
      <c r="BA137" s="48"/>
      <c r="BB137" s="48"/>
      <c r="BC137" s="48"/>
      <c r="BD137" s="48"/>
      <c r="BE137" s="48"/>
      <c r="BF137" s="118"/>
      <c r="BG137" s="118"/>
      <c r="BH137" s="118"/>
      <c r="BI137" s="118"/>
      <c r="BJ137" s="117" t="s">
        <v>1867</v>
      </c>
      <c r="BK137" s="120" t="str">
        <f>VLOOKUP(Vertices[[#This Row],[State]],'Sentiment Classification'!E:G,3,FALSE)</f>
        <v>West</v>
      </c>
      <c r="BL137" s="65" t="s">
        <v>9476</v>
      </c>
    </row>
    <row r="138" spans="1:64" x14ac:dyDescent="0.25">
      <c r="A138" s="64" t="s">
        <v>1585</v>
      </c>
      <c r="B138" s="79"/>
      <c r="C138" s="79"/>
      <c r="D138" s="87"/>
      <c r="E138" s="104"/>
      <c r="F138" s="75" t="s">
        <v>1680</v>
      </c>
      <c r="G138" s="105"/>
      <c r="H138" s="77"/>
      <c r="I138" s="90"/>
      <c r="J138" s="106"/>
      <c r="K138" s="77" t="s">
        <v>2029</v>
      </c>
      <c r="L138" s="107"/>
      <c r="M138" s="101">
        <v>6875.64111328125</v>
      </c>
      <c r="N138" s="101">
        <v>8687.072265625</v>
      </c>
      <c r="O138" s="102"/>
      <c r="P138" s="103"/>
      <c r="Q138" s="103"/>
      <c r="R138" s="73"/>
      <c r="S138" s="48">
        <v>1</v>
      </c>
      <c r="T138" s="48">
        <v>0</v>
      </c>
      <c r="U138" s="49">
        <v>0</v>
      </c>
      <c r="V138" s="49">
        <v>1</v>
      </c>
      <c r="W138" s="49">
        <v>0</v>
      </c>
      <c r="X138" s="49">
        <v>0.99999899999999997</v>
      </c>
      <c r="Y138" s="49">
        <v>0</v>
      </c>
      <c r="Z138" s="49">
        <v>0</v>
      </c>
      <c r="AA138" s="91">
        <v>138</v>
      </c>
      <c r="AB138" s="91"/>
      <c r="AC138" s="92"/>
      <c r="AD138" s="66" t="s">
        <v>1800</v>
      </c>
      <c r="AE138" s="66">
        <v>568</v>
      </c>
      <c r="AF138" s="66">
        <v>2423</v>
      </c>
      <c r="AG138" s="66">
        <v>17314</v>
      </c>
      <c r="AH138" s="66">
        <v>32</v>
      </c>
      <c r="AI138" s="66">
        <v>-36000</v>
      </c>
      <c r="AJ138" s="66" t="s">
        <v>1839</v>
      </c>
      <c r="AK138" s="66" t="s">
        <v>364</v>
      </c>
      <c r="AL138" s="69" t="s">
        <v>1893</v>
      </c>
      <c r="AM138" s="66" t="s">
        <v>389</v>
      </c>
      <c r="AN138" s="68">
        <v>40010.535219907404</v>
      </c>
      <c r="AO138" s="69" t="s">
        <v>1924</v>
      </c>
      <c r="AP138" s="66" t="b">
        <v>0</v>
      </c>
      <c r="AQ138" s="66" t="b">
        <v>0</v>
      </c>
      <c r="AR138" s="66" t="b">
        <v>0</v>
      </c>
      <c r="AS138" s="66" t="s">
        <v>297</v>
      </c>
      <c r="AT138" s="66">
        <v>91</v>
      </c>
      <c r="AU138" s="69" t="s">
        <v>1947</v>
      </c>
      <c r="AV138" s="66" t="b">
        <v>1</v>
      </c>
      <c r="AW138" s="66" t="s">
        <v>423</v>
      </c>
      <c r="AX138" s="69" t="s">
        <v>1987</v>
      </c>
      <c r="AY138" s="66" t="s">
        <v>66</v>
      </c>
      <c r="AZ138" s="48"/>
      <c r="BA138" s="48"/>
      <c r="BB138" s="48"/>
      <c r="BC138" s="48"/>
      <c r="BD138" s="48"/>
      <c r="BE138" s="48"/>
      <c r="BF138" s="118"/>
      <c r="BG138" s="118"/>
      <c r="BH138" s="118"/>
      <c r="BI138" s="118"/>
      <c r="BJ138" s="117" t="s">
        <v>1867</v>
      </c>
      <c r="BK138" s="120" t="str">
        <f>VLOOKUP(Vertices[[#This Row],[State]],'Sentiment Classification'!E:G,3,FALSE)</f>
        <v>West</v>
      </c>
      <c r="BL138" s="65" t="str">
        <f>REPLACE(INDEX(GroupVertices[Group], MATCH(Vertices[[#This Row],[Vertex]],GroupVertices[Vertex],0)),1,1,"")</f>
        <v>est</v>
      </c>
    </row>
    <row r="139" spans="1:64" x14ac:dyDescent="0.25">
      <c r="A139" s="64" t="s">
        <v>1586</v>
      </c>
      <c r="B139" s="79"/>
      <c r="C139" s="79"/>
      <c r="D139" s="87"/>
      <c r="E139" s="104"/>
      <c r="F139" s="75" t="s">
        <v>1681</v>
      </c>
      <c r="G139" s="105"/>
      <c r="H139" s="77"/>
      <c r="I139" s="90"/>
      <c r="J139" s="106"/>
      <c r="K139" s="77" t="s">
        <v>2030</v>
      </c>
      <c r="L139" s="107"/>
      <c r="M139" s="101">
        <v>6964.0087890625</v>
      </c>
      <c r="N139" s="101">
        <v>9058.841796875</v>
      </c>
      <c r="O139" s="102"/>
      <c r="P139" s="103"/>
      <c r="Q139" s="103"/>
      <c r="R139" s="73"/>
      <c r="S139" s="48">
        <v>0</v>
      </c>
      <c r="T139" s="48">
        <v>1</v>
      </c>
      <c r="U139" s="49">
        <v>0</v>
      </c>
      <c r="V139" s="49">
        <v>1</v>
      </c>
      <c r="W139" s="49">
        <v>0</v>
      </c>
      <c r="X139" s="49">
        <v>0.99999899999999997</v>
      </c>
      <c r="Y139" s="49">
        <v>0</v>
      </c>
      <c r="Z139" s="49">
        <v>0</v>
      </c>
      <c r="AA139" s="91">
        <v>139</v>
      </c>
      <c r="AB139" s="91"/>
      <c r="AC139" s="92"/>
      <c r="AD139" s="66" t="s">
        <v>1801</v>
      </c>
      <c r="AE139" s="66">
        <v>888</v>
      </c>
      <c r="AF139" s="66">
        <v>641</v>
      </c>
      <c r="AG139" s="66">
        <v>6800</v>
      </c>
      <c r="AH139" s="66">
        <v>470</v>
      </c>
      <c r="AI139" s="66">
        <v>-36000</v>
      </c>
      <c r="AJ139" s="66" t="s">
        <v>1840</v>
      </c>
      <c r="AK139" s="66" t="s">
        <v>1163</v>
      </c>
      <c r="AL139" s="69" t="s">
        <v>1894</v>
      </c>
      <c r="AM139" s="66" t="s">
        <v>389</v>
      </c>
      <c r="AN139" s="68">
        <v>40009.660266203704</v>
      </c>
      <c r="AO139" s="69" t="s">
        <v>1925</v>
      </c>
      <c r="AP139" s="66" t="b">
        <v>0</v>
      </c>
      <c r="AQ139" s="66" t="b">
        <v>0</v>
      </c>
      <c r="AR139" s="66" t="b">
        <v>0</v>
      </c>
      <c r="AS139" s="66" t="s">
        <v>297</v>
      </c>
      <c r="AT139" s="66">
        <v>9</v>
      </c>
      <c r="AU139" s="69" t="s">
        <v>1953</v>
      </c>
      <c r="AV139" s="66" t="b">
        <v>0</v>
      </c>
      <c r="AW139" s="66" t="s">
        <v>423</v>
      </c>
      <c r="AX139" s="69" t="s">
        <v>1988</v>
      </c>
      <c r="AY139" s="66" t="s">
        <v>66</v>
      </c>
      <c r="AZ139" s="48"/>
      <c r="BA139" s="48"/>
      <c r="BB139" s="48"/>
      <c r="BC139" s="48"/>
      <c r="BD139" s="48"/>
      <c r="BE139" s="48"/>
      <c r="BF139" s="118" t="s">
        <v>8861</v>
      </c>
      <c r="BG139" s="118" t="s">
        <v>8861</v>
      </c>
      <c r="BH139" s="118" t="s">
        <v>9190</v>
      </c>
      <c r="BI139" s="118" t="s">
        <v>9190</v>
      </c>
      <c r="BJ139" s="117" t="s">
        <v>1867</v>
      </c>
      <c r="BK139" s="120" t="str">
        <f>VLOOKUP(Vertices[[#This Row],[State]],'Sentiment Classification'!E:G,3,FALSE)</f>
        <v>West</v>
      </c>
      <c r="BL139" s="65" t="str">
        <f>REPLACE(INDEX(GroupVertices[Group], MATCH(Vertices[[#This Row],[Vertex]],GroupVertices[Vertex],0)),1,1,"")</f>
        <v>est</v>
      </c>
    </row>
    <row r="140" spans="1:64" x14ac:dyDescent="0.25">
      <c r="A140" s="64" t="s">
        <v>1587</v>
      </c>
      <c r="B140" s="79"/>
      <c r="C140" s="79"/>
      <c r="D140" s="87"/>
      <c r="E140" s="104"/>
      <c r="F140" s="75" t="s">
        <v>1682</v>
      </c>
      <c r="G140" s="105"/>
      <c r="H140" s="77"/>
      <c r="I140" s="90"/>
      <c r="J140" s="106"/>
      <c r="K140" s="77" t="s">
        <v>2031</v>
      </c>
      <c r="L140" s="107"/>
      <c r="M140" s="101">
        <v>6988.64208984375</v>
      </c>
      <c r="N140" s="101">
        <v>9083.5048828125</v>
      </c>
      <c r="O140" s="102"/>
      <c r="P140" s="103"/>
      <c r="Q140" s="103"/>
      <c r="R140" s="73"/>
      <c r="S140" s="48">
        <v>1</v>
      </c>
      <c r="T140" s="48">
        <v>4</v>
      </c>
      <c r="U140" s="49">
        <v>2363.1263840000001</v>
      </c>
      <c r="V140" s="49">
        <v>1.9120000000000001E-3</v>
      </c>
      <c r="W140" s="49">
        <v>1.557E-3</v>
      </c>
      <c r="X140" s="49">
        <v>1.6501699999999999</v>
      </c>
      <c r="Y140" s="49">
        <v>0.2</v>
      </c>
      <c r="Z140" s="49">
        <v>0</v>
      </c>
      <c r="AA140" s="91">
        <v>140</v>
      </c>
      <c r="AB140" s="91"/>
      <c r="AC140" s="92"/>
      <c r="AD140" s="66" t="s">
        <v>1802</v>
      </c>
      <c r="AE140" s="66">
        <v>2802</v>
      </c>
      <c r="AF140" s="66">
        <v>13184</v>
      </c>
      <c r="AG140" s="66">
        <v>61786</v>
      </c>
      <c r="AH140" s="66">
        <v>6357</v>
      </c>
      <c r="AI140" s="66">
        <v>19800</v>
      </c>
      <c r="AJ140" s="66" t="s">
        <v>1841</v>
      </c>
      <c r="AK140" s="66" t="s">
        <v>372</v>
      </c>
      <c r="AL140" s="66"/>
      <c r="AM140" s="66" t="s">
        <v>363</v>
      </c>
      <c r="AN140" s="68">
        <v>41342.590185185189</v>
      </c>
      <c r="AO140" s="69" t="s">
        <v>1926</v>
      </c>
      <c r="AP140" s="66" t="b">
        <v>0</v>
      </c>
      <c r="AQ140" s="66" t="b">
        <v>0</v>
      </c>
      <c r="AR140" s="66" t="b">
        <v>1</v>
      </c>
      <c r="AS140" s="66" t="s">
        <v>297</v>
      </c>
      <c r="AT140" s="66">
        <v>63</v>
      </c>
      <c r="AU140" s="69" t="s">
        <v>1264</v>
      </c>
      <c r="AV140" s="66" t="b">
        <v>0</v>
      </c>
      <c r="AW140" s="66" t="s">
        <v>423</v>
      </c>
      <c r="AX140" s="69" t="s">
        <v>1989</v>
      </c>
      <c r="AY140" s="66" t="s">
        <v>66</v>
      </c>
      <c r="AZ140" s="48"/>
      <c r="BA140" s="48"/>
      <c r="BB140" s="48"/>
      <c r="BC140" s="48"/>
      <c r="BD140" s="48"/>
      <c r="BE140" s="48"/>
      <c r="BF140" s="118" t="s">
        <v>8862</v>
      </c>
      <c r="BG140" s="118" t="s">
        <v>8862</v>
      </c>
      <c r="BH140" s="118" t="s">
        <v>9191</v>
      </c>
      <c r="BI140" s="118" t="s">
        <v>9191</v>
      </c>
      <c r="BJ140" s="117" t="s">
        <v>1867</v>
      </c>
      <c r="BK140" s="120" t="str">
        <f>VLOOKUP(Vertices[[#This Row],[State]],'Sentiment Classification'!E:G,3,FALSE)</f>
        <v>West</v>
      </c>
      <c r="BL140" s="65" t="str">
        <f>REPLACE(INDEX(GroupVertices[Group], MATCH(Vertices[[#This Row],[Vertex]],GroupVertices[Vertex],0)),1,1,"")</f>
        <v>est</v>
      </c>
    </row>
    <row r="141" spans="1:64" x14ac:dyDescent="0.25">
      <c r="A141" s="64" t="s">
        <v>1588</v>
      </c>
      <c r="B141" s="79"/>
      <c r="C141" s="79"/>
      <c r="D141" s="87"/>
      <c r="E141" s="104"/>
      <c r="F141" s="75" t="s">
        <v>1683</v>
      </c>
      <c r="G141" s="105"/>
      <c r="H141" s="77"/>
      <c r="I141" s="90"/>
      <c r="J141" s="106"/>
      <c r="K141" s="77" t="s">
        <v>2032</v>
      </c>
      <c r="L141" s="107"/>
      <c r="M141" s="101">
        <v>7244.72802734375</v>
      </c>
      <c r="N141" s="101">
        <v>8781.3818359375</v>
      </c>
      <c r="O141" s="102"/>
      <c r="P141" s="103"/>
      <c r="Q141" s="103"/>
      <c r="R141" s="73"/>
      <c r="S141" s="48">
        <v>0</v>
      </c>
      <c r="T141" s="48">
        <v>5</v>
      </c>
      <c r="U141" s="49">
        <v>2363.1263840000001</v>
      </c>
      <c r="V141" s="49">
        <v>1.9120000000000001E-3</v>
      </c>
      <c r="W141" s="49">
        <v>1.557E-3</v>
      </c>
      <c r="X141" s="49">
        <v>1.6501699999999999</v>
      </c>
      <c r="Y141" s="49">
        <v>0.2</v>
      </c>
      <c r="Z141" s="49">
        <v>0</v>
      </c>
      <c r="AA141" s="91">
        <v>141</v>
      </c>
      <c r="AB141" s="91"/>
      <c r="AC141" s="92"/>
      <c r="AD141" s="66" t="s">
        <v>1803</v>
      </c>
      <c r="AE141" s="66">
        <v>2758</v>
      </c>
      <c r="AF141" s="66">
        <v>7392</v>
      </c>
      <c r="AG141" s="66">
        <v>12795</v>
      </c>
      <c r="AH141" s="66">
        <v>35148</v>
      </c>
      <c r="AI141" s="66">
        <v>19800</v>
      </c>
      <c r="AJ141" s="66" t="s">
        <v>1842</v>
      </c>
      <c r="AK141" s="66" t="s">
        <v>363</v>
      </c>
      <c r="AL141" s="69" t="s">
        <v>1895</v>
      </c>
      <c r="AM141" s="66" t="s">
        <v>363</v>
      </c>
      <c r="AN141" s="68">
        <v>40355.331342592595</v>
      </c>
      <c r="AO141" s="69" t="s">
        <v>1927</v>
      </c>
      <c r="AP141" s="66" t="b">
        <v>0</v>
      </c>
      <c r="AQ141" s="66" t="b">
        <v>0</v>
      </c>
      <c r="AR141" s="66" t="b">
        <v>0</v>
      </c>
      <c r="AS141" s="66" t="s">
        <v>297</v>
      </c>
      <c r="AT141" s="66">
        <v>24</v>
      </c>
      <c r="AU141" s="69" t="s">
        <v>1954</v>
      </c>
      <c r="AV141" s="66" t="b">
        <v>0</v>
      </c>
      <c r="AW141" s="66" t="s">
        <v>423</v>
      </c>
      <c r="AX141" s="69" t="s">
        <v>1990</v>
      </c>
      <c r="AY141" s="66" t="s">
        <v>66</v>
      </c>
      <c r="AZ141" s="48"/>
      <c r="BA141" s="48"/>
      <c r="BB141" s="48"/>
      <c r="BC141" s="48"/>
      <c r="BD141" s="48"/>
      <c r="BE141" s="48"/>
      <c r="BF141" s="118" t="s">
        <v>8863</v>
      </c>
      <c r="BG141" s="118" t="s">
        <v>8863</v>
      </c>
      <c r="BH141" s="118" t="s">
        <v>9192</v>
      </c>
      <c r="BI141" s="118" t="s">
        <v>9192</v>
      </c>
      <c r="BJ141" s="117" t="s">
        <v>1867</v>
      </c>
      <c r="BK141" s="120" t="str">
        <f>VLOOKUP(Vertices[[#This Row],[State]],'Sentiment Classification'!E:G,3,FALSE)</f>
        <v>West</v>
      </c>
      <c r="BL141" s="65" t="str">
        <f>REPLACE(INDEX(GroupVertices[Group], MATCH(Vertices[[#This Row],[Vertex]],GroupVertices[Vertex],0)),1,1,"")</f>
        <v>est</v>
      </c>
    </row>
    <row r="142" spans="1:64" x14ac:dyDescent="0.25">
      <c r="A142" s="64" t="s">
        <v>1609</v>
      </c>
      <c r="B142" s="79"/>
      <c r="C142" s="79"/>
      <c r="D142" s="87"/>
      <c r="E142" s="104"/>
      <c r="F142" s="75" t="s">
        <v>1963</v>
      </c>
      <c r="G142" s="105"/>
      <c r="H142" s="77"/>
      <c r="I142" s="90"/>
      <c r="J142" s="106"/>
      <c r="K142" s="77" t="s">
        <v>2033</v>
      </c>
      <c r="L142" s="107"/>
      <c r="M142" s="101">
        <v>6826.39990234375</v>
      </c>
      <c r="N142" s="101">
        <v>8732.546875</v>
      </c>
      <c r="O142" s="102"/>
      <c r="P142" s="103"/>
      <c r="Q142" s="103"/>
      <c r="R142" s="73"/>
      <c r="S142" s="48">
        <v>2</v>
      </c>
      <c r="T142" s="48">
        <v>0</v>
      </c>
      <c r="U142" s="49">
        <v>0</v>
      </c>
      <c r="V142" s="49">
        <v>1.3619999999999999E-3</v>
      </c>
      <c r="W142" s="49">
        <v>1.5699999999999999E-4</v>
      </c>
      <c r="X142" s="49">
        <v>0.71105799999999997</v>
      </c>
      <c r="Y142" s="49">
        <v>0.5</v>
      </c>
      <c r="Z142" s="49">
        <v>0</v>
      </c>
      <c r="AA142" s="91">
        <v>142</v>
      </c>
      <c r="AB142" s="91"/>
      <c r="AC142" s="92"/>
      <c r="AD142" s="66" t="s">
        <v>1804</v>
      </c>
      <c r="AE142" s="66">
        <v>1078</v>
      </c>
      <c r="AF142" s="66">
        <v>479</v>
      </c>
      <c r="AG142" s="66">
        <v>18248</v>
      </c>
      <c r="AH142" s="66">
        <v>1631</v>
      </c>
      <c r="AI142" s="66"/>
      <c r="AJ142" s="66" t="s">
        <v>1843</v>
      </c>
      <c r="AK142" s="66" t="s">
        <v>1871</v>
      </c>
      <c r="AL142" s="69" t="s">
        <v>1896</v>
      </c>
      <c r="AM142" s="66"/>
      <c r="AN142" s="68">
        <v>41714.230405092596</v>
      </c>
      <c r="AO142" s="69" t="s">
        <v>1928</v>
      </c>
      <c r="AP142" s="66" t="b">
        <v>1</v>
      </c>
      <c r="AQ142" s="66" t="b">
        <v>0</v>
      </c>
      <c r="AR142" s="66" t="b">
        <v>1</v>
      </c>
      <c r="AS142" s="66" t="s">
        <v>297</v>
      </c>
      <c r="AT142" s="66">
        <v>26</v>
      </c>
      <c r="AU142" s="69" t="s">
        <v>409</v>
      </c>
      <c r="AV142" s="66" t="b">
        <v>0</v>
      </c>
      <c r="AW142" s="66" t="s">
        <v>423</v>
      </c>
      <c r="AX142" s="69" t="s">
        <v>1991</v>
      </c>
      <c r="AY142" s="66" t="s">
        <v>65</v>
      </c>
      <c r="AZ142" s="48"/>
      <c r="BA142" s="48"/>
      <c r="BB142" s="48"/>
      <c r="BC142" s="48"/>
      <c r="BD142" s="48"/>
      <c r="BE142" s="48"/>
      <c r="BF142" s="48"/>
      <c r="BG142" s="48"/>
      <c r="BH142" s="48"/>
      <c r="BI142" s="48"/>
      <c r="BJ142" s="117" t="s">
        <v>1867</v>
      </c>
      <c r="BK142" s="120" t="str">
        <f>VLOOKUP(Vertices[[#This Row],[State]],'Sentiment Classification'!E:G,3,FALSE)</f>
        <v>West</v>
      </c>
      <c r="BL142" s="65" t="str">
        <f>REPLACE(INDEX(GroupVertices[Group], MATCH(Vertices[[#This Row],[Vertex]],GroupVertices[Vertex],0)),1,1,"")</f>
        <v>est</v>
      </c>
    </row>
    <row r="143" spans="1:64" x14ac:dyDescent="0.25">
      <c r="A143" s="64" t="s">
        <v>1589</v>
      </c>
      <c r="B143" s="79"/>
      <c r="C143" s="79"/>
      <c r="D143" s="87"/>
      <c r="E143" s="104"/>
      <c r="F143" s="75" t="s">
        <v>1684</v>
      </c>
      <c r="G143" s="105"/>
      <c r="H143" s="77"/>
      <c r="I143" s="90"/>
      <c r="J143" s="106"/>
      <c r="K143" s="77" t="s">
        <v>2034</v>
      </c>
      <c r="L143" s="107"/>
      <c r="M143" s="101">
        <v>6021.27734375</v>
      </c>
      <c r="N143" s="101">
        <v>9032.4580078125</v>
      </c>
      <c r="O143" s="102"/>
      <c r="P143" s="103"/>
      <c r="Q143" s="103"/>
      <c r="R143" s="73"/>
      <c r="S143" s="48"/>
      <c r="T143" s="48"/>
      <c r="U143" s="49"/>
      <c r="V143" s="49"/>
      <c r="W143" s="49"/>
      <c r="X143" s="49"/>
      <c r="Y143" s="49"/>
      <c r="Z143" s="49"/>
      <c r="AA143" s="91">
        <v>143</v>
      </c>
      <c r="AB143" s="91"/>
      <c r="AC143" s="92"/>
      <c r="AD143" s="66" t="s">
        <v>1805</v>
      </c>
      <c r="AE143" s="66">
        <v>402</v>
      </c>
      <c r="AF143" s="66">
        <v>121</v>
      </c>
      <c r="AG143" s="66">
        <v>112</v>
      </c>
      <c r="AH143" s="66">
        <v>13</v>
      </c>
      <c r="AI143" s="66"/>
      <c r="AJ143" s="66" t="s">
        <v>1844</v>
      </c>
      <c r="AK143" s="66" t="s">
        <v>1872</v>
      </c>
      <c r="AL143" s="66"/>
      <c r="AM143" s="66"/>
      <c r="AN143" s="68">
        <v>40488.703912037039</v>
      </c>
      <c r="AO143" s="69" t="s">
        <v>1929</v>
      </c>
      <c r="AP143" s="66" t="b">
        <v>1</v>
      </c>
      <c r="AQ143" s="66" t="b">
        <v>0</v>
      </c>
      <c r="AR143" s="66" t="b">
        <v>0</v>
      </c>
      <c r="AS143" s="66" t="s">
        <v>297</v>
      </c>
      <c r="AT143" s="66">
        <v>1</v>
      </c>
      <c r="AU143" s="69" t="s">
        <v>409</v>
      </c>
      <c r="AV143" s="66" t="b">
        <v>0</v>
      </c>
      <c r="AW143" s="66" t="s">
        <v>423</v>
      </c>
      <c r="AX143" s="69" t="s">
        <v>1992</v>
      </c>
      <c r="AY143" s="66" t="s">
        <v>66</v>
      </c>
      <c r="AZ143" s="48"/>
      <c r="BA143" s="48"/>
      <c r="BB143" s="48"/>
      <c r="BC143" s="48"/>
      <c r="BD143" s="48"/>
      <c r="BE143" s="48"/>
      <c r="BF143" s="118"/>
      <c r="BG143" s="118"/>
      <c r="BH143" s="118"/>
      <c r="BI143" s="118"/>
      <c r="BJ143" s="117" t="s">
        <v>1867</v>
      </c>
      <c r="BK143" s="120" t="str">
        <f>VLOOKUP(Vertices[[#This Row],[State]],'Sentiment Classification'!E:G,3,FALSE)</f>
        <v>West</v>
      </c>
      <c r="BL143" s="65" t="s">
        <v>9476</v>
      </c>
    </row>
    <row r="144" spans="1:64" x14ac:dyDescent="0.25">
      <c r="A144" s="64" t="s">
        <v>1590</v>
      </c>
      <c r="B144" s="79"/>
      <c r="C144" s="79"/>
      <c r="D144" s="87"/>
      <c r="E144" s="104"/>
      <c r="F144" s="75" t="s">
        <v>1685</v>
      </c>
      <c r="G144" s="105"/>
      <c r="H144" s="77"/>
      <c r="I144" s="90"/>
      <c r="J144" s="106"/>
      <c r="K144" s="77" t="s">
        <v>2035</v>
      </c>
      <c r="L144" s="107"/>
      <c r="M144" s="101">
        <v>6882.30517578125</v>
      </c>
      <c r="N144" s="101">
        <v>8735.0439453125</v>
      </c>
      <c r="O144" s="102"/>
      <c r="P144" s="103"/>
      <c r="Q144" s="103"/>
      <c r="R144" s="73"/>
      <c r="S144" s="48">
        <v>0</v>
      </c>
      <c r="T144" s="48">
        <v>1</v>
      </c>
      <c r="U144" s="49">
        <v>0</v>
      </c>
      <c r="V144" s="49">
        <v>1.4840000000000001E-3</v>
      </c>
      <c r="W144" s="49">
        <v>9.9700000000000006E-4</v>
      </c>
      <c r="X144" s="49">
        <v>0.48002499999999998</v>
      </c>
      <c r="Y144" s="49">
        <v>0</v>
      </c>
      <c r="Z144" s="49">
        <v>0</v>
      </c>
      <c r="AA144" s="91">
        <v>144</v>
      </c>
      <c r="AB144" s="91"/>
      <c r="AC144" s="92"/>
      <c r="AD144" s="66" t="s">
        <v>1590</v>
      </c>
      <c r="AE144" s="66">
        <v>347</v>
      </c>
      <c r="AF144" s="66">
        <v>120</v>
      </c>
      <c r="AG144" s="66">
        <v>283</v>
      </c>
      <c r="AH144" s="66">
        <v>1081</v>
      </c>
      <c r="AI144" s="66">
        <v>-18000</v>
      </c>
      <c r="AJ144" s="66" t="s">
        <v>1845</v>
      </c>
      <c r="AK144" s="66" t="s">
        <v>1873</v>
      </c>
      <c r="AL144" s="66"/>
      <c r="AM144" s="66" t="s">
        <v>1908</v>
      </c>
      <c r="AN144" s="68">
        <v>40343.132048611114</v>
      </c>
      <c r="AO144" s="69" t="s">
        <v>1930</v>
      </c>
      <c r="AP144" s="66" t="b">
        <v>0</v>
      </c>
      <c r="AQ144" s="66" t="b">
        <v>0</v>
      </c>
      <c r="AR144" s="66" t="b">
        <v>1</v>
      </c>
      <c r="AS144" s="66" t="s">
        <v>297</v>
      </c>
      <c r="AT144" s="66">
        <v>0</v>
      </c>
      <c r="AU144" s="69" t="s">
        <v>408</v>
      </c>
      <c r="AV144" s="66" t="b">
        <v>0</v>
      </c>
      <c r="AW144" s="66" t="s">
        <v>423</v>
      </c>
      <c r="AX144" s="69" t="s">
        <v>1993</v>
      </c>
      <c r="AY144" s="66" t="s">
        <v>66</v>
      </c>
      <c r="AZ144" s="48"/>
      <c r="BA144" s="48"/>
      <c r="BB144" s="48"/>
      <c r="BC144" s="48"/>
      <c r="BD144" s="48"/>
      <c r="BE144" s="48"/>
      <c r="BF144" s="118" t="s">
        <v>8864</v>
      </c>
      <c r="BG144" s="118" t="s">
        <v>8864</v>
      </c>
      <c r="BH144" s="118" t="s">
        <v>9193</v>
      </c>
      <c r="BI144" s="118" t="s">
        <v>9193</v>
      </c>
      <c r="BJ144" s="117" t="s">
        <v>1867</v>
      </c>
      <c r="BK144" s="120" t="str">
        <f>VLOOKUP(Vertices[[#This Row],[State]],'Sentiment Classification'!E:G,3,FALSE)</f>
        <v>West</v>
      </c>
      <c r="BL144" s="65" t="str">
        <f>REPLACE(INDEX(GroupVertices[Group], MATCH(Vertices[[#This Row],[Vertex]],GroupVertices[Vertex],0)),1,1,"")</f>
        <v>est</v>
      </c>
    </row>
    <row r="145" spans="1:64" x14ac:dyDescent="0.25">
      <c r="A145" s="64" t="s">
        <v>1591</v>
      </c>
      <c r="B145" s="79"/>
      <c r="C145" s="79"/>
      <c r="D145" s="87"/>
      <c r="E145" s="104"/>
      <c r="F145" s="75" t="s">
        <v>1686</v>
      </c>
      <c r="G145" s="105"/>
      <c r="H145" s="77"/>
      <c r="I145" s="90"/>
      <c r="J145" s="106"/>
      <c r="K145" s="77" t="s">
        <v>2036</v>
      </c>
      <c r="L145" s="107"/>
      <c r="M145" s="101">
        <v>6880.064453125</v>
      </c>
      <c r="N145" s="101">
        <v>8550.720703125</v>
      </c>
      <c r="O145" s="102"/>
      <c r="P145" s="103"/>
      <c r="Q145" s="103"/>
      <c r="R145" s="73"/>
      <c r="S145" s="48">
        <v>0</v>
      </c>
      <c r="T145" s="48">
        <v>1</v>
      </c>
      <c r="U145" s="49">
        <v>0</v>
      </c>
      <c r="V145" s="49">
        <v>1.4840000000000001E-3</v>
      </c>
      <c r="W145" s="49">
        <v>9.9700000000000006E-4</v>
      </c>
      <c r="X145" s="49">
        <v>0.48002499999999998</v>
      </c>
      <c r="Y145" s="49">
        <v>0</v>
      </c>
      <c r="Z145" s="49">
        <v>0</v>
      </c>
      <c r="AA145" s="91">
        <v>145</v>
      </c>
      <c r="AB145" s="91"/>
      <c r="AC145" s="92"/>
      <c r="AD145" s="66" t="s">
        <v>1806</v>
      </c>
      <c r="AE145" s="66">
        <v>31</v>
      </c>
      <c r="AF145" s="66">
        <v>12</v>
      </c>
      <c r="AG145" s="66">
        <v>24</v>
      </c>
      <c r="AH145" s="66">
        <v>60</v>
      </c>
      <c r="AI145" s="66"/>
      <c r="AJ145" s="66" t="s">
        <v>1846</v>
      </c>
      <c r="AK145" s="66"/>
      <c r="AL145" s="66"/>
      <c r="AM145" s="66"/>
      <c r="AN145" s="68">
        <v>42733.488333333335</v>
      </c>
      <c r="AO145" s="66"/>
      <c r="AP145" s="66" t="b">
        <v>1</v>
      </c>
      <c r="AQ145" s="66" t="b">
        <v>0</v>
      </c>
      <c r="AR145" s="66" t="b">
        <v>0</v>
      </c>
      <c r="AS145" s="66" t="s">
        <v>297</v>
      </c>
      <c r="AT145" s="66">
        <v>0</v>
      </c>
      <c r="AU145" s="66"/>
      <c r="AV145" s="66" t="b">
        <v>0</v>
      </c>
      <c r="AW145" s="66" t="s">
        <v>423</v>
      </c>
      <c r="AX145" s="69" t="s">
        <v>1994</v>
      </c>
      <c r="AY145" s="66" t="s">
        <v>66</v>
      </c>
      <c r="AZ145" s="48"/>
      <c r="BA145" s="48"/>
      <c r="BB145" s="48"/>
      <c r="BC145" s="48"/>
      <c r="BD145" s="48"/>
      <c r="BE145" s="48"/>
      <c r="BF145" s="118" t="s">
        <v>8865</v>
      </c>
      <c r="BG145" s="118" t="s">
        <v>8865</v>
      </c>
      <c r="BH145" s="118" t="s">
        <v>9194</v>
      </c>
      <c r="BI145" s="118" t="s">
        <v>9194</v>
      </c>
      <c r="BJ145" s="117" t="s">
        <v>1867</v>
      </c>
      <c r="BK145" s="120" t="str">
        <f>VLOOKUP(Vertices[[#This Row],[State]],'Sentiment Classification'!E:G,3,FALSE)</f>
        <v>West</v>
      </c>
      <c r="BL145" s="65" t="str">
        <f>REPLACE(INDEX(GroupVertices[Group], MATCH(Vertices[[#This Row],[Vertex]],GroupVertices[Vertex],0)),1,1,"")</f>
        <v>est</v>
      </c>
    </row>
    <row r="146" spans="1:64" x14ac:dyDescent="0.25">
      <c r="A146" s="64" t="s">
        <v>1592</v>
      </c>
      <c r="B146" s="79"/>
      <c r="C146" s="79"/>
      <c r="D146" s="87"/>
      <c r="E146" s="104"/>
      <c r="F146" s="75" t="s">
        <v>1687</v>
      </c>
      <c r="G146" s="105"/>
      <c r="H146" s="77"/>
      <c r="I146" s="90"/>
      <c r="J146" s="106"/>
      <c r="K146" s="77" t="s">
        <v>2037</v>
      </c>
      <c r="L146" s="107"/>
      <c r="M146" s="101">
        <v>6923.04150390625</v>
      </c>
      <c r="N146" s="101">
        <v>8704.68359375</v>
      </c>
      <c r="O146" s="102"/>
      <c r="P146" s="103"/>
      <c r="Q146" s="103"/>
      <c r="R146" s="73"/>
      <c r="S146" s="48">
        <v>1</v>
      </c>
      <c r="T146" s="48">
        <v>1</v>
      </c>
      <c r="U146" s="49">
        <v>0</v>
      </c>
      <c r="V146" s="49">
        <v>1.3760000000000001E-3</v>
      </c>
      <c r="W146" s="49">
        <v>4.3800000000000002E-4</v>
      </c>
      <c r="X146" s="49">
        <v>0.77746300000000002</v>
      </c>
      <c r="Y146" s="49">
        <v>0.5</v>
      </c>
      <c r="Z146" s="49">
        <v>0</v>
      </c>
      <c r="AA146" s="91">
        <v>146</v>
      </c>
      <c r="AB146" s="91"/>
      <c r="AC146" s="92"/>
      <c r="AD146" s="66" t="s">
        <v>1807</v>
      </c>
      <c r="AE146" s="66">
        <v>328</v>
      </c>
      <c r="AF146" s="66">
        <v>558100</v>
      </c>
      <c r="AG146" s="66">
        <v>6852</v>
      </c>
      <c r="AH146" s="66">
        <v>212611</v>
      </c>
      <c r="AI146" s="66"/>
      <c r="AJ146" s="66" t="s">
        <v>1847</v>
      </c>
      <c r="AK146" s="66"/>
      <c r="AL146" s="69" t="s">
        <v>1897</v>
      </c>
      <c r="AM146" s="66"/>
      <c r="AN146" s="68">
        <v>41736.450115740743</v>
      </c>
      <c r="AO146" s="69" t="s">
        <v>1931</v>
      </c>
      <c r="AP146" s="66" t="b">
        <v>1</v>
      </c>
      <c r="AQ146" s="66" t="b">
        <v>0</v>
      </c>
      <c r="AR146" s="66" t="b">
        <v>1</v>
      </c>
      <c r="AS146" s="66" t="s">
        <v>297</v>
      </c>
      <c r="AT146" s="66">
        <v>172</v>
      </c>
      <c r="AU146" s="69" t="s">
        <v>409</v>
      </c>
      <c r="AV146" s="66" t="b">
        <v>1</v>
      </c>
      <c r="AW146" s="66" t="s">
        <v>423</v>
      </c>
      <c r="AX146" s="69" t="s">
        <v>1995</v>
      </c>
      <c r="AY146" s="66" t="s">
        <v>66</v>
      </c>
      <c r="AZ146" s="48" t="s">
        <v>1652</v>
      </c>
      <c r="BA146" s="48" t="s">
        <v>1652</v>
      </c>
      <c r="BB146" s="48" t="s">
        <v>525</v>
      </c>
      <c r="BC146" s="48" t="s">
        <v>525</v>
      </c>
      <c r="BD146" s="48" t="s">
        <v>1660</v>
      </c>
      <c r="BE146" s="48" t="s">
        <v>1660</v>
      </c>
      <c r="BF146" s="118" t="s">
        <v>8866</v>
      </c>
      <c r="BG146" s="118" t="s">
        <v>8866</v>
      </c>
      <c r="BH146" s="118" t="s">
        <v>9195</v>
      </c>
      <c r="BI146" s="118" t="s">
        <v>9195</v>
      </c>
      <c r="BJ146" s="117" t="s">
        <v>1867</v>
      </c>
      <c r="BK146" s="120" t="str">
        <f>VLOOKUP(Vertices[[#This Row],[State]],'Sentiment Classification'!E:G,3,FALSE)</f>
        <v>West</v>
      </c>
      <c r="BL146" s="65" t="str">
        <f>REPLACE(INDEX(GroupVertices[Group], MATCH(Vertices[[#This Row],[Vertex]],GroupVertices[Vertex],0)),1,1,"")</f>
        <v>est</v>
      </c>
    </row>
    <row r="147" spans="1:64" x14ac:dyDescent="0.25">
      <c r="A147" s="64" t="s">
        <v>1593</v>
      </c>
      <c r="B147" s="79"/>
      <c r="C147" s="79"/>
      <c r="D147" s="87"/>
      <c r="E147" s="104"/>
      <c r="F147" s="75" t="s">
        <v>1688</v>
      </c>
      <c r="G147" s="105"/>
      <c r="H147" s="77"/>
      <c r="I147" s="90"/>
      <c r="J147" s="106"/>
      <c r="K147" s="77" t="s">
        <v>2038</v>
      </c>
      <c r="L147" s="107"/>
      <c r="M147" s="101">
        <v>6665.8203125</v>
      </c>
      <c r="N147" s="101">
        <v>8403.345703125</v>
      </c>
      <c r="O147" s="102"/>
      <c r="P147" s="103"/>
      <c r="Q147" s="103"/>
      <c r="R147" s="73"/>
      <c r="S147" s="48">
        <v>0</v>
      </c>
      <c r="T147" s="48">
        <v>2</v>
      </c>
      <c r="U147" s="49">
        <v>0</v>
      </c>
      <c r="V147" s="49">
        <v>1.3760000000000001E-3</v>
      </c>
      <c r="W147" s="49">
        <v>4.3800000000000002E-4</v>
      </c>
      <c r="X147" s="49">
        <v>0.77746300000000002</v>
      </c>
      <c r="Y147" s="49">
        <v>0.5</v>
      </c>
      <c r="Z147" s="49">
        <v>0</v>
      </c>
      <c r="AA147" s="91">
        <v>147</v>
      </c>
      <c r="AB147" s="91"/>
      <c r="AC147" s="92"/>
      <c r="AD147" s="66" t="s">
        <v>1808</v>
      </c>
      <c r="AE147" s="66">
        <v>64</v>
      </c>
      <c r="AF147" s="66">
        <v>8</v>
      </c>
      <c r="AG147" s="66">
        <v>483</v>
      </c>
      <c r="AH147" s="66">
        <v>437</v>
      </c>
      <c r="AI147" s="66"/>
      <c r="AJ147" s="66"/>
      <c r="AK147" s="66"/>
      <c r="AL147" s="66"/>
      <c r="AM147" s="66"/>
      <c r="AN147" s="68">
        <v>42831.32545138889</v>
      </c>
      <c r="AO147" s="66"/>
      <c r="AP147" s="66" t="b">
        <v>1</v>
      </c>
      <c r="AQ147" s="66" t="b">
        <v>0</v>
      </c>
      <c r="AR147" s="66" t="b">
        <v>0</v>
      </c>
      <c r="AS147" s="66" t="s">
        <v>659</v>
      </c>
      <c r="AT147" s="66">
        <v>0</v>
      </c>
      <c r="AU147" s="66"/>
      <c r="AV147" s="66" t="b">
        <v>0</v>
      </c>
      <c r="AW147" s="66" t="s">
        <v>423</v>
      </c>
      <c r="AX147" s="69" t="s">
        <v>1996</v>
      </c>
      <c r="AY147" s="66" t="s">
        <v>66</v>
      </c>
      <c r="AZ147" s="48"/>
      <c r="BA147" s="48"/>
      <c r="BB147" s="48"/>
      <c r="BC147" s="48"/>
      <c r="BD147" s="48" t="s">
        <v>1660</v>
      </c>
      <c r="BE147" s="48" t="s">
        <v>1660</v>
      </c>
      <c r="BF147" s="118" t="s">
        <v>8867</v>
      </c>
      <c r="BG147" s="118" t="s">
        <v>8867</v>
      </c>
      <c r="BH147" s="118" t="s">
        <v>9196</v>
      </c>
      <c r="BI147" s="118" t="s">
        <v>9196</v>
      </c>
      <c r="BJ147" s="117" t="s">
        <v>1867</v>
      </c>
      <c r="BK147" s="120" t="str">
        <f>VLOOKUP(Vertices[[#This Row],[State]],'Sentiment Classification'!E:G,3,FALSE)</f>
        <v>West</v>
      </c>
      <c r="BL147" s="65" t="str">
        <f>REPLACE(INDEX(GroupVertices[Group], MATCH(Vertices[[#This Row],[Vertex]],GroupVertices[Vertex],0)),1,1,"")</f>
        <v>est</v>
      </c>
    </row>
    <row r="148" spans="1:64" x14ac:dyDescent="0.25">
      <c r="A148" s="64" t="s">
        <v>1594</v>
      </c>
      <c r="B148" s="79"/>
      <c r="C148" s="79"/>
      <c r="D148" s="87"/>
      <c r="E148" s="104"/>
      <c r="F148" s="75" t="s">
        <v>1689</v>
      </c>
      <c r="G148" s="105"/>
      <c r="H148" s="77"/>
      <c r="I148" s="90"/>
      <c r="J148" s="106"/>
      <c r="K148" s="77" t="s">
        <v>2039</v>
      </c>
      <c r="L148" s="107"/>
      <c r="M148" s="101">
        <v>6296.31787109375</v>
      </c>
      <c r="N148" s="101">
        <v>9088.2421875</v>
      </c>
      <c r="O148" s="102"/>
      <c r="P148" s="103"/>
      <c r="Q148" s="103"/>
      <c r="R148" s="73"/>
      <c r="S148" s="48"/>
      <c r="T148" s="48"/>
      <c r="U148" s="49"/>
      <c r="V148" s="49"/>
      <c r="W148" s="49"/>
      <c r="X148" s="49"/>
      <c r="Y148" s="49"/>
      <c r="Z148" s="49"/>
      <c r="AA148" s="91">
        <v>148</v>
      </c>
      <c r="AB148" s="91"/>
      <c r="AC148" s="92"/>
      <c r="AD148" s="66" t="s">
        <v>1594</v>
      </c>
      <c r="AE148" s="66">
        <v>263</v>
      </c>
      <c r="AF148" s="66">
        <v>362</v>
      </c>
      <c r="AG148" s="66">
        <v>16049</v>
      </c>
      <c r="AH148" s="66">
        <v>293</v>
      </c>
      <c r="AI148" s="66">
        <v>19800</v>
      </c>
      <c r="AJ148" s="66" t="s">
        <v>1848</v>
      </c>
      <c r="AK148" s="66" t="s">
        <v>1874</v>
      </c>
      <c r="AL148" s="69" t="s">
        <v>1898</v>
      </c>
      <c r="AM148" s="66" t="s">
        <v>388</v>
      </c>
      <c r="AN148" s="68">
        <v>39617.456018518518</v>
      </c>
      <c r="AO148" s="69" t="s">
        <v>1932</v>
      </c>
      <c r="AP148" s="66" t="b">
        <v>1</v>
      </c>
      <c r="AQ148" s="66" t="b">
        <v>0</v>
      </c>
      <c r="AR148" s="66" t="b">
        <v>0</v>
      </c>
      <c r="AS148" s="66" t="s">
        <v>297</v>
      </c>
      <c r="AT148" s="66">
        <v>31</v>
      </c>
      <c r="AU148" s="69" t="s">
        <v>409</v>
      </c>
      <c r="AV148" s="66" t="b">
        <v>0</v>
      </c>
      <c r="AW148" s="66" t="s">
        <v>423</v>
      </c>
      <c r="AX148" s="69" t="s">
        <v>1997</v>
      </c>
      <c r="AY148" s="66" t="s">
        <v>66</v>
      </c>
      <c r="AZ148" s="48"/>
      <c r="BA148" s="48"/>
      <c r="BB148" s="48"/>
      <c r="BC148" s="48"/>
      <c r="BD148" s="48"/>
      <c r="BE148" s="48"/>
      <c r="BF148" s="118"/>
      <c r="BG148" s="118"/>
      <c r="BH148" s="118"/>
      <c r="BI148" s="118"/>
      <c r="BJ148" s="117" t="s">
        <v>1867</v>
      </c>
      <c r="BK148" s="120" t="str">
        <f>VLOOKUP(Vertices[[#This Row],[State]],'Sentiment Classification'!E:G,3,FALSE)</f>
        <v>West</v>
      </c>
      <c r="BL148" s="65" t="s">
        <v>9476</v>
      </c>
    </row>
    <row r="149" spans="1:64" x14ac:dyDescent="0.25">
      <c r="A149" s="64" t="s">
        <v>1595</v>
      </c>
      <c r="B149" s="79"/>
      <c r="C149" s="79"/>
      <c r="D149" s="87"/>
      <c r="E149" s="104"/>
      <c r="F149" s="75" t="s">
        <v>1964</v>
      </c>
      <c r="G149" s="105"/>
      <c r="H149" s="77"/>
      <c r="I149" s="90"/>
      <c r="J149" s="106"/>
      <c r="K149" s="77" t="s">
        <v>2040</v>
      </c>
      <c r="L149" s="107"/>
      <c r="M149" s="101">
        <v>6543.80224609375</v>
      </c>
      <c r="N149" s="101">
        <v>8988.7021484375</v>
      </c>
      <c r="O149" s="102"/>
      <c r="P149" s="103"/>
      <c r="Q149" s="103"/>
      <c r="R149" s="73"/>
      <c r="S149" s="48">
        <v>0</v>
      </c>
      <c r="T149" s="48">
        <v>2</v>
      </c>
      <c r="U149" s="49">
        <v>1260</v>
      </c>
      <c r="V149" s="49">
        <v>1.3849999999999999E-3</v>
      </c>
      <c r="W149" s="49">
        <v>4.1899999999999999E-4</v>
      </c>
      <c r="X149" s="49">
        <v>0.87070000000000003</v>
      </c>
      <c r="Y149" s="49">
        <v>0</v>
      </c>
      <c r="Z149" s="49">
        <v>0</v>
      </c>
      <c r="AA149" s="91">
        <v>149</v>
      </c>
      <c r="AB149" s="91"/>
      <c r="AC149" s="92"/>
      <c r="AD149" s="66" t="s">
        <v>1809</v>
      </c>
      <c r="AE149" s="66">
        <v>768</v>
      </c>
      <c r="AF149" s="66">
        <v>92</v>
      </c>
      <c r="AG149" s="66">
        <v>4183</v>
      </c>
      <c r="AH149" s="66">
        <v>9</v>
      </c>
      <c r="AI149" s="66">
        <v>19800</v>
      </c>
      <c r="AJ149" s="66" t="s">
        <v>1849</v>
      </c>
      <c r="AK149" s="66" t="s">
        <v>388</v>
      </c>
      <c r="AL149" s="69" t="s">
        <v>1899</v>
      </c>
      <c r="AM149" s="66" t="s">
        <v>363</v>
      </c>
      <c r="AN149" s="68">
        <v>40398.176157407404</v>
      </c>
      <c r="AO149" s="69" t="s">
        <v>1933</v>
      </c>
      <c r="AP149" s="66" t="b">
        <v>0</v>
      </c>
      <c r="AQ149" s="66" t="b">
        <v>0</v>
      </c>
      <c r="AR149" s="66" t="b">
        <v>1</v>
      </c>
      <c r="AS149" s="66" t="s">
        <v>297</v>
      </c>
      <c r="AT149" s="66">
        <v>2</v>
      </c>
      <c r="AU149" s="69" t="s">
        <v>1955</v>
      </c>
      <c r="AV149" s="66" t="b">
        <v>0</v>
      </c>
      <c r="AW149" s="66" t="s">
        <v>423</v>
      </c>
      <c r="AX149" s="69" t="s">
        <v>1998</v>
      </c>
      <c r="AY149" s="66" t="s">
        <v>66</v>
      </c>
      <c r="AZ149" s="48"/>
      <c r="BA149" s="48"/>
      <c r="BB149" s="48"/>
      <c r="BC149" s="48"/>
      <c r="BD149" s="48" t="s">
        <v>1661</v>
      </c>
      <c r="BE149" s="48" t="s">
        <v>1661</v>
      </c>
      <c r="BF149" s="118" t="s">
        <v>8868</v>
      </c>
      <c r="BG149" s="118" t="s">
        <v>8868</v>
      </c>
      <c r="BH149" s="118" t="s">
        <v>9197</v>
      </c>
      <c r="BI149" s="118" t="s">
        <v>9197</v>
      </c>
      <c r="BJ149" s="117" t="s">
        <v>1867</v>
      </c>
      <c r="BK149" s="120" t="str">
        <f>VLOOKUP(Vertices[[#This Row],[State]],'Sentiment Classification'!E:G,3,FALSE)</f>
        <v>West</v>
      </c>
      <c r="BL149" s="65" t="str">
        <f>REPLACE(INDEX(GroupVertices[Group], MATCH(Vertices[[#This Row],[Vertex]],GroupVertices[Vertex],0)),1,1,"")</f>
        <v>est</v>
      </c>
    </row>
    <row r="150" spans="1:64" x14ac:dyDescent="0.25">
      <c r="A150" s="64" t="s">
        <v>1610</v>
      </c>
      <c r="B150" s="79"/>
      <c r="C150" s="79"/>
      <c r="D150" s="87"/>
      <c r="E150" s="104"/>
      <c r="F150" s="75" t="s">
        <v>1965</v>
      </c>
      <c r="G150" s="105"/>
      <c r="H150" s="77"/>
      <c r="I150" s="90"/>
      <c r="J150" s="106"/>
      <c r="K150" s="77" t="s">
        <v>2041</v>
      </c>
      <c r="L150" s="107"/>
      <c r="M150" s="101">
        <v>6847.04052734375</v>
      </c>
      <c r="N150" s="101">
        <v>8724.40625</v>
      </c>
      <c r="O150" s="102"/>
      <c r="P150" s="103"/>
      <c r="Q150" s="103"/>
      <c r="R150" s="73"/>
      <c r="S150" s="48">
        <v>3</v>
      </c>
      <c r="T150" s="48">
        <v>0</v>
      </c>
      <c r="U150" s="49">
        <v>846</v>
      </c>
      <c r="V150" s="49">
        <v>1.075E-3</v>
      </c>
      <c r="W150" s="49">
        <v>1.9000000000000001E-5</v>
      </c>
      <c r="X150" s="49">
        <v>1.495268</v>
      </c>
      <c r="Y150" s="49">
        <v>0</v>
      </c>
      <c r="Z150" s="49">
        <v>0</v>
      </c>
      <c r="AA150" s="91">
        <v>150</v>
      </c>
      <c r="AB150" s="91"/>
      <c r="AC150" s="92"/>
      <c r="AD150" s="66" t="s">
        <v>1810</v>
      </c>
      <c r="AE150" s="66">
        <v>686</v>
      </c>
      <c r="AF150" s="66">
        <v>11216</v>
      </c>
      <c r="AG150" s="66">
        <v>44268</v>
      </c>
      <c r="AH150" s="66">
        <v>1968</v>
      </c>
      <c r="AI150" s="66">
        <v>19800</v>
      </c>
      <c r="AJ150" s="66" t="s">
        <v>1850</v>
      </c>
      <c r="AK150" s="66" t="s">
        <v>1875</v>
      </c>
      <c r="AL150" s="69" t="s">
        <v>1900</v>
      </c>
      <c r="AM150" s="66" t="s">
        <v>388</v>
      </c>
      <c r="AN150" s="68">
        <v>40045.25304398148</v>
      </c>
      <c r="AO150" s="69" t="s">
        <v>1934</v>
      </c>
      <c r="AP150" s="66" t="b">
        <v>0</v>
      </c>
      <c r="AQ150" s="66" t="b">
        <v>0</v>
      </c>
      <c r="AR150" s="66" t="b">
        <v>1</v>
      </c>
      <c r="AS150" s="66" t="s">
        <v>297</v>
      </c>
      <c r="AT150" s="66">
        <v>264</v>
      </c>
      <c r="AU150" s="69" t="s">
        <v>1956</v>
      </c>
      <c r="AV150" s="66" t="b">
        <v>1</v>
      </c>
      <c r="AW150" s="66" t="s">
        <v>423</v>
      </c>
      <c r="AX150" s="69" t="s">
        <v>1999</v>
      </c>
      <c r="AY150" s="66" t="s">
        <v>65</v>
      </c>
      <c r="AZ150" s="48"/>
      <c r="BA150" s="48"/>
      <c r="BB150" s="48"/>
      <c r="BC150" s="48"/>
      <c r="BD150" s="48"/>
      <c r="BE150" s="48"/>
      <c r="BF150" s="48"/>
      <c r="BG150" s="48"/>
      <c r="BH150" s="48"/>
      <c r="BI150" s="48"/>
      <c r="BJ150" s="117" t="s">
        <v>1867</v>
      </c>
      <c r="BK150" s="120" t="str">
        <f>VLOOKUP(Vertices[[#This Row],[State]],'Sentiment Classification'!E:G,3,FALSE)</f>
        <v>West</v>
      </c>
      <c r="BL150" s="65" t="str">
        <f>REPLACE(INDEX(GroupVertices[Group], MATCH(Vertices[[#This Row],[Vertex]],GroupVertices[Vertex],0)),1,1,"")</f>
        <v>est</v>
      </c>
    </row>
    <row r="151" spans="1:64" x14ac:dyDescent="0.25">
      <c r="A151" s="64" t="s">
        <v>1596</v>
      </c>
      <c r="B151" s="79"/>
      <c r="C151" s="79"/>
      <c r="D151" s="87"/>
      <c r="E151" s="104"/>
      <c r="F151" s="75" t="s">
        <v>1966</v>
      </c>
      <c r="G151" s="105"/>
      <c r="H151" s="77"/>
      <c r="I151" s="90"/>
      <c r="J151" s="106"/>
      <c r="K151" s="77" t="s">
        <v>2042</v>
      </c>
      <c r="L151" s="107"/>
      <c r="M151" s="101">
        <v>6909.61572265625</v>
      </c>
      <c r="N151" s="101">
        <v>8691.6884765625</v>
      </c>
      <c r="O151" s="102"/>
      <c r="P151" s="103"/>
      <c r="Q151" s="103"/>
      <c r="R151" s="73"/>
      <c r="S151" s="48">
        <v>0</v>
      </c>
      <c r="T151" s="48">
        <v>1</v>
      </c>
      <c r="U151" s="49">
        <v>0</v>
      </c>
      <c r="V151" s="49">
        <v>1.4840000000000001E-3</v>
      </c>
      <c r="W151" s="49">
        <v>9.9700000000000006E-4</v>
      </c>
      <c r="X151" s="49">
        <v>0.48002499999999998</v>
      </c>
      <c r="Y151" s="49">
        <v>0</v>
      </c>
      <c r="Z151" s="49">
        <v>0</v>
      </c>
      <c r="AA151" s="91">
        <v>151</v>
      </c>
      <c r="AB151" s="91"/>
      <c r="AC151" s="92"/>
      <c r="AD151" s="66" t="s">
        <v>1811</v>
      </c>
      <c r="AE151" s="66">
        <v>18</v>
      </c>
      <c r="AF151" s="66">
        <v>1</v>
      </c>
      <c r="AG151" s="66">
        <v>22</v>
      </c>
      <c r="AH151" s="66">
        <v>12</v>
      </c>
      <c r="AI151" s="66">
        <v>19800</v>
      </c>
      <c r="AJ151" s="66"/>
      <c r="AK151" s="66" t="s">
        <v>1876</v>
      </c>
      <c r="AL151" s="66"/>
      <c r="AM151" s="66" t="s">
        <v>387</v>
      </c>
      <c r="AN151" s="68">
        <v>41405.397314814814</v>
      </c>
      <c r="AO151" s="66"/>
      <c r="AP151" s="66" t="b">
        <v>0</v>
      </c>
      <c r="AQ151" s="66" t="b">
        <v>0</v>
      </c>
      <c r="AR151" s="66" t="b">
        <v>0</v>
      </c>
      <c r="AS151" s="66" t="s">
        <v>297</v>
      </c>
      <c r="AT151" s="66">
        <v>0</v>
      </c>
      <c r="AU151" s="69" t="s">
        <v>409</v>
      </c>
      <c r="AV151" s="66" t="b">
        <v>0</v>
      </c>
      <c r="AW151" s="66" t="s">
        <v>423</v>
      </c>
      <c r="AX151" s="69" t="s">
        <v>2000</v>
      </c>
      <c r="AY151" s="66" t="s">
        <v>66</v>
      </c>
      <c r="AZ151" s="48"/>
      <c r="BA151" s="48"/>
      <c r="BB151" s="48"/>
      <c r="BC151" s="48"/>
      <c r="BD151" s="48"/>
      <c r="BE151" s="48"/>
      <c r="BF151" s="118" t="s">
        <v>8869</v>
      </c>
      <c r="BG151" s="118" t="s">
        <v>8869</v>
      </c>
      <c r="BH151" s="118" t="s">
        <v>9198</v>
      </c>
      <c r="BI151" s="118" t="s">
        <v>9198</v>
      </c>
      <c r="BJ151" s="117" t="s">
        <v>1867</v>
      </c>
      <c r="BK151" s="120" t="str">
        <f>VLOOKUP(Vertices[[#This Row],[State]],'Sentiment Classification'!E:G,3,FALSE)</f>
        <v>West</v>
      </c>
      <c r="BL151" s="65" t="str">
        <f>REPLACE(INDEX(GroupVertices[Group], MATCH(Vertices[[#This Row],[Vertex]],GroupVertices[Vertex],0)),1,1,"")</f>
        <v>est</v>
      </c>
    </row>
    <row r="152" spans="1:64" x14ac:dyDescent="0.25">
      <c r="A152" s="64" t="s">
        <v>1597</v>
      </c>
      <c r="B152" s="79"/>
      <c r="C152" s="79"/>
      <c r="D152" s="87"/>
      <c r="E152" s="104"/>
      <c r="F152" s="75" t="s">
        <v>1690</v>
      </c>
      <c r="G152" s="105"/>
      <c r="H152" s="77"/>
      <c r="I152" s="90"/>
      <c r="J152" s="106"/>
      <c r="K152" s="77" t="s">
        <v>2043</v>
      </c>
      <c r="L152" s="107"/>
      <c r="M152" s="101">
        <v>7067.96826171875</v>
      </c>
      <c r="N152" s="101">
        <v>8830.505859375</v>
      </c>
      <c r="O152" s="102"/>
      <c r="P152" s="103"/>
      <c r="Q152" s="103"/>
      <c r="R152" s="73"/>
      <c r="S152" s="48">
        <v>1</v>
      </c>
      <c r="T152" s="48">
        <v>5</v>
      </c>
      <c r="U152" s="49">
        <v>6</v>
      </c>
      <c r="V152" s="49">
        <v>0.2</v>
      </c>
      <c r="W152" s="49">
        <v>0</v>
      </c>
      <c r="X152" s="49">
        <v>1.6071420000000001</v>
      </c>
      <c r="Y152" s="49">
        <v>0.2</v>
      </c>
      <c r="Z152" s="49">
        <v>0.2</v>
      </c>
      <c r="AA152" s="91">
        <v>152</v>
      </c>
      <c r="AB152" s="91"/>
      <c r="AC152" s="92"/>
      <c r="AD152" s="66" t="s">
        <v>1812</v>
      </c>
      <c r="AE152" s="66">
        <v>473</v>
      </c>
      <c r="AF152" s="66">
        <v>515</v>
      </c>
      <c r="AG152" s="66">
        <v>2946</v>
      </c>
      <c r="AH152" s="66">
        <v>1105</v>
      </c>
      <c r="AI152" s="66">
        <v>-25200</v>
      </c>
      <c r="AJ152" s="66" t="s">
        <v>1851</v>
      </c>
      <c r="AK152" s="66" t="s">
        <v>1877</v>
      </c>
      <c r="AL152" s="66"/>
      <c r="AM152" s="66" t="s">
        <v>391</v>
      </c>
      <c r="AN152" s="68">
        <v>42126.628981481481</v>
      </c>
      <c r="AO152" s="69" t="s">
        <v>1935</v>
      </c>
      <c r="AP152" s="66" t="b">
        <v>1</v>
      </c>
      <c r="AQ152" s="66" t="b">
        <v>0</v>
      </c>
      <c r="AR152" s="66" t="b">
        <v>0</v>
      </c>
      <c r="AS152" s="66" t="s">
        <v>297</v>
      </c>
      <c r="AT152" s="66">
        <v>7</v>
      </c>
      <c r="AU152" s="69" t="s">
        <v>409</v>
      </c>
      <c r="AV152" s="66" t="b">
        <v>0</v>
      </c>
      <c r="AW152" s="66" t="s">
        <v>423</v>
      </c>
      <c r="AX152" s="69" t="s">
        <v>2001</v>
      </c>
      <c r="AY152" s="66" t="s">
        <v>66</v>
      </c>
      <c r="AZ152" s="48"/>
      <c r="BA152" s="48"/>
      <c r="BB152" s="48"/>
      <c r="BC152" s="48"/>
      <c r="BD152" s="48"/>
      <c r="BE152" s="48"/>
      <c r="BF152" s="118" t="s">
        <v>8870</v>
      </c>
      <c r="BG152" s="118" t="s">
        <v>8870</v>
      </c>
      <c r="BH152" s="118" t="s">
        <v>9199</v>
      </c>
      <c r="BI152" s="118" t="s">
        <v>9199</v>
      </c>
      <c r="BJ152" s="117" t="s">
        <v>1867</v>
      </c>
      <c r="BK152" s="120" t="str">
        <f>VLOOKUP(Vertices[[#This Row],[State]],'Sentiment Classification'!E:G,3,FALSE)</f>
        <v>West</v>
      </c>
      <c r="BL152" s="65" t="str">
        <f>REPLACE(INDEX(GroupVertices[Group], MATCH(Vertices[[#This Row],[Vertex]],GroupVertices[Vertex],0)),1,1,"")</f>
        <v>est</v>
      </c>
    </row>
    <row r="153" spans="1:64" x14ac:dyDescent="0.25">
      <c r="A153" s="64" t="s">
        <v>1611</v>
      </c>
      <c r="B153" s="79"/>
      <c r="C153" s="79"/>
      <c r="D153" s="87"/>
      <c r="E153" s="104"/>
      <c r="F153" s="75" t="s">
        <v>1967</v>
      </c>
      <c r="G153" s="105"/>
      <c r="H153" s="77"/>
      <c r="I153" s="90"/>
      <c r="J153" s="106"/>
      <c r="K153" s="77" t="s">
        <v>2044</v>
      </c>
      <c r="L153" s="107"/>
      <c r="M153" s="101">
        <v>6672.484375</v>
      </c>
      <c r="N153" s="101">
        <v>8868.3603515625</v>
      </c>
      <c r="O153" s="102"/>
      <c r="P153" s="103"/>
      <c r="Q153" s="103"/>
      <c r="R153" s="73"/>
      <c r="S153" s="48">
        <v>2</v>
      </c>
      <c r="T153" s="48">
        <v>0</v>
      </c>
      <c r="U153" s="49">
        <v>0</v>
      </c>
      <c r="V153" s="49">
        <v>0.125</v>
      </c>
      <c r="W153" s="49">
        <v>0</v>
      </c>
      <c r="X153" s="49">
        <v>0.69642800000000005</v>
      </c>
      <c r="Y153" s="49">
        <v>1</v>
      </c>
      <c r="Z153" s="49">
        <v>0</v>
      </c>
      <c r="AA153" s="91">
        <v>153</v>
      </c>
      <c r="AB153" s="91"/>
      <c r="AC153" s="92"/>
      <c r="AD153" s="66" t="s">
        <v>1813</v>
      </c>
      <c r="AE153" s="66">
        <v>366</v>
      </c>
      <c r="AF153" s="66">
        <v>269</v>
      </c>
      <c r="AG153" s="66">
        <v>8736</v>
      </c>
      <c r="AH153" s="66">
        <v>151</v>
      </c>
      <c r="AI153" s="66">
        <v>-25200</v>
      </c>
      <c r="AJ153" s="66" t="s">
        <v>1852</v>
      </c>
      <c r="AK153" s="66" t="s">
        <v>1878</v>
      </c>
      <c r="AL153" s="69" t="s">
        <v>1901</v>
      </c>
      <c r="AM153" s="66" t="s">
        <v>391</v>
      </c>
      <c r="AN153" s="68">
        <v>42686.783437500002</v>
      </c>
      <c r="AO153" s="69" t="s">
        <v>1936</v>
      </c>
      <c r="AP153" s="66" t="b">
        <v>1</v>
      </c>
      <c r="AQ153" s="66" t="b">
        <v>0</v>
      </c>
      <c r="AR153" s="66" t="b">
        <v>0</v>
      </c>
      <c r="AS153" s="66" t="s">
        <v>297</v>
      </c>
      <c r="AT153" s="66">
        <v>6</v>
      </c>
      <c r="AU153" s="66"/>
      <c r="AV153" s="66" t="b">
        <v>0</v>
      </c>
      <c r="AW153" s="66" t="s">
        <v>423</v>
      </c>
      <c r="AX153" s="69" t="s">
        <v>2002</v>
      </c>
      <c r="AY153" s="66" t="s">
        <v>65</v>
      </c>
      <c r="AZ153" s="48"/>
      <c r="BA153" s="48"/>
      <c r="BB153" s="48"/>
      <c r="BC153" s="48"/>
      <c r="BD153" s="48"/>
      <c r="BE153" s="48"/>
      <c r="BF153" s="48"/>
      <c r="BG153" s="48"/>
      <c r="BH153" s="48"/>
      <c r="BI153" s="48"/>
      <c r="BJ153" s="117" t="s">
        <v>1867</v>
      </c>
      <c r="BK153" s="120" t="str">
        <f>VLOOKUP(Vertices[[#This Row],[State]],'Sentiment Classification'!E:G,3,FALSE)</f>
        <v>West</v>
      </c>
      <c r="BL153" s="65" t="str">
        <f>REPLACE(INDEX(GroupVertices[Group], MATCH(Vertices[[#This Row],[Vertex]],GroupVertices[Vertex],0)),1,1,"")</f>
        <v>est</v>
      </c>
    </row>
    <row r="154" spans="1:64" x14ac:dyDescent="0.25">
      <c r="A154" s="64" t="s">
        <v>1598</v>
      </c>
      <c r="B154" s="79"/>
      <c r="C154" s="79"/>
      <c r="D154" s="87"/>
      <c r="E154" s="104"/>
      <c r="F154" s="75" t="s">
        <v>1691</v>
      </c>
      <c r="G154" s="105"/>
      <c r="H154" s="77"/>
      <c r="I154" s="90"/>
      <c r="J154" s="106"/>
      <c r="K154" s="77" t="s">
        <v>2045</v>
      </c>
      <c r="L154" s="107"/>
      <c r="M154" s="101">
        <v>7197.74072265625</v>
      </c>
      <c r="N154" s="101">
        <v>8981.7978515625</v>
      </c>
      <c r="O154" s="102"/>
      <c r="P154" s="103"/>
      <c r="Q154" s="103"/>
      <c r="R154" s="73"/>
      <c r="S154" s="48">
        <v>1</v>
      </c>
      <c r="T154" s="48">
        <v>5</v>
      </c>
      <c r="U154" s="49">
        <v>6</v>
      </c>
      <c r="V154" s="49">
        <v>0.2</v>
      </c>
      <c r="W154" s="49">
        <v>0</v>
      </c>
      <c r="X154" s="49">
        <v>1.6071420000000001</v>
      </c>
      <c r="Y154" s="49">
        <v>0.2</v>
      </c>
      <c r="Z154" s="49">
        <v>0.2</v>
      </c>
      <c r="AA154" s="91">
        <v>154</v>
      </c>
      <c r="AB154" s="91"/>
      <c r="AC154" s="92"/>
      <c r="AD154" s="66" t="s">
        <v>1814</v>
      </c>
      <c r="AE154" s="66">
        <v>3331</v>
      </c>
      <c r="AF154" s="66">
        <v>1403</v>
      </c>
      <c r="AG154" s="66">
        <v>14824</v>
      </c>
      <c r="AH154" s="66">
        <v>7192</v>
      </c>
      <c r="AI154" s="66"/>
      <c r="AJ154" s="66" t="s">
        <v>1853</v>
      </c>
      <c r="AK154" s="66"/>
      <c r="AL154" s="66"/>
      <c r="AM154" s="66"/>
      <c r="AN154" s="68">
        <v>42146.591122685182</v>
      </c>
      <c r="AO154" s="69" t="s">
        <v>1937</v>
      </c>
      <c r="AP154" s="66" t="b">
        <v>1</v>
      </c>
      <c r="AQ154" s="66" t="b">
        <v>0</v>
      </c>
      <c r="AR154" s="66" t="b">
        <v>1</v>
      </c>
      <c r="AS154" s="66" t="s">
        <v>297</v>
      </c>
      <c r="AT154" s="66">
        <v>0</v>
      </c>
      <c r="AU154" s="69" t="s">
        <v>409</v>
      </c>
      <c r="AV154" s="66" t="b">
        <v>0</v>
      </c>
      <c r="AW154" s="66" t="s">
        <v>423</v>
      </c>
      <c r="AX154" s="69" t="s">
        <v>2003</v>
      </c>
      <c r="AY154" s="66" t="s">
        <v>66</v>
      </c>
      <c r="AZ154" s="48"/>
      <c r="BA154" s="48"/>
      <c r="BB154" s="48"/>
      <c r="BC154" s="48"/>
      <c r="BD154" s="48"/>
      <c r="BE154" s="48"/>
      <c r="BF154" s="118" t="s">
        <v>8871</v>
      </c>
      <c r="BG154" s="118" t="s">
        <v>8871</v>
      </c>
      <c r="BH154" s="118" t="s">
        <v>9200</v>
      </c>
      <c r="BI154" s="118" t="s">
        <v>9200</v>
      </c>
      <c r="BJ154" s="117" t="s">
        <v>1867</v>
      </c>
      <c r="BK154" s="120" t="str">
        <f>VLOOKUP(Vertices[[#This Row],[State]],'Sentiment Classification'!E:G,3,FALSE)</f>
        <v>West</v>
      </c>
      <c r="BL154" s="65" t="str">
        <f>REPLACE(INDEX(GroupVertices[Group], MATCH(Vertices[[#This Row],[Vertex]],GroupVertices[Vertex],0)),1,1,"")</f>
        <v>est</v>
      </c>
    </row>
    <row r="155" spans="1:64" x14ac:dyDescent="0.25">
      <c r="A155" s="64" t="s">
        <v>1612</v>
      </c>
      <c r="B155" s="79"/>
      <c r="C155" s="79"/>
      <c r="D155" s="87"/>
      <c r="E155" s="104"/>
      <c r="F155" s="75" t="s">
        <v>1968</v>
      </c>
      <c r="G155" s="105"/>
      <c r="H155" s="77"/>
      <c r="I155" s="90"/>
      <c r="J155" s="106"/>
      <c r="K155" s="77" t="s">
        <v>2046</v>
      </c>
      <c r="L155" s="107"/>
      <c r="M155" s="101">
        <v>7208.185546875</v>
      </c>
      <c r="N155" s="101">
        <v>8495.0537109375</v>
      </c>
      <c r="O155" s="102"/>
      <c r="P155" s="103"/>
      <c r="Q155" s="103"/>
      <c r="R155" s="73"/>
      <c r="S155" s="48">
        <v>2</v>
      </c>
      <c r="T155" s="48">
        <v>0</v>
      </c>
      <c r="U155" s="49">
        <v>0</v>
      </c>
      <c r="V155" s="49">
        <v>0.125</v>
      </c>
      <c r="W155" s="49">
        <v>0</v>
      </c>
      <c r="X155" s="49">
        <v>0.69642800000000005</v>
      </c>
      <c r="Y155" s="49">
        <v>1</v>
      </c>
      <c r="Z155" s="49">
        <v>0</v>
      </c>
      <c r="AA155" s="91">
        <v>155</v>
      </c>
      <c r="AB155" s="91"/>
      <c r="AC155" s="92"/>
      <c r="AD155" s="66" t="s">
        <v>1815</v>
      </c>
      <c r="AE155" s="66">
        <v>779</v>
      </c>
      <c r="AF155" s="66">
        <v>1383</v>
      </c>
      <c r="AG155" s="66">
        <v>24396</v>
      </c>
      <c r="AH155" s="66">
        <v>7479</v>
      </c>
      <c r="AI155" s="66">
        <v>-25200</v>
      </c>
      <c r="AJ155" s="66" t="s">
        <v>1854</v>
      </c>
      <c r="AK155" s="66" t="s">
        <v>1879</v>
      </c>
      <c r="AL155" s="66"/>
      <c r="AM155" s="66" t="s">
        <v>391</v>
      </c>
      <c r="AN155" s="68">
        <v>41532.401388888888</v>
      </c>
      <c r="AO155" s="69" t="s">
        <v>1938</v>
      </c>
      <c r="AP155" s="66" t="b">
        <v>1</v>
      </c>
      <c r="AQ155" s="66" t="b">
        <v>0</v>
      </c>
      <c r="AR155" s="66" t="b">
        <v>1</v>
      </c>
      <c r="AS155" s="66" t="s">
        <v>297</v>
      </c>
      <c r="AT155" s="66">
        <v>32</v>
      </c>
      <c r="AU155" s="69" t="s">
        <v>409</v>
      </c>
      <c r="AV155" s="66" t="b">
        <v>0</v>
      </c>
      <c r="AW155" s="66" t="s">
        <v>423</v>
      </c>
      <c r="AX155" s="69" t="s">
        <v>2004</v>
      </c>
      <c r="AY155" s="66" t="s">
        <v>65</v>
      </c>
      <c r="AZ155" s="48"/>
      <c r="BA155" s="48"/>
      <c r="BB155" s="48"/>
      <c r="BC155" s="48"/>
      <c r="BD155" s="48"/>
      <c r="BE155" s="48"/>
      <c r="BF155" s="48"/>
      <c r="BG155" s="48"/>
      <c r="BH155" s="48"/>
      <c r="BI155" s="48"/>
      <c r="BJ155" s="117" t="s">
        <v>1867</v>
      </c>
      <c r="BK155" s="120" t="str">
        <f>VLOOKUP(Vertices[[#This Row],[State]],'Sentiment Classification'!E:G,3,FALSE)</f>
        <v>West</v>
      </c>
      <c r="BL155" s="65" t="str">
        <f>REPLACE(INDEX(GroupVertices[Group], MATCH(Vertices[[#This Row],[Vertex]],GroupVertices[Vertex],0)),1,1,"")</f>
        <v>est</v>
      </c>
    </row>
    <row r="156" spans="1:64" x14ac:dyDescent="0.25">
      <c r="A156" s="64" t="s">
        <v>1613</v>
      </c>
      <c r="B156" s="79"/>
      <c r="C156" s="79"/>
      <c r="D156" s="87"/>
      <c r="E156" s="104"/>
      <c r="F156" s="75" t="s">
        <v>1969</v>
      </c>
      <c r="G156" s="105"/>
      <c r="H156" s="77"/>
      <c r="I156" s="90"/>
      <c r="J156" s="106"/>
      <c r="K156" s="77" t="s">
        <v>2047</v>
      </c>
      <c r="L156" s="107"/>
      <c r="M156" s="101">
        <v>7593.2255859375</v>
      </c>
      <c r="N156" s="101">
        <v>8943.943359375</v>
      </c>
      <c r="O156" s="102"/>
      <c r="P156" s="103"/>
      <c r="Q156" s="103"/>
      <c r="R156" s="73"/>
      <c r="S156" s="48">
        <v>2</v>
      </c>
      <c r="T156" s="48">
        <v>0</v>
      </c>
      <c r="U156" s="49">
        <v>0</v>
      </c>
      <c r="V156" s="49">
        <v>0.125</v>
      </c>
      <c r="W156" s="49">
        <v>0</v>
      </c>
      <c r="X156" s="49">
        <v>0.69642800000000005</v>
      </c>
      <c r="Y156" s="49">
        <v>1</v>
      </c>
      <c r="Z156" s="49">
        <v>0</v>
      </c>
      <c r="AA156" s="91">
        <v>156</v>
      </c>
      <c r="AB156" s="91"/>
      <c r="AC156" s="92"/>
      <c r="AD156" s="66" t="s">
        <v>1816</v>
      </c>
      <c r="AE156" s="66">
        <v>766</v>
      </c>
      <c r="AF156" s="66">
        <v>5233</v>
      </c>
      <c r="AG156" s="66">
        <v>10909</v>
      </c>
      <c r="AH156" s="66">
        <v>6421</v>
      </c>
      <c r="AI156" s="66">
        <v>-25200</v>
      </c>
      <c r="AJ156" s="66" t="s">
        <v>1855</v>
      </c>
      <c r="AK156" s="66" t="s">
        <v>1880</v>
      </c>
      <c r="AL156" s="69" t="s">
        <v>1902</v>
      </c>
      <c r="AM156" s="66" t="s">
        <v>391</v>
      </c>
      <c r="AN156" s="68">
        <v>42149.460902777777</v>
      </c>
      <c r="AO156" s="69" t="s">
        <v>1939</v>
      </c>
      <c r="AP156" s="66" t="b">
        <v>0</v>
      </c>
      <c r="AQ156" s="66" t="b">
        <v>0</v>
      </c>
      <c r="AR156" s="66" t="b">
        <v>1</v>
      </c>
      <c r="AS156" s="66" t="s">
        <v>297</v>
      </c>
      <c r="AT156" s="66">
        <v>12</v>
      </c>
      <c r="AU156" s="69" t="s">
        <v>409</v>
      </c>
      <c r="AV156" s="66" t="b">
        <v>0</v>
      </c>
      <c r="AW156" s="66" t="s">
        <v>423</v>
      </c>
      <c r="AX156" s="69" t="s">
        <v>2005</v>
      </c>
      <c r="AY156" s="66" t="s">
        <v>65</v>
      </c>
      <c r="AZ156" s="48"/>
      <c r="BA156" s="48"/>
      <c r="BB156" s="48"/>
      <c r="BC156" s="48"/>
      <c r="BD156" s="48"/>
      <c r="BE156" s="48"/>
      <c r="BF156" s="48"/>
      <c r="BG156" s="48"/>
      <c r="BH156" s="48"/>
      <c r="BI156" s="48"/>
      <c r="BJ156" s="117" t="s">
        <v>1867</v>
      </c>
      <c r="BK156" s="120" t="str">
        <f>VLOOKUP(Vertices[[#This Row],[State]],'Sentiment Classification'!E:G,3,FALSE)</f>
        <v>West</v>
      </c>
      <c r="BL156" s="65" t="str">
        <f>REPLACE(INDEX(GroupVertices[Group], MATCH(Vertices[[#This Row],[Vertex]],GroupVertices[Vertex],0)),1,1,"")</f>
        <v>est</v>
      </c>
    </row>
    <row r="157" spans="1:64" x14ac:dyDescent="0.25">
      <c r="A157" s="64" t="s">
        <v>1614</v>
      </c>
      <c r="B157" s="79"/>
      <c r="C157" s="79"/>
      <c r="D157" s="87"/>
      <c r="E157" s="104"/>
      <c r="F157" s="75" t="s">
        <v>1970</v>
      </c>
      <c r="G157" s="105"/>
      <c r="H157" s="77"/>
      <c r="I157" s="90"/>
      <c r="J157" s="106"/>
      <c r="K157" s="77" t="s">
        <v>2048</v>
      </c>
      <c r="L157" s="107"/>
      <c r="M157" s="101">
        <v>7057.5234375</v>
      </c>
      <c r="N157" s="101">
        <v>9317.25</v>
      </c>
      <c r="O157" s="102"/>
      <c r="P157" s="103"/>
      <c r="Q157" s="103"/>
      <c r="R157" s="73"/>
      <c r="S157" s="48">
        <v>2</v>
      </c>
      <c r="T157" s="48">
        <v>0</v>
      </c>
      <c r="U157" s="49">
        <v>0</v>
      </c>
      <c r="V157" s="49">
        <v>0.125</v>
      </c>
      <c r="W157" s="49">
        <v>0</v>
      </c>
      <c r="X157" s="49">
        <v>0.69642800000000005</v>
      </c>
      <c r="Y157" s="49">
        <v>1</v>
      </c>
      <c r="Z157" s="49">
        <v>0</v>
      </c>
      <c r="AA157" s="91">
        <v>157</v>
      </c>
      <c r="AB157" s="91"/>
      <c r="AC157" s="92"/>
      <c r="AD157" s="66" t="s">
        <v>1817</v>
      </c>
      <c r="AE157" s="66">
        <v>1401</v>
      </c>
      <c r="AF157" s="66">
        <v>25149</v>
      </c>
      <c r="AG157" s="66">
        <v>15675</v>
      </c>
      <c r="AH157" s="66">
        <v>6934</v>
      </c>
      <c r="AI157" s="66">
        <v>19800</v>
      </c>
      <c r="AJ157" s="66" t="s">
        <v>1856</v>
      </c>
      <c r="AK157" s="66" t="s">
        <v>373</v>
      </c>
      <c r="AL157" s="69" t="s">
        <v>1903</v>
      </c>
      <c r="AM157" s="66" t="s">
        <v>363</v>
      </c>
      <c r="AN157" s="68">
        <v>40653.613645833335</v>
      </c>
      <c r="AO157" s="69" t="s">
        <v>1940</v>
      </c>
      <c r="AP157" s="66" t="b">
        <v>1</v>
      </c>
      <c r="AQ157" s="66" t="b">
        <v>0</v>
      </c>
      <c r="AR157" s="66" t="b">
        <v>1</v>
      </c>
      <c r="AS157" s="66" t="s">
        <v>297</v>
      </c>
      <c r="AT157" s="66">
        <v>47</v>
      </c>
      <c r="AU157" s="69" t="s">
        <v>409</v>
      </c>
      <c r="AV157" s="66" t="b">
        <v>0</v>
      </c>
      <c r="AW157" s="66" t="s">
        <v>423</v>
      </c>
      <c r="AX157" s="69" t="s">
        <v>2006</v>
      </c>
      <c r="AY157" s="66" t="s">
        <v>65</v>
      </c>
      <c r="AZ157" s="48"/>
      <c r="BA157" s="48"/>
      <c r="BB157" s="48"/>
      <c r="BC157" s="48"/>
      <c r="BD157" s="48"/>
      <c r="BE157" s="48"/>
      <c r="BF157" s="48"/>
      <c r="BG157" s="48"/>
      <c r="BH157" s="48"/>
      <c r="BI157" s="48"/>
      <c r="BJ157" s="117" t="s">
        <v>1867</v>
      </c>
      <c r="BK157" s="120" t="str">
        <f>VLOOKUP(Vertices[[#This Row],[State]],'Sentiment Classification'!E:G,3,FALSE)</f>
        <v>West</v>
      </c>
      <c r="BL157" s="65" t="str">
        <f>REPLACE(INDEX(GroupVertices[Group], MATCH(Vertices[[#This Row],[Vertex]],GroupVertices[Vertex],0)),1,1,"")</f>
        <v>est</v>
      </c>
    </row>
    <row r="158" spans="1:64" x14ac:dyDescent="0.25">
      <c r="A158" s="64" t="s">
        <v>1599</v>
      </c>
      <c r="B158" s="79"/>
      <c r="C158" s="79"/>
      <c r="D158" s="87"/>
      <c r="E158" s="104"/>
      <c r="F158" s="75" t="s">
        <v>1692</v>
      </c>
      <c r="G158" s="105"/>
      <c r="H158" s="77"/>
      <c r="I158" s="90"/>
      <c r="J158" s="106"/>
      <c r="K158" s="77" t="s">
        <v>2049</v>
      </c>
      <c r="L158" s="107"/>
      <c r="M158" s="101">
        <v>6860.576171875</v>
      </c>
      <c r="N158" s="101">
        <v>8733.09375</v>
      </c>
      <c r="O158" s="102"/>
      <c r="P158" s="103"/>
      <c r="Q158" s="103"/>
      <c r="R158" s="73"/>
      <c r="S158" s="48">
        <v>0</v>
      </c>
      <c r="T158" s="48">
        <v>1</v>
      </c>
      <c r="U158" s="49">
        <v>0</v>
      </c>
      <c r="V158" s="49">
        <v>1.4840000000000001E-3</v>
      </c>
      <c r="W158" s="49">
        <v>9.9700000000000006E-4</v>
      </c>
      <c r="X158" s="49">
        <v>0.48002499999999998</v>
      </c>
      <c r="Y158" s="49">
        <v>0</v>
      </c>
      <c r="Z158" s="49">
        <v>0</v>
      </c>
      <c r="AA158" s="91">
        <v>158</v>
      </c>
      <c r="AB158" s="91"/>
      <c r="AC158" s="92"/>
      <c r="AD158" s="66" t="s">
        <v>1818</v>
      </c>
      <c r="AE158" s="66">
        <v>15</v>
      </c>
      <c r="AF158" s="66">
        <v>38</v>
      </c>
      <c r="AG158" s="66">
        <v>1124</v>
      </c>
      <c r="AH158" s="66">
        <v>142</v>
      </c>
      <c r="AI158" s="66">
        <v>19800</v>
      </c>
      <c r="AJ158" s="66" t="s">
        <v>1857</v>
      </c>
      <c r="AK158" s="66" t="s">
        <v>1881</v>
      </c>
      <c r="AL158" s="66"/>
      <c r="AM158" s="66" t="s">
        <v>363</v>
      </c>
      <c r="AN158" s="68">
        <v>40239.485069444447</v>
      </c>
      <c r="AO158" s="66"/>
      <c r="AP158" s="66" t="b">
        <v>0</v>
      </c>
      <c r="AQ158" s="66" t="b">
        <v>0</v>
      </c>
      <c r="AR158" s="66" t="b">
        <v>1</v>
      </c>
      <c r="AS158" s="66" t="s">
        <v>297</v>
      </c>
      <c r="AT158" s="66">
        <v>1</v>
      </c>
      <c r="AU158" s="69" t="s">
        <v>409</v>
      </c>
      <c r="AV158" s="66" t="b">
        <v>0</v>
      </c>
      <c r="AW158" s="66" t="s">
        <v>423</v>
      </c>
      <c r="AX158" s="69" t="s">
        <v>2007</v>
      </c>
      <c r="AY158" s="66" t="s">
        <v>66</v>
      </c>
      <c r="AZ158" s="48"/>
      <c r="BA158" s="48"/>
      <c r="BB158" s="48"/>
      <c r="BC158" s="48"/>
      <c r="BD158" s="48"/>
      <c r="BE158" s="48"/>
      <c r="BF158" s="118" t="s">
        <v>8872</v>
      </c>
      <c r="BG158" s="118" t="s">
        <v>8872</v>
      </c>
      <c r="BH158" s="118" t="s">
        <v>9201</v>
      </c>
      <c r="BI158" s="118" t="s">
        <v>9201</v>
      </c>
      <c r="BJ158" s="117" t="s">
        <v>1867</v>
      </c>
      <c r="BK158" s="120" t="str">
        <f>VLOOKUP(Vertices[[#This Row],[State]],'Sentiment Classification'!E:G,3,FALSE)</f>
        <v>West</v>
      </c>
      <c r="BL158" s="65" t="str">
        <f>REPLACE(INDEX(GroupVertices[Group], MATCH(Vertices[[#This Row],[Vertex]],GroupVertices[Vertex],0)),1,1,"")</f>
        <v>est</v>
      </c>
    </row>
    <row r="159" spans="1:64" x14ac:dyDescent="0.25">
      <c r="A159" s="64" t="s">
        <v>1600</v>
      </c>
      <c r="B159" s="79"/>
      <c r="C159" s="79"/>
      <c r="D159" s="87"/>
      <c r="E159" s="104"/>
      <c r="F159" s="75" t="s">
        <v>1693</v>
      </c>
      <c r="G159" s="105"/>
      <c r="H159" s="77"/>
      <c r="I159" s="90"/>
      <c r="J159" s="106"/>
      <c r="K159" s="77" t="s">
        <v>2050</v>
      </c>
      <c r="L159" s="107"/>
      <c r="M159" s="101">
        <v>6822.6796875</v>
      </c>
      <c r="N159" s="101">
        <v>8727.6669921875</v>
      </c>
      <c r="O159" s="102"/>
      <c r="P159" s="103"/>
      <c r="Q159" s="103"/>
      <c r="R159" s="73"/>
      <c r="S159" s="48">
        <v>0</v>
      </c>
      <c r="T159" s="48">
        <v>2</v>
      </c>
      <c r="U159" s="49">
        <v>2</v>
      </c>
      <c r="V159" s="49">
        <v>0.5</v>
      </c>
      <c r="W159" s="49">
        <v>0</v>
      </c>
      <c r="X159" s="49">
        <v>1.4594579999999999</v>
      </c>
      <c r="Y159" s="49">
        <v>0</v>
      </c>
      <c r="Z159" s="49">
        <v>0</v>
      </c>
      <c r="AA159" s="91">
        <v>159</v>
      </c>
      <c r="AB159" s="91"/>
      <c r="AC159" s="92"/>
      <c r="AD159" s="66" t="s">
        <v>1819</v>
      </c>
      <c r="AE159" s="66">
        <v>15894</v>
      </c>
      <c r="AF159" s="66">
        <v>73229</v>
      </c>
      <c r="AG159" s="66">
        <v>7213</v>
      </c>
      <c r="AH159" s="66">
        <v>2293</v>
      </c>
      <c r="AI159" s="66">
        <v>19800</v>
      </c>
      <c r="AJ159" s="66" t="s">
        <v>1858</v>
      </c>
      <c r="AK159" s="66" t="s">
        <v>1882</v>
      </c>
      <c r="AL159" s="69" t="s">
        <v>1904</v>
      </c>
      <c r="AM159" s="66" t="s">
        <v>363</v>
      </c>
      <c r="AN159" s="68">
        <v>40530.570185185185</v>
      </c>
      <c r="AO159" s="69" t="s">
        <v>1941</v>
      </c>
      <c r="AP159" s="66" t="b">
        <v>0</v>
      </c>
      <c r="AQ159" s="66" t="b">
        <v>0</v>
      </c>
      <c r="AR159" s="66" t="b">
        <v>1</v>
      </c>
      <c r="AS159" s="66" t="s">
        <v>297</v>
      </c>
      <c r="AT159" s="66">
        <v>128</v>
      </c>
      <c r="AU159" s="69" t="s">
        <v>409</v>
      </c>
      <c r="AV159" s="66" t="b">
        <v>0</v>
      </c>
      <c r="AW159" s="66" t="s">
        <v>423</v>
      </c>
      <c r="AX159" s="69" t="s">
        <v>2008</v>
      </c>
      <c r="AY159" s="66" t="s">
        <v>66</v>
      </c>
      <c r="AZ159" s="48"/>
      <c r="BA159" s="48"/>
      <c r="BB159" s="48"/>
      <c r="BC159" s="48"/>
      <c r="BD159" s="48" t="s">
        <v>1662</v>
      </c>
      <c r="BE159" s="48" t="s">
        <v>1662</v>
      </c>
      <c r="BF159" s="118" t="s">
        <v>8873</v>
      </c>
      <c r="BG159" s="118" t="s">
        <v>8873</v>
      </c>
      <c r="BH159" s="118" t="s">
        <v>9202</v>
      </c>
      <c r="BI159" s="118" t="s">
        <v>9202</v>
      </c>
      <c r="BJ159" s="117" t="s">
        <v>1867</v>
      </c>
      <c r="BK159" s="120" t="str">
        <f>VLOOKUP(Vertices[[#This Row],[State]],'Sentiment Classification'!E:G,3,FALSE)</f>
        <v>West</v>
      </c>
      <c r="BL159" s="65" t="str">
        <f>REPLACE(INDEX(GroupVertices[Group], MATCH(Vertices[[#This Row],[Vertex]],GroupVertices[Vertex],0)),1,1,"")</f>
        <v>est</v>
      </c>
    </row>
    <row r="160" spans="1:64" x14ac:dyDescent="0.25">
      <c r="A160" s="64" t="s">
        <v>1615</v>
      </c>
      <c r="B160" s="79"/>
      <c r="C160" s="79"/>
      <c r="D160" s="87"/>
      <c r="E160" s="104"/>
      <c r="F160" s="75" t="s">
        <v>1971</v>
      </c>
      <c r="G160" s="105"/>
      <c r="H160" s="77"/>
      <c r="I160" s="90"/>
      <c r="J160" s="106"/>
      <c r="K160" s="77" t="s">
        <v>2051</v>
      </c>
      <c r="L160" s="107"/>
      <c r="M160" s="101">
        <v>6405.37451171875</v>
      </c>
      <c r="N160" s="101">
        <v>8783.1669921875</v>
      </c>
      <c r="O160" s="102"/>
      <c r="P160" s="103"/>
      <c r="Q160" s="103"/>
      <c r="R160" s="73"/>
      <c r="S160" s="48">
        <v>1</v>
      </c>
      <c r="T160" s="48">
        <v>0</v>
      </c>
      <c r="U160" s="49">
        <v>0</v>
      </c>
      <c r="V160" s="49">
        <v>0.33333299999999999</v>
      </c>
      <c r="W160" s="49">
        <v>0</v>
      </c>
      <c r="X160" s="49">
        <v>0.77027000000000001</v>
      </c>
      <c r="Y160" s="49">
        <v>0</v>
      </c>
      <c r="Z160" s="49">
        <v>0</v>
      </c>
      <c r="AA160" s="91">
        <v>160</v>
      </c>
      <c r="AB160" s="91"/>
      <c r="AC160" s="92"/>
      <c r="AD160" s="66" t="s">
        <v>1820</v>
      </c>
      <c r="AE160" s="66">
        <v>192</v>
      </c>
      <c r="AF160" s="66">
        <v>589</v>
      </c>
      <c r="AG160" s="66">
        <v>1870</v>
      </c>
      <c r="AH160" s="66">
        <v>15</v>
      </c>
      <c r="AI160" s="66">
        <v>3600</v>
      </c>
      <c r="AJ160" s="66" t="s">
        <v>1859</v>
      </c>
      <c r="AK160" s="66" t="s">
        <v>1883</v>
      </c>
      <c r="AL160" s="66"/>
      <c r="AM160" s="66" t="s">
        <v>1909</v>
      </c>
      <c r="AN160" s="68">
        <v>39161.352962962963</v>
      </c>
      <c r="AO160" s="69" t="s">
        <v>1942</v>
      </c>
      <c r="AP160" s="66" t="b">
        <v>0</v>
      </c>
      <c r="AQ160" s="66" t="b">
        <v>0</v>
      </c>
      <c r="AR160" s="66" t="b">
        <v>1</v>
      </c>
      <c r="AS160" s="66" t="s">
        <v>297</v>
      </c>
      <c r="AT160" s="66">
        <v>77</v>
      </c>
      <c r="AU160" s="69" t="s">
        <v>1957</v>
      </c>
      <c r="AV160" s="66" t="b">
        <v>0</v>
      </c>
      <c r="AW160" s="66" t="s">
        <v>423</v>
      </c>
      <c r="AX160" s="69" t="s">
        <v>2009</v>
      </c>
      <c r="AY160" s="66" t="s">
        <v>65</v>
      </c>
      <c r="AZ160" s="48"/>
      <c r="BA160" s="48"/>
      <c r="BB160" s="48"/>
      <c r="BC160" s="48"/>
      <c r="BD160" s="48"/>
      <c r="BE160" s="48"/>
      <c r="BF160" s="48"/>
      <c r="BG160" s="48"/>
      <c r="BH160" s="48"/>
      <c r="BI160" s="48"/>
      <c r="BJ160" s="117" t="s">
        <v>1867</v>
      </c>
      <c r="BK160" s="120" t="str">
        <f>VLOOKUP(Vertices[[#This Row],[State]],'Sentiment Classification'!E:G,3,FALSE)</f>
        <v>West</v>
      </c>
      <c r="BL160" s="65" t="str">
        <f>REPLACE(INDEX(GroupVertices[Group], MATCH(Vertices[[#This Row],[Vertex]],GroupVertices[Vertex],0)),1,1,"")</f>
        <v>est</v>
      </c>
    </row>
    <row r="161" spans="1:64" x14ac:dyDescent="0.25">
      <c r="A161" s="64" t="s">
        <v>1601</v>
      </c>
      <c r="B161" s="79"/>
      <c r="C161" s="79"/>
      <c r="D161" s="87"/>
      <c r="E161" s="104"/>
      <c r="F161" s="75" t="s">
        <v>1694</v>
      </c>
      <c r="G161" s="105"/>
      <c r="H161" s="77"/>
      <c r="I161" s="90"/>
      <c r="J161" s="106"/>
      <c r="K161" s="77" t="s">
        <v>2052</v>
      </c>
      <c r="L161" s="107"/>
      <c r="M161" s="101">
        <v>7240.32763671875</v>
      </c>
      <c r="N161" s="101">
        <v>8674.3046875</v>
      </c>
      <c r="O161" s="102"/>
      <c r="P161" s="103"/>
      <c r="Q161" s="103"/>
      <c r="R161" s="73"/>
      <c r="S161" s="48">
        <v>1</v>
      </c>
      <c r="T161" s="48">
        <v>0</v>
      </c>
      <c r="U161" s="49">
        <v>0</v>
      </c>
      <c r="V161" s="49">
        <v>0.33333299999999999</v>
      </c>
      <c r="W161" s="49">
        <v>0</v>
      </c>
      <c r="X161" s="49">
        <v>0.77027000000000001</v>
      </c>
      <c r="Y161" s="49">
        <v>0</v>
      </c>
      <c r="Z161" s="49">
        <v>0</v>
      </c>
      <c r="AA161" s="91">
        <v>161</v>
      </c>
      <c r="AB161" s="91"/>
      <c r="AC161" s="92"/>
      <c r="AD161" s="66" t="s">
        <v>1821</v>
      </c>
      <c r="AE161" s="66">
        <v>40196</v>
      </c>
      <c r="AF161" s="66">
        <v>64008</v>
      </c>
      <c r="AG161" s="66">
        <v>2173</v>
      </c>
      <c r="AH161" s="66">
        <v>270</v>
      </c>
      <c r="AI161" s="66"/>
      <c r="AJ161" s="66" t="s">
        <v>1860</v>
      </c>
      <c r="AK161" s="66" t="s">
        <v>1884</v>
      </c>
      <c r="AL161" s="69" t="s">
        <v>1905</v>
      </c>
      <c r="AM161" s="66"/>
      <c r="AN161" s="68">
        <v>41957.275439814817</v>
      </c>
      <c r="AO161" s="69" t="s">
        <v>1943</v>
      </c>
      <c r="AP161" s="66" t="b">
        <v>0</v>
      </c>
      <c r="AQ161" s="66" t="b">
        <v>0</v>
      </c>
      <c r="AR161" s="66" t="b">
        <v>0</v>
      </c>
      <c r="AS161" s="66" t="s">
        <v>297</v>
      </c>
      <c r="AT161" s="66">
        <v>23</v>
      </c>
      <c r="AU161" s="69" t="s">
        <v>409</v>
      </c>
      <c r="AV161" s="66" t="b">
        <v>0</v>
      </c>
      <c r="AW161" s="66" t="s">
        <v>423</v>
      </c>
      <c r="AX161" s="69" t="s">
        <v>2010</v>
      </c>
      <c r="AY161" s="66" t="s">
        <v>66</v>
      </c>
      <c r="AZ161" s="48"/>
      <c r="BA161" s="48"/>
      <c r="BB161" s="48"/>
      <c r="BC161" s="48"/>
      <c r="BD161" s="48"/>
      <c r="BE161" s="48"/>
      <c r="BF161" s="118"/>
      <c r="BG161" s="118"/>
      <c r="BH161" s="118"/>
      <c r="BI161" s="118"/>
      <c r="BJ161" s="117" t="s">
        <v>1867</v>
      </c>
      <c r="BK161" s="120" t="str">
        <f>VLOOKUP(Vertices[[#This Row],[State]],'Sentiment Classification'!E:G,3,FALSE)</f>
        <v>West</v>
      </c>
      <c r="BL161" s="65" t="str">
        <f>REPLACE(INDEX(GroupVertices[Group], MATCH(Vertices[[#This Row],[Vertex]],GroupVertices[Vertex],0)),1,1,"")</f>
        <v>est</v>
      </c>
    </row>
    <row r="162" spans="1:64" x14ac:dyDescent="0.25">
      <c r="A162" s="64" t="s">
        <v>1602</v>
      </c>
      <c r="B162" s="79"/>
      <c r="C162" s="79"/>
      <c r="D162" s="87"/>
      <c r="E162" s="104"/>
      <c r="F162" s="75" t="s">
        <v>1695</v>
      </c>
      <c r="G162" s="105"/>
      <c r="H162" s="77"/>
      <c r="I162" s="90"/>
      <c r="J162" s="106"/>
      <c r="K162" s="77" t="s">
        <v>2053</v>
      </c>
      <c r="L162" s="107"/>
      <c r="M162" s="101">
        <v>6883.29248046875</v>
      </c>
      <c r="N162" s="101">
        <v>8717.2177734375</v>
      </c>
      <c r="O162" s="102"/>
      <c r="P162" s="103"/>
      <c r="Q162" s="103"/>
      <c r="R162" s="73"/>
      <c r="S162" s="48">
        <v>0</v>
      </c>
      <c r="T162" s="48">
        <v>1</v>
      </c>
      <c r="U162" s="49">
        <v>0</v>
      </c>
      <c r="V162" s="49">
        <v>0.33333299999999999</v>
      </c>
      <c r="W162" s="49">
        <v>0</v>
      </c>
      <c r="X162" s="49">
        <v>0.77027000000000001</v>
      </c>
      <c r="Y162" s="49">
        <v>0</v>
      </c>
      <c r="Z162" s="49">
        <v>0</v>
      </c>
      <c r="AA162" s="91">
        <v>162</v>
      </c>
      <c r="AB162" s="91"/>
      <c r="AC162" s="92"/>
      <c r="AD162" s="66" t="s">
        <v>1822</v>
      </c>
      <c r="AE162" s="66">
        <v>25</v>
      </c>
      <c r="AF162" s="66">
        <v>24</v>
      </c>
      <c r="AG162" s="66">
        <v>74</v>
      </c>
      <c r="AH162" s="66">
        <v>17</v>
      </c>
      <c r="AI162" s="66"/>
      <c r="AJ162" s="66"/>
      <c r="AK162" s="66" t="s">
        <v>1885</v>
      </c>
      <c r="AL162" s="69" t="s">
        <v>1906</v>
      </c>
      <c r="AM162" s="66"/>
      <c r="AN162" s="68">
        <v>40658.328009259261</v>
      </c>
      <c r="AO162" s="66"/>
      <c r="AP162" s="66" t="b">
        <v>0</v>
      </c>
      <c r="AQ162" s="66" t="b">
        <v>0</v>
      </c>
      <c r="AR162" s="66" t="b">
        <v>0</v>
      </c>
      <c r="AS162" s="66" t="s">
        <v>297</v>
      </c>
      <c r="AT162" s="66">
        <v>0</v>
      </c>
      <c r="AU162" s="69" t="s">
        <v>1253</v>
      </c>
      <c r="AV162" s="66" t="b">
        <v>0</v>
      </c>
      <c r="AW162" s="66" t="s">
        <v>423</v>
      </c>
      <c r="AX162" s="69" t="s">
        <v>2011</v>
      </c>
      <c r="AY162" s="66" t="s">
        <v>66</v>
      </c>
      <c r="AZ162" s="48"/>
      <c r="BA162" s="48"/>
      <c r="BB162" s="48"/>
      <c r="BC162" s="48"/>
      <c r="BD162" s="48"/>
      <c r="BE162" s="48"/>
      <c r="BF162" s="118" t="s">
        <v>8874</v>
      </c>
      <c r="BG162" s="118" t="s">
        <v>8874</v>
      </c>
      <c r="BH162" s="118" t="s">
        <v>9203</v>
      </c>
      <c r="BI162" s="118" t="s">
        <v>9203</v>
      </c>
      <c r="BJ162" s="117" t="s">
        <v>1867</v>
      </c>
      <c r="BK162" s="120" t="str">
        <f>VLOOKUP(Vertices[[#This Row],[State]],'Sentiment Classification'!E:G,3,FALSE)</f>
        <v>West</v>
      </c>
      <c r="BL162" s="65" t="str">
        <f>REPLACE(INDEX(GroupVertices[Group], MATCH(Vertices[[#This Row],[Vertex]],GroupVertices[Vertex],0)),1,1,"")</f>
        <v>est</v>
      </c>
    </row>
    <row r="163" spans="1:64" x14ac:dyDescent="0.25">
      <c r="A163" s="64" t="s">
        <v>1603</v>
      </c>
      <c r="B163" s="79"/>
      <c r="C163" s="79"/>
      <c r="D163" s="87"/>
      <c r="E163" s="104"/>
      <c r="F163" s="75" t="s">
        <v>1696</v>
      </c>
      <c r="G163" s="105"/>
      <c r="H163" s="77"/>
      <c r="I163" s="90"/>
      <c r="J163" s="106"/>
      <c r="K163" s="77" t="s">
        <v>2054</v>
      </c>
      <c r="L163" s="107"/>
      <c r="M163" s="101">
        <v>5750.92578125</v>
      </c>
      <c r="N163" s="101">
        <v>8796.548828125</v>
      </c>
      <c r="O163" s="102"/>
      <c r="P163" s="103"/>
      <c r="Q163" s="103"/>
      <c r="R163" s="73"/>
      <c r="S163" s="48"/>
      <c r="T163" s="48"/>
      <c r="U163" s="49"/>
      <c r="V163" s="49"/>
      <c r="W163" s="49"/>
      <c r="X163" s="49"/>
      <c r="Y163" s="49"/>
      <c r="Z163" s="49"/>
      <c r="AA163" s="91">
        <v>163</v>
      </c>
      <c r="AB163" s="91"/>
      <c r="AC163" s="92"/>
      <c r="AD163" s="66" t="s">
        <v>1823</v>
      </c>
      <c r="AE163" s="66">
        <v>130</v>
      </c>
      <c r="AF163" s="66">
        <v>57</v>
      </c>
      <c r="AG163" s="66">
        <v>805</v>
      </c>
      <c r="AH163" s="66">
        <v>2</v>
      </c>
      <c r="AI163" s="66">
        <v>19800</v>
      </c>
      <c r="AJ163" s="66" t="s">
        <v>1861</v>
      </c>
      <c r="AK163" s="66" t="s">
        <v>390</v>
      </c>
      <c r="AL163" s="69" t="s">
        <v>1907</v>
      </c>
      <c r="AM163" s="66" t="s">
        <v>390</v>
      </c>
      <c r="AN163" s="68">
        <v>40961.646192129629</v>
      </c>
      <c r="AO163" s="69" t="s">
        <v>1944</v>
      </c>
      <c r="AP163" s="66" t="b">
        <v>0</v>
      </c>
      <c r="AQ163" s="66" t="b">
        <v>0</v>
      </c>
      <c r="AR163" s="66" t="b">
        <v>1</v>
      </c>
      <c r="AS163" s="66" t="s">
        <v>297</v>
      </c>
      <c r="AT163" s="66">
        <v>0</v>
      </c>
      <c r="AU163" s="69" t="s">
        <v>1958</v>
      </c>
      <c r="AV163" s="66" t="b">
        <v>0</v>
      </c>
      <c r="AW163" s="66" t="s">
        <v>423</v>
      </c>
      <c r="AX163" s="69" t="s">
        <v>2012</v>
      </c>
      <c r="AY163" s="66" t="s">
        <v>66</v>
      </c>
      <c r="AZ163" s="48"/>
      <c r="BA163" s="48"/>
      <c r="BB163" s="48"/>
      <c r="BC163" s="48"/>
      <c r="BD163" s="48"/>
      <c r="BE163" s="48"/>
      <c r="BF163" s="118"/>
      <c r="BG163" s="118"/>
      <c r="BH163" s="118"/>
      <c r="BI163" s="118"/>
      <c r="BJ163" s="117" t="s">
        <v>1867</v>
      </c>
      <c r="BK163" s="120" t="str">
        <f>VLOOKUP(Vertices[[#This Row],[State]],'Sentiment Classification'!E:G,3,FALSE)</f>
        <v>West</v>
      </c>
      <c r="BL163" s="65" t="s">
        <v>9476</v>
      </c>
    </row>
    <row r="164" spans="1:64" x14ac:dyDescent="0.25">
      <c r="A164" s="64" t="s">
        <v>1604</v>
      </c>
      <c r="B164" s="79"/>
      <c r="C164" s="79"/>
      <c r="D164" s="87"/>
      <c r="E164" s="104"/>
      <c r="F164" s="75" t="s">
        <v>1697</v>
      </c>
      <c r="G164" s="105"/>
      <c r="H164" s="77"/>
      <c r="I164" s="90"/>
      <c r="J164" s="106"/>
      <c r="K164" s="77" t="s">
        <v>2055</v>
      </c>
      <c r="L164" s="107"/>
      <c r="M164" s="101">
        <v>6146.84375</v>
      </c>
      <c r="N164" s="101">
        <v>8747.3818359375</v>
      </c>
      <c r="O164" s="102"/>
      <c r="P164" s="103"/>
      <c r="Q164" s="103"/>
      <c r="R164" s="73"/>
      <c r="S164" s="48"/>
      <c r="T164" s="48"/>
      <c r="U164" s="49"/>
      <c r="V164" s="49"/>
      <c r="W164" s="49"/>
      <c r="X164" s="49"/>
      <c r="Y164" s="49"/>
      <c r="Z164" s="49"/>
      <c r="AA164" s="91">
        <v>164</v>
      </c>
      <c r="AB164" s="91"/>
      <c r="AC164" s="92"/>
      <c r="AD164" s="66" t="s">
        <v>1824</v>
      </c>
      <c r="AE164" s="66">
        <v>367</v>
      </c>
      <c r="AF164" s="66">
        <v>320</v>
      </c>
      <c r="AG164" s="66">
        <v>486</v>
      </c>
      <c r="AH164" s="66">
        <v>101</v>
      </c>
      <c r="AI164" s="66"/>
      <c r="AJ164" s="66" t="s">
        <v>1862</v>
      </c>
      <c r="AK164" s="66" t="s">
        <v>365</v>
      </c>
      <c r="AL164" s="66"/>
      <c r="AM164" s="66"/>
      <c r="AN164" s="68">
        <v>40902.65283564815</v>
      </c>
      <c r="AO164" s="69" t="s">
        <v>1945</v>
      </c>
      <c r="AP164" s="66" t="b">
        <v>1</v>
      </c>
      <c r="AQ164" s="66" t="b">
        <v>0</v>
      </c>
      <c r="AR164" s="66" t="b">
        <v>0</v>
      </c>
      <c r="AS164" s="66" t="s">
        <v>297</v>
      </c>
      <c r="AT164" s="66">
        <v>5</v>
      </c>
      <c r="AU164" s="69" t="s">
        <v>409</v>
      </c>
      <c r="AV164" s="66" t="b">
        <v>0</v>
      </c>
      <c r="AW164" s="66" t="s">
        <v>423</v>
      </c>
      <c r="AX164" s="69" t="s">
        <v>2013</v>
      </c>
      <c r="AY164" s="66" t="s">
        <v>66</v>
      </c>
      <c r="AZ164" s="48"/>
      <c r="BA164" s="48"/>
      <c r="BB164" s="48"/>
      <c r="BC164" s="48"/>
      <c r="BD164" s="48"/>
      <c r="BE164" s="48"/>
      <c r="BF164" s="118"/>
      <c r="BG164" s="118"/>
      <c r="BH164" s="118"/>
      <c r="BI164" s="118"/>
      <c r="BJ164" s="117" t="s">
        <v>1867</v>
      </c>
      <c r="BK164" s="120" t="str">
        <f>VLOOKUP(Vertices[[#This Row],[State]],'Sentiment Classification'!E:G,3,FALSE)</f>
        <v>West</v>
      </c>
      <c r="BL164" s="65" t="s">
        <v>9476</v>
      </c>
    </row>
    <row r="165" spans="1:64" x14ac:dyDescent="0.25">
      <c r="A165" s="80" t="s">
        <v>1605</v>
      </c>
      <c r="B165" s="86"/>
      <c r="C165" s="86"/>
      <c r="D165" s="94"/>
      <c r="E165" s="96"/>
      <c r="F165" s="76" t="s">
        <v>1698</v>
      </c>
      <c r="G165" s="86"/>
      <c r="H165" s="78"/>
      <c r="I165" s="97"/>
      <c r="J165" s="97"/>
      <c r="K165" s="78" t="s">
        <v>2056</v>
      </c>
      <c r="L165" s="108"/>
      <c r="M165" s="109">
        <v>5987.13671875</v>
      </c>
      <c r="N165" s="109">
        <v>8818.48828125</v>
      </c>
      <c r="O165" s="110"/>
      <c r="P165" s="111"/>
      <c r="Q165" s="111"/>
      <c r="R165" s="74"/>
      <c r="S165" s="48"/>
      <c r="T165" s="48"/>
      <c r="U165" s="49"/>
      <c r="V165" s="49"/>
      <c r="W165" s="49"/>
      <c r="X165" s="49"/>
      <c r="Y165" s="49"/>
      <c r="Z165" s="49"/>
      <c r="AA165" s="112">
        <v>165</v>
      </c>
      <c r="AB165" s="112"/>
      <c r="AC165" s="99"/>
      <c r="AD165" s="81" t="s">
        <v>1825</v>
      </c>
      <c r="AE165" s="81">
        <v>370</v>
      </c>
      <c r="AF165" s="81">
        <v>671</v>
      </c>
      <c r="AG165" s="81">
        <v>2002</v>
      </c>
      <c r="AH165" s="81">
        <v>1289</v>
      </c>
      <c r="AI165" s="81"/>
      <c r="AJ165" s="81" t="s">
        <v>1863</v>
      </c>
      <c r="AK165" s="81" t="s">
        <v>365</v>
      </c>
      <c r="AL165" s="81"/>
      <c r="AM165" s="81"/>
      <c r="AN165" s="83">
        <v>42554.436979166669</v>
      </c>
      <c r="AO165" s="84" t="s">
        <v>1946</v>
      </c>
      <c r="AP165" s="81" t="b">
        <v>0</v>
      </c>
      <c r="AQ165" s="81" t="b">
        <v>0</v>
      </c>
      <c r="AR165" s="81" t="b">
        <v>0</v>
      </c>
      <c r="AS165" s="81" t="s">
        <v>297</v>
      </c>
      <c r="AT165" s="81">
        <v>19</v>
      </c>
      <c r="AU165" s="84" t="s">
        <v>409</v>
      </c>
      <c r="AV165" s="81" t="b">
        <v>0</v>
      </c>
      <c r="AW165" s="81" t="s">
        <v>423</v>
      </c>
      <c r="AX165" s="84" t="s">
        <v>2014</v>
      </c>
      <c r="AY165" s="81" t="s">
        <v>66</v>
      </c>
      <c r="AZ165" s="48"/>
      <c r="BA165" s="48"/>
      <c r="BB165" s="48"/>
      <c r="BC165" s="48"/>
      <c r="BD165" s="48"/>
      <c r="BE165" s="48"/>
      <c r="BF165" s="118"/>
      <c r="BG165" s="118"/>
      <c r="BH165" s="118"/>
      <c r="BI165" s="118"/>
      <c r="BJ165" s="117" t="s">
        <v>1867</v>
      </c>
      <c r="BK165" s="120" t="str">
        <f>VLOOKUP(Vertices[[#This Row],[State]],'Sentiment Classification'!E:G,3,FALSE)</f>
        <v>West</v>
      </c>
      <c r="BL165" s="65" t="s">
        <v>9475</v>
      </c>
    </row>
    <row r="166" spans="1:64" x14ac:dyDescent="0.25">
      <c r="A166" s="64" t="s">
        <v>2057</v>
      </c>
      <c r="B166" s="79"/>
      <c r="C166" s="79"/>
      <c r="D166" s="87"/>
      <c r="E166" s="104"/>
      <c r="F166" s="75" t="s">
        <v>2070</v>
      </c>
      <c r="G166" s="105"/>
      <c r="H166" s="77"/>
      <c r="I166" s="90"/>
      <c r="J166" s="106"/>
      <c r="K166" s="77" t="s">
        <v>2117</v>
      </c>
      <c r="L166" s="107"/>
      <c r="M166" s="101">
        <v>2716.955810546875</v>
      </c>
      <c r="N166" s="101">
        <v>3394.260009765625</v>
      </c>
      <c r="O166" s="102"/>
      <c r="P166" s="103"/>
      <c r="Q166" s="103"/>
      <c r="R166" s="73"/>
      <c r="S166" s="48">
        <v>0</v>
      </c>
      <c r="T166" s="48">
        <v>2</v>
      </c>
      <c r="U166" s="49">
        <v>543.288276</v>
      </c>
      <c r="V166" s="49">
        <v>1.8320000000000001E-3</v>
      </c>
      <c r="W166" s="49">
        <v>1.413E-3</v>
      </c>
      <c r="X166" s="49">
        <v>0.77706600000000003</v>
      </c>
      <c r="Y166" s="49">
        <v>0</v>
      </c>
      <c r="Z166" s="49">
        <v>0</v>
      </c>
      <c r="AA166" s="91">
        <v>166</v>
      </c>
      <c r="AB166" s="91"/>
      <c r="AC166" s="92"/>
      <c r="AD166" s="66" t="s">
        <v>2087</v>
      </c>
      <c r="AE166" s="66">
        <v>17</v>
      </c>
      <c r="AF166" s="66">
        <v>4</v>
      </c>
      <c r="AG166" s="66">
        <v>25</v>
      </c>
      <c r="AH166" s="66">
        <v>1</v>
      </c>
      <c r="AI166" s="66"/>
      <c r="AJ166" s="66" t="s">
        <v>2094</v>
      </c>
      <c r="AK166" s="66"/>
      <c r="AL166" s="66"/>
      <c r="AM166" s="66"/>
      <c r="AN166" s="68">
        <v>42745.627106481479</v>
      </c>
      <c r="AO166" s="69" t="s">
        <v>2103</v>
      </c>
      <c r="AP166" s="66" t="b">
        <v>1</v>
      </c>
      <c r="AQ166" s="66" t="b">
        <v>0</v>
      </c>
      <c r="AR166" s="66" t="b">
        <v>0</v>
      </c>
      <c r="AS166" s="66" t="s">
        <v>297</v>
      </c>
      <c r="AT166" s="66">
        <v>0</v>
      </c>
      <c r="AU166" s="66"/>
      <c r="AV166" s="66" t="b">
        <v>0</v>
      </c>
      <c r="AW166" s="66" t="s">
        <v>423</v>
      </c>
      <c r="AX166" s="69" t="s">
        <v>2110</v>
      </c>
      <c r="AY166" s="66" t="s">
        <v>66</v>
      </c>
      <c r="AZ166" s="48"/>
      <c r="BA166" s="48"/>
      <c r="BB166" s="48"/>
      <c r="BC166" s="48"/>
      <c r="BD166" s="48"/>
      <c r="BE166" s="48"/>
      <c r="BF166" s="118" t="s">
        <v>8875</v>
      </c>
      <c r="BG166" s="118" t="s">
        <v>9104</v>
      </c>
      <c r="BH166" s="118" t="s">
        <v>9204</v>
      </c>
      <c r="BI166" s="118" t="s">
        <v>9429</v>
      </c>
      <c r="BJ166" s="117" t="s">
        <v>2124</v>
      </c>
      <c r="BK166" s="120" t="str">
        <f>VLOOKUP(Vertices[[#This Row],[State]],'Sentiment Classification'!E:G,3,FALSE)</f>
        <v>North</v>
      </c>
      <c r="BL166" s="65" t="str">
        <f>REPLACE(INDEX(GroupVertices[Group], MATCH(Vertices[[#This Row],[Vertex]],GroupVertices[Vertex],0)),1,1,"")</f>
        <v>orth</v>
      </c>
    </row>
    <row r="167" spans="1:64" x14ac:dyDescent="0.25">
      <c r="A167" s="64" t="s">
        <v>2058</v>
      </c>
      <c r="B167" s="79"/>
      <c r="C167" s="79"/>
      <c r="D167" s="87"/>
      <c r="E167" s="104"/>
      <c r="F167" s="75" t="s">
        <v>2071</v>
      </c>
      <c r="G167" s="105"/>
      <c r="H167" s="77"/>
      <c r="I167" s="90"/>
      <c r="J167" s="106"/>
      <c r="K167" s="77" t="s">
        <v>2118</v>
      </c>
      <c r="L167" s="107"/>
      <c r="M167" s="101">
        <v>2831.46728515625</v>
      </c>
      <c r="N167" s="101">
        <v>3476.512939453125</v>
      </c>
      <c r="O167" s="102"/>
      <c r="P167" s="103"/>
      <c r="Q167" s="103"/>
      <c r="R167" s="73"/>
      <c r="S167" s="48">
        <v>0</v>
      </c>
      <c r="T167" s="48">
        <v>1</v>
      </c>
      <c r="U167" s="49">
        <v>0</v>
      </c>
      <c r="V167" s="49">
        <v>1.4840000000000001E-3</v>
      </c>
      <c r="W167" s="49">
        <v>9.9700000000000006E-4</v>
      </c>
      <c r="X167" s="49">
        <v>0.48002499999999998</v>
      </c>
      <c r="Y167" s="49">
        <v>0</v>
      </c>
      <c r="Z167" s="49">
        <v>0</v>
      </c>
      <c r="AA167" s="91">
        <v>167</v>
      </c>
      <c r="AB167" s="91"/>
      <c r="AC167" s="92"/>
      <c r="AD167" s="66" t="s">
        <v>2088</v>
      </c>
      <c r="AE167" s="66">
        <v>98</v>
      </c>
      <c r="AF167" s="66">
        <v>8</v>
      </c>
      <c r="AG167" s="66">
        <v>151</v>
      </c>
      <c r="AH167" s="66">
        <v>36</v>
      </c>
      <c r="AI167" s="66">
        <v>-25200</v>
      </c>
      <c r="AJ167" s="66" t="s">
        <v>2095</v>
      </c>
      <c r="AK167" s="66" t="s">
        <v>365</v>
      </c>
      <c r="AL167" s="66"/>
      <c r="AM167" s="66" t="s">
        <v>391</v>
      </c>
      <c r="AN167" s="68">
        <v>41785.159039351849</v>
      </c>
      <c r="AO167" s="69" t="s">
        <v>2104</v>
      </c>
      <c r="AP167" s="66" t="b">
        <v>1</v>
      </c>
      <c r="AQ167" s="66" t="b">
        <v>0</v>
      </c>
      <c r="AR167" s="66" t="b">
        <v>0</v>
      </c>
      <c r="AS167" s="66" t="s">
        <v>297</v>
      </c>
      <c r="AT167" s="66">
        <v>0</v>
      </c>
      <c r="AU167" s="69" t="s">
        <v>409</v>
      </c>
      <c r="AV167" s="66" t="b">
        <v>0</v>
      </c>
      <c r="AW167" s="66" t="s">
        <v>423</v>
      </c>
      <c r="AX167" s="69" t="s">
        <v>2111</v>
      </c>
      <c r="AY167" s="66" t="s">
        <v>66</v>
      </c>
      <c r="AZ167" s="48"/>
      <c r="BA167" s="48"/>
      <c r="BB167" s="48"/>
      <c r="BC167" s="48"/>
      <c r="BD167" s="48"/>
      <c r="BE167" s="48"/>
      <c r="BF167" s="118" t="s">
        <v>8876</v>
      </c>
      <c r="BG167" s="118" t="s">
        <v>8876</v>
      </c>
      <c r="BH167" s="118" t="s">
        <v>9205</v>
      </c>
      <c r="BI167" s="118" t="s">
        <v>9205</v>
      </c>
      <c r="BJ167" s="117" t="s">
        <v>2124</v>
      </c>
      <c r="BK167" s="120" t="str">
        <f>VLOOKUP(Vertices[[#This Row],[State]],'Sentiment Classification'!E:G,3,FALSE)</f>
        <v>North</v>
      </c>
      <c r="BL167" s="65" t="str">
        <f>REPLACE(INDEX(GroupVertices[Group], MATCH(Vertices[[#This Row],[Vertex]],GroupVertices[Vertex],0)),1,1,"")</f>
        <v>orth</v>
      </c>
    </row>
    <row r="168" spans="1:64" x14ac:dyDescent="0.25">
      <c r="A168" s="64" t="s">
        <v>2059</v>
      </c>
      <c r="B168" s="79"/>
      <c r="C168" s="79"/>
      <c r="D168" s="87"/>
      <c r="E168" s="104"/>
      <c r="F168" s="75" t="s">
        <v>418</v>
      </c>
      <c r="G168" s="105"/>
      <c r="H168" s="77"/>
      <c r="I168" s="90"/>
      <c r="J168" s="106"/>
      <c r="K168" s="77" t="s">
        <v>2119</v>
      </c>
      <c r="L168" s="107"/>
      <c r="M168" s="101">
        <v>2443.0341796875</v>
      </c>
      <c r="N168" s="101">
        <v>4028.951171875</v>
      </c>
      <c r="O168" s="102"/>
      <c r="P168" s="103"/>
      <c r="Q168" s="103"/>
      <c r="R168" s="73"/>
      <c r="S168" s="48">
        <v>0</v>
      </c>
      <c r="T168" s="48">
        <v>1</v>
      </c>
      <c r="U168" s="49">
        <v>0</v>
      </c>
      <c r="V168" s="49">
        <v>1</v>
      </c>
      <c r="W168" s="49">
        <v>0</v>
      </c>
      <c r="X168" s="49">
        <v>0.99999899999999997</v>
      </c>
      <c r="Y168" s="49">
        <v>0</v>
      </c>
      <c r="Z168" s="49">
        <v>0</v>
      </c>
      <c r="AA168" s="91">
        <v>168</v>
      </c>
      <c r="AB168" s="91"/>
      <c r="AC168" s="92"/>
      <c r="AD168" s="66" t="s">
        <v>2089</v>
      </c>
      <c r="AE168" s="66">
        <v>2</v>
      </c>
      <c r="AF168" s="66">
        <v>0</v>
      </c>
      <c r="AG168" s="66">
        <v>5</v>
      </c>
      <c r="AH168" s="66">
        <v>0</v>
      </c>
      <c r="AI168" s="66"/>
      <c r="AJ168" s="66"/>
      <c r="AK168" s="66"/>
      <c r="AL168" s="66"/>
      <c r="AM168" s="66"/>
      <c r="AN168" s="68">
        <v>42848.763032407405</v>
      </c>
      <c r="AO168" s="66"/>
      <c r="AP168" s="66" t="b">
        <v>1</v>
      </c>
      <c r="AQ168" s="66" t="b">
        <v>1</v>
      </c>
      <c r="AR168" s="66" t="b">
        <v>0</v>
      </c>
      <c r="AS168" s="66" t="s">
        <v>297</v>
      </c>
      <c r="AT168" s="66">
        <v>0</v>
      </c>
      <c r="AU168" s="66"/>
      <c r="AV168" s="66" t="b">
        <v>0</v>
      </c>
      <c r="AW168" s="66" t="s">
        <v>423</v>
      </c>
      <c r="AX168" s="69" t="s">
        <v>2112</v>
      </c>
      <c r="AY168" s="66" t="s">
        <v>66</v>
      </c>
      <c r="AZ168" s="48"/>
      <c r="BA168" s="48"/>
      <c r="BB168" s="48"/>
      <c r="BC168" s="48"/>
      <c r="BD168" s="48"/>
      <c r="BE168" s="48"/>
      <c r="BF168" s="118" t="s">
        <v>8877</v>
      </c>
      <c r="BG168" s="118" t="s">
        <v>8877</v>
      </c>
      <c r="BH168" s="118" t="s">
        <v>9206</v>
      </c>
      <c r="BI168" s="118" t="s">
        <v>9206</v>
      </c>
      <c r="BJ168" s="117" t="s">
        <v>2124</v>
      </c>
      <c r="BK168" s="120" t="str">
        <f>VLOOKUP(Vertices[[#This Row],[State]],'Sentiment Classification'!E:G,3,FALSE)</f>
        <v>North</v>
      </c>
      <c r="BL168" s="65" t="str">
        <f>REPLACE(INDEX(GroupVertices[Group], MATCH(Vertices[[#This Row],[Vertex]],GroupVertices[Vertex],0)),1,1,"")</f>
        <v>orth</v>
      </c>
    </row>
    <row r="169" spans="1:64" x14ac:dyDescent="0.25">
      <c r="A169" s="64" t="s">
        <v>2062</v>
      </c>
      <c r="B169" s="79"/>
      <c r="C169" s="79"/>
      <c r="D169" s="87"/>
      <c r="E169" s="104"/>
      <c r="F169" s="75" t="s">
        <v>2108</v>
      </c>
      <c r="G169" s="105"/>
      <c r="H169" s="77"/>
      <c r="I169" s="90"/>
      <c r="J169" s="106"/>
      <c r="K169" s="77" t="s">
        <v>2120</v>
      </c>
      <c r="L169" s="107"/>
      <c r="M169" s="101">
        <v>2897.290283203125</v>
      </c>
      <c r="N169" s="101">
        <v>3482.149658203125</v>
      </c>
      <c r="O169" s="102"/>
      <c r="P169" s="103"/>
      <c r="Q169" s="103"/>
      <c r="R169" s="73"/>
      <c r="S169" s="48">
        <v>1</v>
      </c>
      <c r="T169" s="48">
        <v>0</v>
      </c>
      <c r="U169" s="49">
        <v>0</v>
      </c>
      <c r="V169" s="49">
        <v>1</v>
      </c>
      <c r="W169" s="49">
        <v>0</v>
      </c>
      <c r="X169" s="49">
        <v>0.99999899999999997</v>
      </c>
      <c r="Y169" s="49">
        <v>0</v>
      </c>
      <c r="Z169" s="49">
        <v>0</v>
      </c>
      <c r="AA169" s="91">
        <v>169</v>
      </c>
      <c r="AB169" s="91"/>
      <c r="AC169" s="92"/>
      <c r="AD169" s="66" t="s">
        <v>2090</v>
      </c>
      <c r="AE169" s="66">
        <v>0</v>
      </c>
      <c r="AF169" s="66">
        <v>57859</v>
      </c>
      <c r="AG169" s="66">
        <v>1476</v>
      </c>
      <c r="AH169" s="66">
        <v>106</v>
      </c>
      <c r="AI169" s="66">
        <v>14400</v>
      </c>
      <c r="AJ169" s="66" t="s">
        <v>2096</v>
      </c>
      <c r="AK169" s="66" t="s">
        <v>2099</v>
      </c>
      <c r="AL169" s="69" t="s">
        <v>2100</v>
      </c>
      <c r="AM169" s="66" t="s">
        <v>2102</v>
      </c>
      <c r="AN169" s="68">
        <v>42296.270370370374</v>
      </c>
      <c r="AO169" s="69" t="s">
        <v>2105</v>
      </c>
      <c r="AP169" s="66" t="b">
        <v>1</v>
      </c>
      <c r="AQ169" s="66" t="b">
        <v>0</v>
      </c>
      <c r="AR169" s="66" t="b">
        <v>1</v>
      </c>
      <c r="AS169" s="66" t="s">
        <v>297</v>
      </c>
      <c r="AT169" s="66">
        <v>42</v>
      </c>
      <c r="AU169" s="69" t="s">
        <v>409</v>
      </c>
      <c r="AV169" s="66" t="b">
        <v>0</v>
      </c>
      <c r="AW169" s="66" t="s">
        <v>423</v>
      </c>
      <c r="AX169" s="69" t="s">
        <v>2113</v>
      </c>
      <c r="AY169" s="66" t="s">
        <v>65</v>
      </c>
      <c r="AZ169" s="48"/>
      <c r="BA169" s="48"/>
      <c r="BB169" s="48"/>
      <c r="BC169" s="48"/>
      <c r="BD169" s="48"/>
      <c r="BE169" s="48"/>
      <c r="BF169" s="48"/>
      <c r="BG169" s="48"/>
      <c r="BH169" s="48"/>
      <c r="BI169" s="48"/>
      <c r="BJ169" s="117" t="s">
        <v>2124</v>
      </c>
      <c r="BK169" s="120" t="str">
        <f>VLOOKUP(Vertices[[#This Row],[State]],'Sentiment Classification'!E:G,3,FALSE)</f>
        <v>North</v>
      </c>
      <c r="BL169" s="65" t="str">
        <f>REPLACE(INDEX(GroupVertices[Group], MATCH(Vertices[[#This Row],[Vertex]],GroupVertices[Vertex],0)),1,1,"")</f>
        <v>orth</v>
      </c>
    </row>
    <row r="170" spans="1:64" x14ac:dyDescent="0.25">
      <c r="A170" s="64" t="s">
        <v>2060</v>
      </c>
      <c r="B170" s="79"/>
      <c r="C170" s="79"/>
      <c r="D170" s="87"/>
      <c r="E170" s="104"/>
      <c r="F170" s="75" t="s">
        <v>2072</v>
      </c>
      <c r="G170" s="105"/>
      <c r="H170" s="77"/>
      <c r="I170" s="90"/>
      <c r="J170" s="106"/>
      <c r="K170" s="77" t="s">
        <v>2121</v>
      </c>
      <c r="L170" s="107"/>
      <c r="M170" s="101">
        <v>2756.651611328125</v>
      </c>
      <c r="N170" s="101">
        <v>3391.30517578125</v>
      </c>
      <c r="O170" s="102"/>
      <c r="P170" s="103"/>
      <c r="Q170" s="103"/>
      <c r="R170" s="73"/>
      <c r="S170" s="48">
        <v>0</v>
      </c>
      <c r="T170" s="48">
        <v>1</v>
      </c>
      <c r="U170" s="49">
        <v>0</v>
      </c>
      <c r="V170" s="49">
        <v>1.4840000000000001E-3</v>
      </c>
      <c r="W170" s="49">
        <v>9.9700000000000006E-4</v>
      </c>
      <c r="X170" s="49">
        <v>0.48002499999999998</v>
      </c>
      <c r="Y170" s="49">
        <v>0</v>
      </c>
      <c r="Z170" s="49">
        <v>0</v>
      </c>
      <c r="AA170" s="91">
        <v>170</v>
      </c>
      <c r="AB170" s="91"/>
      <c r="AC170" s="92"/>
      <c r="AD170" s="66" t="s">
        <v>2091</v>
      </c>
      <c r="AE170" s="66">
        <v>31</v>
      </c>
      <c r="AF170" s="66">
        <v>45</v>
      </c>
      <c r="AG170" s="66">
        <v>1151</v>
      </c>
      <c r="AH170" s="66">
        <v>23</v>
      </c>
      <c r="AI170" s="66">
        <v>19800</v>
      </c>
      <c r="AJ170" s="66"/>
      <c r="AK170" s="66"/>
      <c r="AL170" s="66"/>
      <c r="AM170" s="66" t="s">
        <v>363</v>
      </c>
      <c r="AN170" s="68">
        <v>40672.126354166663</v>
      </c>
      <c r="AO170" s="66"/>
      <c r="AP170" s="66" t="b">
        <v>1</v>
      </c>
      <c r="AQ170" s="66" t="b">
        <v>0</v>
      </c>
      <c r="AR170" s="66" t="b">
        <v>1</v>
      </c>
      <c r="AS170" s="66" t="s">
        <v>297</v>
      </c>
      <c r="AT170" s="66">
        <v>2</v>
      </c>
      <c r="AU170" s="69" t="s">
        <v>409</v>
      </c>
      <c r="AV170" s="66" t="b">
        <v>0</v>
      </c>
      <c r="AW170" s="66" t="s">
        <v>423</v>
      </c>
      <c r="AX170" s="69" t="s">
        <v>2114</v>
      </c>
      <c r="AY170" s="66" t="s">
        <v>66</v>
      </c>
      <c r="AZ170" s="48"/>
      <c r="BA170" s="48"/>
      <c r="BB170" s="48"/>
      <c r="BC170" s="48"/>
      <c r="BD170" s="48"/>
      <c r="BE170" s="48"/>
      <c r="BF170" s="118" t="s">
        <v>8878</v>
      </c>
      <c r="BG170" s="118" t="s">
        <v>8878</v>
      </c>
      <c r="BH170" s="118" t="s">
        <v>9207</v>
      </c>
      <c r="BI170" s="118" t="s">
        <v>9207</v>
      </c>
      <c r="BJ170" s="117" t="s">
        <v>2124</v>
      </c>
      <c r="BK170" s="120" t="str">
        <f>VLOOKUP(Vertices[[#This Row],[State]],'Sentiment Classification'!E:G,3,FALSE)</f>
        <v>North</v>
      </c>
      <c r="BL170" s="65" t="str">
        <f>REPLACE(INDEX(GroupVertices[Group], MATCH(Vertices[[#This Row],[Vertex]],GroupVertices[Vertex],0)),1,1,"")</f>
        <v>orth</v>
      </c>
    </row>
    <row r="171" spans="1:64" x14ac:dyDescent="0.25">
      <c r="A171" s="64" t="s">
        <v>2061</v>
      </c>
      <c r="B171" s="79"/>
      <c r="C171" s="79"/>
      <c r="D171" s="87"/>
      <c r="E171" s="104"/>
      <c r="F171" s="75" t="s">
        <v>2073</v>
      </c>
      <c r="G171" s="105"/>
      <c r="H171" s="77"/>
      <c r="I171" s="90"/>
      <c r="J171" s="106"/>
      <c r="K171" s="77" t="s">
        <v>2122</v>
      </c>
      <c r="L171" s="107"/>
      <c r="M171" s="101">
        <v>2806.091796875</v>
      </c>
      <c r="N171" s="101">
        <v>3459.47021484375</v>
      </c>
      <c r="O171" s="102"/>
      <c r="P171" s="103"/>
      <c r="Q171" s="103"/>
      <c r="R171" s="73"/>
      <c r="S171" s="48">
        <v>0</v>
      </c>
      <c r="T171" s="48">
        <v>3</v>
      </c>
      <c r="U171" s="49">
        <v>967.288276</v>
      </c>
      <c r="V171" s="49">
        <v>1.838E-3</v>
      </c>
      <c r="W171" s="49">
        <v>1.4250000000000001E-3</v>
      </c>
      <c r="X171" s="49">
        <v>1.1915249999999999</v>
      </c>
      <c r="Y171" s="49">
        <v>0</v>
      </c>
      <c r="Z171" s="49">
        <v>0</v>
      </c>
      <c r="AA171" s="91">
        <v>171</v>
      </c>
      <c r="AB171" s="91"/>
      <c r="AC171" s="92"/>
      <c r="AD171" s="66" t="s">
        <v>2092</v>
      </c>
      <c r="AE171" s="66">
        <v>42</v>
      </c>
      <c r="AF171" s="66">
        <v>2</v>
      </c>
      <c r="AG171" s="66">
        <v>41</v>
      </c>
      <c r="AH171" s="66">
        <v>25</v>
      </c>
      <c r="AI171" s="66"/>
      <c r="AJ171" s="66" t="s">
        <v>2097</v>
      </c>
      <c r="AK171" s="66"/>
      <c r="AL171" s="66"/>
      <c r="AM171" s="66"/>
      <c r="AN171" s="68">
        <v>42818.55195601852</v>
      </c>
      <c r="AO171" s="69" t="s">
        <v>2106</v>
      </c>
      <c r="AP171" s="66" t="b">
        <v>1</v>
      </c>
      <c r="AQ171" s="66" t="b">
        <v>0</v>
      </c>
      <c r="AR171" s="66" t="b">
        <v>0</v>
      </c>
      <c r="AS171" s="66" t="s">
        <v>297</v>
      </c>
      <c r="AT171" s="66">
        <v>0</v>
      </c>
      <c r="AU171" s="66"/>
      <c r="AV171" s="66" t="b">
        <v>0</v>
      </c>
      <c r="AW171" s="66" t="s">
        <v>423</v>
      </c>
      <c r="AX171" s="69" t="s">
        <v>2115</v>
      </c>
      <c r="AY171" s="66" t="s">
        <v>66</v>
      </c>
      <c r="AZ171" s="48"/>
      <c r="BA171" s="48"/>
      <c r="BB171" s="48"/>
      <c r="BC171" s="48"/>
      <c r="BD171" s="48"/>
      <c r="BE171" s="48"/>
      <c r="BF171" s="118" t="s">
        <v>8879</v>
      </c>
      <c r="BG171" s="118" t="s">
        <v>8879</v>
      </c>
      <c r="BH171" s="118" t="s">
        <v>9208</v>
      </c>
      <c r="BI171" s="118" t="s">
        <v>9208</v>
      </c>
      <c r="BJ171" s="117" t="s">
        <v>2124</v>
      </c>
      <c r="BK171" s="120" t="str">
        <f>VLOOKUP(Vertices[[#This Row],[State]],'Sentiment Classification'!E:G,3,FALSE)</f>
        <v>North</v>
      </c>
      <c r="BL171" s="65" t="str">
        <f>REPLACE(INDEX(GroupVertices[Group], MATCH(Vertices[[#This Row],[Vertex]],GroupVertices[Vertex],0)),1,1,"")</f>
        <v>orth</v>
      </c>
    </row>
    <row r="172" spans="1:64" x14ac:dyDescent="0.25">
      <c r="A172" s="80" t="s">
        <v>2063</v>
      </c>
      <c r="B172" s="86"/>
      <c r="C172" s="86"/>
      <c r="D172" s="94"/>
      <c r="E172" s="96"/>
      <c r="F172" s="76" t="s">
        <v>2109</v>
      </c>
      <c r="G172" s="86"/>
      <c r="H172" s="78"/>
      <c r="I172" s="97"/>
      <c r="J172" s="97"/>
      <c r="K172" s="78" t="s">
        <v>2123</v>
      </c>
      <c r="L172" s="108"/>
      <c r="M172" s="109">
        <v>5425.17626953125</v>
      </c>
      <c r="N172" s="109">
        <v>5628.85400390625</v>
      </c>
      <c r="O172" s="110"/>
      <c r="P172" s="111"/>
      <c r="Q172" s="111"/>
      <c r="R172" s="74"/>
      <c r="S172" s="48">
        <v>1</v>
      </c>
      <c r="T172" s="48">
        <v>0</v>
      </c>
      <c r="U172" s="49">
        <v>0</v>
      </c>
      <c r="V172" s="49">
        <v>1.323E-3</v>
      </c>
      <c r="W172" s="49">
        <v>6.2000000000000003E-5</v>
      </c>
      <c r="X172" s="49">
        <v>0.487599</v>
      </c>
      <c r="Y172" s="49">
        <v>0</v>
      </c>
      <c r="Z172" s="49">
        <v>0</v>
      </c>
      <c r="AA172" s="112">
        <v>172</v>
      </c>
      <c r="AB172" s="112"/>
      <c r="AC172" s="99"/>
      <c r="AD172" s="81" t="s">
        <v>2093</v>
      </c>
      <c r="AE172" s="81">
        <v>15</v>
      </c>
      <c r="AF172" s="81">
        <v>15538</v>
      </c>
      <c r="AG172" s="81">
        <v>1938</v>
      </c>
      <c r="AH172" s="81">
        <v>567</v>
      </c>
      <c r="AI172" s="81">
        <v>19800</v>
      </c>
      <c r="AJ172" s="81" t="s">
        <v>2098</v>
      </c>
      <c r="AK172" s="81" t="s">
        <v>1163</v>
      </c>
      <c r="AL172" s="84" t="s">
        <v>2101</v>
      </c>
      <c r="AM172" s="81" t="s">
        <v>363</v>
      </c>
      <c r="AN172" s="83">
        <v>42096.894525462965</v>
      </c>
      <c r="AO172" s="84" t="s">
        <v>2107</v>
      </c>
      <c r="AP172" s="81" t="b">
        <v>0</v>
      </c>
      <c r="AQ172" s="81" t="b">
        <v>0</v>
      </c>
      <c r="AR172" s="81" t="b">
        <v>0</v>
      </c>
      <c r="AS172" s="81" t="s">
        <v>297</v>
      </c>
      <c r="AT172" s="81">
        <v>20</v>
      </c>
      <c r="AU172" s="84" t="s">
        <v>409</v>
      </c>
      <c r="AV172" s="81" t="b">
        <v>1</v>
      </c>
      <c r="AW172" s="81" t="s">
        <v>423</v>
      </c>
      <c r="AX172" s="84" t="s">
        <v>2116</v>
      </c>
      <c r="AY172" s="81" t="s">
        <v>65</v>
      </c>
      <c r="AZ172" s="48"/>
      <c r="BA172" s="48"/>
      <c r="BB172" s="48"/>
      <c r="BC172" s="48"/>
      <c r="BD172" s="48"/>
      <c r="BE172" s="48"/>
      <c r="BF172" s="48"/>
      <c r="BG172" s="48"/>
      <c r="BH172" s="48"/>
      <c r="BI172" s="48"/>
      <c r="BJ172" s="117" t="s">
        <v>9452</v>
      </c>
      <c r="BK172" s="119" t="s">
        <v>9452</v>
      </c>
      <c r="BL172" s="65" t="str">
        <f>REPLACE(INDEX(GroupVertices[Group], MATCH(Vertices[[#This Row],[Vertex]],GroupVertices[Vertex],0)),1,1,"")</f>
        <v>A</v>
      </c>
    </row>
    <row r="173" spans="1:64" x14ac:dyDescent="0.25">
      <c r="A173" s="64" t="s">
        <v>2125</v>
      </c>
      <c r="B173" s="79"/>
      <c r="C173" s="79"/>
      <c r="D173" s="87"/>
      <c r="E173" s="104"/>
      <c r="F173" s="75" t="s">
        <v>2182</v>
      </c>
      <c r="G173" s="105"/>
      <c r="H173" s="77"/>
      <c r="I173" s="90"/>
      <c r="J173" s="106"/>
      <c r="K173" s="77" t="s">
        <v>2389</v>
      </c>
      <c r="L173" s="107"/>
      <c r="M173" s="101">
        <v>5896.9853515625</v>
      </c>
      <c r="N173" s="101">
        <v>8702.0830078125</v>
      </c>
      <c r="O173" s="102"/>
      <c r="P173" s="103"/>
      <c r="Q173" s="103"/>
      <c r="R173" s="73"/>
      <c r="S173" s="48"/>
      <c r="T173" s="48"/>
      <c r="U173" s="49"/>
      <c r="V173" s="49"/>
      <c r="W173" s="49"/>
      <c r="X173" s="49"/>
      <c r="Y173" s="49"/>
      <c r="Z173" s="49"/>
      <c r="AA173" s="91">
        <v>173</v>
      </c>
      <c r="AB173" s="91"/>
      <c r="AC173" s="92"/>
      <c r="AD173" s="66" t="s">
        <v>2254</v>
      </c>
      <c r="AE173" s="66">
        <v>96</v>
      </c>
      <c r="AF173" s="66">
        <v>2</v>
      </c>
      <c r="AG173" s="66">
        <v>10</v>
      </c>
      <c r="AH173" s="66">
        <v>21</v>
      </c>
      <c r="AI173" s="66"/>
      <c r="AJ173" s="66"/>
      <c r="AK173" s="66" t="s">
        <v>2302</v>
      </c>
      <c r="AL173" s="66"/>
      <c r="AM173" s="66"/>
      <c r="AN173" s="68">
        <v>42774.522997685184</v>
      </c>
      <c r="AO173" s="69" t="s">
        <v>2326</v>
      </c>
      <c r="AP173" s="66" t="b">
        <v>1</v>
      </c>
      <c r="AQ173" s="66" t="b">
        <v>0</v>
      </c>
      <c r="AR173" s="66" t="b">
        <v>0</v>
      </c>
      <c r="AS173" s="66" t="s">
        <v>297</v>
      </c>
      <c r="AT173" s="66">
        <v>0</v>
      </c>
      <c r="AU173" s="66"/>
      <c r="AV173" s="66" t="b">
        <v>0</v>
      </c>
      <c r="AW173" s="66" t="s">
        <v>423</v>
      </c>
      <c r="AX173" s="69" t="s">
        <v>2363</v>
      </c>
      <c r="AY173" s="66" t="s">
        <v>66</v>
      </c>
      <c r="AZ173" s="48"/>
      <c r="BA173" s="48"/>
      <c r="BB173" s="48"/>
      <c r="BC173" s="48"/>
      <c r="BD173" s="48"/>
      <c r="BE173" s="48"/>
      <c r="BF173" s="118"/>
      <c r="BG173" s="118"/>
      <c r="BH173" s="118"/>
      <c r="BI173" s="118"/>
      <c r="BJ173" s="117" t="s">
        <v>2415</v>
      </c>
      <c r="BK173" s="120" t="str">
        <f>VLOOKUP(Vertices[[#This Row],[State]],'Sentiment Classification'!E:G,3,FALSE)</f>
        <v>North</v>
      </c>
      <c r="BL173" s="65" t="s">
        <v>9475</v>
      </c>
    </row>
    <row r="174" spans="1:64" x14ac:dyDescent="0.25">
      <c r="A174" s="64" t="s">
        <v>2126</v>
      </c>
      <c r="B174" s="79"/>
      <c r="C174" s="79"/>
      <c r="D174" s="87"/>
      <c r="E174" s="104"/>
      <c r="F174" s="75" t="s">
        <v>2356</v>
      </c>
      <c r="G174" s="105"/>
      <c r="H174" s="77"/>
      <c r="I174" s="90"/>
      <c r="J174" s="106"/>
      <c r="K174" s="77" t="s">
        <v>2390</v>
      </c>
      <c r="L174" s="107"/>
      <c r="M174" s="101">
        <v>6426.3701171875</v>
      </c>
      <c r="N174" s="101">
        <v>8922.03125</v>
      </c>
      <c r="O174" s="102"/>
      <c r="P174" s="103"/>
      <c r="Q174" s="103"/>
      <c r="R174" s="73"/>
      <c r="S174" s="48"/>
      <c r="T174" s="48"/>
      <c r="U174" s="49"/>
      <c r="V174" s="49"/>
      <c r="W174" s="49"/>
      <c r="X174" s="49"/>
      <c r="Y174" s="49"/>
      <c r="Z174" s="49"/>
      <c r="AA174" s="91">
        <v>174</v>
      </c>
      <c r="AB174" s="91"/>
      <c r="AC174" s="92"/>
      <c r="AD174" s="66" t="s">
        <v>2255</v>
      </c>
      <c r="AE174" s="66">
        <v>40</v>
      </c>
      <c r="AF174" s="66">
        <v>10</v>
      </c>
      <c r="AG174" s="66">
        <v>5</v>
      </c>
      <c r="AH174" s="66">
        <v>431</v>
      </c>
      <c r="AI174" s="66"/>
      <c r="AJ174" s="66"/>
      <c r="AK174" s="66" t="s">
        <v>388</v>
      </c>
      <c r="AL174" s="66"/>
      <c r="AM174" s="66"/>
      <c r="AN174" s="68">
        <v>41987.645636574074</v>
      </c>
      <c r="AO174" s="69" t="s">
        <v>2327</v>
      </c>
      <c r="AP174" s="66" t="b">
        <v>1</v>
      </c>
      <c r="AQ174" s="66" t="b">
        <v>0</v>
      </c>
      <c r="AR174" s="66" t="b">
        <v>0</v>
      </c>
      <c r="AS174" s="66" t="s">
        <v>297</v>
      </c>
      <c r="AT174" s="66">
        <v>0</v>
      </c>
      <c r="AU174" s="69" t="s">
        <v>409</v>
      </c>
      <c r="AV174" s="66" t="b">
        <v>0</v>
      </c>
      <c r="AW174" s="66" t="s">
        <v>423</v>
      </c>
      <c r="AX174" s="69" t="s">
        <v>2364</v>
      </c>
      <c r="AY174" s="66" t="s">
        <v>66</v>
      </c>
      <c r="AZ174" s="48"/>
      <c r="BA174" s="48"/>
      <c r="BB174" s="48"/>
      <c r="BC174" s="48"/>
      <c r="BD174" s="48"/>
      <c r="BE174" s="48"/>
      <c r="BF174" s="118"/>
      <c r="BG174" s="118"/>
      <c r="BH174" s="118"/>
      <c r="BI174" s="118"/>
      <c r="BJ174" s="117" t="s">
        <v>2415</v>
      </c>
      <c r="BK174" s="120" t="str">
        <f>VLOOKUP(Vertices[[#This Row],[State]],'Sentiment Classification'!E:G,3,FALSE)</f>
        <v>North</v>
      </c>
      <c r="BL174" s="65" t="s">
        <v>9475</v>
      </c>
    </row>
    <row r="175" spans="1:64" x14ac:dyDescent="0.25">
      <c r="A175" s="64" t="s">
        <v>2127</v>
      </c>
      <c r="B175" s="79"/>
      <c r="C175" s="79"/>
      <c r="D175" s="87"/>
      <c r="E175" s="104"/>
      <c r="F175" s="75" t="s">
        <v>2183</v>
      </c>
      <c r="G175" s="105"/>
      <c r="H175" s="77"/>
      <c r="I175" s="90"/>
      <c r="J175" s="106"/>
      <c r="K175" s="77" t="s">
        <v>2391</v>
      </c>
      <c r="L175" s="107"/>
      <c r="M175" s="101">
        <v>2469.53515625</v>
      </c>
      <c r="N175" s="101">
        <v>2993.630126953125</v>
      </c>
      <c r="O175" s="102"/>
      <c r="P175" s="103"/>
      <c r="Q175" s="103"/>
      <c r="R175" s="73"/>
      <c r="S175" s="48">
        <v>1</v>
      </c>
      <c r="T175" s="48">
        <v>1</v>
      </c>
      <c r="U175" s="49">
        <v>0</v>
      </c>
      <c r="V175" s="49">
        <v>0.111111</v>
      </c>
      <c r="W175" s="49">
        <v>0</v>
      </c>
      <c r="X175" s="49">
        <v>0.95547800000000005</v>
      </c>
      <c r="Y175" s="49">
        <v>0.5</v>
      </c>
      <c r="Z175" s="49">
        <v>0</v>
      </c>
      <c r="AA175" s="91">
        <v>175</v>
      </c>
      <c r="AB175" s="91"/>
      <c r="AC175" s="92"/>
      <c r="AD175" s="66" t="s">
        <v>2256</v>
      </c>
      <c r="AE175" s="66">
        <v>58</v>
      </c>
      <c r="AF175" s="66">
        <v>16</v>
      </c>
      <c r="AG175" s="66">
        <v>82</v>
      </c>
      <c r="AH175" s="66">
        <v>152</v>
      </c>
      <c r="AI175" s="66">
        <v>19800</v>
      </c>
      <c r="AJ175" s="66" t="s">
        <v>2280</v>
      </c>
      <c r="AK175" s="66" t="s">
        <v>2303</v>
      </c>
      <c r="AL175" s="66"/>
      <c r="AM175" s="66" t="s">
        <v>477</v>
      </c>
      <c r="AN175" s="68">
        <v>40811.274305555555</v>
      </c>
      <c r="AO175" s="69" t="s">
        <v>2328</v>
      </c>
      <c r="AP175" s="66" t="b">
        <v>0</v>
      </c>
      <c r="AQ175" s="66" t="b">
        <v>0</v>
      </c>
      <c r="AR175" s="66" t="b">
        <v>0</v>
      </c>
      <c r="AS175" s="66" t="s">
        <v>297</v>
      </c>
      <c r="AT175" s="66">
        <v>0</v>
      </c>
      <c r="AU175" s="69" t="s">
        <v>2346</v>
      </c>
      <c r="AV175" s="66" t="b">
        <v>0</v>
      </c>
      <c r="AW175" s="66" t="s">
        <v>423</v>
      </c>
      <c r="AX175" s="69" t="s">
        <v>2365</v>
      </c>
      <c r="AY175" s="66" t="s">
        <v>66</v>
      </c>
      <c r="AZ175" s="48"/>
      <c r="BA175" s="48"/>
      <c r="BB175" s="48"/>
      <c r="BC175" s="48"/>
      <c r="BD175" s="48"/>
      <c r="BE175" s="48"/>
      <c r="BF175" s="118" t="s">
        <v>8880</v>
      </c>
      <c r="BG175" s="118" t="s">
        <v>8880</v>
      </c>
      <c r="BH175" s="118" t="s">
        <v>9209</v>
      </c>
      <c r="BI175" s="118" t="s">
        <v>9209</v>
      </c>
      <c r="BJ175" s="117" t="s">
        <v>2415</v>
      </c>
      <c r="BK175" s="120" t="str">
        <f>VLOOKUP(Vertices[[#This Row],[State]],'Sentiment Classification'!E:G,3,FALSE)</f>
        <v>North</v>
      </c>
      <c r="BL175" s="65" t="str">
        <f>REPLACE(INDEX(GroupVertices[Group], MATCH(Vertices[[#This Row],[Vertex]],GroupVertices[Vertex],0)),1,1,"")</f>
        <v>orth</v>
      </c>
    </row>
    <row r="176" spans="1:64" x14ac:dyDescent="0.25">
      <c r="A176" s="64" t="s">
        <v>2128</v>
      </c>
      <c r="B176" s="79"/>
      <c r="C176" s="79"/>
      <c r="D176" s="87"/>
      <c r="E176" s="104"/>
      <c r="F176" s="75" t="s">
        <v>2184</v>
      </c>
      <c r="G176" s="105"/>
      <c r="H176" s="77"/>
      <c r="I176" s="90"/>
      <c r="J176" s="106"/>
      <c r="K176" s="77" t="s">
        <v>2392</v>
      </c>
      <c r="L176" s="107"/>
      <c r="M176" s="101">
        <v>2880.54052734375</v>
      </c>
      <c r="N176" s="101">
        <v>3595.857666015625</v>
      </c>
      <c r="O176" s="102"/>
      <c r="P176" s="103"/>
      <c r="Q176" s="103"/>
      <c r="R176" s="73"/>
      <c r="S176" s="48">
        <v>0</v>
      </c>
      <c r="T176" s="48">
        <v>2</v>
      </c>
      <c r="U176" s="49">
        <v>0</v>
      </c>
      <c r="V176" s="49">
        <v>0.111111</v>
      </c>
      <c r="W176" s="49">
        <v>0</v>
      </c>
      <c r="X176" s="49">
        <v>0.95547800000000005</v>
      </c>
      <c r="Y176" s="49">
        <v>0.5</v>
      </c>
      <c r="Z176" s="49">
        <v>0</v>
      </c>
      <c r="AA176" s="91">
        <v>176</v>
      </c>
      <c r="AB176" s="91"/>
      <c r="AC176" s="92"/>
      <c r="AD176" s="66" t="s">
        <v>2257</v>
      </c>
      <c r="AE176" s="66">
        <v>4988</v>
      </c>
      <c r="AF176" s="66">
        <v>2516</v>
      </c>
      <c r="AG176" s="66">
        <v>31918</v>
      </c>
      <c r="AH176" s="66">
        <v>23043</v>
      </c>
      <c r="AI176" s="66">
        <v>19800</v>
      </c>
      <c r="AJ176" s="66" t="s">
        <v>2281</v>
      </c>
      <c r="AK176" s="66" t="s">
        <v>2304</v>
      </c>
      <c r="AL176" s="69" t="s">
        <v>2318</v>
      </c>
      <c r="AM176" s="66" t="s">
        <v>363</v>
      </c>
      <c r="AN176" s="68">
        <v>40059.229768518519</v>
      </c>
      <c r="AO176" s="69" t="s">
        <v>2329</v>
      </c>
      <c r="AP176" s="66" t="b">
        <v>0</v>
      </c>
      <c r="AQ176" s="66" t="b">
        <v>0</v>
      </c>
      <c r="AR176" s="66" t="b">
        <v>1</v>
      </c>
      <c r="AS176" s="66" t="s">
        <v>297</v>
      </c>
      <c r="AT176" s="66">
        <v>851</v>
      </c>
      <c r="AU176" s="69" t="s">
        <v>2347</v>
      </c>
      <c r="AV176" s="66" t="b">
        <v>0</v>
      </c>
      <c r="AW176" s="66" t="s">
        <v>423</v>
      </c>
      <c r="AX176" s="69" t="s">
        <v>2366</v>
      </c>
      <c r="AY176" s="66" t="s">
        <v>66</v>
      </c>
      <c r="AZ176" s="48"/>
      <c r="BA176" s="48"/>
      <c r="BB176" s="48"/>
      <c r="BC176" s="48"/>
      <c r="BD176" s="48"/>
      <c r="BE176" s="48"/>
      <c r="BF176" s="118" t="s">
        <v>8881</v>
      </c>
      <c r="BG176" s="118" t="s">
        <v>8881</v>
      </c>
      <c r="BH176" s="118" t="s">
        <v>9210</v>
      </c>
      <c r="BI176" s="118" t="s">
        <v>9210</v>
      </c>
      <c r="BJ176" s="117" t="s">
        <v>2415</v>
      </c>
      <c r="BK176" s="120" t="str">
        <f>VLOOKUP(Vertices[[#This Row],[State]],'Sentiment Classification'!E:G,3,FALSE)</f>
        <v>North</v>
      </c>
      <c r="BL176" s="65" t="str">
        <f>REPLACE(INDEX(GroupVertices[Group], MATCH(Vertices[[#This Row],[Vertex]],GroupVertices[Vertex],0)),1,1,"")</f>
        <v>orth</v>
      </c>
    </row>
    <row r="177" spans="1:64" x14ac:dyDescent="0.25">
      <c r="A177" s="64" t="s">
        <v>2129</v>
      </c>
      <c r="B177" s="79"/>
      <c r="C177" s="79"/>
      <c r="D177" s="87"/>
      <c r="E177" s="104"/>
      <c r="F177" s="75" t="s">
        <v>2185</v>
      </c>
      <c r="G177" s="105"/>
      <c r="H177" s="77"/>
      <c r="I177" s="90"/>
      <c r="J177" s="106"/>
      <c r="K177" s="77" t="s">
        <v>2393</v>
      </c>
      <c r="L177" s="107"/>
      <c r="M177" s="101">
        <v>2806.770751953125</v>
      </c>
      <c r="N177" s="101">
        <v>3538.20654296875</v>
      </c>
      <c r="O177" s="102"/>
      <c r="P177" s="103"/>
      <c r="Q177" s="103"/>
      <c r="R177" s="73"/>
      <c r="S177" s="48">
        <v>0</v>
      </c>
      <c r="T177" s="48">
        <v>1</v>
      </c>
      <c r="U177" s="49">
        <v>0</v>
      </c>
      <c r="V177" s="49">
        <v>0.2</v>
      </c>
      <c r="W177" s="49">
        <v>0</v>
      </c>
      <c r="X177" s="49">
        <v>0.693693</v>
      </c>
      <c r="Y177" s="49">
        <v>0</v>
      </c>
      <c r="Z177" s="49">
        <v>0</v>
      </c>
      <c r="AA177" s="91">
        <v>177</v>
      </c>
      <c r="AB177" s="91"/>
      <c r="AC177" s="92"/>
      <c r="AD177" s="66" t="s">
        <v>2258</v>
      </c>
      <c r="AE177" s="66">
        <v>156</v>
      </c>
      <c r="AF177" s="66">
        <v>1553</v>
      </c>
      <c r="AG177" s="66">
        <v>19692</v>
      </c>
      <c r="AH177" s="66">
        <v>10541</v>
      </c>
      <c r="AI177" s="66">
        <v>19800</v>
      </c>
      <c r="AJ177" s="66" t="s">
        <v>2282</v>
      </c>
      <c r="AK177" s="66" t="s">
        <v>2305</v>
      </c>
      <c r="AL177" s="66"/>
      <c r="AM177" s="66" t="s">
        <v>363</v>
      </c>
      <c r="AN177" s="68">
        <v>42119.517997685187</v>
      </c>
      <c r="AO177" s="69" t="s">
        <v>2330</v>
      </c>
      <c r="AP177" s="66" t="b">
        <v>0</v>
      </c>
      <c r="AQ177" s="66" t="b">
        <v>0</v>
      </c>
      <c r="AR177" s="66" t="b">
        <v>0</v>
      </c>
      <c r="AS177" s="66" t="s">
        <v>297</v>
      </c>
      <c r="AT177" s="66">
        <v>10</v>
      </c>
      <c r="AU177" s="69" t="s">
        <v>2348</v>
      </c>
      <c r="AV177" s="66" t="b">
        <v>0</v>
      </c>
      <c r="AW177" s="66" t="s">
        <v>423</v>
      </c>
      <c r="AX177" s="69" t="s">
        <v>2367</v>
      </c>
      <c r="AY177" s="66" t="s">
        <v>66</v>
      </c>
      <c r="AZ177" s="48"/>
      <c r="BA177" s="48"/>
      <c r="BB177" s="48"/>
      <c r="BC177" s="48"/>
      <c r="BD177" s="48"/>
      <c r="BE177" s="48"/>
      <c r="BF177" s="118" t="s">
        <v>8882</v>
      </c>
      <c r="BG177" s="118" t="s">
        <v>8882</v>
      </c>
      <c r="BH177" s="118" t="s">
        <v>9211</v>
      </c>
      <c r="BI177" s="118" t="s">
        <v>9211</v>
      </c>
      <c r="BJ177" s="117" t="s">
        <v>2415</v>
      </c>
      <c r="BK177" s="120" t="str">
        <f>VLOOKUP(Vertices[[#This Row],[State]],'Sentiment Classification'!E:G,3,FALSE)</f>
        <v>North</v>
      </c>
      <c r="BL177" s="65" t="str">
        <f>REPLACE(INDEX(GroupVertices[Group], MATCH(Vertices[[#This Row],[Vertex]],GroupVertices[Vertex],0)),1,1,"")</f>
        <v>orth</v>
      </c>
    </row>
    <row r="178" spans="1:64" x14ac:dyDescent="0.25">
      <c r="A178" s="64" t="s">
        <v>2137</v>
      </c>
      <c r="B178" s="79"/>
      <c r="C178" s="79"/>
      <c r="D178" s="87"/>
      <c r="E178" s="104"/>
      <c r="F178" s="75" t="s">
        <v>2190</v>
      </c>
      <c r="G178" s="105"/>
      <c r="H178" s="77"/>
      <c r="I178" s="90"/>
      <c r="J178" s="106"/>
      <c r="K178" s="77" t="s">
        <v>2394</v>
      </c>
      <c r="L178" s="107"/>
      <c r="M178" s="101">
        <v>3173.408203125</v>
      </c>
      <c r="N178" s="101">
        <v>2825.9873046875</v>
      </c>
      <c r="O178" s="102"/>
      <c r="P178" s="103"/>
      <c r="Q178" s="103"/>
      <c r="R178" s="73"/>
      <c r="S178" s="48">
        <v>3</v>
      </c>
      <c r="T178" s="48">
        <v>0</v>
      </c>
      <c r="U178" s="49">
        <v>6</v>
      </c>
      <c r="V178" s="49">
        <v>0.33333299999999999</v>
      </c>
      <c r="W178" s="49">
        <v>0</v>
      </c>
      <c r="X178" s="49">
        <v>1.918917</v>
      </c>
      <c r="Y178" s="49">
        <v>0</v>
      </c>
      <c r="Z178" s="49">
        <v>0</v>
      </c>
      <c r="AA178" s="91">
        <v>178</v>
      </c>
      <c r="AB178" s="91"/>
      <c r="AC178" s="92"/>
      <c r="AD178" s="66" t="s">
        <v>2259</v>
      </c>
      <c r="AE178" s="66">
        <v>1519</v>
      </c>
      <c r="AF178" s="66">
        <v>4352</v>
      </c>
      <c r="AG178" s="66">
        <v>79715</v>
      </c>
      <c r="AH178" s="66">
        <v>39972</v>
      </c>
      <c r="AI178" s="66">
        <v>19800</v>
      </c>
      <c r="AJ178" s="66" t="s">
        <v>2283</v>
      </c>
      <c r="AK178" s="66" t="s">
        <v>1163</v>
      </c>
      <c r="AL178" s="69" t="s">
        <v>2319</v>
      </c>
      <c r="AM178" s="66" t="s">
        <v>388</v>
      </c>
      <c r="AN178" s="68">
        <v>41591.275289351855</v>
      </c>
      <c r="AO178" s="69" t="s">
        <v>2331</v>
      </c>
      <c r="AP178" s="66" t="b">
        <v>0</v>
      </c>
      <c r="AQ178" s="66" t="b">
        <v>0</v>
      </c>
      <c r="AR178" s="66" t="b">
        <v>1</v>
      </c>
      <c r="AS178" s="66" t="s">
        <v>297</v>
      </c>
      <c r="AT178" s="66">
        <v>70</v>
      </c>
      <c r="AU178" s="69" t="s">
        <v>2349</v>
      </c>
      <c r="AV178" s="66" t="b">
        <v>0</v>
      </c>
      <c r="AW178" s="66" t="s">
        <v>423</v>
      </c>
      <c r="AX178" s="69" t="s">
        <v>2368</v>
      </c>
      <c r="AY178" s="66" t="s">
        <v>66</v>
      </c>
      <c r="AZ178" s="48"/>
      <c r="BA178" s="48"/>
      <c r="BB178" s="48"/>
      <c r="BC178" s="48"/>
      <c r="BD178" s="48"/>
      <c r="BE178" s="48"/>
      <c r="BF178" s="118"/>
      <c r="BG178" s="118"/>
      <c r="BH178" s="118"/>
      <c r="BI178" s="118"/>
      <c r="BJ178" s="117" t="s">
        <v>2415</v>
      </c>
      <c r="BK178" s="120" t="str">
        <f>VLOOKUP(Vertices[[#This Row],[State]],'Sentiment Classification'!E:G,3,FALSE)</f>
        <v>North</v>
      </c>
      <c r="BL178" s="65" t="str">
        <f>REPLACE(INDEX(GroupVertices[Group], MATCH(Vertices[[#This Row],[Vertex]],GroupVertices[Vertex],0)),1,1,"")</f>
        <v>orth</v>
      </c>
    </row>
    <row r="179" spans="1:64" x14ac:dyDescent="0.25">
      <c r="A179" s="64" t="s">
        <v>2130</v>
      </c>
      <c r="B179" s="79"/>
      <c r="C179" s="79"/>
      <c r="D179" s="87"/>
      <c r="E179" s="104"/>
      <c r="F179" s="75" t="s">
        <v>2186</v>
      </c>
      <c r="G179" s="105"/>
      <c r="H179" s="77"/>
      <c r="I179" s="90"/>
      <c r="J179" s="106"/>
      <c r="K179" s="77" t="s">
        <v>2395</v>
      </c>
      <c r="L179" s="107"/>
      <c r="M179" s="101">
        <v>5955.5185546875</v>
      </c>
      <c r="N179" s="101">
        <v>9179.01171875</v>
      </c>
      <c r="O179" s="102"/>
      <c r="P179" s="103"/>
      <c r="Q179" s="103"/>
      <c r="R179" s="73"/>
      <c r="S179" s="48"/>
      <c r="T179" s="48"/>
      <c r="U179" s="49"/>
      <c r="V179" s="49"/>
      <c r="W179" s="49"/>
      <c r="X179" s="49"/>
      <c r="Y179" s="49"/>
      <c r="Z179" s="49"/>
      <c r="AA179" s="91">
        <v>179</v>
      </c>
      <c r="AB179" s="91"/>
      <c r="AC179" s="92"/>
      <c r="AD179" s="66" t="s">
        <v>2260</v>
      </c>
      <c r="AE179" s="66">
        <v>141</v>
      </c>
      <c r="AF179" s="66">
        <v>1709</v>
      </c>
      <c r="AG179" s="66">
        <v>4312</v>
      </c>
      <c r="AH179" s="66">
        <v>1956</v>
      </c>
      <c r="AI179" s="66">
        <v>-25200</v>
      </c>
      <c r="AJ179" s="66" t="s">
        <v>2284</v>
      </c>
      <c r="AK179" s="66"/>
      <c r="AL179" s="66"/>
      <c r="AM179" s="66" t="s">
        <v>391</v>
      </c>
      <c r="AN179" s="68">
        <v>41339.322685185187</v>
      </c>
      <c r="AO179" s="69" t="s">
        <v>2332</v>
      </c>
      <c r="AP179" s="66" t="b">
        <v>1</v>
      </c>
      <c r="AQ179" s="66" t="b">
        <v>0</v>
      </c>
      <c r="AR179" s="66" t="b">
        <v>1</v>
      </c>
      <c r="AS179" s="66" t="s">
        <v>297</v>
      </c>
      <c r="AT179" s="66">
        <v>9</v>
      </c>
      <c r="AU179" s="69" t="s">
        <v>409</v>
      </c>
      <c r="AV179" s="66" t="b">
        <v>0</v>
      </c>
      <c r="AW179" s="66" t="s">
        <v>423</v>
      </c>
      <c r="AX179" s="69" t="s">
        <v>2369</v>
      </c>
      <c r="AY179" s="66" t="s">
        <v>66</v>
      </c>
      <c r="AZ179" s="48"/>
      <c r="BA179" s="48"/>
      <c r="BB179" s="48"/>
      <c r="BC179" s="48"/>
      <c r="BD179" s="48"/>
      <c r="BE179" s="48"/>
      <c r="BF179" s="118"/>
      <c r="BG179" s="118"/>
      <c r="BH179" s="118"/>
      <c r="BI179" s="118"/>
      <c r="BJ179" s="117" t="s">
        <v>2415</v>
      </c>
      <c r="BK179" s="120" t="str">
        <f>VLOOKUP(Vertices[[#This Row],[State]],'Sentiment Classification'!E:G,3,FALSE)</f>
        <v>North</v>
      </c>
      <c r="BL179" s="65" t="s">
        <v>9475</v>
      </c>
    </row>
    <row r="180" spans="1:64" x14ac:dyDescent="0.25">
      <c r="A180" s="64" t="s">
        <v>2131</v>
      </c>
      <c r="B180" s="79"/>
      <c r="C180" s="79"/>
      <c r="D180" s="87"/>
      <c r="E180" s="104"/>
      <c r="F180" s="75" t="s">
        <v>2357</v>
      </c>
      <c r="G180" s="105"/>
      <c r="H180" s="77"/>
      <c r="I180" s="90"/>
      <c r="J180" s="106"/>
      <c r="K180" s="77" t="s">
        <v>2396</v>
      </c>
      <c r="L180" s="107"/>
      <c r="M180" s="101">
        <v>6398.68505859375</v>
      </c>
      <c r="N180" s="101">
        <v>9255.529296875</v>
      </c>
      <c r="O180" s="102"/>
      <c r="P180" s="103"/>
      <c r="Q180" s="103"/>
      <c r="R180" s="73"/>
      <c r="S180" s="48"/>
      <c r="T180" s="48"/>
      <c r="U180" s="49"/>
      <c r="V180" s="49"/>
      <c r="W180" s="49"/>
      <c r="X180" s="49"/>
      <c r="Y180" s="49"/>
      <c r="Z180" s="49"/>
      <c r="AA180" s="91">
        <v>180</v>
      </c>
      <c r="AB180" s="91"/>
      <c r="AC180" s="92"/>
      <c r="AD180" s="66" t="s">
        <v>2261</v>
      </c>
      <c r="AE180" s="66">
        <v>98</v>
      </c>
      <c r="AF180" s="66">
        <v>59</v>
      </c>
      <c r="AG180" s="66">
        <v>33</v>
      </c>
      <c r="AH180" s="66">
        <v>15</v>
      </c>
      <c r="AI180" s="66"/>
      <c r="AJ180" s="66" t="s">
        <v>2285</v>
      </c>
      <c r="AK180" s="66" t="s">
        <v>2306</v>
      </c>
      <c r="AL180" s="66"/>
      <c r="AM180" s="66"/>
      <c r="AN180" s="68">
        <v>40316.571412037039</v>
      </c>
      <c r="AO180" s="69" t="s">
        <v>2333</v>
      </c>
      <c r="AP180" s="66" t="b">
        <v>1</v>
      </c>
      <c r="AQ180" s="66" t="b">
        <v>0</v>
      </c>
      <c r="AR180" s="66" t="b">
        <v>0</v>
      </c>
      <c r="AS180" s="66" t="s">
        <v>297</v>
      </c>
      <c r="AT180" s="66">
        <v>0</v>
      </c>
      <c r="AU180" s="69" t="s">
        <v>409</v>
      </c>
      <c r="AV180" s="66" t="b">
        <v>0</v>
      </c>
      <c r="AW180" s="66" t="s">
        <v>423</v>
      </c>
      <c r="AX180" s="69" t="s">
        <v>2370</v>
      </c>
      <c r="AY180" s="66" t="s">
        <v>66</v>
      </c>
      <c r="AZ180" s="48"/>
      <c r="BA180" s="48"/>
      <c r="BB180" s="48"/>
      <c r="BC180" s="48"/>
      <c r="BD180" s="48"/>
      <c r="BE180" s="48"/>
      <c r="BF180" s="118"/>
      <c r="BG180" s="118"/>
      <c r="BH180" s="118"/>
      <c r="BI180" s="118"/>
      <c r="BJ180" s="117" t="s">
        <v>2415</v>
      </c>
      <c r="BK180" s="120" t="str">
        <f>VLOOKUP(Vertices[[#This Row],[State]],'Sentiment Classification'!E:G,3,FALSE)</f>
        <v>North</v>
      </c>
      <c r="BL180" s="65" t="s">
        <v>9475</v>
      </c>
    </row>
    <row r="181" spans="1:64" x14ac:dyDescent="0.25">
      <c r="A181" s="64" t="s">
        <v>2132</v>
      </c>
      <c r="B181" s="79"/>
      <c r="C181" s="79"/>
      <c r="D181" s="87"/>
      <c r="E181" s="104"/>
      <c r="F181" s="75" t="s">
        <v>418</v>
      </c>
      <c r="G181" s="105"/>
      <c r="H181" s="77"/>
      <c r="I181" s="90"/>
      <c r="J181" s="106"/>
      <c r="K181" s="77" t="s">
        <v>2397</v>
      </c>
      <c r="L181" s="107"/>
      <c r="M181" s="101">
        <v>2742.763671875</v>
      </c>
      <c r="N181" s="101">
        <v>4032.315673828125</v>
      </c>
      <c r="O181" s="102"/>
      <c r="P181" s="103"/>
      <c r="Q181" s="103"/>
      <c r="R181" s="73"/>
      <c r="S181" s="48">
        <v>0</v>
      </c>
      <c r="T181" s="48">
        <v>3</v>
      </c>
      <c r="U181" s="49">
        <v>1</v>
      </c>
      <c r="V181" s="49">
        <v>0.33333299999999999</v>
      </c>
      <c r="W181" s="49">
        <v>0</v>
      </c>
      <c r="X181" s="49">
        <v>1.18085</v>
      </c>
      <c r="Y181" s="49">
        <v>0.33333333333333331</v>
      </c>
      <c r="Z181" s="49">
        <v>0</v>
      </c>
      <c r="AA181" s="91">
        <v>181</v>
      </c>
      <c r="AB181" s="91"/>
      <c r="AC181" s="92"/>
      <c r="AD181" s="66" t="s">
        <v>2262</v>
      </c>
      <c r="AE181" s="66">
        <v>23</v>
      </c>
      <c r="AF181" s="66">
        <v>5</v>
      </c>
      <c r="AG181" s="66">
        <v>1</v>
      </c>
      <c r="AH181" s="66">
        <v>5</v>
      </c>
      <c r="AI181" s="66"/>
      <c r="AJ181" s="66"/>
      <c r="AK181" s="66"/>
      <c r="AL181" s="66"/>
      <c r="AM181" s="66"/>
      <c r="AN181" s="68">
        <v>42279.582986111112</v>
      </c>
      <c r="AO181" s="66"/>
      <c r="AP181" s="66" t="b">
        <v>1</v>
      </c>
      <c r="AQ181" s="66" t="b">
        <v>1</v>
      </c>
      <c r="AR181" s="66" t="b">
        <v>0</v>
      </c>
      <c r="AS181" s="66" t="s">
        <v>297</v>
      </c>
      <c r="AT181" s="66">
        <v>0</v>
      </c>
      <c r="AU181" s="69" t="s">
        <v>409</v>
      </c>
      <c r="AV181" s="66" t="b">
        <v>0</v>
      </c>
      <c r="AW181" s="66" t="s">
        <v>423</v>
      </c>
      <c r="AX181" s="69" t="s">
        <v>2371</v>
      </c>
      <c r="AY181" s="66" t="s">
        <v>66</v>
      </c>
      <c r="AZ181" s="48"/>
      <c r="BA181" s="48"/>
      <c r="BB181" s="48"/>
      <c r="BC181" s="48"/>
      <c r="BD181" s="48" t="s">
        <v>2176</v>
      </c>
      <c r="BE181" s="48" t="s">
        <v>2176</v>
      </c>
      <c r="BF181" s="118" t="s">
        <v>8883</v>
      </c>
      <c r="BG181" s="118" t="s">
        <v>8883</v>
      </c>
      <c r="BH181" s="118" t="s">
        <v>9212</v>
      </c>
      <c r="BI181" s="118" t="s">
        <v>9212</v>
      </c>
      <c r="BJ181" s="117" t="s">
        <v>2415</v>
      </c>
      <c r="BK181" s="120" t="str">
        <f>VLOOKUP(Vertices[[#This Row],[State]],'Sentiment Classification'!E:G,3,FALSE)</f>
        <v>North</v>
      </c>
      <c r="BL181" s="65" t="str">
        <f>REPLACE(INDEX(GroupVertices[Group], MATCH(Vertices[[#This Row],[Vertex]],GroupVertices[Vertex],0)),1,1,"")</f>
        <v>orth</v>
      </c>
    </row>
    <row r="182" spans="1:64" x14ac:dyDescent="0.25">
      <c r="A182" s="64" t="s">
        <v>2146</v>
      </c>
      <c r="B182" s="79"/>
      <c r="C182" s="79"/>
      <c r="D182" s="87"/>
      <c r="E182" s="104"/>
      <c r="F182" s="75" t="s">
        <v>2358</v>
      </c>
      <c r="G182" s="105"/>
      <c r="H182" s="77"/>
      <c r="I182" s="90"/>
      <c r="J182" s="106"/>
      <c r="K182" s="77" t="s">
        <v>2398</v>
      </c>
      <c r="L182" s="107"/>
      <c r="M182" s="101">
        <v>2643.804443359375</v>
      </c>
      <c r="N182" s="101">
        <v>3193.204345703125</v>
      </c>
      <c r="O182" s="102"/>
      <c r="P182" s="103"/>
      <c r="Q182" s="103"/>
      <c r="R182" s="73"/>
      <c r="S182" s="48">
        <v>2</v>
      </c>
      <c r="T182" s="48">
        <v>0</v>
      </c>
      <c r="U182" s="49">
        <v>0</v>
      </c>
      <c r="V182" s="49">
        <v>0.25</v>
      </c>
      <c r="W182" s="49">
        <v>0</v>
      </c>
      <c r="X182" s="49">
        <v>0.81914799999999999</v>
      </c>
      <c r="Y182" s="49">
        <v>0.5</v>
      </c>
      <c r="Z182" s="49">
        <v>0</v>
      </c>
      <c r="AA182" s="91">
        <v>182</v>
      </c>
      <c r="AB182" s="91"/>
      <c r="AC182" s="92"/>
      <c r="AD182" s="66" t="s">
        <v>2263</v>
      </c>
      <c r="AE182" s="66">
        <v>198</v>
      </c>
      <c r="AF182" s="66">
        <v>471610</v>
      </c>
      <c r="AG182" s="66">
        <v>18013</v>
      </c>
      <c r="AH182" s="66">
        <v>8213</v>
      </c>
      <c r="AI182" s="66">
        <v>19800</v>
      </c>
      <c r="AJ182" s="66" t="s">
        <v>2286</v>
      </c>
      <c r="AK182" s="66"/>
      <c r="AL182" s="69" t="s">
        <v>2320</v>
      </c>
      <c r="AM182" s="66" t="s">
        <v>388</v>
      </c>
      <c r="AN182" s="68">
        <v>40158.439583333333</v>
      </c>
      <c r="AO182" s="69" t="s">
        <v>2334</v>
      </c>
      <c r="AP182" s="66" t="b">
        <v>0</v>
      </c>
      <c r="AQ182" s="66" t="b">
        <v>0</v>
      </c>
      <c r="AR182" s="66" t="b">
        <v>1</v>
      </c>
      <c r="AS182" s="66" t="s">
        <v>297</v>
      </c>
      <c r="AT182" s="66">
        <v>1003</v>
      </c>
      <c r="AU182" s="69" t="s">
        <v>2350</v>
      </c>
      <c r="AV182" s="66" t="b">
        <v>1</v>
      </c>
      <c r="AW182" s="66" t="s">
        <v>423</v>
      </c>
      <c r="AX182" s="69" t="s">
        <v>2372</v>
      </c>
      <c r="AY182" s="66" t="s">
        <v>65</v>
      </c>
      <c r="AZ182" s="48"/>
      <c r="BA182" s="48"/>
      <c r="BB182" s="48"/>
      <c r="BC182" s="48"/>
      <c r="BD182" s="48"/>
      <c r="BE182" s="48"/>
      <c r="BF182" s="48"/>
      <c r="BG182" s="48"/>
      <c r="BH182" s="48"/>
      <c r="BI182" s="48"/>
      <c r="BJ182" s="117" t="s">
        <v>2415</v>
      </c>
      <c r="BK182" s="120" t="str">
        <f>VLOOKUP(Vertices[[#This Row],[State]],'Sentiment Classification'!E:G,3,FALSE)</f>
        <v>North</v>
      </c>
      <c r="BL182" s="65" t="str">
        <f>REPLACE(INDEX(GroupVertices[Group], MATCH(Vertices[[#This Row],[Vertex]],GroupVertices[Vertex],0)),1,1,"")</f>
        <v>orth</v>
      </c>
    </row>
    <row r="183" spans="1:64" x14ac:dyDescent="0.25">
      <c r="A183" s="64" t="s">
        <v>2147</v>
      </c>
      <c r="B183" s="79"/>
      <c r="C183" s="79"/>
      <c r="D183" s="87"/>
      <c r="E183" s="104"/>
      <c r="F183" s="75" t="s">
        <v>2359</v>
      </c>
      <c r="G183" s="105"/>
      <c r="H183" s="77"/>
      <c r="I183" s="90"/>
      <c r="J183" s="106"/>
      <c r="K183" s="77" t="s">
        <v>2399</v>
      </c>
      <c r="L183" s="107"/>
      <c r="M183" s="101">
        <v>3321.86572265625</v>
      </c>
      <c r="N183" s="101">
        <v>4398.001953125</v>
      </c>
      <c r="O183" s="102"/>
      <c r="P183" s="103"/>
      <c r="Q183" s="103"/>
      <c r="R183" s="73"/>
      <c r="S183" s="48">
        <v>2</v>
      </c>
      <c r="T183" s="48">
        <v>0</v>
      </c>
      <c r="U183" s="49">
        <v>0</v>
      </c>
      <c r="V183" s="49">
        <v>0.25</v>
      </c>
      <c r="W183" s="49">
        <v>0</v>
      </c>
      <c r="X183" s="49">
        <v>0.81914799999999999</v>
      </c>
      <c r="Y183" s="49">
        <v>0.5</v>
      </c>
      <c r="Z183" s="49">
        <v>0</v>
      </c>
      <c r="AA183" s="91">
        <v>183</v>
      </c>
      <c r="AB183" s="91"/>
      <c r="AC183" s="92"/>
      <c r="AD183" s="66" t="s">
        <v>2264</v>
      </c>
      <c r="AE183" s="66">
        <v>159</v>
      </c>
      <c r="AF183" s="66">
        <v>5464008</v>
      </c>
      <c r="AG183" s="66">
        <v>41419</v>
      </c>
      <c r="AH183" s="66">
        <v>11</v>
      </c>
      <c r="AI183" s="66">
        <v>19800</v>
      </c>
      <c r="AJ183" s="66" t="s">
        <v>2287</v>
      </c>
      <c r="AK183" s="66" t="s">
        <v>1163</v>
      </c>
      <c r="AL183" s="66"/>
      <c r="AM183" s="66" t="s">
        <v>363</v>
      </c>
      <c r="AN183" s="68">
        <v>40087.679201388892</v>
      </c>
      <c r="AO183" s="66"/>
      <c r="AP183" s="66" t="b">
        <v>1</v>
      </c>
      <c r="AQ183" s="66" t="b">
        <v>0</v>
      </c>
      <c r="AR183" s="66" t="b">
        <v>0</v>
      </c>
      <c r="AS183" s="66" t="s">
        <v>297</v>
      </c>
      <c r="AT183" s="66">
        <v>5870</v>
      </c>
      <c r="AU183" s="69" t="s">
        <v>409</v>
      </c>
      <c r="AV183" s="66" t="b">
        <v>1</v>
      </c>
      <c r="AW183" s="66" t="s">
        <v>423</v>
      </c>
      <c r="AX183" s="69" t="s">
        <v>2373</v>
      </c>
      <c r="AY183" s="66" t="s">
        <v>65</v>
      </c>
      <c r="AZ183" s="48"/>
      <c r="BA183" s="48"/>
      <c r="BB183" s="48"/>
      <c r="BC183" s="48"/>
      <c r="BD183" s="48"/>
      <c r="BE183" s="48"/>
      <c r="BF183" s="48"/>
      <c r="BG183" s="48"/>
      <c r="BH183" s="48"/>
      <c r="BI183" s="48"/>
      <c r="BJ183" s="117" t="s">
        <v>2415</v>
      </c>
      <c r="BK183" s="120" t="str">
        <f>VLOOKUP(Vertices[[#This Row],[State]],'Sentiment Classification'!E:G,3,FALSE)</f>
        <v>North</v>
      </c>
      <c r="BL183" s="65" t="str">
        <f>REPLACE(INDEX(GroupVertices[Group], MATCH(Vertices[[#This Row],[Vertex]],GroupVertices[Vertex],0)),1,1,"")</f>
        <v>orth</v>
      </c>
    </row>
    <row r="184" spans="1:64" x14ac:dyDescent="0.25">
      <c r="A184" s="64" t="s">
        <v>2133</v>
      </c>
      <c r="B184" s="79"/>
      <c r="C184" s="79"/>
      <c r="D184" s="87"/>
      <c r="E184" s="104"/>
      <c r="F184" s="75" t="s">
        <v>2187</v>
      </c>
      <c r="G184" s="105"/>
      <c r="H184" s="77"/>
      <c r="I184" s="90"/>
      <c r="J184" s="106"/>
      <c r="K184" s="77" t="s">
        <v>2400</v>
      </c>
      <c r="L184" s="107"/>
      <c r="M184" s="101">
        <v>3219.848388671875</v>
      </c>
      <c r="N184" s="101">
        <v>3568.656494140625</v>
      </c>
      <c r="O184" s="102"/>
      <c r="P184" s="103"/>
      <c r="Q184" s="103"/>
      <c r="R184" s="73"/>
      <c r="S184" s="48">
        <v>1</v>
      </c>
      <c r="T184" s="48">
        <v>2</v>
      </c>
      <c r="U184" s="49">
        <v>1</v>
      </c>
      <c r="V184" s="49">
        <v>0.33333299999999999</v>
      </c>
      <c r="W184" s="49">
        <v>0</v>
      </c>
      <c r="X184" s="49">
        <v>1.18085</v>
      </c>
      <c r="Y184" s="49">
        <v>0.33333333333333331</v>
      </c>
      <c r="Z184" s="49">
        <v>0</v>
      </c>
      <c r="AA184" s="91">
        <v>184</v>
      </c>
      <c r="AB184" s="91"/>
      <c r="AC184" s="92"/>
      <c r="AD184" s="66" t="s">
        <v>2265</v>
      </c>
      <c r="AE184" s="66">
        <v>51</v>
      </c>
      <c r="AF184" s="66">
        <v>49</v>
      </c>
      <c r="AG184" s="66">
        <v>2298</v>
      </c>
      <c r="AH184" s="66">
        <v>2490</v>
      </c>
      <c r="AI184" s="66">
        <v>19800</v>
      </c>
      <c r="AJ184" s="66" t="s">
        <v>2288</v>
      </c>
      <c r="AK184" s="66" t="s">
        <v>2307</v>
      </c>
      <c r="AL184" s="66"/>
      <c r="AM184" s="66" t="s">
        <v>477</v>
      </c>
      <c r="AN184" s="68">
        <v>40304.332476851851</v>
      </c>
      <c r="AO184" s="69" t="s">
        <v>2335</v>
      </c>
      <c r="AP184" s="66" t="b">
        <v>0</v>
      </c>
      <c r="AQ184" s="66" t="b">
        <v>0</v>
      </c>
      <c r="AR184" s="66" t="b">
        <v>1</v>
      </c>
      <c r="AS184" s="66" t="s">
        <v>297</v>
      </c>
      <c r="AT184" s="66">
        <v>1</v>
      </c>
      <c r="AU184" s="69" t="s">
        <v>2351</v>
      </c>
      <c r="AV184" s="66" t="b">
        <v>0</v>
      </c>
      <c r="AW184" s="66" t="s">
        <v>423</v>
      </c>
      <c r="AX184" s="69" t="s">
        <v>2374</v>
      </c>
      <c r="AY184" s="66" t="s">
        <v>66</v>
      </c>
      <c r="AZ184" s="48" t="s">
        <v>8774</v>
      </c>
      <c r="BA184" s="48" t="s">
        <v>8774</v>
      </c>
      <c r="BB184" s="48" t="s">
        <v>525</v>
      </c>
      <c r="BC184" s="48" t="s">
        <v>525</v>
      </c>
      <c r="BD184" s="48" t="s">
        <v>8792</v>
      </c>
      <c r="BE184" s="48" t="s">
        <v>8794</v>
      </c>
      <c r="BF184" s="118" t="s">
        <v>8884</v>
      </c>
      <c r="BG184" s="118" t="s">
        <v>9105</v>
      </c>
      <c r="BH184" s="118" t="s">
        <v>9213</v>
      </c>
      <c r="BI184" s="118" t="s">
        <v>9430</v>
      </c>
      <c r="BJ184" s="117" t="s">
        <v>2415</v>
      </c>
      <c r="BK184" s="120" t="str">
        <f>VLOOKUP(Vertices[[#This Row],[State]],'Sentiment Classification'!E:G,3,FALSE)</f>
        <v>North</v>
      </c>
      <c r="BL184" s="65" t="str">
        <f>REPLACE(INDEX(GroupVertices[Group], MATCH(Vertices[[#This Row],[Vertex]],GroupVertices[Vertex],0)),1,1,"")</f>
        <v>orth</v>
      </c>
    </row>
    <row r="185" spans="1:64" x14ac:dyDescent="0.25">
      <c r="A185" s="64" t="s">
        <v>2134</v>
      </c>
      <c r="B185" s="79"/>
      <c r="C185" s="79"/>
      <c r="D185" s="87"/>
      <c r="E185" s="104"/>
      <c r="F185" s="75" t="s">
        <v>418</v>
      </c>
      <c r="G185" s="105"/>
      <c r="H185" s="77"/>
      <c r="I185" s="90"/>
      <c r="J185" s="106"/>
      <c r="K185" s="77" t="s">
        <v>2401</v>
      </c>
      <c r="L185" s="107"/>
      <c r="M185" s="101">
        <v>2860.810546875</v>
      </c>
      <c r="N185" s="101">
        <v>3538.239501953125</v>
      </c>
      <c r="O185" s="102"/>
      <c r="P185" s="103"/>
      <c r="Q185" s="103"/>
      <c r="R185" s="73"/>
      <c r="S185" s="48">
        <v>1</v>
      </c>
      <c r="T185" s="48">
        <v>1</v>
      </c>
      <c r="U185" s="49">
        <v>8</v>
      </c>
      <c r="V185" s="49">
        <v>0.125</v>
      </c>
      <c r="W185" s="49">
        <v>0</v>
      </c>
      <c r="X185" s="49">
        <v>1.0597259999999999</v>
      </c>
      <c r="Y185" s="49">
        <v>0</v>
      </c>
      <c r="Z185" s="49">
        <v>0</v>
      </c>
      <c r="AA185" s="91">
        <v>185</v>
      </c>
      <c r="AB185" s="91"/>
      <c r="AC185" s="92"/>
      <c r="AD185" s="66" t="s">
        <v>2266</v>
      </c>
      <c r="AE185" s="66">
        <v>57</v>
      </c>
      <c r="AF185" s="66">
        <v>4</v>
      </c>
      <c r="AG185" s="66">
        <v>97</v>
      </c>
      <c r="AH185" s="66">
        <v>60</v>
      </c>
      <c r="AI185" s="66">
        <v>19800</v>
      </c>
      <c r="AJ185" s="66"/>
      <c r="AK185" s="66" t="s">
        <v>2308</v>
      </c>
      <c r="AL185" s="66"/>
      <c r="AM185" s="66" t="s">
        <v>388</v>
      </c>
      <c r="AN185" s="68">
        <v>41379.668506944443</v>
      </c>
      <c r="AO185" s="66"/>
      <c r="AP185" s="66" t="b">
        <v>1</v>
      </c>
      <c r="AQ185" s="66" t="b">
        <v>1</v>
      </c>
      <c r="AR185" s="66" t="b">
        <v>1</v>
      </c>
      <c r="AS185" s="66" t="s">
        <v>297</v>
      </c>
      <c r="AT185" s="66">
        <v>0</v>
      </c>
      <c r="AU185" s="69" t="s">
        <v>409</v>
      </c>
      <c r="AV185" s="66" t="b">
        <v>0</v>
      </c>
      <c r="AW185" s="66" t="s">
        <v>423</v>
      </c>
      <c r="AX185" s="69" t="s">
        <v>2375</v>
      </c>
      <c r="AY185" s="66" t="s">
        <v>66</v>
      </c>
      <c r="AZ185" s="48"/>
      <c r="BA185" s="48"/>
      <c r="BB185" s="48"/>
      <c r="BC185" s="48"/>
      <c r="BD185" s="48" t="s">
        <v>2178</v>
      </c>
      <c r="BE185" s="48" t="s">
        <v>2178</v>
      </c>
      <c r="BF185" s="118" t="s">
        <v>8885</v>
      </c>
      <c r="BG185" s="118" t="s">
        <v>8885</v>
      </c>
      <c r="BH185" s="118" t="s">
        <v>9214</v>
      </c>
      <c r="BI185" s="118" t="s">
        <v>9214</v>
      </c>
      <c r="BJ185" s="117" t="s">
        <v>2415</v>
      </c>
      <c r="BK185" s="120" t="str">
        <f>VLOOKUP(Vertices[[#This Row],[State]],'Sentiment Classification'!E:G,3,FALSE)</f>
        <v>North</v>
      </c>
      <c r="BL185" s="65" t="str">
        <f>REPLACE(INDEX(GroupVertices[Group], MATCH(Vertices[[#This Row],[Vertex]],GroupVertices[Vertex],0)),1,1,"")</f>
        <v>orth</v>
      </c>
    </row>
    <row r="186" spans="1:64" x14ac:dyDescent="0.25">
      <c r="A186" s="64" t="s">
        <v>2135</v>
      </c>
      <c r="B186" s="79"/>
      <c r="C186" s="79"/>
      <c r="D186" s="87"/>
      <c r="E186" s="104"/>
      <c r="F186" s="75" t="s">
        <v>2188</v>
      </c>
      <c r="G186" s="105"/>
      <c r="H186" s="77"/>
      <c r="I186" s="90"/>
      <c r="J186" s="106"/>
      <c r="K186" s="77" t="s">
        <v>2402</v>
      </c>
      <c r="L186" s="107"/>
      <c r="M186" s="101">
        <v>3549.982666015625</v>
      </c>
      <c r="N186" s="101">
        <v>2746.7587890625</v>
      </c>
      <c r="O186" s="102"/>
      <c r="P186" s="103"/>
      <c r="Q186" s="103"/>
      <c r="R186" s="73"/>
      <c r="S186" s="48">
        <v>0</v>
      </c>
      <c r="T186" s="48">
        <v>1</v>
      </c>
      <c r="U186" s="49">
        <v>0</v>
      </c>
      <c r="V186" s="49">
        <v>0.2</v>
      </c>
      <c r="W186" s="49">
        <v>0</v>
      </c>
      <c r="X186" s="49">
        <v>0.693693</v>
      </c>
      <c r="Y186" s="49">
        <v>0</v>
      </c>
      <c r="Z186" s="49">
        <v>0</v>
      </c>
      <c r="AA186" s="91">
        <v>186</v>
      </c>
      <c r="AB186" s="91"/>
      <c r="AC186" s="92"/>
      <c r="AD186" s="66" t="s">
        <v>2267</v>
      </c>
      <c r="AE186" s="66">
        <v>429</v>
      </c>
      <c r="AF186" s="66">
        <v>401</v>
      </c>
      <c r="AG186" s="66">
        <v>5732</v>
      </c>
      <c r="AH186" s="66">
        <v>15553</v>
      </c>
      <c r="AI186" s="66"/>
      <c r="AJ186" s="66" t="s">
        <v>2289</v>
      </c>
      <c r="AK186" s="66" t="s">
        <v>2309</v>
      </c>
      <c r="AL186" s="66"/>
      <c r="AM186" s="66"/>
      <c r="AN186" s="68">
        <v>42491.702453703707</v>
      </c>
      <c r="AO186" s="69" t="s">
        <v>2336</v>
      </c>
      <c r="AP186" s="66" t="b">
        <v>1</v>
      </c>
      <c r="AQ186" s="66" t="b">
        <v>0</v>
      </c>
      <c r="AR186" s="66" t="b">
        <v>0</v>
      </c>
      <c r="AS186" s="66" t="s">
        <v>297</v>
      </c>
      <c r="AT186" s="66">
        <v>3</v>
      </c>
      <c r="AU186" s="66"/>
      <c r="AV186" s="66" t="b">
        <v>0</v>
      </c>
      <c r="AW186" s="66" t="s">
        <v>423</v>
      </c>
      <c r="AX186" s="69" t="s">
        <v>2376</v>
      </c>
      <c r="AY186" s="66" t="s">
        <v>66</v>
      </c>
      <c r="AZ186" s="48"/>
      <c r="BA186" s="48"/>
      <c r="BB186" s="48"/>
      <c r="BC186" s="48"/>
      <c r="BD186" s="48"/>
      <c r="BE186" s="48"/>
      <c r="BF186" s="118" t="s">
        <v>8882</v>
      </c>
      <c r="BG186" s="118" t="s">
        <v>8882</v>
      </c>
      <c r="BH186" s="118" t="s">
        <v>9211</v>
      </c>
      <c r="BI186" s="118" t="s">
        <v>9211</v>
      </c>
      <c r="BJ186" s="117" t="s">
        <v>2415</v>
      </c>
      <c r="BK186" s="120" t="str">
        <f>VLOOKUP(Vertices[[#This Row],[State]],'Sentiment Classification'!E:G,3,FALSE)</f>
        <v>North</v>
      </c>
      <c r="BL186" s="65" t="str">
        <f>REPLACE(INDEX(GroupVertices[Group], MATCH(Vertices[[#This Row],[Vertex]],GroupVertices[Vertex],0)),1,1,"")</f>
        <v>orth</v>
      </c>
    </row>
    <row r="187" spans="1:64" x14ac:dyDescent="0.25">
      <c r="A187" s="64" t="s">
        <v>2136</v>
      </c>
      <c r="B187" s="79"/>
      <c r="C187" s="79"/>
      <c r="D187" s="87"/>
      <c r="E187" s="104"/>
      <c r="F187" s="75" t="s">
        <v>2189</v>
      </c>
      <c r="G187" s="105"/>
      <c r="H187" s="77"/>
      <c r="I187" s="90"/>
      <c r="J187" s="106"/>
      <c r="K187" s="77" t="s">
        <v>2403</v>
      </c>
      <c r="L187" s="107"/>
      <c r="M187" s="101">
        <v>3465.8671875</v>
      </c>
      <c r="N187" s="101">
        <v>3373.482666015625</v>
      </c>
      <c r="O187" s="102"/>
      <c r="P187" s="103"/>
      <c r="Q187" s="103"/>
      <c r="R187" s="73"/>
      <c r="S187" s="48">
        <v>0</v>
      </c>
      <c r="T187" s="48">
        <v>1</v>
      </c>
      <c r="U187" s="49">
        <v>0</v>
      </c>
      <c r="V187" s="49">
        <v>8.3333000000000004E-2</v>
      </c>
      <c r="W187" s="49">
        <v>0</v>
      </c>
      <c r="X187" s="49">
        <v>0.600383</v>
      </c>
      <c r="Y187" s="49">
        <v>0</v>
      </c>
      <c r="Z187" s="49">
        <v>0</v>
      </c>
      <c r="AA187" s="91">
        <v>187</v>
      </c>
      <c r="AB187" s="91"/>
      <c r="AC187" s="92"/>
      <c r="AD187" s="66" t="s">
        <v>2268</v>
      </c>
      <c r="AE187" s="66">
        <v>124</v>
      </c>
      <c r="AF187" s="66">
        <v>37</v>
      </c>
      <c r="AG187" s="66">
        <v>813</v>
      </c>
      <c r="AH187" s="66">
        <v>578</v>
      </c>
      <c r="AI187" s="66"/>
      <c r="AJ187" s="66" t="s">
        <v>2290</v>
      </c>
      <c r="AK187" s="66" t="s">
        <v>2310</v>
      </c>
      <c r="AL187" s="66"/>
      <c r="AM187" s="66"/>
      <c r="AN187" s="68">
        <v>41760.45008101852</v>
      </c>
      <c r="AO187" s="69" t="s">
        <v>2337</v>
      </c>
      <c r="AP187" s="66" t="b">
        <v>1</v>
      </c>
      <c r="AQ187" s="66" t="b">
        <v>0</v>
      </c>
      <c r="AR187" s="66" t="b">
        <v>0</v>
      </c>
      <c r="AS187" s="66" t="s">
        <v>297</v>
      </c>
      <c r="AT187" s="66">
        <v>1</v>
      </c>
      <c r="AU187" s="69" t="s">
        <v>409</v>
      </c>
      <c r="AV187" s="66" t="b">
        <v>0</v>
      </c>
      <c r="AW187" s="66" t="s">
        <v>423</v>
      </c>
      <c r="AX187" s="69" t="s">
        <v>2377</v>
      </c>
      <c r="AY187" s="66" t="s">
        <v>66</v>
      </c>
      <c r="AZ187" s="48"/>
      <c r="BA187" s="48"/>
      <c r="BB187" s="48"/>
      <c r="BC187" s="48"/>
      <c r="BD187" s="48" t="s">
        <v>2178</v>
      </c>
      <c r="BE187" s="48" t="s">
        <v>2178</v>
      </c>
      <c r="BF187" s="118" t="s">
        <v>8886</v>
      </c>
      <c r="BG187" s="118" t="s">
        <v>8886</v>
      </c>
      <c r="BH187" s="118" t="s">
        <v>9215</v>
      </c>
      <c r="BI187" s="118" t="s">
        <v>9215</v>
      </c>
      <c r="BJ187" s="117" t="s">
        <v>2415</v>
      </c>
      <c r="BK187" s="120" t="str">
        <f>VLOOKUP(Vertices[[#This Row],[State]],'Sentiment Classification'!E:G,3,FALSE)</f>
        <v>North</v>
      </c>
      <c r="BL187" s="65" t="str">
        <f>REPLACE(INDEX(GroupVertices[Group], MATCH(Vertices[[#This Row],[Vertex]],GroupVertices[Vertex],0)),1,1,"")</f>
        <v>orth</v>
      </c>
    </row>
    <row r="188" spans="1:64" x14ac:dyDescent="0.25">
      <c r="A188" s="64" t="s">
        <v>2138</v>
      </c>
      <c r="B188" s="79"/>
      <c r="C188" s="79"/>
      <c r="D188" s="87"/>
      <c r="E188" s="104"/>
      <c r="F188" s="75" t="s">
        <v>2191</v>
      </c>
      <c r="G188" s="105"/>
      <c r="H188" s="77"/>
      <c r="I188" s="90"/>
      <c r="J188" s="106"/>
      <c r="K188" s="77" t="s">
        <v>2404</v>
      </c>
      <c r="L188" s="107"/>
      <c r="M188" s="101">
        <v>4022.80029296875</v>
      </c>
      <c r="N188" s="101">
        <v>2516.10595703125</v>
      </c>
      <c r="O188" s="102"/>
      <c r="P188" s="103"/>
      <c r="Q188" s="103"/>
      <c r="R188" s="73"/>
      <c r="S188" s="48">
        <v>0</v>
      </c>
      <c r="T188" s="48">
        <v>1</v>
      </c>
      <c r="U188" s="49">
        <v>0</v>
      </c>
      <c r="V188" s="49">
        <v>0.2</v>
      </c>
      <c r="W188" s="49">
        <v>0</v>
      </c>
      <c r="X188" s="49">
        <v>0.693693</v>
      </c>
      <c r="Y188" s="49">
        <v>0</v>
      </c>
      <c r="Z188" s="49">
        <v>0</v>
      </c>
      <c r="AA188" s="91">
        <v>188</v>
      </c>
      <c r="AB188" s="91"/>
      <c r="AC188" s="92"/>
      <c r="AD188" s="66" t="s">
        <v>2269</v>
      </c>
      <c r="AE188" s="66">
        <v>377</v>
      </c>
      <c r="AF188" s="66">
        <v>635</v>
      </c>
      <c r="AG188" s="66">
        <v>25810</v>
      </c>
      <c r="AH188" s="66">
        <v>4401</v>
      </c>
      <c r="AI188" s="66">
        <v>19800</v>
      </c>
      <c r="AJ188" s="66" t="s">
        <v>2291</v>
      </c>
      <c r="AK188" s="66" t="s">
        <v>2311</v>
      </c>
      <c r="AL188" s="66"/>
      <c r="AM188" s="66" t="s">
        <v>477</v>
      </c>
      <c r="AN188" s="68">
        <v>41165.851585648146</v>
      </c>
      <c r="AO188" s="69" t="s">
        <v>2338</v>
      </c>
      <c r="AP188" s="66" t="b">
        <v>1</v>
      </c>
      <c r="AQ188" s="66" t="b">
        <v>0</v>
      </c>
      <c r="AR188" s="66" t="b">
        <v>1</v>
      </c>
      <c r="AS188" s="66" t="s">
        <v>297</v>
      </c>
      <c r="AT188" s="66">
        <v>11</v>
      </c>
      <c r="AU188" s="69" t="s">
        <v>409</v>
      </c>
      <c r="AV188" s="66" t="b">
        <v>0</v>
      </c>
      <c r="AW188" s="66" t="s">
        <v>423</v>
      </c>
      <c r="AX188" s="69" t="s">
        <v>2378</v>
      </c>
      <c r="AY188" s="66" t="s">
        <v>66</v>
      </c>
      <c r="AZ188" s="48"/>
      <c r="BA188" s="48"/>
      <c r="BB188" s="48"/>
      <c r="BC188" s="48"/>
      <c r="BD188" s="48"/>
      <c r="BE188" s="48"/>
      <c r="BF188" s="118" t="s">
        <v>8882</v>
      </c>
      <c r="BG188" s="118" t="s">
        <v>8882</v>
      </c>
      <c r="BH188" s="118" t="s">
        <v>9211</v>
      </c>
      <c r="BI188" s="118" t="s">
        <v>9211</v>
      </c>
      <c r="BJ188" s="117" t="s">
        <v>2415</v>
      </c>
      <c r="BK188" s="120" t="str">
        <f>VLOOKUP(Vertices[[#This Row],[State]],'Sentiment Classification'!E:G,3,FALSE)</f>
        <v>North</v>
      </c>
      <c r="BL188" s="65" t="str">
        <f>REPLACE(INDEX(GroupVertices[Group], MATCH(Vertices[[#This Row],[Vertex]],GroupVertices[Vertex],0)),1,1,"")</f>
        <v>orth</v>
      </c>
    </row>
    <row r="189" spans="1:64" x14ac:dyDescent="0.25">
      <c r="A189" s="64" t="s">
        <v>2139</v>
      </c>
      <c r="B189" s="79"/>
      <c r="C189" s="79"/>
      <c r="D189" s="87"/>
      <c r="E189" s="104"/>
      <c r="F189" s="75" t="s">
        <v>2192</v>
      </c>
      <c r="G189" s="105"/>
      <c r="H189" s="77"/>
      <c r="I189" s="90"/>
      <c r="J189" s="106"/>
      <c r="K189" s="77" t="s">
        <v>2405</v>
      </c>
      <c r="L189" s="107"/>
      <c r="M189" s="101">
        <v>766.840576171875</v>
      </c>
      <c r="N189" s="101">
        <v>4336.39404296875</v>
      </c>
      <c r="O189" s="102"/>
      <c r="P189" s="103"/>
      <c r="Q189" s="103"/>
      <c r="R189" s="73"/>
      <c r="S189" s="48">
        <v>0</v>
      </c>
      <c r="T189" s="48">
        <v>1</v>
      </c>
      <c r="U189" s="49">
        <v>0</v>
      </c>
      <c r="V189" s="49">
        <v>1.4925000000000001E-2</v>
      </c>
      <c r="W189" s="49">
        <v>0</v>
      </c>
      <c r="X189" s="49">
        <v>0.59812299999999996</v>
      </c>
      <c r="Y189" s="49">
        <v>0</v>
      </c>
      <c r="Z189" s="49">
        <v>0</v>
      </c>
      <c r="AA189" s="91">
        <v>189</v>
      </c>
      <c r="AB189" s="91"/>
      <c r="AC189" s="92"/>
      <c r="AD189" s="66" t="s">
        <v>2270</v>
      </c>
      <c r="AE189" s="66">
        <v>301</v>
      </c>
      <c r="AF189" s="66">
        <v>47</v>
      </c>
      <c r="AG189" s="66">
        <v>1530</v>
      </c>
      <c r="AH189" s="66">
        <v>115</v>
      </c>
      <c r="AI189" s="66"/>
      <c r="AJ189" s="66" t="s">
        <v>2292</v>
      </c>
      <c r="AK189" s="66" t="s">
        <v>364</v>
      </c>
      <c r="AL189" s="66"/>
      <c r="AM189" s="66"/>
      <c r="AN189" s="68">
        <v>41932.149027777778</v>
      </c>
      <c r="AO189" s="66"/>
      <c r="AP189" s="66" t="b">
        <v>1</v>
      </c>
      <c r="AQ189" s="66" t="b">
        <v>0</v>
      </c>
      <c r="AR189" s="66" t="b">
        <v>1</v>
      </c>
      <c r="AS189" s="66" t="s">
        <v>297</v>
      </c>
      <c r="AT189" s="66">
        <v>0</v>
      </c>
      <c r="AU189" s="69" t="s">
        <v>409</v>
      </c>
      <c r="AV189" s="66" t="b">
        <v>0</v>
      </c>
      <c r="AW189" s="66" t="s">
        <v>423</v>
      </c>
      <c r="AX189" s="69" t="s">
        <v>2379</v>
      </c>
      <c r="AY189" s="66" t="s">
        <v>66</v>
      </c>
      <c r="AZ189" s="48"/>
      <c r="BA189" s="48"/>
      <c r="BB189" s="48"/>
      <c r="BC189" s="48"/>
      <c r="BD189" s="48"/>
      <c r="BE189" s="48"/>
      <c r="BF189" s="118" t="s">
        <v>8887</v>
      </c>
      <c r="BG189" s="118" t="s">
        <v>8887</v>
      </c>
      <c r="BH189" s="118" t="s">
        <v>9216</v>
      </c>
      <c r="BI189" s="118" t="s">
        <v>9216</v>
      </c>
      <c r="BJ189" s="117" t="s">
        <v>2415</v>
      </c>
      <c r="BK189" s="120" t="str">
        <f>VLOOKUP(Vertices[[#This Row],[State]],'Sentiment Classification'!E:G,3,FALSE)</f>
        <v>North</v>
      </c>
      <c r="BL189" s="65" t="str">
        <f>REPLACE(INDEX(GroupVertices[Group], MATCH(Vertices[[#This Row],[Vertex]],GroupVertices[Vertex],0)),1,1,"")</f>
        <v>orth</v>
      </c>
    </row>
    <row r="190" spans="1:64" x14ac:dyDescent="0.25">
      <c r="A190" s="64" t="s">
        <v>2148</v>
      </c>
      <c r="B190" s="79"/>
      <c r="C190" s="79"/>
      <c r="D190" s="87"/>
      <c r="E190" s="104"/>
      <c r="F190" s="75" t="s">
        <v>2360</v>
      </c>
      <c r="G190" s="105"/>
      <c r="H190" s="77"/>
      <c r="I190" s="90"/>
      <c r="J190" s="106"/>
      <c r="K190" s="77" t="s">
        <v>2406</v>
      </c>
      <c r="L190" s="107"/>
      <c r="M190" s="101">
        <v>1266.1837158203125</v>
      </c>
      <c r="N190" s="101">
        <v>3676.547607421875</v>
      </c>
      <c r="O190" s="102"/>
      <c r="P190" s="103"/>
      <c r="Q190" s="103"/>
      <c r="R190" s="73"/>
      <c r="S190" s="48">
        <v>2</v>
      </c>
      <c r="T190" s="48">
        <v>0</v>
      </c>
      <c r="U190" s="49">
        <v>32</v>
      </c>
      <c r="V190" s="49">
        <v>1.9608E-2</v>
      </c>
      <c r="W190" s="49">
        <v>0</v>
      </c>
      <c r="X190" s="49">
        <v>1.054408</v>
      </c>
      <c r="Y190" s="49">
        <v>0</v>
      </c>
      <c r="Z190" s="49">
        <v>0</v>
      </c>
      <c r="AA190" s="91">
        <v>190</v>
      </c>
      <c r="AB190" s="91"/>
      <c r="AC190" s="92"/>
      <c r="AD190" s="66" t="s">
        <v>2271</v>
      </c>
      <c r="AE190" s="66">
        <v>185</v>
      </c>
      <c r="AF190" s="66">
        <v>1388</v>
      </c>
      <c r="AG190" s="66">
        <v>21030</v>
      </c>
      <c r="AH190" s="66">
        <v>1641</v>
      </c>
      <c r="AI190" s="66"/>
      <c r="AJ190" s="66" t="s">
        <v>2293</v>
      </c>
      <c r="AK190" s="66" t="s">
        <v>2312</v>
      </c>
      <c r="AL190" s="69" t="s">
        <v>2321</v>
      </c>
      <c r="AM190" s="66"/>
      <c r="AN190" s="68">
        <v>42200.96329861111</v>
      </c>
      <c r="AO190" s="66"/>
      <c r="AP190" s="66" t="b">
        <v>0</v>
      </c>
      <c r="AQ190" s="66" t="b">
        <v>0</v>
      </c>
      <c r="AR190" s="66" t="b">
        <v>0</v>
      </c>
      <c r="AS190" s="66" t="s">
        <v>297</v>
      </c>
      <c r="AT190" s="66">
        <v>41</v>
      </c>
      <c r="AU190" s="69" t="s">
        <v>409</v>
      </c>
      <c r="AV190" s="66" t="b">
        <v>0</v>
      </c>
      <c r="AW190" s="66" t="s">
        <v>423</v>
      </c>
      <c r="AX190" s="69" t="s">
        <v>2380</v>
      </c>
      <c r="AY190" s="66" t="s">
        <v>65</v>
      </c>
      <c r="AZ190" s="48"/>
      <c r="BA190" s="48"/>
      <c r="BB190" s="48"/>
      <c r="BC190" s="48"/>
      <c r="BD190" s="48"/>
      <c r="BE190" s="48"/>
      <c r="BF190" s="48"/>
      <c r="BG190" s="48"/>
      <c r="BH190" s="48"/>
      <c r="BI190" s="48"/>
      <c r="BJ190" s="117" t="s">
        <v>2415</v>
      </c>
      <c r="BK190" s="120" t="str">
        <f>VLOOKUP(Vertices[[#This Row],[State]],'Sentiment Classification'!E:G,3,FALSE)</f>
        <v>North</v>
      </c>
      <c r="BL190" s="65" t="str">
        <f>REPLACE(INDEX(GroupVertices[Group], MATCH(Vertices[[#This Row],[Vertex]],GroupVertices[Vertex],0)),1,1,"")</f>
        <v>orth</v>
      </c>
    </row>
    <row r="191" spans="1:64" x14ac:dyDescent="0.25">
      <c r="A191" s="64" t="s">
        <v>2140</v>
      </c>
      <c r="B191" s="79"/>
      <c r="C191" s="79"/>
      <c r="D191" s="87"/>
      <c r="E191" s="104"/>
      <c r="F191" s="75" t="s">
        <v>2193</v>
      </c>
      <c r="G191" s="105"/>
      <c r="H191" s="77"/>
      <c r="I191" s="90"/>
      <c r="J191" s="106"/>
      <c r="K191" s="77" t="s">
        <v>2407</v>
      </c>
      <c r="L191" s="107"/>
      <c r="M191" s="101">
        <v>6693.33154296875</v>
      </c>
      <c r="N191" s="101">
        <v>9471.8896484375</v>
      </c>
      <c r="O191" s="102"/>
      <c r="P191" s="103"/>
      <c r="Q191" s="103"/>
      <c r="R191" s="73"/>
      <c r="S191" s="48"/>
      <c r="T191" s="48"/>
      <c r="U191" s="49"/>
      <c r="V191" s="49"/>
      <c r="W191" s="49"/>
      <c r="X191" s="49"/>
      <c r="Y191" s="49"/>
      <c r="Z191" s="49"/>
      <c r="AA191" s="91">
        <v>191</v>
      </c>
      <c r="AB191" s="91"/>
      <c r="AC191" s="92"/>
      <c r="AD191" s="66" t="s">
        <v>2272</v>
      </c>
      <c r="AE191" s="66">
        <v>64</v>
      </c>
      <c r="AF191" s="66">
        <v>43</v>
      </c>
      <c r="AG191" s="66">
        <v>21</v>
      </c>
      <c r="AH191" s="66">
        <v>6</v>
      </c>
      <c r="AI191" s="66"/>
      <c r="AJ191" s="66" t="s">
        <v>2294</v>
      </c>
      <c r="AK191" s="66" t="s">
        <v>2313</v>
      </c>
      <c r="AL191" s="66"/>
      <c r="AM191" s="66"/>
      <c r="AN191" s="68">
        <v>41961.688368055555</v>
      </c>
      <c r="AO191" s="69" t="s">
        <v>2339</v>
      </c>
      <c r="AP191" s="66" t="b">
        <v>1</v>
      </c>
      <c r="AQ191" s="66" t="b">
        <v>0</v>
      </c>
      <c r="AR191" s="66" t="b">
        <v>0</v>
      </c>
      <c r="AS191" s="66" t="s">
        <v>297</v>
      </c>
      <c r="AT191" s="66">
        <v>0</v>
      </c>
      <c r="AU191" s="69" t="s">
        <v>409</v>
      </c>
      <c r="AV191" s="66" t="b">
        <v>0</v>
      </c>
      <c r="AW191" s="66" t="s">
        <v>423</v>
      </c>
      <c r="AX191" s="69" t="s">
        <v>2381</v>
      </c>
      <c r="AY191" s="66" t="s">
        <v>66</v>
      </c>
      <c r="AZ191" s="48"/>
      <c r="BA191" s="48"/>
      <c r="BB191" s="48"/>
      <c r="BC191" s="48"/>
      <c r="BD191" s="48"/>
      <c r="BE191" s="48"/>
      <c r="BF191" s="118"/>
      <c r="BG191" s="118"/>
      <c r="BH191" s="118"/>
      <c r="BI191" s="118"/>
      <c r="BJ191" s="117" t="s">
        <v>2415</v>
      </c>
      <c r="BK191" s="120" t="str">
        <f>VLOOKUP(Vertices[[#This Row],[State]],'Sentiment Classification'!E:G,3,FALSE)</f>
        <v>North</v>
      </c>
      <c r="BL191" s="65" t="s">
        <v>9475</v>
      </c>
    </row>
    <row r="192" spans="1:64" x14ac:dyDescent="0.25">
      <c r="A192" s="64" t="s">
        <v>2141</v>
      </c>
      <c r="B192" s="79"/>
      <c r="C192" s="79"/>
      <c r="D192" s="87"/>
      <c r="E192" s="104"/>
      <c r="F192" s="75" t="s">
        <v>2194</v>
      </c>
      <c r="G192" s="105"/>
      <c r="H192" s="77"/>
      <c r="I192" s="90"/>
      <c r="J192" s="106"/>
      <c r="K192" s="77" t="s">
        <v>2408</v>
      </c>
      <c r="L192" s="107"/>
      <c r="M192" s="101">
        <v>6224.85791015625</v>
      </c>
      <c r="N192" s="101">
        <v>9102.5205078125</v>
      </c>
      <c r="O192" s="102"/>
      <c r="P192" s="103"/>
      <c r="Q192" s="103"/>
      <c r="R192" s="73"/>
      <c r="S192" s="48"/>
      <c r="T192" s="48"/>
      <c r="U192" s="49"/>
      <c r="V192" s="49"/>
      <c r="W192" s="49"/>
      <c r="X192" s="49"/>
      <c r="Y192" s="49"/>
      <c r="Z192" s="49"/>
      <c r="AA192" s="91">
        <v>192</v>
      </c>
      <c r="AB192" s="91"/>
      <c r="AC192" s="92"/>
      <c r="AD192" s="66" t="s">
        <v>2273</v>
      </c>
      <c r="AE192" s="66">
        <v>55</v>
      </c>
      <c r="AF192" s="66">
        <v>35</v>
      </c>
      <c r="AG192" s="66">
        <v>36</v>
      </c>
      <c r="AH192" s="66">
        <v>7</v>
      </c>
      <c r="AI192" s="66"/>
      <c r="AJ192" s="66" t="s">
        <v>2295</v>
      </c>
      <c r="AK192" s="66" t="s">
        <v>1167</v>
      </c>
      <c r="AL192" s="66"/>
      <c r="AM192" s="66"/>
      <c r="AN192" s="68">
        <v>40772.588634259257</v>
      </c>
      <c r="AO192" s="66"/>
      <c r="AP192" s="66" t="b">
        <v>1</v>
      </c>
      <c r="AQ192" s="66" t="b">
        <v>0</v>
      </c>
      <c r="AR192" s="66" t="b">
        <v>0</v>
      </c>
      <c r="AS192" s="66" t="s">
        <v>297</v>
      </c>
      <c r="AT192" s="66">
        <v>0</v>
      </c>
      <c r="AU192" s="69" t="s">
        <v>409</v>
      </c>
      <c r="AV192" s="66" t="b">
        <v>0</v>
      </c>
      <c r="AW192" s="66" t="s">
        <v>423</v>
      </c>
      <c r="AX192" s="69" t="s">
        <v>2382</v>
      </c>
      <c r="AY192" s="66" t="s">
        <v>66</v>
      </c>
      <c r="AZ192" s="48"/>
      <c r="BA192" s="48"/>
      <c r="BB192" s="48"/>
      <c r="BC192" s="48"/>
      <c r="BD192" s="48"/>
      <c r="BE192" s="48"/>
      <c r="BF192" s="118"/>
      <c r="BG192" s="118"/>
      <c r="BH192" s="118"/>
      <c r="BI192" s="118"/>
      <c r="BJ192" s="117" t="s">
        <v>2415</v>
      </c>
      <c r="BK192" s="120" t="str">
        <f>VLOOKUP(Vertices[[#This Row],[State]],'Sentiment Classification'!E:G,3,FALSE)</f>
        <v>North</v>
      </c>
      <c r="BL192" s="65" t="s">
        <v>9475</v>
      </c>
    </row>
    <row r="193" spans="1:64" x14ac:dyDescent="0.25">
      <c r="A193" s="64" t="s">
        <v>2142</v>
      </c>
      <c r="B193" s="79"/>
      <c r="C193" s="79"/>
      <c r="D193" s="87"/>
      <c r="E193" s="104"/>
      <c r="F193" s="75" t="s">
        <v>2195</v>
      </c>
      <c r="G193" s="105"/>
      <c r="H193" s="77"/>
      <c r="I193" s="90"/>
      <c r="J193" s="106"/>
      <c r="K193" s="77" t="s">
        <v>2409</v>
      </c>
      <c r="L193" s="107"/>
      <c r="M193" s="101">
        <v>5949.091796875</v>
      </c>
      <c r="N193" s="101">
        <v>8718.7841796875</v>
      </c>
      <c r="O193" s="102"/>
      <c r="P193" s="103"/>
      <c r="Q193" s="103"/>
      <c r="R193" s="73"/>
      <c r="S193" s="48"/>
      <c r="T193" s="48"/>
      <c r="U193" s="49"/>
      <c r="V193" s="49"/>
      <c r="W193" s="49"/>
      <c r="X193" s="49"/>
      <c r="Y193" s="49"/>
      <c r="Z193" s="49"/>
      <c r="AA193" s="91">
        <v>193</v>
      </c>
      <c r="AB193" s="91"/>
      <c r="AC193" s="92"/>
      <c r="AD193" s="66" t="s">
        <v>2274</v>
      </c>
      <c r="AE193" s="66">
        <v>9</v>
      </c>
      <c r="AF193" s="66">
        <v>447</v>
      </c>
      <c r="AG193" s="66">
        <v>17697</v>
      </c>
      <c r="AH193" s="66">
        <v>529</v>
      </c>
      <c r="AI193" s="66">
        <v>19800</v>
      </c>
      <c r="AJ193" s="66" t="s">
        <v>2296</v>
      </c>
      <c r="AK193" s="66" t="s">
        <v>388</v>
      </c>
      <c r="AL193" s="69" t="s">
        <v>2322</v>
      </c>
      <c r="AM193" s="66" t="s">
        <v>387</v>
      </c>
      <c r="AN193" s="68">
        <v>40323.713946759257</v>
      </c>
      <c r="AO193" s="69" t="s">
        <v>2340</v>
      </c>
      <c r="AP193" s="66" t="b">
        <v>0</v>
      </c>
      <c r="AQ193" s="66" t="b">
        <v>0</v>
      </c>
      <c r="AR193" s="66" t="b">
        <v>1</v>
      </c>
      <c r="AS193" s="66" t="s">
        <v>297</v>
      </c>
      <c r="AT193" s="66">
        <v>0</v>
      </c>
      <c r="AU193" s="69" t="s">
        <v>2352</v>
      </c>
      <c r="AV193" s="66" t="b">
        <v>0</v>
      </c>
      <c r="AW193" s="66" t="s">
        <v>423</v>
      </c>
      <c r="AX193" s="69" t="s">
        <v>2383</v>
      </c>
      <c r="AY193" s="66" t="s">
        <v>66</v>
      </c>
      <c r="AZ193" s="48"/>
      <c r="BA193" s="48"/>
      <c r="BB193" s="48"/>
      <c r="BC193" s="48"/>
      <c r="BD193" s="48"/>
      <c r="BE193" s="48"/>
      <c r="BF193" s="118"/>
      <c r="BG193" s="118"/>
      <c r="BH193" s="118"/>
      <c r="BI193" s="118"/>
      <c r="BJ193" s="117" t="s">
        <v>2415</v>
      </c>
      <c r="BK193" s="120" t="str">
        <f>VLOOKUP(Vertices[[#This Row],[State]],'Sentiment Classification'!E:G,3,FALSE)</f>
        <v>North</v>
      </c>
      <c r="BL193" s="65" t="s">
        <v>9475</v>
      </c>
    </row>
    <row r="194" spans="1:64" x14ac:dyDescent="0.25">
      <c r="A194" s="64" t="s">
        <v>2143</v>
      </c>
      <c r="B194" s="79"/>
      <c r="C194" s="79"/>
      <c r="D194" s="87"/>
      <c r="E194" s="104"/>
      <c r="F194" s="75" t="s">
        <v>2196</v>
      </c>
      <c r="G194" s="105"/>
      <c r="H194" s="77"/>
      <c r="I194" s="90"/>
      <c r="J194" s="106"/>
      <c r="K194" s="77" t="s">
        <v>2410</v>
      </c>
      <c r="L194" s="107"/>
      <c r="M194" s="101">
        <v>2821.830810546875</v>
      </c>
      <c r="N194" s="101">
        <v>3602.646484375</v>
      </c>
      <c r="O194" s="102"/>
      <c r="P194" s="103"/>
      <c r="Q194" s="103"/>
      <c r="R194" s="73"/>
      <c r="S194" s="48">
        <v>0</v>
      </c>
      <c r="T194" s="48">
        <v>1</v>
      </c>
      <c r="U194" s="49">
        <v>0</v>
      </c>
      <c r="V194" s="49">
        <v>1</v>
      </c>
      <c r="W194" s="49">
        <v>0</v>
      </c>
      <c r="X194" s="49">
        <v>0.99999899999999997</v>
      </c>
      <c r="Y194" s="49">
        <v>0</v>
      </c>
      <c r="Z194" s="49">
        <v>0</v>
      </c>
      <c r="AA194" s="91">
        <v>194</v>
      </c>
      <c r="AB194" s="91"/>
      <c r="AC194" s="92"/>
      <c r="AD194" s="66" t="s">
        <v>2275</v>
      </c>
      <c r="AE194" s="66">
        <v>559</v>
      </c>
      <c r="AF194" s="66">
        <v>998</v>
      </c>
      <c r="AG194" s="66">
        <v>33906</v>
      </c>
      <c r="AH194" s="66">
        <v>65616</v>
      </c>
      <c r="AI194" s="66">
        <v>19800</v>
      </c>
      <c r="AJ194" s="66" t="s">
        <v>2297</v>
      </c>
      <c r="AK194" s="66" t="s">
        <v>2314</v>
      </c>
      <c r="AL194" s="69" t="s">
        <v>2323</v>
      </c>
      <c r="AM194" s="66" t="s">
        <v>477</v>
      </c>
      <c r="AN194" s="68">
        <v>41633.312962962962</v>
      </c>
      <c r="AO194" s="69" t="s">
        <v>2341</v>
      </c>
      <c r="AP194" s="66" t="b">
        <v>0</v>
      </c>
      <c r="AQ194" s="66" t="b">
        <v>0</v>
      </c>
      <c r="AR194" s="66" t="b">
        <v>1</v>
      </c>
      <c r="AS194" s="66" t="s">
        <v>297</v>
      </c>
      <c r="AT194" s="66">
        <v>22</v>
      </c>
      <c r="AU194" s="69" t="s">
        <v>2353</v>
      </c>
      <c r="AV194" s="66" t="b">
        <v>0</v>
      </c>
      <c r="AW194" s="66" t="s">
        <v>423</v>
      </c>
      <c r="AX194" s="69" t="s">
        <v>2384</v>
      </c>
      <c r="AY194" s="66" t="s">
        <v>66</v>
      </c>
      <c r="AZ194" s="48"/>
      <c r="BA194" s="48"/>
      <c r="BB194" s="48"/>
      <c r="BC194" s="48"/>
      <c r="BD194" s="48"/>
      <c r="BE194" s="48"/>
      <c r="BF194" s="118" t="s">
        <v>8888</v>
      </c>
      <c r="BG194" s="118" t="s">
        <v>8888</v>
      </c>
      <c r="BH194" s="118" t="s">
        <v>9217</v>
      </c>
      <c r="BI194" s="118" t="s">
        <v>9217</v>
      </c>
      <c r="BJ194" s="117" t="s">
        <v>2415</v>
      </c>
      <c r="BK194" s="120" t="str">
        <f>VLOOKUP(Vertices[[#This Row],[State]],'Sentiment Classification'!E:G,3,FALSE)</f>
        <v>North</v>
      </c>
      <c r="BL194" s="65" t="str">
        <f>REPLACE(INDEX(GroupVertices[Group], MATCH(Vertices[[#This Row],[Vertex]],GroupVertices[Vertex],0)),1,1,"")</f>
        <v>orth</v>
      </c>
    </row>
    <row r="195" spans="1:64" x14ac:dyDescent="0.25">
      <c r="A195" s="64" t="s">
        <v>2149</v>
      </c>
      <c r="B195" s="79"/>
      <c r="C195" s="79"/>
      <c r="D195" s="87"/>
      <c r="E195" s="104"/>
      <c r="F195" s="75" t="s">
        <v>2361</v>
      </c>
      <c r="G195" s="105"/>
      <c r="H195" s="77"/>
      <c r="I195" s="90"/>
      <c r="J195" s="106"/>
      <c r="K195" s="77" t="s">
        <v>2411</v>
      </c>
      <c r="L195" s="107"/>
      <c r="M195" s="101">
        <v>2239.216796875</v>
      </c>
      <c r="N195" s="101">
        <v>3871.913818359375</v>
      </c>
      <c r="O195" s="102"/>
      <c r="P195" s="103"/>
      <c r="Q195" s="103"/>
      <c r="R195" s="73"/>
      <c r="S195" s="48">
        <v>1</v>
      </c>
      <c r="T195" s="48">
        <v>0</v>
      </c>
      <c r="U195" s="49">
        <v>0</v>
      </c>
      <c r="V195" s="49">
        <v>1</v>
      </c>
      <c r="W195" s="49">
        <v>0</v>
      </c>
      <c r="X195" s="49">
        <v>0.99999899999999997</v>
      </c>
      <c r="Y195" s="49">
        <v>0</v>
      </c>
      <c r="Z195" s="49">
        <v>0</v>
      </c>
      <c r="AA195" s="91">
        <v>195</v>
      </c>
      <c r="AB195" s="91"/>
      <c r="AC195" s="92"/>
      <c r="AD195" s="66" t="s">
        <v>2276</v>
      </c>
      <c r="AE195" s="66">
        <v>877</v>
      </c>
      <c r="AF195" s="66">
        <v>9066</v>
      </c>
      <c r="AG195" s="66">
        <v>83750</v>
      </c>
      <c r="AH195" s="66">
        <v>403</v>
      </c>
      <c r="AI195" s="66">
        <v>-25200</v>
      </c>
      <c r="AJ195" s="66" t="s">
        <v>2298</v>
      </c>
      <c r="AK195" s="66" t="s">
        <v>2315</v>
      </c>
      <c r="AL195" s="66"/>
      <c r="AM195" s="66" t="s">
        <v>391</v>
      </c>
      <c r="AN195" s="68">
        <v>40649.6716087963</v>
      </c>
      <c r="AO195" s="69" t="s">
        <v>2342</v>
      </c>
      <c r="AP195" s="66" t="b">
        <v>0</v>
      </c>
      <c r="AQ195" s="66" t="b">
        <v>0</v>
      </c>
      <c r="AR195" s="66" t="b">
        <v>0</v>
      </c>
      <c r="AS195" s="66" t="s">
        <v>297</v>
      </c>
      <c r="AT195" s="66">
        <v>34</v>
      </c>
      <c r="AU195" s="69" t="s">
        <v>2354</v>
      </c>
      <c r="AV195" s="66" t="b">
        <v>0</v>
      </c>
      <c r="AW195" s="66" t="s">
        <v>423</v>
      </c>
      <c r="AX195" s="69" t="s">
        <v>2385</v>
      </c>
      <c r="AY195" s="66" t="s">
        <v>65</v>
      </c>
      <c r="AZ195" s="48"/>
      <c r="BA195" s="48"/>
      <c r="BB195" s="48"/>
      <c r="BC195" s="48"/>
      <c r="BD195" s="48"/>
      <c r="BE195" s="48"/>
      <c r="BF195" s="48"/>
      <c r="BG195" s="48"/>
      <c r="BH195" s="48"/>
      <c r="BI195" s="48"/>
      <c r="BJ195" s="117" t="s">
        <v>2415</v>
      </c>
      <c r="BK195" s="120" t="str">
        <f>VLOOKUP(Vertices[[#This Row],[State]],'Sentiment Classification'!E:G,3,FALSE)</f>
        <v>North</v>
      </c>
      <c r="BL195" s="65" t="str">
        <f>REPLACE(INDEX(GroupVertices[Group], MATCH(Vertices[[#This Row],[Vertex]],GroupVertices[Vertex],0)),1,1,"")</f>
        <v>orth</v>
      </c>
    </row>
    <row r="196" spans="1:64" x14ac:dyDescent="0.25">
      <c r="A196" s="64" t="s">
        <v>2144</v>
      </c>
      <c r="B196" s="79"/>
      <c r="C196" s="79"/>
      <c r="D196" s="87"/>
      <c r="E196" s="104"/>
      <c r="F196" s="75" t="s">
        <v>2197</v>
      </c>
      <c r="G196" s="105"/>
      <c r="H196" s="77"/>
      <c r="I196" s="90"/>
      <c r="J196" s="106"/>
      <c r="K196" s="77" t="s">
        <v>2412</v>
      </c>
      <c r="L196" s="107"/>
      <c r="M196" s="101">
        <v>2894.379150390625</v>
      </c>
      <c r="N196" s="101">
        <v>3519.087158203125</v>
      </c>
      <c r="O196" s="102"/>
      <c r="P196" s="103"/>
      <c r="Q196" s="103"/>
      <c r="R196" s="73"/>
      <c r="S196" s="48">
        <v>0</v>
      </c>
      <c r="T196" s="48">
        <v>1</v>
      </c>
      <c r="U196" s="49">
        <v>0</v>
      </c>
      <c r="V196" s="49">
        <v>1</v>
      </c>
      <c r="W196" s="49">
        <v>0</v>
      </c>
      <c r="X196" s="49">
        <v>0.99999899999999997</v>
      </c>
      <c r="Y196" s="49">
        <v>0</v>
      </c>
      <c r="Z196" s="49">
        <v>0</v>
      </c>
      <c r="AA196" s="91">
        <v>196</v>
      </c>
      <c r="AB196" s="91"/>
      <c r="AC196" s="92"/>
      <c r="AD196" s="66" t="s">
        <v>2277</v>
      </c>
      <c r="AE196" s="66">
        <v>353</v>
      </c>
      <c r="AF196" s="66">
        <v>173</v>
      </c>
      <c r="AG196" s="66">
        <v>23140</v>
      </c>
      <c r="AH196" s="66">
        <v>31232</v>
      </c>
      <c r="AI196" s="66"/>
      <c r="AJ196" s="66" t="s">
        <v>2299</v>
      </c>
      <c r="AK196" s="66" t="s">
        <v>2316</v>
      </c>
      <c r="AL196" s="66"/>
      <c r="AM196" s="66"/>
      <c r="AN196" s="68">
        <v>41916.145173611112</v>
      </c>
      <c r="AO196" s="69" t="s">
        <v>2343</v>
      </c>
      <c r="AP196" s="66" t="b">
        <v>1</v>
      </c>
      <c r="AQ196" s="66" t="b">
        <v>0</v>
      </c>
      <c r="AR196" s="66" t="b">
        <v>1</v>
      </c>
      <c r="AS196" s="66" t="s">
        <v>297</v>
      </c>
      <c r="AT196" s="66">
        <v>30</v>
      </c>
      <c r="AU196" s="69" t="s">
        <v>409</v>
      </c>
      <c r="AV196" s="66" t="b">
        <v>0</v>
      </c>
      <c r="AW196" s="66" t="s">
        <v>423</v>
      </c>
      <c r="AX196" s="69" t="s">
        <v>2386</v>
      </c>
      <c r="AY196" s="66" t="s">
        <v>66</v>
      </c>
      <c r="AZ196" s="48"/>
      <c r="BA196" s="48"/>
      <c r="BB196" s="48"/>
      <c r="BC196" s="48"/>
      <c r="BD196" s="48"/>
      <c r="BE196" s="48"/>
      <c r="BF196" s="118" t="s">
        <v>8889</v>
      </c>
      <c r="BG196" s="118" t="s">
        <v>8889</v>
      </c>
      <c r="BH196" s="118" t="s">
        <v>9218</v>
      </c>
      <c r="BI196" s="118" t="s">
        <v>9218</v>
      </c>
      <c r="BJ196" s="117" t="s">
        <v>2415</v>
      </c>
      <c r="BK196" s="120" t="str">
        <f>VLOOKUP(Vertices[[#This Row],[State]],'Sentiment Classification'!E:G,3,FALSE)</f>
        <v>North</v>
      </c>
      <c r="BL196" s="65" t="str">
        <f>REPLACE(INDEX(GroupVertices[Group], MATCH(Vertices[[#This Row],[Vertex]],GroupVertices[Vertex],0)),1,1,"")</f>
        <v>orth</v>
      </c>
    </row>
    <row r="197" spans="1:64" x14ac:dyDescent="0.25">
      <c r="A197" s="64" t="s">
        <v>2150</v>
      </c>
      <c r="B197" s="79"/>
      <c r="C197" s="79"/>
      <c r="D197" s="87"/>
      <c r="E197" s="104"/>
      <c r="F197" s="75" t="s">
        <v>2362</v>
      </c>
      <c r="G197" s="105"/>
      <c r="H197" s="77"/>
      <c r="I197" s="90"/>
      <c r="J197" s="106"/>
      <c r="K197" s="77" t="s">
        <v>2413</v>
      </c>
      <c r="L197" s="107"/>
      <c r="M197" s="101">
        <v>3008.397216796875</v>
      </c>
      <c r="N197" s="101">
        <v>2726.60693359375</v>
      </c>
      <c r="O197" s="102"/>
      <c r="P197" s="103"/>
      <c r="Q197" s="103"/>
      <c r="R197" s="73"/>
      <c r="S197" s="48">
        <v>1</v>
      </c>
      <c r="T197" s="48">
        <v>0</v>
      </c>
      <c r="U197" s="49">
        <v>0</v>
      </c>
      <c r="V197" s="49">
        <v>1</v>
      </c>
      <c r="W197" s="49">
        <v>0</v>
      </c>
      <c r="X197" s="49">
        <v>0.99999899999999997</v>
      </c>
      <c r="Y197" s="49">
        <v>0</v>
      </c>
      <c r="Z197" s="49">
        <v>0</v>
      </c>
      <c r="AA197" s="91">
        <v>197</v>
      </c>
      <c r="AB197" s="91"/>
      <c r="AC197" s="92"/>
      <c r="AD197" s="66" t="s">
        <v>2278</v>
      </c>
      <c r="AE197" s="66">
        <v>758</v>
      </c>
      <c r="AF197" s="66">
        <v>1256</v>
      </c>
      <c r="AG197" s="66">
        <v>40686</v>
      </c>
      <c r="AH197" s="66">
        <v>2692</v>
      </c>
      <c r="AI197" s="66">
        <v>3600</v>
      </c>
      <c r="AJ197" s="66" t="s">
        <v>2300</v>
      </c>
      <c r="AK197" s="66" t="s">
        <v>2317</v>
      </c>
      <c r="AL197" s="69" t="s">
        <v>2324</v>
      </c>
      <c r="AM197" s="66" t="s">
        <v>2325</v>
      </c>
      <c r="AN197" s="68">
        <v>40001.530706018515</v>
      </c>
      <c r="AO197" s="69" t="s">
        <v>2344</v>
      </c>
      <c r="AP197" s="66" t="b">
        <v>0</v>
      </c>
      <c r="AQ197" s="66" t="b">
        <v>0</v>
      </c>
      <c r="AR197" s="66" t="b">
        <v>0</v>
      </c>
      <c r="AS197" s="66" t="s">
        <v>297</v>
      </c>
      <c r="AT197" s="66">
        <v>50</v>
      </c>
      <c r="AU197" s="69" t="s">
        <v>2355</v>
      </c>
      <c r="AV197" s="66" t="b">
        <v>0</v>
      </c>
      <c r="AW197" s="66" t="s">
        <v>423</v>
      </c>
      <c r="AX197" s="69" t="s">
        <v>2387</v>
      </c>
      <c r="AY197" s="66" t="s">
        <v>65</v>
      </c>
      <c r="AZ197" s="48"/>
      <c r="BA197" s="48"/>
      <c r="BB197" s="48"/>
      <c r="BC197" s="48"/>
      <c r="BD197" s="48"/>
      <c r="BE197" s="48"/>
      <c r="BF197" s="48"/>
      <c r="BG197" s="48"/>
      <c r="BH197" s="48"/>
      <c r="BI197" s="48"/>
      <c r="BJ197" s="117" t="s">
        <v>2415</v>
      </c>
      <c r="BK197" s="120" t="str">
        <f>VLOOKUP(Vertices[[#This Row],[State]],'Sentiment Classification'!E:G,3,FALSE)</f>
        <v>North</v>
      </c>
      <c r="BL197" s="65" t="str">
        <f>REPLACE(INDEX(GroupVertices[Group], MATCH(Vertices[[#This Row],[Vertex]],GroupVertices[Vertex],0)),1,1,"")</f>
        <v>orth</v>
      </c>
    </row>
    <row r="198" spans="1:64" x14ac:dyDescent="0.25">
      <c r="A198" s="80" t="s">
        <v>2145</v>
      </c>
      <c r="B198" s="86"/>
      <c r="C198" s="86"/>
      <c r="D198" s="94"/>
      <c r="E198" s="96"/>
      <c r="F198" s="76" t="s">
        <v>2198</v>
      </c>
      <c r="G198" s="86"/>
      <c r="H198" s="78"/>
      <c r="I198" s="97"/>
      <c r="J198" s="97"/>
      <c r="K198" s="78" t="s">
        <v>2414</v>
      </c>
      <c r="L198" s="108"/>
      <c r="M198" s="109">
        <v>2904.52734375</v>
      </c>
      <c r="N198" s="109">
        <v>3572.679931640625</v>
      </c>
      <c r="O198" s="110"/>
      <c r="P198" s="111"/>
      <c r="Q198" s="111"/>
      <c r="R198" s="74"/>
      <c r="S198" s="48">
        <v>0</v>
      </c>
      <c r="T198" s="48">
        <v>2</v>
      </c>
      <c r="U198" s="49">
        <v>194.639657</v>
      </c>
      <c r="V198" s="49">
        <v>1.3849999999999999E-3</v>
      </c>
      <c r="W198" s="49">
        <v>4.28E-4</v>
      </c>
      <c r="X198" s="49">
        <v>0.81156200000000001</v>
      </c>
      <c r="Y198" s="49">
        <v>0</v>
      </c>
      <c r="Z198" s="49">
        <v>0</v>
      </c>
      <c r="AA198" s="112">
        <v>198</v>
      </c>
      <c r="AB198" s="112"/>
      <c r="AC198" s="99"/>
      <c r="AD198" s="81" t="s">
        <v>2279</v>
      </c>
      <c r="AE198" s="81">
        <v>112</v>
      </c>
      <c r="AF198" s="81">
        <v>3</v>
      </c>
      <c r="AG198" s="81">
        <v>24</v>
      </c>
      <c r="AH198" s="81">
        <v>12</v>
      </c>
      <c r="AI198" s="81"/>
      <c r="AJ198" s="81" t="s">
        <v>2301</v>
      </c>
      <c r="AK198" s="81" t="s">
        <v>365</v>
      </c>
      <c r="AL198" s="81"/>
      <c r="AM198" s="81"/>
      <c r="AN198" s="83">
        <v>40654.579432870371</v>
      </c>
      <c r="AO198" s="84" t="s">
        <v>2345</v>
      </c>
      <c r="AP198" s="81" t="b">
        <v>1</v>
      </c>
      <c r="AQ198" s="81" t="b">
        <v>0</v>
      </c>
      <c r="AR198" s="81" t="b">
        <v>0</v>
      </c>
      <c r="AS198" s="81" t="s">
        <v>297</v>
      </c>
      <c r="AT198" s="81">
        <v>0</v>
      </c>
      <c r="AU198" s="84" t="s">
        <v>409</v>
      </c>
      <c r="AV198" s="81" t="b">
        <v>0</v>
      </c>
      <c r="AW198" s="81" t="s">
        <v>423</v>
      </c>
      <c r="AX198" s="84" t="s">
        <v>2388</v>
      </c>
      <c r="AY198" s="81" t="s">
        <v>66</v>
      </c>
      <c r="AZ198" s="48"/>
      <c r="BA198" s="48"/>
      <c r="BB198" s="48"/>
      <c r="BC198" s="48"/>
      <c r="BD198" s="48"/>
      <c r="BE198" s="48"/>
      <c r="BF198" s="118" t="s">
        <v>8890</v>
      </c>
      <c r="BG198" s="118" t="s">
        <v>9106</v>
      </c>
      <c r="BH198" s="118" t="s">
        <v>9219</v>
      </c>
      <c r="BI198" s="118" t="s">
        <v>9431</v>
      </c>
      <c r="BJ198" s="117" t="s">
        <v>2415</v>
      </c>
      <c r="BK198" s="120" t="str">
        <f>VLOOKUP(Vertices[[#This Row],[State]],'Sentiment Classification'!E:G,3,FALSE)</f>
        <v>North</v>
      </c>
      <c r="BL198" s="65" t="str">
        <f>REPLACE(INDEX(GroupVertices[Group], MATCH(Vertices[[#This Row],[Vertex]],GroupVertices[Vertex],0)),1,1,"")</f>
        <v>orth</v>
      </c>
    </row>
    <row r="199" spans="1:64" x14ac:dyDescent="0.25">
      <c r="A199" s="80" t="s">
        <v>2416</v>
      </c>
      <c r="B199" s="86"/>
      <c r="C199" s="86"/>
      <c r="D199" s="94"/>
      <c r="E199" s="96"/>
      <c r="F199" s="76" t="s">
        <v>2425</v>
      </c>
      <c r="G199" s="86"/>
      <c r="H199" s="78"/>
      <c r="I199" s="97"/>
      <c r="J199" s="97"/>
      <c r="K199" s="78" t="s">
        <v>2427</v>
      </c>
      <c r="L199" s="108"/>
      <c r="M199" s="109">
        <v>2854.846923828125</v>
      </c>
      <c r="N199" s="109">
        <v>3557.4931640625</v>
      </c>
      <c r="O199" s="110"/>
      <c r="P199" s="111"/>
      <c r="Q199" s="111"/>
      <c r="R199" s="74"/>
      <c r="S199" s="48">
        <v>1</v>
      </c>
      <c r="T199" s="48">
        <v>0</v>
      </c>
      <c r="U199" s="49">
        <v>0</v>
      </c>
      <c r="V199" s="49">
        <v>1.4840000000000001E-3</v>
      </c>
      <c r="W199" s="49">
        <v>9.9700000000000006E-4</v>
      </c>
      <c r="X199" s="49">
        <v>0.48002499999999998</v>
      </c>
      <c r="Y199" s="49">
        <v>0</v>
      </c>
      <c r="Z199" s="49">
        <v>0</v>
      </c>
      <c r="AA199" s="112">
        <v>199</v>
      </c>
      <c r="AB199" s="112"/>
      <c r="AC199" s="99"/>
      <c r="AD199" s="81" t="s">
        <v>2423</v>
      </c>
      <c r="AE199" s="81">
        <v>21</v>
      </c>
      <c r="AF199" s="81">
        <v>15</v>
      </c>
      <c r="AG199" s="81">
        <v>708</v>
      </c>
      <c r="AH199" s="81">
        <v>606</v>
      </c>
      <c r="AI199" s="81"/>
      <c r="AJ199" s="81"/>
      <c r="AK199" s="81"/>
      <c r="AL199" s="81"/>
      <c r="AM199" s="81"/>
      <c r="AN199" s="83">
        <v>41504.722685185188</v>
      </c>
      <c r="AO199" s="84" t="s">
        <v>2424</v>
      </c>
      <c r="AP199" s="81" t="b">
        <v>1</v>
      </c>
      <c r="AQ199" s="81" t="b">
        <v>0</v>
      </c>
      <c r="AR199" s="81" t="b">
        <v>0</v>
      </c>
      <c r="AS199" s="81" t="s">
        <v>297</v>
      </c>
      <c r="AT199" s="81">
        <v>1</v>
      </c>
      <c r="AU199" s="84" t="s">
        <v>409</v>
      </c>
      <c r="AV199" s="81" t="b">
        <v>0</v>
      </c>
      <c r="AW199" s="81" t="s">
        <v>423</v>
      </c>
      <c r="AX199" s="84" t="s">
        <v>2426</v>
      </c>
      <c r="AY199" s="81" t="s">
        <v>65</v>
      </c>
      <c r="AZ199" s="48"/>
      <c r="BA199" s="48"/>
      <c r="BB199" s="48"/>
      <c r="BC199" s="48"/>
      <c r="BD199" s="48"/>
      <c r="BE199" s="48"/>
      <c r="BF199" s="48"/>
      <c r="BG199" s="48"/>
      <c r="BH199" s="48"/>
      <c r="BI199" s="48"/>
      <c r="BJ199" s="117" t="s">
        <v>2428</v>
      </c>
      <c r="BK199" s="120" t="str">
        <f>VLOOKUP(Vertices[[#This Row],[State]],'Sentiment Classification'!E:G,3,FALSE)</f>
        <v>North</v>
      </c>
      <c r="BL199" s="65" t="str">
        <f>REPLACE(INDEX(GroupVertices[Group], MATCH(Vertices[[#This Row],[Vertex]],GroupVertices[Vertex],0)),1,1,"")</f>
        <v>orth</v>
      </c>
    </row>
    <row r="200" spans="1:64" x14ac:dyDescent="0.25">
      <c r="A200" s="64" t="s">
        <v>2429</v>
      </c>
      <c r="B200" s="79"/>
      <c r="C200" s="79"/>
      <c r="D200" s="87"/>
      <c r="E200" s="104"/>
      <c r="F200" s="75" t="s">
        <v>2435</v>
      </c>
      <c r="G200" s="105"/>
      <c r="H200" s="77"/>
      <c r="I200" s="90"/>
      <c r="J200" s="106"/>
      <c r="K200" s="77" t="s">
        <v>2452</v>
      </c>
      <c r="L200" s="107"/>
      <c r="M200" s="101">
        <v>2764.955322265625</v>
      </c>
      <c r="N200" s="101">
        <v>3406.103759765625</v>
      </c>
      <c r="O200" s="102"/>
      <c r="P200" s="103"/>
      <c r="Q200" s="103"/>
      <c r="R200" s="73"/>
      <c r="S200" s="48">
        <v>0</v>
      </c>
      <c r="T200" s="48">
        <v>1</v>
      </c>
      <c r="U200" s="49">
        <v>0</v>
      </c>
      <c r="V200" s="49">
        <v>1.4840000000000001E-3</v>
      </c>
      <c r="W200" s="49">
        <v>9.9700000000000006E-4</v>
      </c>
      <c r="X200" s="49">
        <v>0.48002499999999998</v>
      </c>
      <c r="Y200" s="49">
        <v>0</v>
      </c>
      <c r="Z200" s="49">
        <v>0</v>
      </c>
      <c r="AA200" s="91">
        <v>200</v>
      </c>
      <c r="AB200" s="91"/>
      <c r="AC200" s="92"/>
      <c r="AD200" s="66" t="s">
        <v>2442</v>
      </c>
      <c r="AE200" s="66">
        <v>75</v>
      </c>
      <c r="AF200" s="66">
        <v>46</v>
      </c>
      <c r="AG200" s="66">
        <v>56</v>
      </c>
      <c r="AH200" s="66">
        <v>59</v>
      </c>
      <c r="AI200" s="66">
        <v>-36000</v>
      </c>
      <c r="AJ200" s="66"/>
      <c r="AK200" s="66" t="s">
        <v>2445</v>
      </c>
      <c r="AL200" s="69" t="s">
        <v>2447</v>
      </c>
      <c r="AM200" s="66" t="s">
        <v>389</v>
      </c>
      <c r="AN200" s="68">
        <v>40361.352754629632</v>
      </c>
      <c r="AO200" s="69" t="s">
        <v>2448</v>
      </c>
      <c r="AP200" s="66" t="b">
        <v>0</v>
      </c>
      <c r="AQ200" s="66" t="b">
        <v>0</v>
      </c>
      <c r="AR200" s="66" t="b">
        <v>1</v>
      </c>
      <c r="AS200" s="66" t="s">
        <v>297</v>
      </c>
      <c r="AT200" s="66">
        <v>0</v>
      </c>
      <c r="AU200" s="69" t="s">
        <v>2352</v>
      </c>
      <c r="AV200" s="66" t="b">
        <v>0</v>
      </c>
      <c r="AW200" s="66" t="s">
        <v>423</v>
      </c>
      <c r="AX200" s="69" t="s">
        <v>2450</v>
      </c>
      <c r="AY200" s="66" t="s">
        <v>66</v>
      </c>
      <c r="AZ200" s="48" t="s">
        <v>2433</v>
      </c>
      <c r="BA200" s="48" t="s">
        <v>2433</v>
      </c>
      <c r="BB200" s="48" t="s">
        <v>525</v>
      </c>
      <c r="BC200" s="48" t="s">
        <v>525</v>
      </c>
      <c r="BD200" s="48"/>
      <c r="BE200" s="48"/>
      <c r="BF200" s="118" t="s">
        <v>8891</v>
      </c>
      <c r="BG200" s="118" t="s">
        <v>8891</v>
      </c>
      <c r="BH200" s="118" t="s">
        <v>9220</v>
      </c>
      <c r="BI200" s="118" t="s">
        <v>9220</v>
      </c>
      <c r="BJ200" s="117" t="s">
        <v>2454</v>
      </c>
      <c r="BK200" s="120" t="str">
        <f>VLOOKUP(Vertices[[#This Row],[State]],'Sentiment Classification'!E:G,3,FALSE)</f>
        <v>North</v>
      </c>
      <c r="BL200" s="65" t="str">
        <f>REPLACE(INDEX(GroupVertices[Group], MATCH(Vertices[[#This Row],[Vertex]],GroupVertices[Vertex],0)),1,1,"")</f>
        <v>orth</v>
      </c>
    </row>
    <row r="201" spans="1:64" x14ac:dyDescent="0.25">
      <c r="A201" s="80" t="s">
        <v>2430</v>
      </c>
      <c r="B201" s="86"/>
      <c r="C201" s="86"/>
      <c r="D201" s="94"/>
      <c r="E201" s="96"/>
      <c r="F201" s="76" t="s">
        <v>2436</v>
      </c>
      <c r="G201" s="86"/>
      <c r="H201" s="78"/>
      <c r="I201" s="97"/>
      <c r="J201" s="97"/>
      <c r="K201" s="78" t="s">
        <v>2453</v>
      </c>
      <c r="L201" s="108"/>
      <c r="M201" s="109">
        <v>2702.931640625</v>
      </c>
      <c r="N201" s="109">
        <v>3371.374267578125</v>
      </c>
      <c r="O201" s="110"/>
      <c r="P201" s="111"/>
      <c r="Q201" s="111"/>
      <c r="R201" s="74"/>
      <c r="S201" s="48">
        <v>0</v>
      </c>
      <c r="T201" s="48">
        <v>1</v>
      </c>
      <c r="U201" s="49">
        <v>0</v>
      </c>
      <c r="V201" s="49">
        <v>1.374E-3</v>
      </c>
      <c r="W201" s="49">
        <v>4.1599999999999997E-4</v>
      </c>
      <c r="X201" s="49">
        <v>0.44704100000000002</v>
      </c>
      <c r="Y201" s="49">
        <v>0</v>
      </c>
      <c r="Z201" s="49">
        <v>0</v>
      </c>
      <c r="AA201" s="112">
        <v>201</v>
      </c>
      <c r="AB201" s="112"/>
      <c r="AC201" s="99"/>
      <c r="AD201" s="81" t="s">
        <v>2443</v>
      </c>
      <c r="AE201" s="81">
        <v>7</v>
      </c>
      <c r="AF201" s="81">
        <v>2</v>
      </c>
      <c r="AG201" s="81">
        <v>25</v>
      </c>
      <c r="AH201" s="81">
        <v>0</v>
      </c>
      <c r="AI201" s="81"/>
      <c r="AJ201" s="81" t="s">
        <v>2444</v>
      </c>
      <c r="AK201" s="81" t="s">
        <v>2446</v>
      </c>
      <c r="AL201" s="81"/>
      <c r="AM201" s="81"/>
      <c r="AN201" s="83">
        <v>41184.54310185185</v>
      </c>
      <c r="AO201" s="84" t="s">
        <v>2449</v>
      </c>
      <c r="AP201" s="81" t="b">
        <v>1</v>
      </c>
      <c r="AQ201" s="81" t="b">
        <v>0</v>
      </c>
      <c r="AR201" s="81" t="b">
        <v>1</v>
      </c>
      <c r="AS201" s="81" t="s">
        <v>297</v>
      </c>
      <c r="AT201" s="81">
        <v>0</v>
      </c>
      <c r="AU201" s="84" t="s">
        <v>409</v>
      </c>
      <c r="AV201" s="81" t="b">
        <v>0</v>
      </c>
      <c r="AW201" s="81" t="s">
        <v>423</v>
      </c>
      <c r="AX201" s="84" t="s">
        <v>2451</v>
      </c>
      <c r="AY201" s="81" t="s">
        <v>66</v>
      </c>
      <c r="AZ201" s="48" t="s">
        <v>2434</v>
      </c>
      <c r="BA201" s="48" t="s">
        <v>2434</v>
      </c>
      <c r="BB201" s="48" t="s">
        <v>525</v>
      </c>
      <c r="BC201" s="48" t="s">
        <v>525</v>
      </c>
      <c r="BD201" s="48"/>
      <c r="BE201" s="48"/>
      <c r="BF201" s="118" t="s">
        <v>8892</v>
      </c>
      <c r="BG201" s="118" t="s">
        <v>8892</v>
      </c>
      <c r="BH201" s="118" t="s">
        <v>9221</v>
      </c>
      <c r="BI201" s="118" t="s">
        <v>9221</v>
      </c>
      <c r="BJ201" s="117" t="s">
        <v>2454</v>
      </c>
      <c r="BK201" s="120" t="str">
        <f>VLOOKUP(Vertices[[#This Row],[State]],'Sentiment Classification'!E:G,3,FALSE)</f>
        <v>North</v>
      </c>
      <c r="BL201" s="65" t="str">
        <f>REPLACE(INDEX(GroupVertices[Group], MATCH(Vertices[[#This Row],[Vertex]],GroupVertices[Vertex],0)),1,1,"")</f>
        <v>orth</v>
      </c>
    </row>
    <row r="202" spans="1:64" x14ac:dyDescent="0.25">
      <c r="A202" s="64" t="s">
        <v>2455</v>
      </c>
      <c r="B202" s="79"/>
      <c r="C202" s="79"/>
      <c r="D202" s="87"/>
      <c r="E202" s="104"/>
      <c r="F202" s="75" t="s">
        <v>2473</v>
      </c>
      <c r="G202" s="105"/>
      <c r="H202" s="77"/>
      <c r="I202" s="90"/>
      <c r="J202" s="106"/>
      <c r="K202" s="77" t="s">
        <v>2528</v>
      </c>
      <c r="L202" s="107"/>
      <c r="M202" s="101">
        <v>8881.4169921875</v>
      </c>
      <c r="N202" s="101">
        <v>2197.334228515625</v>
      </c>
      <c r="O202" s="102"/>
      <c r="P202" s="103"/>
      <c r="Q202" s="103"/>
      <c r="R202" s="73"/>
      <c r="S202" s="48">
        <v>0</v>
      </c>
      <c r="T202" s="48">
        <v>1</v>
      </c>
      <c r="U202" s="49">
        <v>0</v>
      </c>
      <c r="V202" s="49">
        <v>1.374E-3</v>
      </c>
      <c r="W202" s="49">
        <v>4.1599999999999997E-4</v>
      </c>
      <c r="X202" s="49">
        <v>0.44704100000000002</v>
      </c>
      <c r="Y202" s="49">
        <v>0</v>
      </c>
      <c r="Z202" s="49">
        <v>0</v>
      </c>
      <c r="AA202" s="91">
        <v>202</v>
      </c>
      <c r="AB202" s="91"/>
      <c r="AC202" s="92"/>
      <c r="AD202" s="66" t="s">
        <v>2498</v>
      </c>
      <c r="AE202" s="66">
        <v>22</v>
      </c>
      <c r="AF202" s="66">
        <v>11</v>
      </c>
      <c r="AG202" s="66">
        <v>3</v>
      </c>
      <c r="AH202" s="66">
        <v>0</v>
      </c>
      <c r="AI202" s="66"/>
      <c r="AJ202" s="66"/>
      <c r="AK202" s="66"/>
      <c r="AL202" s="66"/>
      <c r="AM202" s="66"/>
      <c r="AN202" s="68">
        <v>40649.202349537038</v>
      </c>
      <c r="AO202" s="66"/>
      <c r="AP202" s="66" t="b">
        <v>1</v>
      </c>
      <c r="AQ202" s="66" t="b">
        <v>0</v>
      </c>
      <c r="AR202" s="66" t="b">
        <v>0</v>
      </c>
      <c r="AS202" s="66" t="s">
        <v>297</v>
      </c>
      <c r="AT202" s="66">
        <v>0</v>
      </c>
      <c r="AU202" s="69" t="s">
        <v>409</v>
      </c>
      <c r="AV202" s="66" t="b">
        <v>0</v>
      </c>
      <c r="AW202" s="66" t="s">
        <v>423</v>
      </c>
      <c r="AX202" s="69" t="s">
        <v>2519</v>
      </c>
      <c r="AY202" s="66" t="s">
        <v>66</v>
      </c>
      <c r="AZ202" s="48"/>
      <c r="BA202" s="48"/>
      <c r="BB202" s="48"/>
      <c r="BC202" s="48"/>
      <c r="BD202" s="48"/>
      <c r="BE202" s="48"/>
      <c r="BF202" s="118" t="s">
        <v>8893</v>
      </c>
      <c r="BG202" s="118" t="s">
        <v>8893</v>
      </c>
      <c r="BH202" s="118" t="s">
        <v>9222</v>
      </c>
      <c r="BI202" s="118" t="s">
        <v>9222</v>
      </c>
      <c r="BJ202" s="117" t="s">
        <v>2537</v>
      </c>
      <c r="BK202" s="120" t="str">
        <f>VLOOKUP(Vertices[[#This Row],[State]],'Sentiment Classification'!E:G,3,FALSE)</f>
        <v>South</v>
      </c>
      <c r="BL202" s="65" t="str">
        <f>REPLACE(INDEX(GroupVertices[Group], MATCH(Vertices[[#This Row],[Vertex]],GroupVertices[Vertex],0)),1,1,"")</f>
        <v>outh</v>
      </c>
    </row>
    <row r="203" spans="1:64" x14ac:dyDescent="0.25">
      <c r="A203" s="64" t="s">
        <v>2456</v>
      </c>
      <c r="B203" s="79"/>
      <c r="C203" s="79"/>
      <c r="D203" s="87"/>
      <c r="E203" s="104"/>
      <c r="F203" s="75" t="s">
        <v>2474</v>
      </c>
      <c r="G203" s="105"/>
      <c r="H203" s="77"/>
      <c r="I203" s="90"/>
      <c r="J203" s="106"/>
      <c r="K203" s="77" t="s">
        <v>2529</v>
      </c>
      <c r="L203" s="107"/>
      <c r="M203" s="101">
        <v>8882.357421875</v>
      </c>
      <c r="N203" s="101">
        <v>2177.720703125</v>
      </c>
      <c r="O203" s="102"/>
      <c r="P203" s="103"/>
      <c r="Q203" s="103"/>
      <c r="R203" s="73"/>
      <c r="S203" s="48">
        <v>0</v>
      </c>
      <c r="T203" s="48">
        <v>1</v>
      </c>
      <c r="U203" s="49">
        <v>0</v>
      </c>
      <c r="V203" s="49">
        <v>1.374E-3</v>
      </c>
      <c r="W203" s="49">
        <v>4.1599999999999997E-4</v>
      </c>
      <c r="X203" s="49">
        <v>0.44704100000000002</v>
      </c>
      <c r="Y203" s="49">
        <v>0</v>
      </c>
      <c r="Z203" s="49">
        <v>0</v>
      </c>
      <c r="AA203" s="91">
        <v>203</v>
      </c>
      <c r="AB203" s="91"/>
      <c r="AC203" s="92"/>
      <c r="AD203" s="66" t="s">
        <v>2499</v>
      </c>
      <c r="AE203" s="66">
        <v>332</v>
      </c>
      <c r="AF203" s="66">
        <v>400</v>
      </c>
      <c r="AG203" s="66">
        <v>761</v>
      </c>
      <c r="AH203" s="66">
        <v>8</v>
      </c>
      <c r="AI203" s="66"/>
      <c r="AJ203" s="66" t="s">
        <v>2506</v>
      </c>
      <c r="AK203" s="66" t="s">
        <v>2510</v>
      </c>
      <c r="AL203" s="69" t="s">
        <v>2513</v>
      </c>
      <c r="AM203" s="66"/>
      <c r="AN203" s="68">
        <v>40982.475960648146</v>
      </c>
      <c r="AO203" s="69" t="s">
        <v>2515</v>
      </c>
      <c r="AP203" s="66" t="b">
        <v>1</v>
      </c>
      <c r="AQ203" s="66" t="b">
        <v>0</v>
      </c>
      <c r="AR203" s="66" t="b">
        <v>1</v>
      </c>
      <c r="AS203" s="66" t="s">
        <v>297</v>
      </c>
      <c r="AT203" s="66">
        <v>4</v>
      </c>
      <c r="AU203" s="69" t="s">
        <v>409</v>
      </c>
      <c r="AV203" s="66" t="b">
        <v>0</v>
      </c>
      <c r="AW203" s="66" t="s">
        <v>423</v>
      </c>
      <c r="AX203" s="69" t="s">
        <v>2520</v>
      </c>
      <c r="AY203" s="66" t="s">
        <v>66</v>
      </c>
      <c r="AZ203" s="48"/>
      <c r="BA203" s="48"/>
      <c r="BB203" s="48"/>
      <c r="BC203" s="48"/>
      <c r="BD203" s="48"/>
      <c r="BE203" s="48"/>
      <c r="BF203" s="118" t="s">
        <v>8894</v>
      </c>
      <c r="BG203" s="118" t="s">
        <v>8894</v>
      </c>
      <c r="BH203" s="118" t="s">
        <v>9223</v>
      </c>
      <c r="BI203" s="118" t="s">
        <v>9223</v>
      </c>
      <c r="BJ203" s="117" t="s">
        <v>2537</v>
      </c>
      <c r="BK203" s="120" t="str">
        <f>VLOOKUP(Vertices[[#This Row],[State]],'Sentiment Classification'!E:G,3,FALSE)</f>
        <v>South</v>
      </c>
      <c r="BL203" s="65" t="str">
        <f>REPLACE(INDEX(GroupVertices[Group], MATCH(Vertices[[#This Row],[Vertex]],GroupVertices[Vertex],0)),1,1,"")</f>
        <v>outh</v>
      </c>
    </row>
    <row r="204" spans="1:64" x14ac:dyDescent="0.25">
      <c r="A204" s="64" t="s">
        <v>2457</v>
      </c>
      <c r="B204" s="79"/>
      <c r="C204" s="79"/>
      <c r="D204" s="87"/>
      <c r="E204" s="104"/>
      <c r="F204" s="75" t="s">
        <v>418</v>
      </c>
      <c r="G204" s="105"/>
      <c r="H204" s="77"/>
      <c r="I204" s="90"/>
      <c r="J204" s="106"/>
      <c r="K204" s="77" t="s">
        <v>2530</v>
      </c>
      <c r="L204" s="107"/>
      <c r="M204" s="101">
        <v>5869.51123046875</v>
      </c>
      <c r="N204" s="101">
        <v>9028.2861328125</v>
      </c>
      <c r="O204" s="102"/>
      <c r="P204" s="103"/>
      <c r="Q204" s="103"/>
      <c r="R204" s="73"/>
      <c r="S204" s="48"/>
      <c r="T204" s="48"/>
      <c r="U204" s="49"/>
      <c r="V204" s="49"/>
      <c r="W204" s="49"/>
      <c r="X204" s="49"/>
      <c r="Y204" s="49"/>
      <c r="Z204" s="49"/>
      <c r="AA204" s="91">
        <v>204</v>
      </c>
      <c r="AB204" s="91"/>
      <c r="AC204" s="92"/>
      <c r="AD204" s="66" t="s">
        <v>2500</v>
      </c>
      <c r="AE204" s="66">
        <v>22</v>
      </c>
      <c r="AF204" s="66">
        <v>0</v>
      </c>
      <c r="AG204" s="66">
        <v>21</v>
      </c>
      <c r="AH204" s="66">
        <v>0</v>
      </c>
      <c r="AI204" s="66"/>
      <c r="AJ204" s="66"/>
      <c r="AK204" s="66"/>
      <c r="AL204" s="66"/>
      <c r="AM204" s="66"/>
      <c r="AN204" s="68">
        <v>42721.335034722222</v>
      </c>
      <c r="AO204" s="66"/>
      <c r="AP204" s="66" t="b">
        <v>1</v>
      </c>
      <c r="AQ204" s="66" t="b">
        <v>1</v>
      </c>
      <c r="AR204" s="66" t="b">
        <v>0</v>
      </c>
      <c r="AS204" s="66" t="s">
        <v>297</v>
      </c>
      <c r="AT204" s="66">
        <v>0</v>
      </c>
      <c r="AU204" s="66"/>
      <c r="AV204" s="66" t="b">
        <v>0</v>
      </c>
      <c r="AW204" s="66" t="s">
        <v>423</v>
      </c>
      <c r="AX204" s="69" t="s">
        <v>2521</v>
      </c>
      <c r="AY204" s="66" t="s">
        <v>66</v>
      </c>
      <c r="AZ204" s="48"/>
      <c r="BA204" s="48"/>
      <c r="BB204" s="48"/>
      <c r="BC204" s="48"/>
      <c r="BD204" s="48"/>
      <c r="BE204" s="48"/>
      <c r="BF204" s="118"/>
      <c r="BG204" s="118"/>
      <c r="BH204" s="118"/>
      <c r="BI204" s="118"/>
      <c r="BJ204" s="117" t="s">
        <v>2537</v>
      </c>
      <c r="BK204" s="120" t="str">
        <f>VLOOKUP(Vertices[[#This Row],[State]],'Sentiment Classification'!E:G,3,FALSE)</f>
        <v>South</v>
      </c>
      <c r="BL204" s="65" t="s">
        <v>9473</v>
      </c>
    </row>
    <row r="205" spans="1:64" x14ac:dyDescent="0.25">
      <c r="A205" s="64" t="s">
        <v>2458</v>
      </c>
      <c r="B205" s="79"/>
      <c r="C205" s="79"/>
      <c r="D205" s="87"/>
      <c r="E205" s="104"/>
      <c r="F205" s="75" t="s">
        <v>2475</v>
      </c>
      <c r="G205" s="105"/>
      <c r="H205" s="77"/>
      <c r="I205" s="90"/>
      <c r="J205" s="106"/>
      <c r="K205" s="77" t="s">
        <v>2531</v>
      </c>
      <c r="L205" s="107"/>
      <c r="M205" s="101">
        <v>8878.998046875</v>
      </c>
      <c r="N205" s="101">
        <v>2254.724609375</v>
      </c>
      <c r="O205" s="102"/>
      <c r="P205" s="103"/>
      <c r="Q205" s="103"/>
      <c r="R205" s="73"/>
      <c r="S205" s="48">
        <v>0</v>
      </c>
      <c r="T205" s="48">
        <v>1</v>
      </c>
      <c r="U205" s="49">
        <v>0</v>
      </c>
      <c r="V205" s="49">
        <v>1.4840000000000001E-3</v>
      </c>
      <c r="W205" s="49">
        <v>9.9700000000000006E-4</v>
      </c>
      <c r="X205" s="49">
        <v>0.48002499999999998</v>
      </c>
      <c r="Y205" s="49">
        <v>0</v>
      </c>
      <c r="Z205" s="49">
        <v>0</v>
      </c>
      <c r="AA205" s="91">
        <v>205</v>
      </c>
      <c r="AB205" s="91"/>
      <c r="AC205" s="92"/>
      <c r="AD205" s="66" t="s">
        <v>2501</v>
      </c>
      <c r="AE205" s="66">
        <v>225</v>
      </c>
      <c r="AF205" s="66">
        <v>16</v>
      </c>
      <c r="AG205" s="66">
        <v>2</v>
      </c>
      <c r="AH205" s="66">
        <v>6</v>
      </c>
      <c r="AI205" s="66"/>
      <c r="AJ205" s="66"/>
      <c r="AK205" s="66"/>
      <c r="AL205" s="66"/>
      <c r="AM205" s="66"/>
      <c r="AN205" s="68">
        <v>41109.696099537039</v>
      </c>
      <c r="AO205" s="66"/>
      <c r="AP205" s="66" t="b">
        <v>1</v>
      </c>
      <c r="AQ205" s="66" t="b">
        <v>0</v>
      </c>
      <c r="AR205" s="66" t="b">
        <v>0</v>
      </c>
      <c r="AS205" s="66" t="s">
        <v>297</v>
      </c>
      <c r="AT205" s="66">
        <v>0</v>
      </c>
      <c r="AU205" s="69" t="s">
        <v>409</v>
      </c>
      <c r="AV205" s="66" t="b">
        <v>0</v>
      </c>
      <c r="AW205" s="66" t="s">
        <v>423</v>
      </c>
      <c r="AX205" s="69" t="s">
        <v>2522</v>
      </c>
      <c r="AY205" s="66" t="s">
        <v>66</v>
      </c>
      <c r="AZ205" s="48"/>
      <c r="BA205" s="48"/>
      <c r="BB205" s="48"/>
      <c r="BC205" s="48"/>
      <c r="BD205" s="48"/>
      <c r="BE205" s="48"/>
      <c r="BF205" s="118" t="s">
        <v>8895</v>
      </c>
      <c r="BG205" s="118" t="s">
        <v>8895</v>
      </c>
      <c r="BH205" s="118" t="s">
        <v>9224</v>
      </c>
      <c r="BI205" s="118" t="s">
        <v>9224</v>
      </c>
      <c r="BJ205" s="117" t="s">
        <v>2537</v>
      </c>
      <c r="BK205" s="120" t="str">
        <f>VLOOKUP(Vertices[[#This Row],[State]],'Sentiment Classification'!E:G,3,FALSE)</f>
        <v>South</v>
      </c>
      <c r="BL205" s="65" t="str">
        <f>REPLACE(INDEX(GroupVertices[Group], MATCH(Vertices[[#This Row],[Vertex]],GroupVertices[Vertex],0)),1,1,"")</f>
        <v>outh</v>
      </c>
    </row>
    <row r="206" spans="1:64" x14ac:dyDescent="0.25">
      <c r="A206" s="64" t="s">
        <v>2459</v>
      </c>
      <c r="B206" s="79"/>
      <c r="C206" s="79"/>
      <c r="D206" s="87"/>
      <c r="E206" s="104"/>
      <c r="F206" s="75" t="s">
        <v>418</v>
      </c>
      <c r="G206" s="105"/>
      <c r="H206" s="77"/>
      <c r="I206" s="90"/>
      <c r="J206" s="106"/>
      <c r="K206" s="77" t="s">
        <v>2532</v>
      </c>
      <c r="L206" s="107"/>
      <c r="M206" s="101">
        <v>8894.5283203125</v>
      </c>
      <c r="N206" s="101">
        <v>2259.173095703125</v>
      </c>
      <c r="O206" s="102"/>
      <c r="P206" s="103"/>
      <c r="Q206" s="103"/>
      <c r="R206" s="73"/>
      <c r="S206" s="48">
        <v>0</v>
      </c>
      <c r="T206" s="48">
        <v>1</v>
      </c>
      <c r="U206" s="49">
        <v>0</v>
      </c>
      <c r="V206" s="49">
        <v>1.4840000000000001E-3</v>
      </c>
      <c r="W206" s="49">
        <v>9.9700000000000006E-4</v>
      </c>
      <c r="X206" s="49">
        <v>0.48002499999999998</v>
      </c>
      <c r="Y206" s="49">
        <v>0</v>
      </c>
      <c r="Z206" s="49">
        <v>0</v>
      </c>
      <c r="AA206" s="91">
        <v>206</v>
      </c>
      <c r="AB206" s="91"/>
      <c r="AC206" s="92"/>
      <c r="AD206" s="66" t="s">
        <v>2502</v>
      </c>
      <c r="AE206" s="66">
        <v>4</v>
      </c>
      <c r="AF206" s="66">
        <v>1</v>
      </c>
      <c r="AG206" s="66">
        <v>26</v>
      </c>
      <c r="AH206" s="66">
        <v>0</v>
      </c>
      <c r="AI206" s="66"/>
      <c r="AJ206" s="66"/>
      <c r="AK206" s="66"/>
      <c r="AL206" s="66"/>
      <c r="AM206" s="66"/>
      <c r="AN206" s="68">
        <v>41190.742037037038</v>
      </c>
      <c r="AO206" s="66"/>
      <c r="AP206" s="66" t="b">
        <v>1</v>
      </c>
      <c r="AQ206" s="66" t="b">
        <v>1</v>
      </c>
      <c r="AR206" s="66" t="b">
        <v>0</v>
      </c>
      <c r="AS206" s="66" t="s">
        <v>297</v>
      </c>
      <c r="AT206" s="66">
        <v>0</v>
      </c>
      <c r="AU206" s="69" t="s">
        <v>409</v>
      </c>
      <c r="AV206" s="66" t="b">
        <v>0</v>
      </c>
      <c r="AW206" s="66" t="s">
        <v>423</v>
      </c>
      <c r="AX206" s="69" t="s">
        <v>2523</v>
      </c>
      <c r="AY206" s="66" t="s">
        <v>66</v>
      </c>
      <c r="AZ206" s="48"/>
      <c r="BA206" s="48"/>
      <c r="BB206" s="48"/>
      <c r="BC206" s="48"/>
      <c r="BD206" s="48"/>
      <c r="BE206" s="48"/>
      <c r="BF206" s="118" t="s">
        <v>8896</v>
      </c>
      <c r="BG206" s="118" t="s">
        <v>8896</v>
      </c>
      <c r="BH206" s="118" t="s">
        <v>9225</v>
      </c>
      <c r="BI206" s="118" t="s">
        <v>9225</v>
      </c>
      <c r="BJ206" s="117" t="s">
        <v>2537</v>
      </c>
      <c r="BK206" s="120" t="str">
        <f>VLOOKUP(Vertices[[#This Row],[State]],'Sentiment Classification'!E:G,3,FALSE)</f>
        <v>South</v>
      </c>
      <c r="BL206" s="65" t="str">
        <f>REPLACE(INDEX(GroupVertices[Group], MATCH(Vertices[[#This Row],[Vertex]],GroupVertices[Vertex],0)),1,1,"")</f>
        <v>outh</v>
      </c>
    </row>
    <row r="207" spans="1:64" x14ac:dyDescent="0.25">
      <c r="A207" s="64" t="s">
        <v>2460</v>
      </c>
      <c r="B207" s="79"/>
      <c r="C207" s="79"/>
      <c r="D207" s="87"/>
      <c r="E207" s="104"/>
      <c r="F207" s="75" t="s">
        <v>418</v>
      </c>
      <c r="G207" s="105"/>
      <c r="H207" s="77"/>
      <c r="I207" s="90"/>
      <c r="J207" s="106"/>
      <c r="K207" s="77" t="s">
        <v>2533</v>
      </c>
      <c r="L207" s="107"/>
      <c r="M207" s="101">
        <v>6224.64599609375</v>
      </c>
      <c r="N207" s="101">
        <v>9004.4130859375</v>
      </c>
      <c r="O207" s="102"/>
      <c r="P207" s="103"/>
      <c r="Q207" s="103"/>
      <c r="R207" s="73"/>
      <c r="S207" s="48"/>
      <c r="T207" s="48"/>
      <c r="U207" s="49"/>
      <c r="V207" s="49"/>
      <c r="W207" s="49"/>
      <c r="X207" s="49"/>
      <c r="Y207" s="49"/>
      <c r="Z207" s="49"/>
      <c r="AA207" s="91">
        <v>207</v>
      </c>
      <c r="AB207" s="91"/>
      <c r="AC207" s="92"/>
      <c r="AD207" s="66" t="s">
        <v>2503</v>
      </c>
      <c r="AE207" s="66">
        <v>20</v>
      </c>
      <c r="AF207" s="66">
        <v>0</v>
      </c>
      <c r="AG207" s="66">
        <v>2</v>
      </c>
      <c r="AH207" s="66">
        <v>3</v>
      </c>
      <c r="AI207" s="66"/>
      <c r="AJ207" s="66"/>
      <c r="AK207" s="66"/>
      <c r="AL207" s="66"/>
      <c r="AM207" s="66"/>
      <c r="AN207" s="68">
        <v>42852.602129629631</v>
      </c>
      <c r="AO207" s="66"/>
      <c r="AP207" s="66" t="b">
        <v>1</v>
      </c>
      <c r="AQ207" s="66" t="b">
        <v>1</v>
      </c>
      <c r="AR207" s="66" t="b">
        <v>0</v>
      </c>
      <c r="AS207" s="66" t="s">
        <v>297</v>
      </c>
      <c r="AT207" s="66">
        <v>0</v>
      </c>
      <c r="AU207" s="66"/>
      <c r="AV207" s="66" t="b">
        <v>0</v>
      </c>
      <c r="AW207" s="66" t="s">
        <v>423</v>
      </c>
      <c r="AX207" s="69" t="s">
        <v>2524</v>
      </c>
      <c r="AY207" s="66" t="s">
        <v>66</v>
      </c>
      <c r="AZ207" s="48"/>
      <c r="BA207" s="48"/>
      <c r="BB207" s="48"/>
      <c r="BC207" s="48"/>
      <c r="BD207" s="48"/>
      <c r="BE207" s="48"/>
      <c r="BF207" s="118"/>
      <c r="BG207" s="118"/>
      <c r="BH207" s="118"/>
      <c r="BI207" s="118"/>
      <c r="BJ207" s="117" t="s">
        <v>2537</v>
      </c>
      <c r="BK207" s="120" t="str">
        <f>VLOOKUP(Vertices[[#This Row],[State]],'Sentiment Classification'!E:G,3,FALSE)</f>
        <v>South</v>
      </c>
      <c r="BL207" s="65" t="s">
        <v>9473</v>
      </c>
    </row>
    <row r="208" spans="1:64" x14ac:dyDescent="0.25">
      <c r="A208" s="64" t="s">
        <v>2461</v>
      </c>
      <c r="B208" s="79"/>
      <c r="C208" s="79"/>
      <c r="D208" s="87"/>
      <c r="E208" s="104"/>
      <c r="F208" s="75" t="s">
        <v>2476</v>
      </c>
      <c r="G208" s="105"/>
      <c r="H208" s="77"/>
      <c r="I208" s="90"/>
      <c r="J208" s="106"/>
      <c r="K208" s="77" t="s">
        <v>2534</v>
      </c>
      <c r="L208" s="107"/>
      <c r="M208" s="101">
        <v>6400.5712890625</v>
      </c>
      <c r="N208" s="101">
        <v>8747.0771484375</v>
      </c>
      <c r="O208" s="102"/>
      <c r="P208" s="103"/>
      <c r="Q208" s="103"/>
      <c r="R208" s="73"/>
      <c r="S208" s="48"/>
      <c r="T208" s="48"/>
      <c r="U208" s="49"/>
      <c r="V208" s="49"/>
      <c r="W208" s="49"/>
      <c r="X208" s="49"/>
      <c r="Y208" s="49"/>
      <c r="Z208" s="49"/>
      <c r="AA208" s="91">
        <v>208</v>
      </c>
      <c r="AB208" s="91"/>
      <c r="AC208" s="92"/>
      <c r="AD208" s="66" t="s">
        <v>2504</v>
      </c>
      <c r="AE208" s="66">
        <v>672</v>
      </c>
      <c r="AF208" s="66">
        <v>1760</v>
      </c>
      <c r="AG208" s="66">
        <v>93516</v>
      </c>
      <c r="AH208" s="66">
        <v>319</v>
      </c>
      <c r="AI208" s="66">
        <v>19800</v>
      </c>
      <c r="AJ208" s="66" t="s">
        <v>2507</v>
      </c>
      <c r="AK208" s="66" t="s">
        <v>2511</v>
      </c>
      <c r="AL208" s="66"/>
      <c r="AM208" s="66" t="s">
        <v>363</v>
      </c>
      <c r="AN208" s="68">
        <v>40161.559259259258</v>
      </c>
      <c r="AO208" s="69" t="s">
        <v>2516</v>
      </c>
      <c r="AP208" s="66" t="b">
        <v>0</v>
      </c>
      <c r="AQ208" s="66" t="b">
        <v>0</v>
      </c>
      <c r="AR208" s="66" t="b">
        <v>1</v>
      </c>
      <c r="AS208" s="66" t="s">
        <v>297</v>
      </c>
      <c r="AT208" s="66">
        <v>75</v>
      </c>
      <c r="AU208" s="69" t="s">
        <v>1947</v>
      </c>
      <c r="AV208" s="66" t="b">
        <v>0</v>
      </c>
      <c r="AW208" s="66" t="s">
        <v>423</v>
      </c>
      <c r="AX208" s="69" t="s">
        <v>2525</v>
      </c>
      <c r="AY208" s="66" t="s">
        <v>66</v>
      </c>
      <c r="AZ208" s="48"/>
      <c r="BA208" s="48"/>
      <c r="BB208" s="48"/>
      <c r="BC208" s="48"/>
      <c r="BD208" s="48"/>
      <c r="BE208" s="48"/>
      <c r="BF208" s="118"/>
      <c r="BG208" s="118"/>
      <c r="BH208" s="118"/>
      <c r="BI208" s="118"/>
      <c r="BJ208" s="117" t="s">
        <v>2537</v>
      </c>
      <c r="BK208" s="120" t="str">
        <f>VLOOKUP(Vertices[[#This Row],[State]],'Sentiment Classification'!E:G,3,FALSE)</f>
        <v>South</v>
      </c>
      <c r="BL208" s="65" t="s">
        <v>9473</v>
      </c>
    </row>
    <row r="209" spans="1:64" x14ac:dyDescent="0.25">
      <c r="A209" s="64" t="s">
        <v>2462</v>
      </c>
      <c r="B209" s="79"/>
      <c r="C209" s="79"/>
      <c r="D209" s="87"/>
      <c r="E209" s="104"/>
      <c r="F209" s="75" t="s">
        <v>2477</v>
      </c>
      <c r="G209" s="105"/>
      <c r="H209" s="77"/>
      <c r="I209" s="90"/>
      <c r="J209" s="106"/>
      <c r="K209" s="77" t="s">
        <v>2535</v>
      </c>
      <c r="L209" s="107"/>
      <c r="M209" s="101">
        <v>8909.470703125</v>
      </c>
      <c r="N209" s="101">
        <v>2171.419921875</v>
      </c>
      <c r="O209" s="102"/>
      <c r="P209" s="103"/>
      <c r="Q209" s="103"/>
      <c r="R209" s="73"/>
      <c r="S209" s="48">
        <v>0</v>
      </c>
      <c r="T209" s="48">
        <v>1</v>
      </c>
      <c r="U209" s="49">
        <v>0</v>
      </c>
      <c r="V209" s="49">
        <v>1.4840000000000001E-3</v>
      </c>
      <c r="W209" s="49">
        <v>9.9700000000000006E-4</v>
      </c>
      <c r="X209" s="49">
        <v>0.48002499999999998</v>
      </c>
      <c r="Y209" s="49">
        <v>0</v>
      </c>
      <c r="Z209" s="49">
        <v>0</v>
      </c>
      <c r="AA209" s="91">
        <v>209</v>
      </c>
      <c r="AB209" s="91"/>
      <c r="AC209" s="92"/>
      <c r="AD209" s="66" t="s">
        <v>2505</v>
      </c>
      <c r="AE209" s="66">
        <v>44</v>
      </c>
      <c r="AF209" s="66">
        <v>63</v>
      </c>
      <c r="AG209" s="66">
        <v>117</v>
      </c>
      <c r="AH209" s="66">
        <v>138</v>
      </c>
      <c r="AI209" s="66">
        <v>19800</v>
      </c>
      <c r="AJ209" s="66" t="s">
        <v>2508</v>
      </c>
      <c r="AK209" s="66" t="s">
        <v>2512</v>
      </c>
      <c r="AL209" s="69" t="s">
        <v>2514</v>
      </c>
      <c r="AM209" s="66" t="s">
        <v>363</v>
      </c>
      <c r="AN209" s="68">
        <v>40064.541400462964</v>
      </c>
      <c r="AO209" s="69" t="s">
        <v>2517</v>
      </c>
      <c r="AP209" s="66" t="b">
        <v>0</v>
      </c>
      <c r="AQ209" s="66" t="b">
        <v>0</v>
      </c>
      <c r="AR209" s="66" t="b">
        <v>0</v>
      </c>
      <c r="AS209" s="66" t="s">
        <v>297</v>
      </c>
      <c r="AT209" s="66">
        <v>2</v>
      </c>
      <c r="AU209" s="69" t="s">
        <v>2352</v>
      </c>
      <c r="AV209" s="66" t="b">
        <v>0</v>
      </c>
      <c r="AW209" s="66" t="s">
        <v>423</v>
      </c>
      <c r="AX209" s="69" t="s">
        <v>2526</v>
      </c>
      <c r="AY209" s="66" t="s">
        <v>66</v>
      </c>
      <c r="AZ209" s="48"/>
      <c r="BA209" s="48"/>
      <c r="BB209" s="48"/>
      <c r="BC209" s="48"/>
      <c r="BD209" s="48"/>
      <c r="BE209" s="48"/>
      <c r="BF209" s="118" t="s">
        <v>8897</v>
      </c>
      <c r="BG209" s="118" t="s">
        <v>8897</v>
      </c>
      <c r="BH209" s="118" t="s">
        <v>9226</v>
      </c>
      <c r="BI209" s="118" t="s">
        <v>9226</v>
      </c>
      <c r="BJ209" s="117" t="s">
        <v>2537</v>
      </c>
      <c r="BK209" s="120" t="str">
        <f>VLOOKUP(Vertices[[#This Row],[State]],'Sentiment Classification'!E:G,3,FALSE)</f>
        <v>South</v>
      </c>
      <c r="BL209" s="65" t="str">
        <f>REPLACE(INDEX(GroupVertices[Group], MATCH(Vertices[[#This Row],[Vertex]],GroupVertices[Vertex],0)),1,1,"")</f>
        <v>outh</v>
      </c>
    </row>
    <row r="210" spans="1:64" x14ac:dyDescent="0.25">
      <c r="A210" s="80" t="s">
        <v>2463</v>
      </c>
      <c r="B210" s="86"/>
      <c r="C210" s="86"/>
      <c r="D210" s="94"/>
      <c r="E210" s="96"/>
      <c r="F210" s="76" t="s">
        <v>2478</v>
      </c>
      <c r="G210" s="86"/>
      <c r="H210" s="78"/>
      <c r="I210" s="97"/>
      <c r="J210" s="97"/>
      <c r="K210" s="78" t="s">
        <v>2536</v>
      </c>
      <c r="L210" s="108"/>
      <c r="M210" s="109">
        <v>8879.3525390625</v>
      </c>
      <c r="N210" s="109">
        <v>2213.019775390625</v>
      </c>
      <c r="O210" s="110"/>
      <c r="P210" s="111"/>
      <c r="Q210" s="111"/>
      <c r="R210" s="74"/>
      <c r="S210" s="48">
        <v>0</v>
      </c>
      <c r="T210" s="48">
        <v>2</v>
      </c>
      <c r="U210" s="49">
        <v>2822.2266669999999</v>
      </c>
      <c r="V210" s="49">
        <v>1.4040000000000001E-3</v>
      </c>
      <c r="W210" s="49">
        <v>4.1899999999999999E-4</v>
      </c>
      <c r="X210" s="49">
        <v>0.830816</v>
      </c>
      <c r="Y210" s="49">
        <v>0</v>
      </c>
      <c r="Z210" s="49">
        <v>0</v>
      </c>
      <c r="AA210" s="112">
        <v>210</v>
      </c>
      <c r="AB210" s="112"/>
      <c r="AC210" s="99"/>
      <c r="AD210" s="81" t="s">
        <v>2463</v>
      </c>
      <c r="AE210" s="81">
        <v>132</v>
      </c>
      <c r="AF210" s="81">
        <v>53</v>
      </c>
      <c r="AG210" s="81">
        <v>55</v>
      </c>
      <c r="AH210" s="81">
        <v>14</v>
      </c>
      <c r="AI210" s="81"/>
      <c r="AJ210" s="81" t="s">
        <v>2509</v>
      </c>
      <c r="AK210" s="81"/>
      <c r="AL210" s="81"/>
      <c r="AM210" s="81"/>
      <c r="AN210" s="83">
        <v>40322.300173611111</v>
      </c>
      <c r="AO210" s="84" t="s">
        <v>2518</v>
      </c>
      <c r="AP210" s="81" t="b">
        <v>1</v>
      </c>
      <c r="AQ210" s="81" t="b">
        <v>0</v>
      </c>
      <c r="AR210" s="81" t="b">
        <v>0</v>
      </c>
      <c r="AS210" s="81" t="s">
        <v>297</v>
      </c>
      <c r="AT210" s="81">
        <v>0</v>
      </c>
      <c r="AU210" s="84" t="s">
        <v>409</v>
      </c>
      <c r="AV210" s="81" t="b">
        <v>0</v>
      </c>
      <c r="AW210" s="81" t="s">
        <v>423</v>
      </c>
      <c r="AX210" s="84" t="s">
        <v>2527</v>
      </c>
      <c r="AY210" s="81" t="s">
        <v>66</v>
      </c>
      <c r="AZ210" s="48"/>
      <c r="BA210" s="48"/>
      <c r="BB210" s="48"/>
      <c r="BC210" s="48"/>
      <c r="BD210" s="48" t="s">
        <v>252</v>
      </c>
      <c r="BE210" s="48" t="s">
        <v>252</v>
      </c>
      <c r="BF210" s="118" t="s">
        <v>8898</v>
      </c>
      <c r="BG210" s="118" t="s">
        <v>8898</v>
      </c>
      <c r="BH210" s="118" t="s">
        <v>9227</v>
      </c>
      <c r="BI210" s="118" t="s">
        <v>9227</v>
      </c>
      <c r="BJ210" s="117" t="s">
        <v>2537</v>
      </c>
      <c r="BK210" s="120" t="str">
        <f>VLOOKUP(Vertices[[#This Row],[State]],'Sentiment Classification'!E:G,3,FALSE)</f>
        <v>South</v>
      </c>
      <c r="BL210" s="65" t="str">
        <f>REPLACE(INDEX(GroupVertices[Group], MATCH(Vertices[[#This Row],[Vertex]],GroupVertices[Vertex],0)),1,1,"")</f>
        <v>outh</v>
      </c>
    </row>
    <row r="211" spans="1:64" x14ac:dyDescent="0.25">
      <c r="A211" s="64" t="s">
        <v>2538</v>
      </c>
      <c r="B211" s="79"/>
      <c r="C211" s="79"/>
      <c r="D211" s="87"/>
      <c r="E211" s="104"/>
      <c r="F211" s="75" t="s">
        <v>2587</v>
      </c>
      <c r="G211" s="105"/>
      <c r="H211" s="77"/>
      <c r="I211" s="90"/>
      <c r="J211" s="106"/>
      <c r="K211" s="77" t="s">
        <v>2714</v>
      </c>
      <c r="L211" s="107"/>
      <c r="M211" s="101">
        <v>6112.21826171875</v>
      </c>
      <c r="N211" s="101">
        <v>9087.9287109375</v>
      </c>
      <c r="O211" s="102"/>
      <c r="P211" s="103"/>
      <c r="Q211" s="103"/>
      <c r="R211" s="73"/>
      <c r="S211" s="48"/>
      <c r="T211" s="48"/>
      <c r="U211" s="49"/>
      <c r="V211" s="49"/>
      <c r="W211" s="49"/>
      <c r="X211" s="49"/>
      <c r="Y211" s="49"/>
      <c r="Z211" s="49"/>
      <c r="AA211" s="91">
        <v>211</v>
      </c>
      <c r="AB211" s="91"/>
      <c r="AC211" s="92"/>
      <c r="AD211" s="66" t="s">
        <v>2645</v>
      </c>
      <c r="AE211" s="66">
        <v>47</v>
      </c>
      <c r="AF211" s="66">
        <v>1078</v>
      </c>
      <c r="AG211" s="66">
        <v>63465</v>
      </c>
      <c r="AH211" s="66">
        <v>0</v>
      </c>
      <c r="AI211" s="66">
        <v>19800</v>
      </c>
      <c r="AJ211" s="66" t="s">
        <v>2657</v>
      </c>
      <c r="AK211" s="66" t="s">
        <v>2669</v>
      </c>
      <c r="AL211" s="66"/>
      <c r="AM211" s="66" t="s">
        <v>477</v>
      </c>
      <c r="AN211" s="68">
        <v>41160.204131944447</v>
      </c>
      <c r="AO211" s="66"/>
      <c r="AP211" s="66" t="b">
        <v>0</v>
      </c>
      <c r="AQ211" s="66" t="b">
        <v>0</v>
      </c>
      <c r="AR211" s="66" t="b">
        <v>0</v>
      </c>
      <c r="AS211" s="66" t="s">
        <v>297</v>
      </c>
      <c r="AT211" s="66">
        <v>52</v>
      </c>
      <c r="AU211" s="69" t="s">
        <v>2696</v>
      </c>
      <c r="AV211" s="66" t="b">
        <v>0</v>
      </c>
      <c r="AW211" s="66" t="s">
        <v>423</v>
      </c>
      <c r="AX211" s="69" t="s">
        <v>2701</v>
      </c>
      <c r="AY211" s="66" t="s">
        <v>66</v>
      </c>
      <c r="AZ211" s="48"/>
      <c r="BA211" s="48"/>
      <c r="BB211" s="48"/>
      <c r="BC211" s="48"/>
      <c r="BD211" s="48"/>
      <c r="BE211" s="48"/>
      <c r="BF211" s="118"/>
      <c r="BG211" s="118"/>
      <c r="BH211" s="118"/>
      <c r="BI211" s="118"/>
      <c r="BJ211" s="117" t="s">
        <v>9452</v>
      </c>
      <c r="BK211" s="119" t="s">
        <v>9452</v>
      </c>
      <c r="BL211" s="65" t="s">
        <v>9477</v>
      </c>
    </row>
    <row r="212" spans="1:64" x14ac:dyDescent="0.25">
      <c r="A212" s="64" t="s">
        <v>214</v>
      </c>
      <c r="B212" s="79"/>
      <c r="C212" s="79"/>
      <c r="D212" s="87"/>
      <c r="E212" s="104"/>
      <c r="F212" s="75" t="s">
        <v>255</v>
      </c>
      <c r="G212" s="105"/>
      <c r="H212" s="77"/>
      <c r="I212" s="90"/>
      <c r="J212" s="106"/>
      <c r="K212" s="77" t="s">
        <v>442</v>
      </c>
      <c r="L212" s="107"/>
      <c r="M212" s="101">
        <v>8907.068359375</v>
      </c>
      <c r="N212" s="101">
        <v>2189.850341796875</v>
      </c>
      <c r="O212" s="102"/>
      <c r="P212" s="103"/>
      <c r="Q212" s="103"/>
      <c r="R212" s="73"/>
      <c r="S212" s="48">
        <v>0</v>
      </c>
      <c r="T212" s="48">
        <v>2</v>
      </c>
      <c r="U212" s="49">
        <v>543.288276</v>
      </c>
      <c r="V212" s="49">
        <v>1.8320000000000001E-3</v>
      </c>
      <c r="W212" s="49">
        <v>1.413E-3</v>
      </c>
      <c r="X212" s="49">
        <v>0.77706600000000003</v>
      </c>
      <c r="Y212" s="49">
        <v>0</v>
      </c>
      <c r="Z212" s="49">
        <v>0</v>
      </c>
      <c r="AA212" s="91">
        <v>212</v>
      </c>
      <c r="AB212" s="91"/>
      <c r="AC212" s="92"/>
      <c r="AD212" s="66" t="s">
        <v>329</v>
      </c>
      <c r="AE212" s="66">
        <v>240</v>
      </c>
      <c r="AF212" s="66">
        <v>161</v>
      </c>
      <c r="AG212" s="66">
        <v>4186</v>
      </c>
      <c r="AH212" s="66">
        <v>596</v>
      </c>
      <c r="AI212" s="66">
        <v>19800</v>
      </c>
      <c r="AJ212" s="66" t="s">
        <v>347</v>
      </c>
      <c r="AK212" s="66" t="s">
        <v>362</v>
      </c>
      <c r="AL212" s="69" t="s">
        <v>375</v>
      </c>
      <c r="AM212" s="66" t="s">
        <v>387</v>
      </c>
      <c r="AN212" s="68">
        <v>40305.383368055554</v>
      </c>
      <c r="AO212" s="69" t="s">
        <v>392</v>
      </c>
      <c r="AP212" s="66" t="b">
        <v>0</v>
      </c>
      <c r="AQ212" s="66" t="b">
        <v>0</v>
      </c>
      <c r="AR212" s="66" t="b">
        <v>1</v>
      </c>
      <c r="AS212" s="66" t="s">
        <v>297</v>
      </c>
      <c r="AT212" s="66">
        <v>0</v>
      </c>
      <c r="AU212" s="69" t="s">
        <v>408</v>
      </c>
      <c r="AV212" s="66" t="b">
        <v>0</v>
      </c>
      <c r="AW212" s="66" t="s">
        <v>423</v>
      </c>
      <c r="AX212" s="69" t="s">
        <v>424</v>
      </c>
      <c r="AY212" s="66" t="s">
        <v>66</v>
      </c>
      <c r="AZ212" s="48"/>
      <c r="BA212" s="48"/>
      <c r="BB212" s="48"/>
      <c r="BC212" s="48"/>
      <c r="BD212" s="48" t="s">
        <v>252</v>
      </c>
      <c r="BE212" s="48" t="s">
        <v>252</v>
      </c>
      <c r="BF212" s="118" t="s">
        <v>8899</v>
      </c>
      <c r="BG212" s="118" t="s">
        <v>8899</v>
      </c>
      <c r="BH212" s="118" t="s">
        <v>9228</v>
      </c>
      <c r="BI212" s="118" t="s">
        <v>9228</v>
      </c>
      <c r="BJ212" s="117" t="s">
        <v>2727</v>
      </c>
      <c r="BK212" s="120" t="str">
        <f>VLOOKUP(Vertices[[#This Row],[State]],'Sentiment Classification'!E:G,3,FALSE)</f>
        <v>South</v>
      </c>
      <c r="BL212" s="65" t="str">
        <f>REPLACE(INDEX(GroupVertices[Group], MATCH(Vertices[[#This Row],[Vertex]],GroupVertices[Vertex],0)),1,1,"")</f>
        <v>outh</v>
      </c>
    </row>
    <row r="213" spans="1:64" x14ac:dyDescent="0.25">
      <c r="A213" s="64" t="s">
        <v>2539</v>
      </c>
      <c r="B213" s="79"/>
      <c r="C213" s="79"/>
      <c r="D213" s="87"/>
      <c r="E213" s="104"/>
      <c r="F213" s="75" t="s">
        <v>2588</v>
      </c>
      <c r="G213" s="105"/>
      <c r="H213" s="77"/>
      <c r="I213" s="90"/>
      <c r="J213" s="106"/>
      <c r="K213" s="77" t="s">
        <v>2715</v>
      </c>
      <c r="L213" s="107"/>
      <c r="M213" s="101">
        <v>8921.330078125</v>
      </c>
      <c r="N213" s="101">
        <v>2626.185791015625</v>
      </c>
      <c r="O213" s="102"/>
      <c r="P213" s="103"/>
      <c r="Q213" s="103"/>
      <c r="R213" s="73"/>
      <c r="S213" s="48">
        <v>0</v>
      </c>
      <c r="T213" s="48">
        <v>1</v>
      </c>
      <c r="U213" s="49">
        <v>0</v>
      </c>
      <c r="V213" s="49">
        <v>1</v>
      </c>
      <c r="W213" s="49">
        <v>0</v>
      </c>
      <c r="X213" s="49">
        <v>0.99999899999999997</v>
      </c>
      <c r="Y213" s="49">
        <v>0</v>
      </c>
      <c r="Z213" s="49">
        <v>0</v>
      </c>
      <c r="AA213" s="91">
        <v>213</v>
      </c>
      <c r="AB213" s="91"/>
      <c r="AC213" s="92"/>
      <c r="AD213" s="66" t="s">
        <v>2643</v>
      </c>
      <c r="AE213" s="66">
        <v>286</v>
      </c>
      <c r="AF213" s="66">
        <v>1370</v>
      </c>
      <c r="AG213" s="66">
        <v>100437</v>
      </c>
      <c r="AH213" s="66">
        <v>291</v>
      </c>
      <c r="AI213" s="66">
        <v>3600</v>
      </c>
      <c r="AJ213" s="66" t="s">
        <v>2658</v>
      </c>
      <c r="AK213" s="66" t="s">
        <v>2670</v>
      </c>
      <c r="AL213" s="69" t="s">
        <v>2677</v>
      </c>
      <c r="AM213" s="66" t="s">
        <v>1909</v>
      </c>
      <c r="AN213" s="68">
        <v>40072.36996527778</v>
      </c>
      <c r="AO213" s="69" t="s">
        <v>2684</v>
      </c>
      <c r="AP213" s="66" t="b">
        <v>0</v>
      </c>
      <c r="AQ213" s="66" t="b">
        <v>0</v>
      </c>
      <c r="AR213" s="66" t="b">
        <v>1</v>
      </c>
      <c r="AS213" s="66" t="s">
        <v>297</v>
      </c>
      <c r="AT213" s="66">
        <v>6832</v>
      </c>
      <c r="AU213" s="69" t="s">
        <v>2352</v>
      </c>
      <c r="AV213" s="66" t="b">
        <v>0</v>
      </c>
      <c r="AW213" s="66" t="s">
        <v>423</v>
      </c>
      <c r="AX213" s="69" t="s">
        <v>2702</v>
      </c>
      <c r="AY213" s="66" t="s">
        <v>66</v>
      </c>
      <c r="AZ213" s="48" t="s">
        <v>2571</v>
      </c>
      <c r="BA213" s="48" t="s">
        <v>2571</v>
      </c>
      <c r="BB213" s="48" t="s">
        <v>2582</v>
      </c>
      <c r="BC213" s="48" t="s">
        <v>2582</v>
      </c>
      <c r="BD213" s="48" t="s">
        <v>2585</v>
      </c>
      <c r="BE213" s="48" t="s">
        <v>2585</v>
      </c>
      <c r="BF213" s="118" t="s">
        <v>8900</v>
      </c>
      <c r="BG213" s="118" t="s">
        <v>8900</v>
      </c>
      <c r="BH213" s="118" t="s">
        <v>9229</v>
      </c>
      <c r="BI213" s="118" t="s">
        <v>9229</v>
      </c>
      <c r="BJ213" s="117" t="s">
        <v>2727</v>
      </c>
      <c r="BK213" s="120" t="str">
        <f>VLOOKUP(Vertices[[#This Row],[State]],'Sentiment Classification'!E:G,3,FALSE)</f>
        <v>South</v>
      </c>
      <c r="BL213" s="65" t="str">
        <f>REPLACE(INDEX(GroupVertices[Group], MATCH(Vertices[[#This Row],[Vertex]],GroupVertices[Vertex],0)),1,1,"")</f>
        <v>outh</v>
      </c>
    </row>
    <row r="214" spans="1:64" x14ac:dyDescent="0.25">
      <c r="A214" s="64" t="s">
        <v>2546</v>
      </c>
      <c r="B214" s="79"/>
      <c r="C214" s="79"/>
      <c r="D214" s="87"/>
      <c r="E214" s="104"/>
      <c r="F214" s="75" t="s">
        <v>2595</v>
      </c>
      <c r="G214" s="105"/>
      <c r="H214" s="77"/>
      <c r="I214" s="90"/>
      <c r="J214" s="106"/>
      <c r="K214" s="77" t="s">
        <v>2716</v>
      </c>
      <c r="L214" s="107"/>
      <c r="M214" s="101">
        <v>8899.8935546875</v>
      </c>
      <c r="N214" s="101">
        <v>2148.5517578125</v>
      </c>
      <c r="O214" s="102"/>
      <c r="P214" s="103"/>
      <c r="Q214" s="103"/>
      <c r="R214" s="73"/>
      <c r="S214" s="48">
        <v>1</v>
      </c>
      <c r="T214" s="48">
        <v>0</v>
      </c>
      <c r="U214" s="49">
        <v>0</v>
      </c>
      <c r="V214" s="49">
        <v>1</v>
      </c>
      <c r="W214" s="49">
        <v>0</v>
      </c>
      <c r="X214" s="49">
        <v>0.99999899999999997</v>
      </c>
      <c r="Y214" s="49">
        <v>0</v>
      </c>
      <c r="Z214" s="49">
        <v>0</v>
      </c>
      <c r="AA214" s="91">
        <v>214</v>
      </c>
      <c r="AB214" s="91"/>
      <c r="AC214" s="92"/>
      <c r="AD214" s="66" t="s">
        <v>2646</v>
      </c>
      <c r="AE214" s="66">
        <v>0</v>
      </c>
      <c r="AF214" s="66">
        <v>375</v>
      </c>
      <c r="AG214" s="66">
        <v>17995</v>
      </c>
      <c r="AH214" s="66">
        <v>0</v>
      </c>
      <c r="AI214" s="66"/>
      <c r="AJ214" s="66" t="s">
        <v>2659</v>
      </c>
      <c r="AK214" s="66"/>
      <c r="AL214" s="66"/>
      <c r="AM214" s="66"/>
      <c r="AN214" s="68">
        <v>42757.093969907408</v>
      </c>
      <c r="AO214" s="69" t="s">
        <v>2685</v>
      </c>
      <c r="AP214" s="66" t="b">
        <v>1</v>
      </c>
      <c r="AQ214" s="66" t="b">
        <v>0</v>
      </c>
      <c r="AR214" s="66" t="b">
        <v>0</v>
      </c>
      <c r="AS214" s="66" t="s">
        <v>297</v>
      </c>
      <c r="AT214" s="66">
        <v>0</v>
      </c>
      <c r="AU214" s="66"/>
      <c r="AV214" s="66" t="b">
        <v>0</v>
      </c>
      <c r="AW214" s="66" t="s">
        <v>423</v>
      </c>
      <c r="AX214" s="69" t="s">
        <v>2703</v>
      </c>
      <c r="AY214" s="66" t="s">
        <v>66</v>
      </c>
      <c r="AZ214" s="48"/>
      <c r="BA214" s="48"/>
      <c r="BB214" s="48"/>
      <c r="BC214" s="48"/>
      <c r="BD214" s="48"/>
      <c r="BE214" s="48"/>
      <c r="BF214" s="118"/>
      <c r="BG214" s="118"/>
      <c r="BH214" s="118"/>
      <c r="BI214" s="118"/>
      <c r="BJ214" s="117" t="s">
        <v>2727</v>
      </c>
      <c r="BK214" s="120" t="str">
        <f>VLOOKUP(Vertices[[#This Row],[State]],'Sentiment Classification'!E:G,3,FALSE)</f>
        <v>South</v>
      </c>
      <c r="BL214" s="65" t="str">
        <f>REPLACE(INDEX(GroupVertices[Group], MATCH(Vertices[[#This Row],[Vertex]],GroupVertices[Vertex],0)),1,1,"")</f>
        <v>outh</v>
      </c>
    </row>
    <row r="215" spans="1:64" x14ac:dyDescent="0.25">
      <c r="A215" s="64" t="s">
        <v>2540</v>
      </c>
      <c r="B215" s="79"/>
      <c r="C215" s="79"/>
      <c r="D215" s="87"/>
      <c r="E215" s="104"/>
      <c r="F215" s="75" t="s">
        <v>2589</v>
      </c>
      <c r="G215" s="105"/>
      <c r="H215" s="77"/>
      <c r="I215" s="90"/>
      <c r="J215" s="106"/>
      <c r="K215" s="77" t="s">
        <v>2717</v>
      </c>
      <c r="L215" s="107"/>
      <c r="M215" s="101">
        <v>8895.44140625</v>
      </c>
      <c r="N215" s="101">
        <v>2132.07470703125</v>
      </c>
      <c r="O215" s="102"/>
      <c r="P215" s="103"/>
      <c r="Q215" s="103"/>
      <c r="R215" s="73"/>
      <c r="S215" s="48">
        <v>0</v>
      </c>
      <c r="T215" s="48">
        <v>1</v>
      </c>
      <c r="U215" s="49">
        <v>0</v>
      </c>
      <c r="V215" s="49">
        <v>1.0870000000000001E-3</v>
      </c>
      <c r="W215" s="49">
        <v>3.8000000000000002E-5</v>
      </c>
      <c r="X215" s="49">
        <v>0.44037500000000002</v>
      </c>
      <c r="Y215" s="49">
        <v>0</v>
      </c>
      <c r="Z215" s="49">
        <v>0</v>
      </c>
      <c r="AA215" s="91">
        <v>215</v>
      </c>
      <c r="AB215" s="91"/>
      <c r="AC215" s="92"/>
      <c r="AD215" s="66" t="s">
        <v>2647</v>
      </c>
      <c r="AE215" s="66">
        <v>66</v>
      </c>
      <c r="AF215" s="66">
        <v>30</v>
      </c>
      <c r="AG215" s="66">
        <v>2412</v>
      </c>
      <c r="AH215" s="66">
        <v>72</v>
      </c>
      <c r="AI215" s="66">
        <v>19800</v>
      </c>
      <c r="AJ215" s="66" t="s">
        <v>2660</v>
      </c>
      <c r="AK215" s="66" t="s">
        <v>2671</v>
      </c>
      <c r="AL215" s="69" t="s">
        <v>2678</v>
      </c>
      <c r="AM215" s="66" t="s">
        <v>477</v>
      </c>
      <c r="AN215" s="68">
        <v>40975.557812500003</v>
      </c>
      <c r="AO215" s="69" t="s">
        <v>2686</v>
      </c>
      <c r="AP215" s="66" t="b">
        <v>0</v>
      </c>
      <c r="AQ215" s="66" t="b">
        <v>0</v>
      </c>
      <c r="AR215" s="66" t="b">
        <v>1</v>
      </c>
      <c r="AS215" s="66" t="s">
        <v>297</v>
      </c>
      <c r="AT215" s="66">
        <v>5</v>
      </c>
      <c r="AU215" s="69" t="s">
        <v>1257</v>
      </c>
      <c r="AV215" s="66" t="b">
        <v>0</v>
      </c>
      <c r="AW215" s="66" t="s">
        <v>423</v>
      </c>
      <c r="AX215" s="69" t="s">
        <v>2704</v>
      </c>
      <c r="AY215" s="66" t="s">
        <v>66</v>
      </c>
      <c r="AZ215" s="48"/>
      <c r="BA215" s="48"/>
      <c r="BB215" s="48"/>
      <c r="BC215" s="48"/>
      <c r="BD215" s="48"/>
      <c r="BE215" s="48"/>
      <c r="BF215" s="118" t="s">
        <v>8901</v>
      </c>
      <c r="BG215" s="118" t="s">
        <v>8901</v>
      </c>
      <c r="BH215" s="118" t="s">
        <v>9230</v>
      </c>
      <c r="BI215" s="118" t="s">
        <v>9230</v>
      </c>
      <c r="BJ215" s="117" t="s">
        <v>2727</v>
      </c>
      <c r="BK215" s="120" t="str">
        <f>VLOOKUP(Vertices[[#This Row],[State]],'Sentiment Classification'!E:G,3,FALSE)</f>
        <v>South</v>
      </c>
      <c r="BL215" s="65" t="str">
        <f>REPLACE(INDEX(GroupVertices[Group], MATCH(Vertices[[#This Row],[Vertex]],GroupVertices[Vertex],0)),1,1,"")</f>
        <v>outh</v>
      </c>
    </row>
    <row r="216" spans="1:64" x14ac:dyDescent="0.25">
      <c r="A216" s="64" t="s">
        <v>2541</v>
      </c>
      <c r="B216" s="79"/>
      <c r="C216" s="79"/>
      <c r="D216" s="87"/>
      <c r="E216" s="104"/>
      <c r="F216" s="75" t="s">
        <v>2590</v>
      </c>
      <c r="G216" s="105"/>
      <c r="H216" s="77"/>
      <c r="I216" s="90"/>
      <c r="J216" s="106"/>
      <c r="K216" s="77" t="s">
        <v>2718</v>
      </c>
      <c r="L216" s="107"/>
      <c r="M216" s="101">
        <v>8873.0830078125</v>
      </c>
      <c r="N216" s="101">
        <v>2216.569091796875</v>
      </c>
      <c r="O216" s="102"/>
      <c r="P216" s="103"/>
      <c r="Q216" s="103"/>
      <c r="R216" s="73"/>
      <c r="S216" s="48">
        <v>0</v>
      </c>
      <c r="T216" s="48">
        <v>1</v>
      </c>
      <c r="U216" s="49">
        <v>0</v>
      </c>
      <c r="V216" s="49">
        <v>1</v>
      </c>
      <c r="W216" s="49">
        <v>0</v>
      </c>
      <c r="X216" s="49">
        <v>0.99999899999999997</v>
      </c>
      <c r="Y216" s="49">
        <v>0</v>
      </c>
      <c r="Z216" s="49">
        <v>0</v>
      </c>
      <c r="AA216" s="91">
        <v>216</v>
      </c>
      <c r="AB216" s="91"/>
      <c r="AC216" s="92"/>
      <c r="AD216" s="66" t="s">
        <v>2648</v>
      </c>
      <c r="AE216" s="66">
        <v>1297</v>
      </c>
      <c r="AF216" s="66">
        <v>487</v>
      </c>
      <c r="AG216" s="66">
        <v>4924</v>
      </c>
      <c r="AH216" s="66">
        <v>820</v>
      </c>
      <c r="AI216" s="66">
        <v>19800</v>
      </c>
      <c r="AJ216" s="66" t="s">
        <v>2661</v>
      </c>
      <c r="AK216" s="66"/>
      <c r="AL216" s="66"/>
      <c r="AM216" s="66" t="s">
        <v>363</v>
      </c>
      <c r="AN216" s="68">
        <v>40574.549247685187</v>
      </c>
      <c r="AO216" s="69" t="s">
        <v>2687</v>
      </c>
      <c r="AP216" s="66" t="b">
        <v>0</v>
      </c>
      <c r="AQ216" s="66" t="b">
        <v>0</v>
      </c>
      <c r="AR216" s="66" t="b">
        <v>0</v>
      </c>
      <c r="AS216" s="66" t="s">
        <v>297</v>
      </c>
      <c r="AT216" s="66">
        <v>27</v>
      </c>
      <c r="AU216" s="69" t="s">
        <v>2352</v>
      </c>
      <c r="AV216" s="66" t="b">
        <v>0</v>
      </c>
      <c r="AW216" s="66" t="s">
        <v>423</v>
      </c>
      <c r="AX216" s="69" t="s">
        <v>2705</v>
      </c>
      <c r="AY216" s="66" t="s">
        <v>66</v>
      </c>
      <c r="AZ216" s="48" t="s">
        <v>2572</v>
      </c>
      <c r="BA216" s="48" t="s">
        <v>2572</v>
      </c>
      <c r="BB216" s="48" t="s">
        <v>525</v>
      </c>
      <c r="BC216" s="48" t="s">
        <v>525</v>
      </c>
      <c r="BD216" s="48"/>
      <c r="BE216" s="48"/>
      <c r="BF216" s="118" t="s">
        <v>8902</v>
      </c>
      <c r="BG216" s="118" t="s">
        <v>8902</v>
      </c>
      <c r="BH216" s="118" t="s">
        <v>9231</v>
      </c>
      <c r="BI216" s="118" t="s">
        <v>9231</v>
      </c>
      <c r="BJ216" s="117" t="s">
        <v>2727</v>
      </c>
      <c r="BK216" s="120" t="str">
        <f>VLOOKUP(Vertices[[#This Row],[State]],'Sentiment Classification'!E:G,3,FALSE)</f>
        <v>South</v>
      </c>
      <c r="BL216" s="65" t="str">
        <f>REPLACE(INDEX(GroupVertices[Group], MATCH(Vertices[[#This Row],[Vertex]],GroupVertices[Vertex],0)),1,1,"")</f>
        <v>outh</v>
      </c>
    </row>
    <row r="217" spans="1:64" x14ac:dyDescent="0.25">
      <c r="A217" s="64" t="s">
        <v>2549</v>
      </c>
      <c r="B217" s="79"/>
      <c r="C217" s="79"/>
      <c r="D217" s="87"/>
      <c r="E217" s="104"/>
      <c r="F217" s="75" t="s">
        <v>2699</v>
      </c>
      <c r="G217" s="105"/>
      <c r="H217" s="77"/>
      <c r="I217" s="90"/>
      <c r="J217" s="106"/>
      <c r="K217" s="77" t="s">
        <v>2719</v>
      </c>
      <c r="L217" s="107"/>
      <c r="M217" s="101">
        <v>8736.4208984375</v>
      </c>
      <c r="N217" s="101">
        <v>1823.882568359375</v>
      </c>
      <c r="O217" s="102"/>
      <c r="P217" s="103"/>
      <c r="Q217" s="103"/>
      <c r="R217" s="73"/>
      <c r="S217" s="48">
        <v>1</v>
      </c>
      <c r="T217" s="48">
        <v>0</v>
      </c>
      <c r="U217" s="49">
        <v>0</v>
      </c>
      <c r="V217" s="49">
        <v>1</v>
      </c>
      <c r="W217" s="49">
        <v>0</v>
      </c>
      <c r="X217" s="49">
        <v>0.99999899999999997</v>
      </c>
      <c r="Y217" s="49">
        <v>0</v>
      </c>
      <c r="Z217" s="49">
        <v>0</v>
      </c>
      <c r="AA217" s="91">
        <v>217</v>
      </c>
      <c r="AB217" s="91"/>
      <c r="AC217" s="92"/>
      <c r="AD217" s="66" t="s">
        <v>2649</v>
      </c>
      <c r="AE217" s="66">
        <v>1053</v>
      </c>
      <c r="AF217" s="66">
        <v>3239</v>
      </c>
      <c r="AG217" s="66">
        <v>89057</v>
      </c>
      <c r="AH217" s="66">
        <v>6612</v>
      </c>
      <c r="AI217" s="66">
        <v>19800</v>
      </c>
      <c r="AJ217" s="66" t="s">
        <v>2662</v>
      </c>
      <c r="AK217" s="66" t="s">
        <v>2672</v>
      </c>
      <c r="AL217" s="69" t="s">
        <v>2679</v>
      </c>
      <c r="AM217" s="66" t="s">
        <v>363</v>
      </c>
      <c r="AN217" s="68">
        <v>39923.335578703707</v>
      </c>
      <c r="AO217" s="69" t="s">
        <v>2688</v>
      </c>
      <c r="AP217" s="66" t="b">
        <v>0</v>
      </c>
      <c r="AQ217" s="66" t="b">
        <v>0</v>
      </c>
      <c r="AR217" s="66" t="b">
        <v>0</v>
      </c>
      <c r="AS217" s="66" t="s">
        <v>297</v>
      </c>
      <c r="AT217" s="66">
        <v>69</v>
      </c>
      <c r="AU217" s="69" t="s">
        <v>2697</v>
      </c>
      <c r="AV217" s="66" t="b">
        <v>0</v>
      </c>
      <c r="AW217" s="66" t="s">
        <v>423</v>
      </c>
      <c r="AX217" s="69" t="s">
        <v>2706</v>
      </c>
      <c r="AY217" s="66" t="s">
        <v>65</v>
      </c>
      <c r="AZ217" s="48"/>
      <c r="BA217" s="48"/>
      <c r="BB217" s="48"/>
      <c r="BC217" s="48"/>
      <c r="BD217" s="48"/>
      <c r="BE217" s="48"/>
      <c r="BF217" s="48"/>
      <c r="BG217" s="48"/>
      <c r="BH217" s="48"/>
      <c r="BI217" s="48"/>
      <c r="BJ217" s="117" t="s">
        <v>2727</v>
      </c>
      <c r="BK217" s="120" t="str">
        <f>VLOOKUP(Vertices[[#This Row],[State]],'Sentiment Classification'!E:G,3,FALSE)</f>
        <v>South</v>
      </c>
      <c r="BL217" s="65" t="str">
        <f>REPLACE(INDEX(GroupVertices[Group], MATCH(Vertices[[#This Row],[Vertex]],GroupVertices[Vertex],0)),1,1,"")</f>
        <v>outh</v>
      </c>
    </row>
    <row r="218" spans="1:64" x14ac:dyDescent="0.25">
      <c r="A218" s="64" t="s">
        <v>2542</v>
      </c>
      <c r="B218" s="79"/>
      <c r="C218" s="79"/>
      <c r="D218" s="87"/>
      <c r="E218" s="104"/>
      <c r="F218" s="75" t="s">
        <v>2591</v>
      </c>
      <c r="G218" s="105"/>
      <c r="H218" s="77"/>
      <c r="I218" s="90"/>
      <c r="J218" s="106"/>
      <c r="K218" s="77" t="s">
        <v>2720</v>
      </c>
      <c r="L218" s="107"/>
      <c r="M218" s="101">
        <v>8918.6484375</v>
      </c>
      <c r="N218" s="101">
        <v>2183.973876953125</v>
      </c>
      <c r="O218" s="102"/>
      <c r="P218" s="103"/>
      <c r="Q218" s="103"/>
      <c r="R218" s="73"/>
      <c r="S218" s="48">
        <v>0</v>
      </c>
      <c r="T218" s="48">
        <v>1</v>
      </c>
      <c r="U218" s="49">
        <v>0</v>
      </c>
      <c r="V218" s="49">
        <v>1.4840000000000001E-3</v>
      </c>
      <c r="W218" s="49">
        <v>9.9700000000000006E-4</v>
      </c>
      <c r="X218" s="49">
        <v>0.48002499999999998</v>
      </c>
      <c r="Y218" s="49">
        <v>0</v>
      </c>
      <c r="Z218" s="49">
        <v>0</v>
      </c>
      <c r="AA218" s="91">
        <v>218</v>
      </c>
      <c r="AB218" s="91"/>
      <c r="AC218" s="92"/>
      <c r="AD218" s="66" t="s">
        <v>2650</v>
      </c>
      <c r="AE218" s="66">
        <v>120</v>
      </c>
      <c r="AF218" s="66">
        <v>102</v>
      </c>
      <c r="AG218" s="66">
        <v>891</v>
      </c>
      <c r="AH218" s="66">
        <v>1741</v>
      </c>
      <c r="AI218" s="66">
        <v>-28800</v>
      </c>
      <c r="AJ218" s="66" t="s">
        <v>2663</v>
      </c>
      <c r="AK218" s="66" t="s">
        <v>2673</v>
      </c>
      <c r="AL218" s="66"/>
      <c r="AM218" s="66" t="s">
        <v>2683</v>
      </c>
      <c r="AN218" s="68">
        <v>40251.769814814812</v>
      </c>
      <c r="AO218" s="69" t="s">
        <v>2689</v>
      </c>
      <c r="AP218" s="66" t="b">
        <v>0</v>
      </c>
      <c r="AQ218" s="66" t="b">
        <v>0</v>
      </c>
      <c r="AR218" s="66" t="b">
        <v>1</v>
      </c>
      <c r="AS218" s="66" t="s">
        <v>297</v>
      </c>
      <c r="AT218" s="66">
        <v>1</v>
      </c>
      <c r="AU218" s="69" t="s">
        <v>1253</v>
      </c>
      <c r="AV218" s="66" t="b">
        <v>0</v>
      </c>
      <c r="AW218" s="66" t="s">
        <v>423</v>
      </c>
      <c r="AX218" s="69" t="s">
        <v>2707</v>
      </c>
      <c r="AY218" s="66" t="s">
        <v>66</v>
      </c>
      <c r="AZ218" s="48"/>
      <c r="BA218" s="48"/>
      <c r="BB218" s="48"/>
      <c r="BC218" s="48"/>
      <c r="BD218" s="48"/>
      <c r="BE218" s="48"/>
      <c r="BF218" s="118" t="s">
        <v>8903</v>
      </c>
      <c r="BG218" s="118" t="s">
        <v>8903</v>
      </c>
      <c r="BH218" s="118" t="s">
        <v>9232</v>
      </c>
      <c r="BI218" s="118" t="s">
        <v>9232</v>
      </c>
      <c r="BJ218" s="117" t="s">
        <v>2727</v>
      </c>
      <c r="BK218" s="120" t="str">
        <f>VLOOKUP(Vertices[[#This Row],[State]],'Sentiment Classification'!E:G,3,FALSE)</f>
        <v>South</v>
      </c>
      <c r="BL218" s="65" t="str">
        <f>REPLACE(INDEX(GroupVertices[Group], MATCH(Vertices[[#This Row],[Vertex]],GroupVertices[Vertex],0)),1,1,"")</f>
        <v>outh</v>
      </c>
    </row>
    <row r="219" spans="1:64" x14ac:dyDescent="0.25">
      <c r="A219" s="64" t="s">
        <v>2543</v>
      </c>
      <c r="B219" s="79"/>
      <c r="C219" s="79"/>
      <c r="D219" s="87"/>
      <c r="E219" s="104"/>
      <c r="F219" s="75" t="s">
        <v>2592</v>
      </c>
      <c r="G219" s="105"/>
      <c r="H219" s="77"/>
      <c r="I219" s="90"/>
      <c r="J219" s="106"/>
      <c r="K219" s="77" t="s">
        <v>2721</v>
      </c>
      <c r="L219" s="107"/>
      <c r="M219" s="101">
        <v>8913.7919921875</v>
      </c>
      <c r="N219" s="101">
        <v>2170.26708984375</v>
      </c>
      <c r="O219" s="102"/>
      <c r="P219" s="103"/>
      <c r="Q219" s="103"/>
      <c r="R219" s="73"/>
      <c r="S219" s="48">
        <v>0</v>
      </c>
      <c r="T219" s="48">
        <v>1</v>
      </c>
      <c r="U219" s="49">
        <v>0</v>
      </c>
      <c r="V219" s="49">
        <v>1.374E-3</v>
      </c>
      <c r="W219" s="49">
        <v>4.1599999999999997E-4</v>
      </c>
      <c r="X219" s="49">
        <v>0.44704100000000002</v>
      </c>
      <c r="Y219" s="49">
        <v>0</v>
      </c>
      <c r="Z219" s="49">
        <v>0</v>
      </c>
      <c r="AA219" s="91">
        <v>219</v>
      </c>
      <c r="AB219" s="91"/>
      <c r="AC219" s="92"/>
      <c r="AD219" s="66" t="s">
        <v>2651</v>
      </c>
      <c r="AE219" s="66">
        <v>96</v>
      </c>
      <c r="AF219" s="66">
        <v>2</v>
      </c>
      <c r="AG219" s="66">
        <v>1</v>
      </c>
      <c r="AH219" s="66">
        <v>4</v>
      </c>
      <c r="AI219" s="66"/>
      <c r="AJ219" s="66"/>
      <c r="AK219" s="66" t="s">
        <v>2674</v>
      </c>
      <c r="AL219" s="66"/>
      <c r="AM219" s="66"/>
      <c r="AN219" s="68">
        <v>42710.178518518522</v>
      </c>
      <c r="AO219" s="69" t="s">
        <v>2690</v>
      </c>
      <c r="AP219" s="66" t="b">
        <v>1</v>
      </c>
      <c r="AQ219" s="66" t="b">
        <v>0</v>
      </c>
      <c r="AR219" s="66" t="b">
        <v>0</v>
      </c>
      <c r="AS219" s="66" t="s">
        <v>297</v>
      </c>
      <c r="AT219" s="66">
        <v>0</v>
      </c>
      <c r="AU219" s="66"/>
      <c r="AV219" s="66" t="b">
        <v>0</v>
      </c>
      <c r="AW219" s="66" t="s">
        <v>423</v>
      </c>
      <c r="AX219" s="69" t="s">
        <v>2708</v>
      </c>
      <c r="AY219" s="66" t="s">
        <v>66</v>
      </c>
      <c r="AZ219" s="48"/>
      <c r="BA219" s="48"/>
      <c r="BB219" s="48"/>
      <c r="BC219" s="48"/>
      <c r="BD219" s="48"/>
      <c r="BE219" s="48"/>
      <c r="BF219" s="118" t="s">
        <v>8904</v>
      </c>
      <c r="BG219" s="118" t="s">
        <v>8904</v>
      </c>
      <c r="BH219" s="118" t="s">
        <v>9233</v>
      </c>
      <c r="BI219" s="118" t="s">
        <v>9233</v>
      </c>
      <c r="BJ219" s="117" t="s">
        <v>2727</v>
      </c>
      <c r="BK219" s="120" t="str">
        <f>VLOOKUP(Vertices[[#This Row],[State]],'Sentiment Classification'!E:G,3,FALSE)</f>
        <v>South</v>
      </c>
      <c r="BL219" s="65" t="str">
        <f>REPLACE(INDEX(GroupVertices[Group], MATCH(Vertices[[#This Row],[Vertex]],GroupVertices[Vertex],0)),1,1,"")</f>
        <v>outh</v>
      </c>
    </row>
    <row r="220" spans="1:64" x14ac:dyDescent="0.25">
      <c r="A220" s="64" t="s">
        <v>2544</v>
      </c>
      <c r="B220" s="79"/>
      <c r="C220" s="79"/>
      <c r="D220" s="87"/>
      <c r="E220" s="104"/>
      <c r="F220" s="75" t="s">
        <v>2593</v>
      </c>
      <c r="G220" s="105"/>
      <c r="H220" s="77"/>
      <c r="I220" s="90"/>
      <c r="J220" s="106"/>
      <c r="K220" s="77" t="s">
        <v>2722</v>
      </c>
      <c r="L220" s="107"/>
      <c r="M220" s="101">
        <v>6383.23095703125</v>
      </c>
      <c r="N220" s="101">
        <v>9098.203125</v>
      </c>
      <c r="O220" s="102"/>
      <c r="P220" s="103"/>
      <c r="Q220" s="103"/>
      <c r="R220" s="73"/>
      <c r="S220" s="48"/>
      <c r="T220" s="48"/>
      <c r="U220" s="49"/>
      <c r="V220" s="49"/>
      <c r="W220" s="49"/>
      <c r="X220" s="49"/>
      <c r="Y220" s="49"/>
      <c r="Z220" s="49"/>
      <c r="AA220" s="91">
        <v>220</v>
      </c>
      <c r="AB220" s="91"/>
      <c r="AC220" s="92"/>
      <c r="AD220" s="66" t="s">
        <v>2652</v>
      </c>
      <c r="AE220" s="66">
        <v>1588</v>
      </c>
      <c r="AF220" s="66">
        <v>2753</v>
      </c>
      <c r="AG220" s="66">
        <v>35462</v>
      </c>
      <c r="AH220" s="66">
        <v>5444</v>
      </c>
      <c r="AI220" s="66">
        <v>19800</v>
      </c>
      <c r="AJ220" s="66" t="s">
        <v>2664</v>
      </c>
      <c r="AK220" s="66" t="s">
        <v>365</v>
      </c>
      <c r="AL220" s="69" t="s">
        <v>2680</v>
      </c>
      <c r="AM220" s="66" t="s">
        <v>363</v>
      </c>
      <c r="AN220" s="68">
        <v>39912.789884259262</v>
      </c>
      <c r="AO220" s="69" t="s">
        <v>2691</v>
      </c>
      <c r="AP220" s="66" t="b">
        <v>0</v>
      </c>
      <c r="AQ220" s="66" t="b">
        <v>0</v>
      </c>
      <c r="AR220" s="66" t="b">
        <v>1</v>
      </c>
      <c r="AS220" s="66" t="s">
        <v>297</v>
      </c>
      <c r="AT220" s="66">
        <v>169</v>
      </c>
      <c r="AU220" s="69" t="s">
        <v>1955</v>
      </c>
      <c r="AV220" s="66" t="b">
        <v>0</v>
      </c>
      <c r="AW220" s="66" t="s">
        <v>423</v>
      </c>
      <c r="AX220" s="69" t="s">
        <v>2709</v>
      </c>
      <c r="AY220" s="66" t="s">
        <v>66</v>
      </c>
      <c r="AZ220" s="48"/>
      <c r="BA220" s="48"/>
      <c r="BB220" s="48"/>
      <c r="BC220" s="48"/>
      <c r="BD220" s="48"/>
      <c r="BE220" s="48"/>
      <c r="BF220" s="118"/>
      <c r="BG220" s="118"/>
      <c r="BH220" s="118"/>
      <c r="BI220" s="118"/>
      <c r="BJ220" s="117" t="s">
        <v>2727</v>
      </c>
      <c r="BK220" s="120" t="str">
        <f>VLOOKUP(Vertices[[#This Row],[State]],'Sentiment Classification'!E:G,3,FALSE)</f>
        <v>South</v>
      </c>
      <c r="BL220" s="65" t="s">
        <v>9473</v>
      </c>
    </row>
    <row r="221" spans="1:64" x14ac:dyDescent="0.25">
      <c r="A221" s="64" t="s">
        <v>2545</v>
      </c>
      <c r="B221" s="79"/>
      <c r="C221" s="79"/>
      <c r="D221" s="87"/>
      <c r="E221" s="104"/>
      <c r="F221" s="75" t="s">
        <v>2594</v>
      </c>
      <c r="G221" s="105"/>
      <c r="H221" s="77"/>
      <c r="I221" s="90"/>
      <c r="J221" s="106"/>
      <c r="K221" s="77" t="s">
        <v>2723</v>
      </c>
      <c r="L221" s="107"/>
      <c r="M221" s="101">
        <v>6351.7490234375</v>
      </c>
      <c r="N221" s="101">
        <v>9686.392578125</v>
      </c>
      <c r="O221" s="102"/>
      <c r="P221" s="103"/>
      <c r="Q221" s="103"/>
      <c r="R221" s="73"/>
      <c r="S221" s="48"/>
      <c r="T221" s="48"/>
      <c r="U221" s="49"/>
      <c r="V221" s="49"/>
      <c r="W221" s="49"/>
      <c r="X221" s="49"/>
      <c r="Y221" s="49"/>
      <c r="Z221" s="49"/>
      <c r="AA221" s="91">
        <v>221</v>
      </c>
      <c r="AB221" s="91"/>
      <c r="AC221" s="92"/>
      <c r="AD221" s="66" t="s">
        <v>2653</v>
      </c>
      <c r="AE221" s="66">
        <v>4</v>
      </c>
      <c r="AF221" s="66">
        <v>24</v>
      </c>
      <c r="AG221" s="66">
        <v>11934</v>
      </c>
      <c r="AH221" s="66">
        <v>0</v>
      </c>
      <c r="AI221" s="66">
        <v>-25200</v>
      </c>
      <c r="AJ221" s="66" t="s">
        <v>2665</v>
      </c>
      <c r="AK221" s="66" t="s">
        <v>2675</v>
      </c>
      <c r="AL221" s="66"/>
      <c r="AM221" s="66" t="s">
        <v>391</v>
      </c>
      <c r="AN221" s="68">
        <v>42832.549432870372</v>
      </c>
      <c r="AO221" s="69" t="s">
        <v>2692</v>
      </c>
      <c r="AP221" s="66" t="b">
        <v>1</v>
      </c>
      <c r="AQ221" s="66" t="b">
        <v>0</v>
      </c>
      <c r="AR221" s="66" t="b">
        <v>0</v>
      </c>
      <c r="AS221" s="66" t="s">
        <v>297</v>
      </c>
      <c r="AT221" s="66">
        <v>0</v>
      </c>
      <c r="AU221" s="66"/>
      <c r="AV221" s="66" t="b">
        <v>0</v>
      </c>
      <c r="AW221" s="66" t="s">
        <v>423</v>
      </c>
      <c r="AX221" s="69" t="s">
        <v>2710</v>
      </c>
      <c r="AY221" s="66" t="s">
        <v>66</v>
      </c>
      <c r="AZ221" s="48"/>
      <c r="BA221" s="48"/>
      <c r="BB221" s="48"/>
      <c r="BC221" s="48"/>
      <c r="BD221" s="48"/>
      <c r="BE221" s="48"/>
      <c r="BF221" s="118"/>
      <c r="BG221" s="118"/>
      <c r="BH221" s="118"/>
      <c r="BI221" s="118"/>
      <c r="BJ221" s="117" t="s">
        <v>2727</v>
      </c>
      <c r="BK221" s="120" t="str">
        <f>VLOOKUP(Vertices[[#This Row],[State]],'Sentiment Classification'!E:G,3,FALSE)</f>
        <v>South</v>
      </c>
      <c r="BL221" s="65" t="s">
        <v>9473</v>
      </c>
    </row>
    <row r="222" spans="1:64" x14ac:dyDescent="0.25">
      <c r="A222" s="64" t="s">
        <v>2547</v>
      </c>
      <c r="B222" s="79"/>
      <c r="C222" s="79"/>
      <c r="D222" s="87"/>
      <c r="E222" s="104"/>
      <c r="F222" s="75" t="s">
        <v>2596</v>
      </c>
      <c r="G222" s="105"/>
      <c r="H222" s="77"/>
      <c r="I222" s="90"/>
      <c r="J222" s="106"/>
      <c r="K222" s="77" t="s">
        <v>2724</v>
      </c>
      <c r="L222" s="107"/>
      <c r="M222" s="101">
        <v>5638.53369140625</v>
      </c>
      <c r="N222" s="101">
        <v>9043.9892578125</v>
      </c>
      <c r="O222" s="102"/>
      <c r="P222" s="103"/>
      <c r="Q222" s="103"/>
      <c r="R222" s="73"/>
      <c r="S222" s="48"/>
      <c r="T222" s="48"/>
      <c r="U222" s="49"/>
      <c r="V222" s="49"/>
      <c r="W222" s="49"/>
      <c r="X222" s="49"/>
      <c r="Y222" s="49"/>
      <c r="Z222" s="49"/>
      <c r="AA222" s="91">
        <v>222</v>
      </c>
      <c r="AB222" s="91"/>
      <c r="AC222" s="92"/>
      <c r="AD222" s="66" t="s">
        <v>2654</v>
      </c>
      <c r="AE222" s="66">
        <v>417</v>
      </c>
      <c r="AF222" s="66">
        <v>1157</v>
      </c>
      <c r="AG222" s="66">
        <v>43678</v>
      </c>
      <c r="AH222" s="66">
        <v>11554</v>
      </c>
      <c r="AI222" s="66">
        <v>19800</v>
      </c>
      <c r="AJ222" s="66" t="s">
        <v>2666</v>
      </c>
      <c r="AK222" s="66" t="s">
        <v>625</v>
      </c>
      <c r="AL222" s="69" t="s">
        <v>2681</v>
      </c>
      <c r="AM222" s="66" t="s">
        <v>363</v>
      </c>
      <c r="AN222" s="68">
        <v>41275.713217592594</v>
      </c>
      <c r="AO222" s="69" t="s">
        <v>2693</v>
      </c>
      <c r="AP222" s="66" t="b">
        <v>0</v>
      </c>
      <c r="AQ222" s="66" t="b">
        <v>0</v>
      </c>
      <c r="AR222" s="66" t="b">
        <v>1</v>
      </c>
      <c r="AS222" s="66" t="s">
        <v>297</v>
      </c>
      <c r="AT222" s="66">
        <v>150</v>
      </c>
      <c r="AU222" s="69" t="s">
        <v>2698</v>
      </c>
      <c r="AV222" s="66" t="b">
        <v>0</v>
      </c>
      <c r="AW222" s="66" t="s">
        <v>423</v>
      </c>
      <c r="AX222" s="69" t="s">
        <v>2711</v>
      </c>
      <c r="AY222" s="66" t="s">
        <v>66</v>
      </c>
      <c r="AZ222" s="48"/>
      <c r="BA222" s="48"/>
      <c r="BB222" s="48"/>
      <c r="BC222" s="48"/>
      <c r="BD222" s="48"/>
      <c r="BE222" s="48"/>
      <c r="BF222" s="118"/>
      <c r="BG222" s="118"/>
      <c r="BH222" s="118"/>
      <c r="BI222" s="118"/>
      <c r="BJ222" s="117" t="s">
        <v>2727</v>
      </c>
      <c r="BK222" s="120" t="str">
        <f>VLOOKUP(Vertices[[#This Row],[State]],'Sentiment Classification'!E:G,3,FALSE)</f>
        <v>South</v>
      </c>
      <c r="BL222" s="65" t="s">
        <v>9473</v>
      </c>
    </row>
    <row r="223" spans="1:64" x14ac:dyDescent="0.25">
      <c r="A223" s="64" t="s">
        <v>2548</v>
      </c>
      <c r="B223" s="79"/>
      <c r="C223" s="79"/>
      <c r="D223" s="87"/>
      <c r="E223" s="104"/>
      <c r="F223" s="75" t="s">
        <v>2597</v>
      </c>
      <c r="G223" s="105"/>
      <c r="H223" s="77"/>
      <c r="I223" s="90"/>
      <c r="J223" s="106"/>
      <c r="K223" s="77" t="s">
        <v>2725</v>
      </c>
      <c r="L223" s="107"/>
      <c r="M223" s="101">
        <v>8917.119140625</v>
      </c>
      <c r="N223" s="101">
        <v>2220.629150390625</v>
      </c>
      <c r="O223" s="102"/>
      <c r="P223" s="103"/>
      <c r="Q223" s="103"/>
      <c r="R223" s="73"/>
      <c r="S223" s="48">
        <v>0</v>
      </c>
      <c r="T223" s="48">
        <v>2</v>
      </c>
      <c r="U223" s="49">
        <v>424</v>
      </c>
      <c r="V223" s="49">
        <v>1.377E-3</v>
      </c>
      <c r="W223" s="49">
        <v>4.1899999999999999E-4</v>
      </c>
      <c r="X223" s="49">
        <v>0.89947699999999997</v>
      </c>
      <c r="Y223" s="49">
        <v>0</v>
      </c>
      <c r="Z223" s="49">
        <v>0</v>
      </c>
      <c r="AA223" s="91">
        <v>223</v>
      </c>
      <c r="AB223" s="91"/>
      <c r="AC223" s="92"/>
      <c r="AD223" s="66" t="s">
        <v>2655</v>
      </c>
      <c r="AE223" s="66">
        <v>153</v>
      </c>
      <c r="AF223" s="66">
        <v>41</v>
      </c>
      <c r="AG223" s="66">
        <v>4217</v>
      </c>
      <c r="AH223" s="66">
        <v>3610</v>
      </c>
      <c r="AI223" s="66">
        <v>-25200</v>
      </c>
      <c r="AJ223" s="66" t="s">
        <v>2667</v>
      </c>
      <c r="AK223" s="66" t="s">
        <v>2673</v>
      </c>
      <c r="AL223" s="66"/>
      <c r="AM223" s="66" t="s">
        <v>391</v>
      </c>
      <c r="AN223" s="68">
        <v>41304.828206018516</v>
      </c>
      <c r="AO223" s="69" t="s">
        <v>2694</v>
      </c>
      <c r="AP223" s="66" t="b">
        <v>0</v>
      </c>
      <c r="AQ223" s="66" t="b">
        <v>0</v>
      </c>
      <c r="AR223" s="66" t="b">
        <v>0</v>
      </c>
      <c r="AS223" s="66" t="s">
        <v>297</v>
      </c>
      <c r="AT223" s="66">
        <v>16</v>
      </c>
      <c r="AU223" s="69" t="s">
        <v>409</v>
      </c>
      <c r="AV223" s="66" t="b">
        <v>0</v>
      </c>
      <c r="AW223" s="66" t="s">
        <v>423</v>
      </c>
      <c r="AX223" s="69" t="s">
        <v>2712</v>
      </c>
      <c r="AY223" s="66" t="s">
        <v>66</v>
      </c>
      <c r="AZ223" s="48" t="s">
        <v>2580</v>
      </c>
      <c r="BA223" s="48" t="s">
        <v>2580</v>
      </c>
      <c r="BB223" s="48" t="s">
        <v>525</v>
      </c>
      <c r="BC223" s="48" t="s">
        <v>525</v>
      </c>
      <c r="BD223" s="48"/>
      <c r="BE223" s="48"/>
      <c r="BF223" s="118" t="s">
        <v>8905</v>
      </c>
      <c r="BG223" s="118" t="s">
        <v>8905</v>
      </c>
      <c r="BH223" s="118" t="s">
        <v>9234</v>
      </c>
      <c r="BI223" s="118" t="s">
        <v>9234</v>
      </c>
      <c r="BJ223" s="117" t="s">
        <v>2727</v>
      </c>
      <c r="BK223" s="120" t="str">
        <f>VLOOKUP(Vertices[[#This Row],[State]],'Sentiment Classification'!E:G,3,FALSE)</f>
        <v>South</v>
      </c>
      <c r="BL223" s="65" t="str">
        <f>REPLACE(INDEX(GroupVertices[Group], MATCH(Vertices[[#This Row],[Vertex]],GroupVertices[Vertex],0)),1,1,"")</f>
        <v>outh</v>
      </c>
    </row>
    <row r="224" spans="1:64" x14ac:dyDescent="0.25">
      <c r="A224" s="80" t="s">
        <v>2550</v>
      </c>
      <c r="B224" s="86"/>
      <c r="C224" s="86"/>
      <c r="D224" s="94"/>
      <c r="E224" s="96"/>
      <c r="F224" s="76" t="s">
        <v>2700</v>
      </c>
      <c r="G224" s="86"/>
      <c r="H224" s="78"/>
      <c r="I224" s="97"/>
      <c r="J224" s="97"/>
      <c r="K224" s="78" t="s">
        <v>2726</v>
      </c>
      <c r="L224" s="108"/>
      <c r="M224" s="109">
        <v>8945.0625</v>
      </c>
      <c r="N224" s="109">
        <v>1744.362060546875</v>
      </c>
      <c r="O224" s="110"/>
      <c r="P224" s="111"/>
      <c r="Q224" s="111"/>
      <c r="R224" s="74"/>
      <c r="S224" s="48">
        <v>1</v>
      </c>
      <c r="T224" s="48">
        <v>0</v>
      </c>
      <c r="U224" s="49">
        <v>0</v>
      </c>
      <c r="V224" s="49">
        <v>1.0660000000000001E-3</v>
      </c>
      <c r="W224" s="49">
        <v>1.9000000000000001E-5</v>
      </c>
      <c r="X224" s="49">
        <v>0.53227800000000003</v>
      </c>
      <c r="Y224" s="49">
        <v>0</v>
      </c>
      <c r="Z224" s="49">
        <v>0</v>
      </c>
      <c r="AA224" s="112">
        <v>224</v>
      </c>
      <c r="AB224" s="112"/>
      <c r="AC224" s="99"/>
      <c r="AD224" s="81" t="s">
        <v>2656</v>
      </c>
      <c r="AE224" s="81">
        <v>135</v>
      </c>
      <c r="AF224" s="81">
        <v>29384</v>
      </c>
      <c r="AG224" s="81">
        <v>20078</v>
      </c>
      <c r="AH224" s="81">
        <v>2</v>
      </c>
      <c r="AI224" s="81"/>
      <c r="AJ224" s="81" t="s">
        <v>2668</v>
      </c>
      <c r="AK224" s="81" t="s">
        <v>2676</v>
      </c>
      <c r="AL224" s="84" t="s">
        <v>2682</v>
      </c>
      <c r="AM224" s="81"/>
      <c r="AN224" s="83">
        <v>42128.185752314814</v>
      </c>
      <c r="AO224" s="84" t="s">
        <v>2695</v>
      </c>
      <c r="AP224" s="81" t="b">
        <v>0</v>
      </c>
      <c r="AQ224" s="81" t="b">
        <v>0</v>
      </c>
      <c r="AR224" s="81" t="b">
        <v>0</v>
      </c>
      <c r="AS224" s="81" t="s">
        <v>297</v>
      </c>
      <c r="AT224" s="81">
        <v>363</v>
      </c>
      <c r="AU224" s="84" t="s">
        <v>1947</v>
      </c>
      <c r="AV224" s="81" t="b">
        <v>1</v>
      </c>
      <c r="AW224" s="81" t="s">
        <v>423</v>
      </c>
      <c r="AX224" s="84" t="s">
        <v>2713</v>
      </c>
      <c r="AY224" s="81" t="s">
        <v>65</v>
      </c>
      <c r="AZ224" s="48"/>
      <c r="BA224" s="48"/>
      <c r="BB224" s="48"/>
      <c r="BC224" s="48"/>
      <c r="BD224" s="48"/>
      <c r="BE224" s="48"/>
      <c r="BF224" s="48"/>
      <c r="BG224" s="48"/>
      <c r="BH224" s="48"/>
      <c r="BI224" s="48"/>
      <c r="BJ224" s="117" t="s">
        <v>2727</v>
      </c>
      <c r="BK224" s="120" t="str">
        <f>VLOOKUP(Vertices[[#This Row],[State]],'Sentiment Classification'!E:G,3,FALSE)</f>
        <v>South</v>
      </c>
      <c r="BL224" s="65" t="str">
        <f>REPLACE(INDEX(GroupVertices[Group], MATCH(Vertices[[#This Row],[Vertex]],GroupVertices[Vertex],0)),1,1,"")</f>
        <v>outh</v>
      </c>
    </row>
    <row r="225" spans="1:64" x14ac:dyDescent="0.25">
      <c r="A225" s="64" t="s">
        <v>2728</v>
      </c>
      <c r="B225" s="79"/>
      <c r="C225" s="79"/>
      <c r="D225" s="87"/>
      <c r="E225" s="104"/>
      <c r="F225" s="75" t="s">
        <v>2737</v>
      </c>
      <c r="G225" s="105"/>
      <c r="H225" s="77"/>
      <c r="I225" s="90"/>
      <c r="J225" s="106"/>
      <c r="K225" s="77" t="s">
        <v>2768</v>
      </c>
      <c r="L225" s="107"/>
      <c r="M225" s="101">
        <v>2832.937255859375</v>
      </c>
      <c r="N225" s="101">
        <v>3526.858154296875</v>
      </c>
      <c r="O225" s="102"/>
      <c r="P225" s="103"/>
      <c r="Q225" s="103"/>
      <c r="R225" s="73"/>
      <c r="S225" s="48">
        <v>0</v>
      </c>
      <c r="T225" s="48">
        <v>1</v>
      </c>
      <c r="U225" s="49">
        <v>0</v>
      </c>
      <c r="V225" s="49">
        <v>1.374E-3</v>
      </c>
      <c r="W225" s="49">
        <v>4.1599999999999997E-4</v>
      </c>
      <c r="X225" s="49">
        <v>0.44704100000000002</v>
      </c>
      <c r="Y225" s="49">
        <v>0</v>
      </c>
      <c r="Z225" s="49">
        <v>0</v>
      </c>
      <c r="AA225" s="91">
        <v>225</v>
      </c>
      <c r="AB225" s="91"/>
      <c r="AC225" s="92"/>
      <c r="AD225" s="66" t="s">
        <v>2747</v>
      </c>
      <c r="AE225" s="66">
        <v>267</v>
      </c>
      <c r="AF225" s="66">
        <v>37</v>
      </c>
      <c r="AG225" s="66">
        <v>1114</v>
      </c>
      <c r="AH225" s="66">
        <v>1748</v>
      </c>
      <c r="AI225" s="66"/>
      <c r="AJ225" s="66" t="s">
        <v>2751</v>
      </c>
      <c r="AK225" s="66" t="s">
        <v>2754</v>
      </c>
      <c r="AL225" s="66"/>
      <c r="AM225" s="66"/>
      <c r="AN225" s="68">
        <v>40800.303113425929</v>
      </c>
      <c r="AO225" s="69" t="s">
        <v>2758</v>
      </c>
      <c r="AP225" s="66" t="b">
        <v>1</v>
      </c>
      <c r="AQ225" s="66" t="b">
        <v>0</v>
      </c>
      <c r="AR225" s="66" t="b">
        <v>1</v>
      </c>
      <c r="AS225" s="66" t="s">
        <v>297</v>
      </c>
      <c r="AT225" s="66">
        <v>0</v>
      </c>
      <c r="AU225" s="69" t="s">
        <v>409</v>
      </c>
      <c r="AV225" s="66" t="b">
        <v>0</v>
      </c>
      <c r="AW225" s="66" t="s">
        <v>423</v>
      </c>
      <c r="AX225" s="69" t="s">
        <v>2764</v>
      </c>
      <c r="AY225" s="66" t="s">
        <v>66</v>
      </c>
      <c r="AZ225" s="48"/>
      <c r="BA225" s="48"/>
      <c r="BB225" s="48"/>
      <c r="BC225" s="48"/>
      <c r="BD225" s="48"/>
      <c r="BE225" s="48"/>
      <c r="BF225" s="118" t="s">
        <v>8906</v>
      </c>
      <c r="BG225" s="118" t="s">
        <v>8906</v>
      </c>
      <c r="BH225" s="118" t="s">
        <v>9235</v>
      </c>
      <c r="BI225" s="118" t="s">
        <v>9235</v>
      </c>
      <c r="BJ225" s="117" t="s">
        <v>2756</v>
      </c>
      <c r="BK225" s="120" t="str">
        <f>VLOOKUP(Vertices[[#This Row],[State]],'Sentiment Classification'!E:G,3,FALSE)</f>
        <v>North</v>
      </c>
      <c r="BL225" s="65" t="str">
        <f>REPLACE(INDEX(GroupVertices[Group], MATCH(Vertices[[#This Row],[Vertex]],GroupVertices[Vertex],0)),1,1,"")</f>
        <v>orth</v>
      </c>
    </row>
    <row r="226" spans="1:64" x14ac:dyDescent="0.25">
      <c r="A226" s="64" t="s">
        <v>2729</v>
      </c>
      <c r="B226" s="79"/>
      <c r="C226" s="79"/>
      <c r="D226" s="87"/>
      <c r="E226" s="104"/>
      <c r="F226" s="75" t="s">
        <v>2738</v>
      </c>
      <c r="G226" s="105"/>
      <c r="H226" s="77"/>
      <c r="I226" s="90"/>
      <c r="J226" s="106"/>
      <c r="K226" s="77" t="s">
        <v>2769</v>
      </c>
      <c r="L226" s="107"/>
      <c r="M226" s="101">
        <v>2885.15380859375</v>
      </c>
      <c r="N226" s="101">
        <v>3541.65869140625</v>
      </c>
      <c r="O226" s="102"/>
      <c r="P226" s="103"/>
      <c r="Q226" s="103"/>
      <c r="R226" s="73"/>
      <c r="S226" s="48">
        <v>0</v>
      </c>
      <c r="T226" s="48">
        <v>1</v>
      </c>
      <c r="U226" s="49">
        <v>0</v>
      </c>
      <c r="V226" s="49">
        <v>1.4840000000000001E-3</v>
      </c>
      <c r="W226" s="49">
        <v>9.9700000000000006E-4</v>
      </c>
      <c r="X226" s="49">
        <v>0.48002499999999998</v>
      </c>
      <c r="Y226" s="49">
        <v>0</v>
      </c>
      <c r="Z226" s="49">
        <v>0</v>
      </c>
      <c r="AA226" s="91">
        <v>226</v>
      </c>
      <c r="AB226" s="91"/>
      <c r="AC226" s="92"/>
      <c r="AD226" s="66" t="s">
        <v>2748</v>
      </c>
      <c r="AE226" s="66">
        <v>302</v>
      </c>
      <c r="AF226" s="66">
        <v>34</v>
      </c>
      <c r="AG226" s="66">
        <v>26</v>
      </c>
      <c r="AH226" s="66">
        <v>14</v>
      </c>
      <c r="AI226" s="66"/>
      <c r="AJ226" s="66" t="s">
        <v>2752</v>
      </c>
      <c r="AK226" s="66" t="s">
        <v>2755</v>
      </c>
      <c r="AL226" s="66"/>
      <c r="AM226" s="66"/>
      <c r="AN226" s="68">
        <v>42250.108495370368</v>
      </c>
      <c r="AO226" s="69" t="s">
        <v>2759</v>
      </c>
      <c r="AP226" s="66" t="b">
        <v>1</v>
      </c>
      <c r="AQ226" s="66" t="b">
        <v>0</v>
      </c>
      <c r="AR226" s="66" t="b">
        <v>0</v>
      </c>
      <c r="AS226" s="66" t="s">
        <v>297</v>
      </c>
      <c r="AT226" s="66">
        <v>0</v>
      </c>
      <c r="AU226" s="69" t="s">
        <v>409</v>
      </c>
      <c r="AV226" s="66" t="b">
        <v>0</v>
      </c>
      <c r="AW226" s="66" t="s">
        <v>423</v>
      </c>
      <c r="AX226" s="69" t="s">
        <v>2765</v>
      </c>
      <c r="AY226" s="66" t="s">
        <v>66</v>
      </c>
      <c r="AZ226" s="48"/>
      <c r="BA226" s="48"/>
      <c r="BB226" s="48"/>
      <c r="BC226" s="48"/>
      <c r="BD226" s="48"/>
      <c r="BE226" s="48"/>
      <c r="BF226" s="118" t="s">
        <v>8907</v>
      </c>
      <c r="BG226" s="118" t="s">
        <v>8907</v>
      </c>
      <c r="BH226" s="118" t="s">
        <v>9236</v>
      </c>
      <c r="BI226" s="118" t="s">
        <v>9236</v>
      </c>
      <c r="BJ226" s="117" t="s">
        <v>2756</v>
      </c>
      <c r="BK226" s="120" t="str">
        <f>VLOOKUP(Vertices[[#This Row],[State]],'Sentiment Classification'!E:G,3,FALSE)</f>
        <v>North</v>
      </c>
      <c r="BL226" s="65" t="str">
        <f>REPLACE(INDEX(GroupVertices[Group], MATCH(Vertices[[#This Row],[Vertex]],GroupVertices[Vertex],0)),1,1,"")</f>
        <v>orth</v>
      </c>
    </row>
    <row r="227" spans="1:64" x14ac:dyDescent="0.25">
      <c r="A227" s="64" t="s">
        <v>2730</v>
      </c>
      <c r="B227" s="79"/>
      <c r="C227" s="79"/>
      <c r="D227" s="87"/>
      <c r="E227" s="104"/>
      <c r="F227" s="75" t="s">
        <v>2739</v>
      </c>
      <c r="G227" s="105"/>
      <c r="H227" s="77"/>
      <c r="I227" s="90"/>
      <c r="J227" s="106"/>
      <c r="K227" s="77" t="s">
        <v>2770</v>
      </c>
      <c r="L227" s="107"/>
      <c r="M227" s="101">
        <v>3072.0771484375</v>
      </c>
      <c r="N227" s="101">
        <v>2741.58984375</v>
      </c>
      <c r="O227" s="102"/>
      <c r="P227" s="103"/>
      <c r="Q227" s="103"/>
      <c r="R227" s="73"/>
      <c r="S227" s="48">
        <v>0</v>
      </c>
      <c r="T227" s="48">
        <v>1</v>
      </c>
      <c r="U227" s="49">
        <v>0</v>
      </c>
      <c r="V227" s="49">
        <v>1</v>
      </c>
      <c r="W227" s="49">
        <v>0</v>
      </c>
      <c r="X227" s="49">
        <v>0.99999899999999997</v>
      </c>
      <c r="Y227" s="49">
        <v>0</v>
      </c>
      <c r="Z227" s="49">
        <v>0</v>
      </c>
      <c r="AA227" s="91">
        <v>227</v>
      </c>
      <c r="AB227" s="91"/>
      <c r="AC227" s="92"/>
      <c r="AD227" s="66" t="s">
        <v>2749</v>
      </c>
      <c r="AE227" s="66">
        <v>53</v>
      </c>
      <c r="AF227" s="66">
        <v>34</v>
      </c>
      <c r="AG227" s="66">
        <v>132</v>
      </c>
      <c r="AH227" s="66">
        <v>117</v>
      </c>
      <c r="AI227" s="66"/>
      <c r="AJ227" s="66"/>
      <c r="AK227" s="66"/>
      <c r="AL227" s="66"/>
      <c r="AM227" s="66"/>
      <c r="AN227" s="68">
        <v>40433.145520833335</v>
      </c>
      <c r="AO227" s="66"/>
      <c r="AP227" s="66" t="b">
        <v>0</v>
      </c>
      <c r="AQ227" s="66" t="b">
        <v>0</v>
      </c>
      <c r="AR227" s="66" t="b">
        <v>0</v>
      </c>
      <c r="AS227" s="66" t="s">
        <v>297</v>
      </c>
      <c r="AT227" s="66">
        <v>0</v>
      </c>
      <c r="AU227" s="69" t="s">
        <v>2761</v>
      </c>
      <c r="AV227" s="66" t="b">
        <v>0</v>
      </c>
      <c r="AW227" s="66" t="s">
        <v>423</v>
      </c>
      <c r="AX227" s="69" t="s">
        <v>2766</v>
      </c>
      <c r="AY227" s="66" t="s">
        <v>66</v>
      </c>
      <c r="AZ227" s="48" t="s">
        <v>2735</v>
      </c>
      <c r="BA227" s="48" t="s">
        <v>2735</v>
      </c>
      <c r="BB227" s="48" t="s">
        <v>2736</v>
      </c>
      <c r="BC227" s="48" t="s">
        <v>2736</v>
      </c>
      <c r="BD227" s="48"/>
      <c r="BE227" s="48"/>
      <c r="BF227" s="118" t="s">
        <v>8908</v>
      </c>
      <c r="BG227" s="118" t="s">
        <v>8908</v>
      </c>
      <c r="BH227" s="118" t="s">
        <v>9237</v>
      </c>
      <c r="BI227" s="118" t="s">
        <v>9237</v>
      </c>
      <c r="BJ227" s="117" t="s">
        <v>2756</v>
      </c>
      <c r="BK227" s="120" t="str">
        <f>VLOOKUP(Vertices[[#This Row],[State]],'Sentiment Classification'!E:G,3,FALSE)</f>
        <v>North</v>
      </c>
      <c r="BL227" s="65" t="str">
        <f>REPLACE(INDEX(GroupVertices[Group], MATCH(Vertices[[#This Row],[Vertex]],GroupVertices[Vertex],0)),1,1,"")</f>
        <v>orth</v>
      </c>
    </row>
    <row r="228" spans="1:64" x14ac:dyDescent="0.25">
      <c r="A228" s="80" t="s">
        <v>2731</v>
      </c>
      <c r="B228" s="86"/>
      <c r="C228" s="86"/>
      <c r="D228" s="94"/>
      <c r="E228" s="96"/>
      <c r="F228" s="76" t="s">
        <v>2763</v>
      </c>
      <c r="G228" s="86"/>
      <c r="H228" s="78"/>
      <c r="I228" s="97"/>
      <c r="J228" s="97"/>
      <c r="K228" s="78" t="s">
        <v>2771</v>
      </c>
      <c r="L228" s="108"/>
      <c r="M228" s="109">
        <v>2864.5625</v>
      </c>
      <c r="N228" s="109">
        <v>3501.107421875</v>
      </c>
      <c r="O228" s="110"/>
      <c r="P228" s="111"/>
      <c r="Q228" s="111"/>
      <c r="R228" s="74"/>
      <c r="S228" s="48">
        <v>1</v>
      </c>
      <c r="T228" s="48">
        <v>0</v>
      </c>
      <c r="U228" s="49">
        <v>0</v>
      </c>
      <c r="V228" s="49">
        <v>1</v>
      </c>
      <c r="W228" s="49">
        <v>0</v>
      </c>
      <c r="X228" s="49">
        <v>0.99999899999999997</v>
      </c>
      <c r="Y228" s="49">
        <v>0</v>
      </c>
      <c r="Z228" s="49">
        <v>0</v>
      </c>
      <c r="AA228" s="112">
        <v>228</v>
      </c>
      <c r="AB228" s="112"/>
      <c r="AC228" s="99"/>
      <c r="AD228" s="81" t="s">
        <v>2750</v>
      </c>
      <c r="AE228" s="81">
        <v>260</v>
      </c>
      <c r="AF228" s="81">
        <v>2401414</v>
      </c>
      <c r="AG228" s="81">
        <v>13720</v>
      </c>
      <c r="AH228" s="81">
        <v>1098</v>
      </c>
      <c r="AI228" s="81">
        <v>19800</v>
      </c>
      <c r="AJ228" s="81" t="s">
        <v>2753</v>
      </c>
      <c r="AK228" s="81" t="s">
        <v>2756</v>
      </c>
      <c r="AL228" s="84" t="s">
        <v>2757</v>
      </c>
      <c r="AM228" s="81" t="s">
        <v>363</v>
      </c>
      <c r="AN228" s="83">
        <v>41341.330243055556</v>
      </c>
      <c r="AO228" s="84" t="s">
        <v>2760</v>
      </c>
      <c r="AP228" s="81" t="b">
        <v>0</v>
      </c>
      <c r="AQ228" s="81" t="b">
        <v>0</v>
      </c>
      <c r="AR228" s="81" t="b">
        <v>1</v>
      </c>
      <c r="AS228" s="81" t="s">
        <v>297</v>
      </c>
      <c r="AT228" s="81">
        <v>1293</v>
      </c>
      <c r="AU228" s="84" t="s">
        <v>2762</v>
      </c>
      <c r="AV228" s="81" t="b">
        <v>1</v>
      </c>
      <c r="AW228" s="81" t="s">
        <v>423</v>
      </c>
      <c r="AX228" s="84" t="s">
        <v>2767</v>
      </c>
      <c r="AY228" s="81" t="s">
        <v>65</v>
      </c>
      <c r="AZ228" s="48"/>
      <c r="BA228" s="48"/>
      <c r="BB228" s="48"/>
      <c r="BC228" s="48"/>
      <c r="BD228" s="48"/>
      <c r="BE228" s="48"/>
      <c r="BF228" s="48"/>
      <c r="BG228" s="48"/>
      <c r="BH228" s="48"/>
      <c r="BI228" s="48"/>
      <c r="BJ228" s="117" t="s">
        <v>2756</v>
      </c>
      <c r="BK228" s="120" t="str">
        <f>VLOOKUP(Vertices[[#This Row],[State]],'Sentiment Classification'!E:G,3,FALSE)</f>
        <v>North</v>
      </c>
      <c r="BL228" s="65" t="str">
        <f>REPLACE(INDEX(GroupVertices[Group], MATCH(Vertices[[#This Row],[Vertex]],GroupVertices[Vertex],0)),1,1,"")</f>
        <v>orth</v>
      </c>
    </row>
    <row r="229" spans="1:64" x14ac:dyDescent="0.25">
      <c r="A229" s="64" t="s">
        <v>2772</v>
      </c>
      <c r="B229" s="79"/>
      <c r="C229" s="79"/>
      <c r="D229" s="87"/>
      <c r="E229" s="104"/>
      <c r="F229" s="75" t="s">
        <v>2830</v>
      </c>
      <c r="G229" s="105"/>
      <c r="H229" s="77"/>
      <c r="I229" s="90"/>
      <c r="J229" s="106"/>
      <c r="K229" s="77" t="s">
        <v>2976</v>
      </c>
      <c r="L229" s="107"/>
      <c r="M229" s="101">
        <v>5926.2060546875</v>
      </c>
      <c r="N229" s="101">
        <v>9306.7001953125</v>
      </c>
      <c r="O229" s="102"/>
      <c r="P229" s="103"/>
      <c r="Q229" s="103"/>
      <c r="R229" s="73"/>
      <c r="S229" s="48"/>
      <c r="T229" s="48"/>
      <c r="U229" s="49"/>
      <c r="V229" s="49"/>
      <c r="W229" s="49"/>
      <c r="X229" s="49"/>
      <c r="Y229" s="49"/>
      <c r="Z229" s="49"/>
      <c r="AA229" s="91">
        <v>229</v>
      </c>
      <c r="AB229" s="91"/>
      <c r="AC229" s="92"/>
      <c r="AD229" s="66" t="s">
        <v>2896</v>
      </c>
      <c r="AE229" s="66">
        <v>229</v>
      </c>
      <c r="AF229" s="66">
        <v>1228</v>
      </c>
      <c r="AG229" s="66">
        <v>17697</v>
      </c>
      <c r="AH229" s="66">
        <v>427</v>
      </c>
      <c r="AI229" s="66">
        <v>19800</v>
      </c>
      <c r="AJ229" s="66" t="s">
        <v>2913</v>
      </c>
      <c r="AK229" s="66" t="s">
        <v>2925</v>
      </c>
      <c r="AL229" s="66"/>
      <c r="AM229" s="66" t="s">
        <v>387</v>
      </c>
      <c r="AN229" s="68">
        <v>41215.702905092592</v>
      </c>
      <c r="AO229" s="69" t="s">
        <v>2939</v>
      </c>
      <c r="AP229" s="66" t="b">
        <v>0</v>
      </c>
      <c r="AQ229" s="66" t="b">
        <v>0</v>
      </c>
      <c r="AR229" s="66" t="b">
        <v>1</v>
      </c>
      <c r="AS229" s="66" t="s">
        <v>297</v>
      </c>
      <c r="AT229" s="66">
        <v>32</v>
      </c>
      <c r="AU229" s="69" t="s">
        <v>2951</v>
      </c>
      <c r="AV229" s="66" t="b">
        <v>0</v>
      </c>
      <c r="AW229" s="66" t="s">
        <v>423</v>
      </c>
      <c r="AX229" s="69" t="s">
        <v>2959</v>
      </c>
      <c r="AY229" s="66" t="s">
        <v>66</v>
      </c>
      <c r="AZ229" s="48"/>
      <c r="BA229" s="48"/>
      <c r="BB229" s="48"/>
      <c r="BC229" s="48"/>
      <c r="BD229" s="48"/>
      <c r="BE229" s="48"/>
      <c r="BF229" s="118"/>
      <c r="BG229" s="118"/>
      <c r="BH229" s="118"/>
      <c r="BI229" s="118"/>
      <c r="BJ229" s="117" t="s">
        <v>2993</v>
      </c>
      <c r="BK229" s="120" t="str">
        <f>VLOOKUP(Vertices[[#This Row],[State]],'Sentiment Classification'!E:G,3,FALSE)</f>
        <v>North</v>
      </c>
      <c r="BL229" s="65" t="s">
        <v>9475</v>
      </c>
    </row>
    <row r="230" spans="1:64" x14ac:dyDescent="0.25">
      <c r="A230" s="64" t="s">
        <v>2773</v>
      </c>
      <c r="B230" s="79"/>
      <c r="C230" s="79"/>
      <c r="D230" s="87"/>
      <c r="E230" s="104"/>
      <c r="F230" s="75" t="s">
        <v>2831</v>
      </c>
      <c r="G230" s="105"/>
      <c r="H230" s="77"/>
      <c r="I230" s="90"/>
      <c r="J230" s="106"/>
      <c r="K230" s="77" t="s">
        <v>2977</v>
      </c>
      <c r="L230" s="107"/>
      <c r="M230" s="101">
        <v>2918.22021484375</v>
      </c>
      <c r="N230" s="101">
        <v>3492.659423828125</v>
      </c>
      <c r="O230" s="102"/>
      <c r="P230" s="103"/>
      <c r="Q230" s="103"/>
      <c r="R230" s="73"/>
      <c r="S230" s="48">
        <v>0</v>
      </c>
      <c r="T230" s="48">
        <v>1</v>
      </c>
      <c r="U230" s="49">
        <v>0</v>
      </c>
      <c r="V230" s="49">
        <v>1.4840000000000001E-3</v>
      </c>
      <c r="W230" s="49">
        <v>9.9700000000000006E-4</v>
      </c>
      <c r="X230" s="49">
        <v>0.48002499999999998</v>
      </c>
      <c r="Y230" s="49">
        <v>0</v>
      </c>
      <c r="Z230" s="49">
        <v>0</v>
      </c>
      <c r="AA230" s="91">
        <v>230</v>
      </c>
      <c r="AB230" s="91"/>
      <c r="AC230" s="92"/>
      <c r="AD230" s="66" t="s">
        <v>2897</v>
      </c>
      <c r="AE230" s="66">
        <v>34</v>
      </c>
      <c r="AF230" s="66">
        <v>19</v>
      </c>
      <c r="AG230" s="66">
        <v>34</v>
      </c>
      <c r="AH230" s="66">
        <v>90</v>
      </c>
      <c r="AI230" s="66">
        <v>19800</v>
      </c>
      <c r="AJ230" s="66"/>
      <c r="AK230" s="66"/>
      <c r="AL230" s="66"/>
      <c r="AM230" s="66" t="s">
        <v>477</v>
      </c>
      <c r="AN230" s="68">
        <v>41699.546898148146</v>
      </c>
      <c r="AO230" s="66"/>
      <c r="AP230" s="66" t="b">
        <v>1</v>
      </c>
      <c r="AQ230" s="66" t="b">
        <v>0</v>
      </c>
      <c r="AR230" s="66" t="b">
        <v>0</v>
      </c>
      <c r="AS230" s="66" t="s">
        <v>297</v>
      </c>
      <c r="AT230" s="66">
        <v>0</v>
      </c>
      <c r="AU230" s="69" t="s">
        <v>409</v>
      </c>
      <c r="AV230" s="66" t="b">
        <v>0</v>
      </c>
      <c r="AW230" s="66" t="s">
        <v>423</v>
      </c>
      <c r="AX230" s="69" t="s">
        <v>2960</v>
      </c>
      <c r="AY230" s="66" t="s">
        <v>66</v>
      </c>
      <c r="AZ230" s="48" t="s">
        <v>2813</v>
      </c>
      <c r="BA230" s="48" t="s">
        <v>2813</v>
      </c>
      <c r="BB230" s="48" t="s">
        <v>525</v>
      </c>
      <c r="BC230" s="48" t="s">
        <v>525</v>
      </c>
      <c r="BD230" s="48"/>
      <c r="BE230" s="48"/>
      <c r="BF230" s="118" t="s">
        <v>8909</v>
      </c>
      <c r="BG230" s="118" t="s">
        <v>8909</v>
      </c>
      <c r="BH230" s="118" t="s">
        <v>9238</v>
      </c>
      <c r="BI230" s="118" t="s">
        <v>9238</v>
      </c>
      <c r="BJ230" s="117" t="s">
        <v>2993</v>
      </c>
      <c r="BK230" s="120" t="str">
        <f>VLOOKUP(Vertices[[#This Row],[State]],'Sentiment Classification'!E:G,3,FALSE)</f>
        <v>North</v>
      </c>
      <c r="BL230" s="65" t="str">
        <f>REPLACE(INDEX(GroupVertices[Group], MATCH(Vertices[[#This Row],[Vertex]],GroupVertices[Vertex],0)),1,1,"")</f>
        <v>orth</v>
      </c>
    </row>
    <row r="231" spans="1:64" x14ac:dyDescent="0.25">
      <c r="A231" s="64" t="s">
        <v>2774</v>
      </c>
      <c r="B231" s="79"/>
      <c r="C231" s="79"/>
      <c r="D231" s="87"/>
      <c r="E231" s="104"/>
      <c r="F231" s="75" t="s">
        <v>2832</v>
      </c>
      <c r="G231" s="105"/>
      <c r="H231" s="77"/>
      <c r="I231" s="90"/>
      <c r="J231" s="106"/>
      <c r="K231" s="77" t="s">
        <v>2978</v>
      </c>
      <c r="L231" s="107"/>
      <c r="M231" s="101">
        <v>5881.87158203125</v>
      </c>
      <c r="N231" s="101">
        <v>8744.8486328125</v>
      </c>
      <c r="O231" s="102"/>
      <c r="P231" s="103"/>
      <c r="Q231" s="103"/>
      <c r="R231" s="73"/>
      <c r="S231" s="48"/>
      <c r="T231" s="48"/>
      <c r="U231" s="49"/>
      <c r="V231" s="49"/>
      <c r="W231" s="49"/>
      <c r="X231" s="49"/>
      <c r="Y231" s="49"/>
      <c r="Z231" s="49"/>
      <c r="AA231" s="91">
        <v>231</v>
      </c>
      <c r="AB231" s="91"/>
      <c r="AC231" s="92"/>
      <c r="AD231" s="66" t="s">
        <v>2898</v>
      </c>
      <c r="AE231" s="66">
        <v>562</v>
      </c>
      <c r="AF231" s="66">
        <v>670</v>
      </c>
      <c r="AG231" s="66">
        <v>3309</v>
      </c>
      <c r="AH231" s="66">
        <v>110</v>
      </c>
      <c r="AI231" s="66">
        <v>-25200</v>
      </c>
      <c r="AJ231" s="66" t="s">
        <v>2914</v>
      </c>
      <c r="AK231" s="66" t="s">
        <v>2926</v>
      </c>
      <c r="AL231" s="69" t="s">
        <v>2934</v>
      </c>
      <c r="AM231" s="66" t="s">
        <v>391</v>
      </c>
      <c r="AN231" s="68">
        <v>40969.600671296299</v>
      </c>
      <c r="AO231" s="69" t="s">
        <v>2940</v>
      </c>
      <c r="AP231" s="66" t="b">
        <v>1</v>
      </c>
      <c r="AQ231" s="66" t="b">
        <v>0</v>
      </c>
      <c r="AR231" s="66" t="b">
        <v>1</v>
      </c>
      <c r="AS231" s="66" t="s">
        <v>297</v>
      </c>
      <c r="AT231" s="66">
        <v>3</v>
      </c>
      <c r="AU231" s="69" t="s">
        <v>409</v>
      </c>
      <c r="AV231" s="66" t="b">
        <v>0</v>
      </c>
      <c r="AW231" s="66" t="s">
        <v>423</v>
      </c>
      <c r="AX231" s="69" t="s">
        <v>2961</v>
      </c>
      <c r="AY231" s="66" t="s">
        <v>66</v>
      </c>
      <c r="AZ231" s="48"/>
      <c r="BA231" s="48"/>
      <c r="BB231" s="48"/>
      <c r="BC231" s="48"/>
      <c r="BD231" s="48"/>
      <c r="BE231" s="48"/>
      <c r="BF231" s="118"/>
      <c r="BG231" s="118"/>
      <c r="BH231" s="118"/>
      <c r="BI231" s="118"/>
      <c r="BJ231" s="117" t="s">
        <v>2993</v>
      </c>
      <c r="BK231" s="120" t="str">
        <f>VLOOKUP(Vertices[[#This Row],[State]],'Sentiment Classification'!E:G,3,FALSE)</f>
        <v>North</v>
      </c>
      <c r="BL231" s="65" t="s">
        <v>9475</v>
      </c>
    </row>
    <row r="232" spans="1:64" x14ac:dyDescent="0.25">
      <c r="A232" s="64" t="s">
        <v>2775</v>
      </c>
      <c r="B232" s="79"/>
      <c r="C232" s="79"/>
      <c r="D232" s="87"/>
      <c r="E232" s="104"/>
      <c r="F232" s="75" t="s">
        <v>418</v>
      </c>
      <c r="G232" s="105"/>
      <c r="H232" s="77"/>
      <c r="I232" s="90"/>
      <c r="J232" s="106"/>
      <c r="K232" s="77" t="s">
        <v>2979</v>
      </c>
      <c r="L232" s="107"/>
      <c r="M232" s="101">
        <v>2881.06494140625</v>
      </c>
      <c r="N232" s="101">
        <v>3537.047607421875</v>
      </c>
      <c r="O232" s="102"/>
      <c r="P232" s="103"/>
      <c r="Q232" s="103"/>
      <c r="R232" s="73"/>
      <c r="S232" s="48">
        <v>0</v>
      </c>
      <c r="T232" s="48">
        <v>1</v>
      </c>
      <c r="U232" s="49">
        <v>0</v>
      </c>
      <c r="V232" s="49">
        <v>1.4840000000000001E-3</v>
      </c>
      <c r="W232" s="49">
        <v>9.9700000000000006E-4</v>
      </c>
      <c r="X232" s="49">
        <v>0.48002499999999998</v>
      </c>
      <c r="Y232" s="49">
        <v>0</v>
      </c>
      <c r="Z232" s="49">
        <v>0</v>
      </c>
      <c r="AA232" s="91">
        <v>232</v>
      </c>
      <c r="AB232" s="91"/>
      <c r="AC232" s="92"/>
      <c r="AD232" s="66" t="s">
        <v>2899</v>
      </c>
      <c r="AE232" s="66">
        <v>7</v>
      </c>
      <c r="AF232" s="66">
        <v>0</v>
      </c>
      <c r="AG232" s="66">
        <v>3</v>
      </c>
      <c r="AH232" s="66">
        <v>1</v>
      </c>
      <c r="AI232" s="66"/>
      <c r="AJ232" s="66"/>
      <c r="AK232" s="66"/>
      <c r="AL232" s="66"/>
      <c r="AM232" s="66"/>
      <c r="AN232" s="68">
        <v>42845.198923611111</v>
      </c>
      <c r="AO232" s="66"/>
      <c r="AP232" s="66" t="b">
        <v>1</v>
      </c>
      <c r="AQ232" s="66" t="b">
        <v>1</v>
      </c>
      <c r="AR232" s="66" t="b">
        <v>0</v>
      </c>
      <c r="AS232" s="66" t="s">
        <v>297</v>
      </c>
      <c r="AT232" s="66">
        <v>0</v>
      </c>
      <c r="AU232" s="66"/>
      <c r="AV232" s="66" t="b">
        <v>0</v>
      </c>
      <c r="AW232" s="66" t="s">
        <v>423</v>
      </c>
      <c r="AX232" s="69" t="s">
        <v>2962</v>
      </c>
      <c r="AY232" s="66" t="s">
        <v>66</v>
      </c>
      <c r="AZ232" s="48"/>
      <c r="BA232" s="48"/>
      <c r="BB232" s="48"/>
      <c r="BC232" s="48"/>
      <c r="BD232" s="48"/>
      <c r="BE232" s="48"/>
      <c r="BF232" s="118" t="s">
        <v>8910</v>
      </c>
      <c r="BG232" s="118" t="s">
        <v>8910</v>
      </c>
      <c r="BH232" s="118" t="s">
        <v>9239</v>
      </c>
      <c r="BI232" s="118" t="s">
        <v>9239</v>
      </c>
      <c r="BJ232" s="117" t="s">
        <v>2993</v>
      </c>
      <c r="BK232" s="120" t="str">
        <f>VLOOKUP(Vertices[[#This Row],[State]],'Sentiment Classification'!E:G,3,FALSE)</f>
        <v>North</v>
      </c>
      <c r="BL232" s="65" t="str">
        <f>REPLACE(INDEX(GroupVertices[Group], MATCH(Vertices[[#This Row],[Vertex]],GroupVertices[Vertex],0)),1,1,"")</f>
        <v>orth</v>
      </c>
    </row>
    <row r="233" spans="1:64" x14ac:dyDescent="0.25">
      <c r="A233" s="64" t="s">
        <v>2776</v>
      </c>
      <c r="B233" s="79"/>
      <c r="C233" s="79"/>
      <c r="D233" s="87"/>
      <c r="E233" s="104"/>
      <c r="F233" s="75" t="s">
        <v>2955</v>
      </c>
      <c r="G233" s="105"/>
      <c r="H233" s="77"/>
      <c r="I233" s="90"/>
      <c r="J233" s="106"/>
      <c r="K233" s="77" t="s">
        <v>2980</v>
      </c>
      <c r="L233" s="107"/>
      <c r="M233" s="101">
        <v>2387.5029296875</v>
      </c>
      <c r="N233" s="101">
        <v>2994.140869140625</v>
      </c>
      <c r="O233" s="102"/>
      <c r="P233" s="103"/>
      <c r="Q233" s="103"/>
      <c r="R233" s="73"/>
      <c r="S233" s="48">
        <v>1</v>
      </c>
      <c r="T233" s="48">
        <v>0</v>
      </c>
      <c r="U233" s="49">
        <v>0</v>
      </c>
      <c r="V233" s="49">
        <v>1</v>
      </c>
      <c r="W233" s="49">
        <v>0</v>
      </c>
      <c r="X233" s="49">
        <v>0.99999899999999997</v>
      </c>
      <c r="Y233" s="49">
        <v>0</v>
      </c>
      <c r="Z233" s="49">
        <v>0</v>
      </c>
      <c r="AA233" s="91">
        <v>233</v>
      </c>
      <c r="AB233" s="91"/>
      <c r="AC233" s="92"/>
      <c r="AD233" s="66" t="s">
        <v>2900</v>
      </c>
      <c r="AE233" s="66">
        <v>17</v>
      </c>
      <c r="AF233" s="66">
        <v>41678</v>
      </c>
      <c r="AG233" s="66">
        <v>45831</v>
      </c>
      <c r="AH233" s="66">
        <v>190</v>
      </c>
      <c r="AI233" s="66">
        <v>-39600</v>
      </c>
      <c r="AJ233" s="66" t="s">
        <v>2915</v>
      </c>
      <c r="AK233" s="66" t="s">
        <v>2927</v>
      </c>
      <c r="AL233" s="69" t="s">
        <v>2935</v>
      </c>
      <c r="AM233" s="66" t="s">
        <v>1203</v>
      </c>
      <c r="AN233" s="68">
        <v>40112.532951388886</v>
      </c>
      <c r="AO233" s="69" t="s">
        <v>2941</v>
      </c>
      <c r="AP233" s="66" t="b">
        <v>0</v>
      </c>
      <c r="AQ233" s="66" t="b">
        <v>0</v>
      </c>
      <c r="AR233" s="66" t="b">
        <v>1</v>
      </c>
      <c r="AS233" s="66" t="s">
        <v>297</v>
      </c>
      <c r="AT233" s="66">
        <v>488</v>
      </c>
      <c r="AU233" s="69" t="s">
        <v>2952</v>
      </c>
      <c r="AV233" s="66" t="b">
        <v>0</v>
      </c>
      <c r="AW233" s="66" t="s">
        <v>423</v>
      </c>
      <c r="AX233" s="69" t="s">
        <v>2963</v>
      </c>
      <c r="AY233" s="66" t="s">
        <v>66</v>
      </c>
      <c r="AZ233" s="48"/>
      <c r="BA233" s="48"/>
      <c r="BB233" s="48"/>
      <c r="BC233" s="48"/>
      <c r="BD233" s="48"/>
      <c r="BE233" s="48"/>
      <c r="BF233" s="118"/>
      <c r="BG233" s="118"/>
      <c r="BH233" s="118"/>
      <c r="BI233" s="118"/>
      <c r="BJ233" s="117" t="s">
        <v>2993</v>
      </c>
      <c r="BK233" s="120" t="str">
        <f>VLOOKUP(Vertices[[#This Row],[State]],'Sentiment Classification'!E:G,3,FALSE)</f>
        <v>North</v>
      </c>
      <c r="BL233" s="65" t="str">
        <f>REPLACE(INDEX(GroupVertices[Group], MATCH(Vertices[[#This Row],[Vertex]],GroupVertices[Vertex],0)),1,1,"")</f>
        <v>orth</v>
      </c>
    </row>
    <row r="234" spans="1:64" x14ac:dyDescent="0.25">
      <c r="A234" s="64" t="s">
        <v>2777</v>
      </c>
      <c r="B234" s="79"/>
      <c r="C234" s="79"/>
      <c r="D234" s="87"/>
      <c r="E234" s="104"/>
      <c r="F234" s="75" t="s">
        <v>2956</v>
      </c>
      <c r="G234" s="105"/>
      <c r="H234" s="77"/>
      <c r="I234" s="90"/>
      <c r="J234" s="106"/>
      <c r="K234" s="77" t="s">
        <v>2981</v>
      </c>
      <c r="L234" s="107"/>
      <c r="M234" s="101">
        <v>2818.008056640625</v>
      </c>
      <c r="N234" s="101">
        <v>3572.719482421875</v>
      </c>
      <c r="O234" s="102"/>
      <c r="P234" s="103"/>
      <c r="Q234" s="103"/>
      <c r="R234" s="73"/>
      <c r="S234" s="48">
        <v>0</v>
      </c>
      <c r="T234" s="48">
        <v>1</v>
      </c>
      <c r="U234" s="49">
        <v>0</v>
      </c>
      <c r="V234" s="49">
        <v>1</v>
      </c>
      <c r="W234" s="49">
        <v>0</v>
      </c>
      <c r="X234" s="49">
        <v>0.99999899999999997</v>
      </c>
      <c r="Y234" s="49">
        <v>0</v>
      </c>
      <c r="Z234" s="49">
        <v>0</v>
      </c>
      <c r="AA234" s="91">
        <v>234</v>
      </c>
      <c r="AB234" s="91"/>
      <c r="AC234" s="92"/>
      <c r="AD234" s="66" t="s">
        <v>2901</v>
      </c>
      <c r="AE234" s="66">
        <v>15</v>
      </c>
      <c r="AF234" s="66">
        <v>1</v>
      </c>
      <c r="AG234" s="66">
        <v>13</v>
      </c>
      <c r="AH234" s="66">
        <v>67</v>
      </c>
      <c r="AI234" s="66"/>
      <c r="AJ234" s="66"/>
      <c r="AK234" s="66" t="s">
        <v>2928</v>
      </c>
      <c r="AL234" s="66"/>
      <c r="AM234" s="66"/>
      <c r="AN234" s="68">
        <v>42846.309849537036</v>
      </c>
      <c r="AO234" s="66"/>
      <c r="AP234" s="66" t="b">
        <v>1</v>
      </c>
      <c r="AQ234" s="66" t="b">
        <v>0</v>
      </c>
      <c r="AR234" s="66" t="b">
        <v>1</v>
      </c>
      <c r="AS234" s="66" t="s">
        <v>297</v>
      </c>
      <c r="AT234" s="66">
        <v>0</v>
      </c>
      <c r="AU234" s="66"/>
      <c r="AV234" s="66" t="b">
        <v>0</v>
      </c>
      <c r="AW234" s="66" t="s">
        <v>423</v>
      </c>
      <c r="AX234" s="69" t="s">
        <v>2964</v>
      </c>
      <c r="AY234" s="66" t="s">
        <v>66</v>
      </c>
      <c r="AZ234" s="48" t="s">
        <v>2815</v>
      </c>
      <c r="BA234" s="48" t="s">
        <v>2815</v>
      </c>
      <c r="BB234" s="48" t="s">
        <v>2827</v>
      </c>
      <c r="BC234" s="48" t="s">
        <v>2827</v>
      </c>
      <c r="BD234" s="48"/>
      <c r="BE234" s="48"/>
      <c r="BF234" s="118" t="s">
        <v>8911</v>
      </c>
      <c r="BG234" s="118" t="s">
        <v>8911</v>
      </c>
      <c r="BH234" s="118" t="s">
        <v>9240</v>
      </c>
      <c r="BI234" s="118" t="s">
        <v>9240</v>
      </c>
      <c r="BJ234" s="117" t="s">
        <v>2993</v>
      </c>
      <c r="BK234" s="120" t="str">
        <f>VLOOKUP(Vertices[[#This Row],[State]],'Sentiment Classification'!E:G,3,FALSE)</f>
        <v>North</v>
      </c>
      <c r="BL234" s="65" t="str">
        <f>REPLACE(INDEX(GroupVertices[Group], MATCH(Vertices[[#This Row],[Vertex]],GroupVertices[Vertex],0)),1,1,"")</f>
        <v>orth</v>
      </c>
    </row>
    <row r="235" spans="1:64" x14ac:dyDescent="0.25">
      <c r="A235" s="64" t="s">
        <v>2778</v>
      </c>
      <c r="B235" s="79"/>
      <c r="C235" s="79"/>
      <c r="D235" s="87"/>
      <c r="E235" s="104"/>
      <c r="F235" s="75" t="s">
        <v>2833</v>
      </c>
      <c r="G235" s="105"/>
      <c r="H235" s="77"/>
      <c r="I235" s="90"/>
      <c r="J235" s="106"/>
      <c r="K235" s="77" t="s">
        <v>2982</v>
      </c>
      <c r="L235" s="107"/>
      <c r="M235" s="101">
        <v>2733.666259765625</v>
      </c>
      <c r="N235" s="101">
        <v>3473.92333984375</v>
      </c>
      <c r="O235" s="102"/>
      <c r="P235" s="103"/>
      <c r="Q235" s="103"/>
      <c r="R235" s="73"/>
      <c r="S235" s="48">
        <v>0</v>
      </c>
      <c r="T235" s="48">
        <v>1</v>
      </c>
      <c r="U235" s="49">
        <v>0</v>
      </c>
      <c r="V235" s="49">
        <v>1.374E-3</v>
      </c>
      <c r="W235" s="49">
        <v>4.1599999999999997E-4</v>
      </c>
      <c r="X235" s="49">
        <v>0.44704100000000002</v>
      </c>
      <c r="Y235" s="49">
        <v>0</v>
      </c>
      <c r="Z235" s="49">
        <v>0</v>
      </c>
      <c r="AA235" s="91">
        <v>235</v>
      </c>
      <c r="AB235" s="91"/>
      <c r="AC235" s="92"/>
      <c r="AD235" s="66" t="s">
        <v>2902</v>
      </c>
      <c r="AE235" s="66">
        <v>65</v>
      </c>
      <c r="AF235" s="66">
        <v>68</v>
      </c>
      <c r="AG235" s="66">
        <v>115</v>
      </c>
      <c r="AH235" s="66">
        <v>110</v>
      </c>
      <c r="AI235" s="66"/>
      <c r="AJ235" s="66" t="s">
        <v>2916</v>
      </c>
      <c r="AK235" s="66" t="s">
        <v>2929</v>
      </c>
      <c r="AL235" s="66"/>
      <c r="AM235" s="66"/>
      <c r="AN235" s="68">
        <v>41026.196180555555</v>
      </c>
      <c r="AO235" s="69" t="s">
        <v>2942</v>
      </c>
      <c r="AP235" s="66" t="b">
        <v>1</v>
      </c>
      <c r="AQ235" s="66" t="b">
        <v>0</v>
      </c>
      <c r="AR235" s="66" t="b">
        <v>1</v>
      </c>
      <c r="AS235" s="66" t="s">
        <v>297</v>
      </c>
      <c r="AT235" s="66">
        <v>0</v>
      </c>
      <c r="AU235" s="69" t="s">
        <v>409</v>
      </c>
      <c r="AV235" s="66" t="b">
        <v>0</v>
      </c>
      <c r="AW235" s="66" t="s">
        <v>423</v>
      </c>
      <c r="AX235" s="69" t="s">
        <v>2965</v>
      </c>
      <c r="AY235" s="66" t="s">
        <v>66</v>
      </c>
      <c r="AZ235" s="48"/>
      <c r="BA235" s="48"/>
      <c r="BB235" s="48"/>
      <c r="BC235" s="48"/>
      <c r="BD235" s="48"/>
      <c r="BE235" s="48"/>
      <c r="BF235" s="118" t="s">
        <v>8912</v>
      </c>
      <c r="BG235" s="118" t="s">
        <v>8912</v>
      </c>
      <c r="BH235" s="118" t="s">
        <v>9241</v>
      </c>
      <c r="BI235" s="118" t="s">
        <v>9241</v>
      </c>
      <c r="BJ235" s="117" t="s">
        <v>2993</v>
      </c>
      <c r="BK235" s="120" t="str">
        <f>VLOOKUP(Vertices[[#This Row],[State]],'Sentiment Classification'!E:G,3,FALSE)</f>
        <v>North</v>
      </c>
      <c r="BL235" s="65" t="str">
        <f>REPLACE(INDEX(GroupVertices[Group], MATCH(Vertices[[#This Row],[Vertex]],GroupVertices[Vertex],0)),1,1,"")</f>
        <v>orth</v>
      </c>
    </row>
    <row r="236" spans="1:64" x14ac:dyDescent="0.25">
      <c r="A236" s="64" t="s">
        <v>2779</v>
      </c>
      <c r="B236" s="79"/>
      <c r="C236" s="79"/>
      <c r="D236" s="87"/>
      <c r="E236" s="104"/>
      <c r="F236" s="75" t="s">
        <v>2834</v>
      </c>
      <c r="G236" s="105"/>
      <c r="H236" s="77"/>
      <c r="I236" s="90"/>
      <c r="J236" s="106"/>
      <c r="K236" s="77" t="s">
        <v>2983</v>
      </c>
      <c r="L236" s="107"/>
      <c r="M236" s="101">
        <v>2821.898193359375</v>
      </c>
      <c r="N236" s="101">
        <v>3634.265869140625</v>
      </c>
      <c r="O236" s="102"/>
      <c r="P236" s="103"/>
      <c r="Q236" s="103"/>
      <c r="R236" s="73"/>
      <c r="S236" s="48">
        <v>0</v>
      </c>
      <c r="T236" s="48">
        <v>1</v>
      </c>
      <c r="U236" s="49">
        <v>0</v>
      </c>
      <c r="V236" s="49">
        <v>1</v>
      </c>
      <c r="W236" s="49">
        <v>0</v>
      </c>
      <c r="X236" s="49">
        <v>0.99999899999999997</v>
      </c>
      <c r="Y236" s="49">
        <v>0</v>
      </c>
      <c r="Z236" s="49">
        <v>0</v>
      </c>
      <c r="AA236" s="91">
        <v>236</v>
      </c>
      <c r="AB236" s="91"/>
      <c r="AC236" s="92"/>
      <c r="AD236" s="66" t="s">
        <v>2903</v>
      </c>
      <c r="AE236" s="66">
        <v>235</v>
      </c>
      <c r="AF236" s="66">
        <v>69</v>
      </c>
      <c r="AG236" s="66">
        <v>90</v>
      </c>
      <c r="AH236" s="66">
        <v>124</v>
      </c>
      <c r="AI236" s="66"/>
      <c r="AJ236" s="66" t="s">
        <v>2917</v>
      </c>
      <c r="AK236" s="66" t="s">
        <v>2511</v>
      </c>
      <c r="AL236" s="66"/>
      <c r="AM236" s="66"/>
      <c r="AN236" s="68">
        <v>40768.688645833332</v>
      </c>
      <c r="AO236" s="69" t="s">
        <v>2943</v>
      </c>
      <c r="AP236" s="66" t="b">
        <v>1</v>
      </c>
      <c r="AQ236" s="66" t="b">
        <v>0</v>
      </c>
      <c r="AR236" s="66" t="b">
        <v>0</v>
      </c>
      <c r="AS236" s="66" t="s">
        <v>297</v>
      </c>
      <c r="AT236" s="66">
        <v>0</v>
      </c>
      <c r="AU236" s="69" t="s">
        <v>409</v>
      </c>
      <c r="AV236" s="66" t="b">
        <v>0</v>
      </c>
      <c r="AW236" s="66" t="s">
        <v>423</v>
      </c>
      <c r="AX236" s="69" t="s">
        <v>2966</v>
      </c>
      <c r="AY236" s="66" t="s">
        <v>66</v>
      </c>
      <c r="AZ236" s="48"/>
      <c r="BA236" s="48"/>
      <c r="BB236" s="48"/>
      <c r="BC236" s="48"/>
      <c r="BD236" s="48"/>
      <c r="BE236" s="48"/>
      <c r="BF236" s="118" t="s">
        <v>8913</v>
      </c>
      <c r="BG236" s="118" t="s">
        <v>8913</v>
      </c>
      <c r="BH236" s="118" t="s">
        <v>9242</v>
      </c>
      <c r="BI236" s="118" t="s">
        <v>9242</v>
      </c>
      <c r="BJ236" s="117" t="s">
        <v>2993</v>
      </c>
      <c r="BK236" s="120" t="str">
        <f>VLOOKUP(Vertices[[#This Row],[State]],'Sentiment Classification'!E:G,3,FALSE)</f>
        <v>North</v>
      </c>
      <c r="BL236" s="65" t="str">
        <f>REPLACE(INDEX(GroupVertices[Group], MATCH(Vertices[[#This Row],[Vertex]],GroupVertices[Vertex],0)),1,1,"")</f>
        <v>orth</v>
      </c>
    </row>
    <row r="237" spans="1:64" x14ac:dyDescent="0.25">
      <c r="A237" s="64" t="s">
        <v>2787</v>
      </c>
      <c r="B237" s="79"/>
      <c r="C237" s="79"/>
      <c r="D237" s="87"/>
      <c r="E237" s="104"/>
      <c r="F237" s="75" t="s">
        <v>2957</v>
      </c>
      <c r="G237" s="105"/>
      <c r="H237" s="77"/>
      <c r="I237" s="90"/>
      <c r="J237" s="106"/>
      <c r="K237" s="77" t="s">
        <v>2984</v>
      </c>
      <c r="L237" s="107"/>
      <c r="M237" s="101">
        <v>2413.518310546875</v>
      </c>
      <c r="N237" s="101">
        <v>3029.006591796875</v>
      </c>
      <c r="O237" s="102"/>
      <c r="P237" s="103"/>
      <c r="Q237" s="103"/>
      <c r="R237" s="73"/>
      <c r="S237" s="48">
        <v>1</v>
      </c>
      <c r="T237" s="48">
        <v>0</v>
      </c>
      <c r="U237" s="49">
        <v>0</v>
      </c>
      <c r="V237" s="49">
        <v>1</v>
      </c>
      <c r="W237" s="49">
        <v>0</v>
      </c>
      <c r="X237" s="49">
        <v>0.99999899999999997</v>
      </c>
      <c r="Y237" s="49">
        <v>0</v>
      </c>
      <c r="Z237" s="49">
        <v>0</v>
      </c>
      <c r="AA237" s="91">
        <v>237</v>
      </c>
      <c r="AB237" s="91"/>
      <c r="AC237" s="92"/>
      <c r="AD237" s="66" t="s">
        <v>2904</v>
      </c>
      <c r="AE237" s="66">
        <v>0</v>
      </c>
      <c r="AF237" s="66">
        <v>3313810</v>
      </c>
      <c r="AG237" s="66">
        <v>96855</v>
      </c>
      <c r="AH237" s="66">
        <v>7012</v>
      </c>
      <c r="AI237" s="66">
        <v>19800</v>
      </c>
      <c r="AJ237" s="66" t="s">
        <v>2918</v>
      </c>
      <c r="AK237" s="66" t="s">
        <v>1163</v>
      </c>
      <c r="AL237" s="69" t="s">
        <v>2936</v>
      </c>
      <c r="AM237" s="66" t="s">
        <v>388</v>
      </c>
      <c r="AN237" s="68">
        <v>39824.714722222219</v>
      </c>
      <c r="AO237" s="66"/>
      <c r="AP237" s="66" t="b">
        <v>0</v>
      </c>
      <c r="AQ237" s="66" t="b">
        <v>0</v>
      </c>
      <c r="AR237" s="66" t="b">
        <v>1</v>
      </c>
      <c r="AS237" s="66" t="s">
        <v>297</v>
      </c>
      <c r="AT237" s="66">
        <v>1212</v>
      </c>
      <c r="AU237" s="69" t="s">
        <v>2953</v>
      </c>
      <c r="AV237" s="66" t="b">
        <v>1</v>
      </c>
      <c r="AW237" s="66" t="s">
        <v>423</v>
      </c>
      <c r="AX237" s="69" t="s">
        <v>2967</v>
      </c>
      <c r="AY237" s="66" t="s">
        <v>65</v>
      </c>
      <c r="AZ237" s="48"/>
      <c r="BA237" s="48"/>
      <c r="BB237" s="48"/>
      <c r="BC237" s="48"/>
      <c r="BD237" s="48"/>
      <c r="BE237" s="48"/>
      <c r="BF237" s="48"/>
      <c r="BG237" s="48"/>
      <c r="BH237" s="48"/>
      <c r="BI237" s="48"/>
      <c r="BJ237" s="117" t="s">
        <v>2993</v>
      </c>
      <c r="BK237" s="120" t="str">
        <f>VLOOKUP(Vertices[[#This Row],[State]],'Sentiment Classification'!E:G,3,FALSE)</f>
        <v>North</v>
      </c>
      <c r="BL237" s="65" t="str">
        <f>REPLACE(INDEX(GroupVertices[Group], MATCH(Vertices[[#This Row],[Vertex]],GroupVertices[Vertex],0)),1,1,"")</f>
        <v>orth</v>
      </c>
    </row>
    <row r="238" spans="1:64" x14ac:dyDescent="0.25">
      <c r="A238" s="64" t="s">
        <v>2780</v>
      </c>
      <c r="B238" s="79"/>
      <c r="C238" s="79"/>
      <c r="D238" s="87"/>
      <c r="E238" s="104"/>
      <c r="F238" s="75" t="s">
        <v>2835</v>
      </c>
      <c r="G238" s="105"/>
      <c r="H238" s="77"/>
      <c r="I238" s="90"/>
      <c r="J238" s="106"/>
      <c r="K238" s="77" t="s">
        <v>2985</v>
      </c>
      <c r="L238" s="107"/>
      <c r="M238" s="101">
        <v>2783.74169921875</v>
      </c>
      <c r="N238" s="101">
        <v>3463.100341796875</v>
      </c>
      <c r="O238" s="102"/>
      <c r="P238" s="103"/>
      <c r="Q238" s="103"/>
      <c r="R238" s="73"/>
      <c r="S238" s="48">
        <v>0</v>
      </c>
      <c r="T238" s="48">
        <v>1</v>
      </c>
      <c r="U238" s="49">
        <v>0</v>
      </c>
      <c r="V238" s="49">
        <v>1.4840000000000001E-3</v>
      </c>
      <c r="W238" s="49">
        <v>9.9700000000000006E-4</v>
      </c>
      <c r="X238" s="49">
        <v>0.48002499999999998</v>
      </c>
      <c r="Y238" s="49">
        <v>0</v>
      </c>
      <c r="Z238" s="49">
        <v>0</v>
      </c>
      <c r="AA238" s="91">
        <v>238</v>
      </c>
      <c r="AB238" s="91"/>
      <c r="AC238" s="92"/>
      <c r="AD238" s="66" t="s">
        <v>2905</v>
      </c>
      <c r="AE238" s="66">
        <v>78</v>
      </c>
      <c r="AF238" s="66">
        <v>153</v>
      </c>
      <c r="AG238" s="66">
        <v>85</v>
      </c>
      <c r="AH238" s="66">
        <v>13</v>
      </c>
      <c r="AI238" s="66"/>
      <c r="AJ238" s="66"/>
      <c r="AK238" s="66" t="s">
        <v>2930</v>
      </c>
      <c r="AL238" s="66"/>
      <c r="AM238" s="66"/>
      <c r="AN238" s="68">
        <v>40322.321192129632</v>
      </c>
      <c r="AO238" s="69" t="s">
        <v>2944</v>
      </c>
      <c r="AP238" s="66" t="b">
        <v>1</v>
      </c>
      <c r="AQ238" s="66" t="b">
        <v>0</v>
      </c>
      <c r="AR238" s="66" t="b">
        <v>0</v>
      </c>
      <c r="AS238" s="66" t="s">
        <v>297</v>
      </c>
      <c r="AT238" s="66">
        <v>0</v>
      </c>
      <c r="AU238" s="69" t="s">
        <v>409</v>
      </c>
      <c r="AV238" s="66" t="b">
        <v>0</v>
      </c>
      <c r="AW238" s="66" t="s">
        <v>423</v>
      </c>
      <c r="AX238" s="69" t="s">
        <v>2968</v>
      </c>
      <c r="AY238" s="66" t="s">
        <v>66</v>
      </c>
      <c r="AZ238" s="48" t="s">
        <v>2816</v>
      </c>
      <c r="BA238" s="48" t="s">
        <v>2816</v>
      </c>
      <c r="BB238" s="48" t="s">
        <v>525</v>
      </c>
      <c r="BC238" s="48" t="s">
        <v>525</v>
      </c>
      <c r="BD238" s="48"/>
      <c r="BE238" s="48"/>
      <c r="BF238" s="118" t="s">
        <v>8914</v>
      </c>
      <c r="BG238" s="118" t="s">
        <v>8914</v>
      </c>
      <c r="BH238" s="118" t="s">
        <v>9243</v>
      </c>
      <c r="BI238" s="118" t="s">
        <v>9243</v>
      </c>
      <c r="BJ238" s="117" t="s">
        <v>2993</v>
      </c>
      <c r="BK238" s="120" t="str">
        <f>VLOOKUP(Vertices[[#This Row],[State]],'Sentiment Classification'!E:G,3,FALSE)</f>
        <v>North</v>
      </c>
      <c r="BL238" s="65" t="str">
        <f>REPLACE(INDEX(GroupVertices[Group], MATCH(Vertices[[#This Row],[Vertex]],GroupVertices[Vertex],0)),1,1,"")</f>
        <v>orth</v>
      </c>
    </row>
    <row r="239" spans="1:64" x14ac:dyDescent="0.25">
      <c r="A239" s="64" t="s">
        <v>2781</v>
      </c>
      <c r="B239" s="79"/>
      <c r="C239" s="79"/>
      <c r="D239" s="87"/>
      <c r="E239" s="104"/>
      <c r="F239" s="75" t="s">
        <v>2836</v>
      </c>
      <c r="G239" s="105"/>
      <c r="H239" s="77"/>
      <c r="I239" s="90"/>
      <c r="J239" s="106"/>
      <c r="K239" s="77" t="s">
        <v>2986</v>
      </c>
      <c r="L239" s="107"/>
      <c r="M239" s="101">
        <v>2901.665771484375</v>
      </c>
      <c r="N239" s="101">
        <v>3529.889404296875</v>
      </c>
      <c r="O239" s="102"/>
      <c r="P239" s="103"/>
      <c r="Q239" s="103"/>
      <c r="R239" s="73"/>
      <c r="S239" s="48">
        <v>0</v>
      </c>
      <c r="T239" s="48">
        <v>1</v>
      </c>
      <c r="U239" s="49">
        <v>0</v>
      </c>
      <c r="V239" s="49">
        <v>1.057E-3</v>
      </c>
      <c r="W239" s="49">
        <v>1.2999999999999999E-5</v>
      </c>
      <c r="X239" s="49">
        <v>0.53093800000000002</v>
      </c>
      <c r="Y239" s="49">
        <v>0</v>
      </c>
      <c r="Z239" s="49">
        <v>0</v>
      </c>
      <c r="AA239" s="91">
        <v>239</v>
      </c>
      <c r="AB239" s="91"/>
      <c r="AC239" s="92"/>
      <c r="AD239" s="66" t="s">
        <v>2906</v>
      </c>
      <c r="AE239" s="66">
        <v>22</v>
      </c>
      <c r="AF239" s="66">
        <v>0</v>
      </c>
      <c r="AG239" s="66">
        <v>36</v>
      </c>
      <c r="AH239" s="66">
        <v>85</v>
      </c>
      <c r="AI239" s="66"/>
      <c r="AJ239" s="66" t="s">
        <v>2919</v>
      </c>
      <c r="AK239" s="66" t="s">
        <v>2307</v>
      </c>
      <c r="AL239" s="66"/>
      <c r="AM239" s="66"/>
      <c r="AN239" s="68">
        <v>42731.538657407407</v>
      </c>
      <c r="AO239" s="66"/>
      <c r="AP239" s="66" t="b">
        <v>1</v>
      </c>
      <c r="AQ239" s="66" t="b">
        <v>0</v>
      </c>
      <c r="AR239" s="66" t="b">
        <v>0</v>
      </c>
      <c r="AS239" s="66" t="s">
        <v>658</v>
      </c>
      <c r="AT239" s="66">
        <v>0</v>
      </c>
      <c r="AU239" s="66"/>
      <c r="AV239" s="66" t="b">
        <v>0</v>
      </c>
      <c r="AW239" s="66" t="s">
        <v>423</v>
      </c>
      <c r="AX239" s="69" t="s">
        <v>2969</v>
      </c>
      <c r="AY239" s="66" t="s">
        <v>66</v>
      </c>
      <c r="AZ239" s="48"/>
      <c r="BA239" s="48"/>
      <c r="BB239" s="48"/>
      <c r="BC239" s="48"/>
      <c r="BD239" s="48"/>
      <c r="BE239" s="48"/>
      <c r="BF239" s="118" t="s">
        <v>8915</v>
      </c>
      <c r="BG239" s="118" t="s">
        <v>8915</v>
      </c>
      <c r="BH239" s="118" t="s">
        <v>9244</v>
      </c>
      <c r="BI239" s="118" t="s">
        <v>9244</v>
      </c>
      <c r="BJ239" s="117" t="s">
        <v>2993</v>
      </c>
      <c r="BK239" s="120" t="str">
        <f>VLOOKUP(Vertices[[#This Row],[State]],'Sentiment Classification'!E:G,3,FALSE)</f>
        <v>North</v>
      </c>
      <c r="BL239" s="65" t="str">
        <f>REPLACE(INDEX(GroupVertices[Group], MATCH(Vertices[[#This Row],[Vertex]],GroupVertices[Vertex],0)),1,1,"")</f>
        <v>orth</v>
      </c>
    </row>
    <row r="240" spans="1:64" x14ac:dyDescent="0.25">
      <c r="A240" s="64" t="s">
        <v>2788</v>
      </c>
      <c r="B240" s="79"/>
      <c r="C240" s="79"/>
      <c r="D240" s="87"/>
      <c r="E240" s="104"/>
      <c r="F240" s="75" t="s">
        <v>2958</v>
      </c>
      <c r="G240" s="105"/>
      <c r="H240" s="77"/>
      <c r="I240" s="90"/>
      <c r="J240" s="106"/>
      <c r="K240" s="77" t="s">
        <v>2987</v>
      </c>
      <c r="L240" s="107"/>
      <c r="M240" s="101">
        <v>5385.5390625</v>
      </c>
      <c r="N240" s="101">
        <v>5653.66357421875</v>
      </c>
      <c r="O240" s="102"/>
      <c r="P240" s="103"/>
      <c r="Q240" s="103"/>
      <c r="R240" s="73"/>
      <c r="S240" s="48">
        <v>3</v>
      </c>
      <c r="T240" s="48">
        <v>0</v>
      </c>
      <c r="U240" s="49">
        <v>1264</v>
      </c>
      <c r="V240" s="49">
        <v>1.3619999999999999E-3</v>
      </c>
      <c r="W240" s="49">
        <v>6.4999999999999994E-5</v>
      </c>
      <c r="X240" s="49">
        <v>1.344487</v>
      </c>
      <c r="Y240" s="49">
        <v>0</v>
      </c>
      <c r="Z240" s="49">
        <v>0</v>
      </c>
      <c r="AA240" s="91">
        <v>240</v>
      </c>
      <c r="AB240" s="91"/>
      <c r="AC240" s="92"/>
      <c r="AD240" s="66" t="s">
        <v>2907</v>
      </c>
      <c r="AE240" s="66">
        <v>78059</v>
      </c>
      <c r="AF240" s="66">
        <v>256919</v>
      </c>
      <c r="AG240" s="66">
        <v>1054126</v>
      </c>
      <c r="AH240" s="66">
        <v>51</v>
      </c>
      <c r="AI240" s="66">
        <v>19800</v>
      </c>
      <c r="AJ240" s="66" t="s">
        <v>2920</v>
      </c>
      <c r="AK240" s="66" t="s">
        <v>2931</v>
      </c>
      <c r="AL240" s="69" t="s">
        <v>2937</v>
      </c>
      <c r="AM240" s="66" t="s">
        <v>363</v>
      </c>
      <c r="AN240" s="68">
        <v>40187.726018518515</v>
      </c>
      <c r="AO240" s="69" t="s">
        <v>2945</v>
      </c>
      <c r="AP240" s="66" t="b">
        <v>0</v>
      </c>
      <c r="AQ240" s="66" t="b">
        <v>0</v>
      </c>
      <c r="AR240" s="66" t="b">
        <v>1</v>
      </c>
      <c r="AS240" s="66" t="s">
        <v>297</v>
      </c>
      <c r="AT240" s="66">
        <v>571</v>
      </c>
      <c r="AU240" s="69" t="s">
        <v>2954</v>
      </c>
      <c r="AV240" s="66" t="b">
        <v>1</v>
      </c>
      <c r="AW240" s="66" t="s">
        <v>423</v>
      </c>
      <c r="AX240" s="69" t="s">
        <v>2970</v>
      </c>
      <c r="AY240" s="66" t="s">
        <v>65</v>
      </c>
      <c r="AZ240" s="48"/>
      <c r="BA240" s="48"/>
      <c r="BB240" s="48"/>
      <c r="BC240" s="48"/>
      <c r="BD240" s="48"/>
      <c r="BE240" s="48"/>
      <c r="BF240" s="48"/>
      <c r="BG240" s="48"/>
      <c r="BH240" s="48"/>
      <c r="BI240" s="48"/>
      <c r="BJ240" s="117" t="s">
        <v>9452</v>
      </c>
      <c r="BK240" s="119" t="s">
        <v>9452</v>
      </c>
      <c r="BL240" s="65" t="str">
        <f>REPLACE(INDEX(GroupVertices[Group], MATCH(Vertices[[#This Row],[Vertex]],GroupVertices[Vertex],0)),1,1,"")</f>
        <v>A</v>
      </c>
    </row>
    <row r="241" spans="1:64" x14ac:dyDescent="0.25">
      <c r="A241" s="64" t="s">
        <v>2782</v>
      </c>
      <c r="B241" s="79"/>
      <c r="C241" s="79"/>
      <c r="D241" s="87"/>
      <c r="E241" s="104"/>
      <c r="F241" s="75" t="s">
        <v>2837</v>
      </c>
      <c r="G241" s="105"/>
      <c r="H241" s="77"/>
      <c r="I241" s="90"/>
      <c r="J241" s="106"/>
      <c r="K241" s="77" t="s">
        <v>2988</v>
      </c>
      <c r="L241" s="107"/>
      <c r="M241" s="101">
        <v>2759.174560546875</v>
      </c>
      <c r="N241" s="101">
        <v>3408.178955078125</v>
      </c>
      <c r="O241" s="102"/>
      <c r="P241" s="103"/>
      <c r="Q241" s="103"/>
      <c r="R241" s="73"/>
      <c r="S241" s="48">
        <v>0</v>
      </c>
      <c r="T241" s="48">
        <v>1</v>
      </c>
      <c r="U241" s="49">
        <v>0</v>
      </c>
      <c r="V241" s="49">
        <v>1.4840000000000001E-3</v>
      </c>
      <c r="W241" s="49">
        <v>9.9700000000000006E-4</v>
      </c>
      <c r="X241" s="49">
        <v>0.48002499999999998</v>
      </c>
      <c r="Y241" s="49">
        <v>0</v>
      </c>
      <c r="Z241" s="49">
        <v>0</v>
      </c>
      <c r="AA241" s="91">
        <v>241</v>
      </c>
      <c r="AB241" s="91"/>
      <c r="AC241" s="92"/>
      <c r="AD241" s="66" t="s">
        <v>2908</v>
      </c>
      <c r="AE241" s="66">
        <v>587</v>
      </c>
      <c r="AF241" s="66">
        <v>1941</v>
      </c>
      <c r="AG241" s="66">
        <v>17232</v>
      </c>
      <c r="AH241" s="66">
        <v>4195</v>
      </c>
      <c r="AI241" s="66">
        <v>19800</v>
      </c>
      <c r="AJ241" s="66" t="s">
        <v>2921</v>
      </c>
      <c r="AK241" s="66" t="s">
        <v>365</v>
      </c>
      <c r="AL241" s="66"/>
      <c r="AM241" s="66" t="s">
        <v>363</v>
      </c>
      <c r="AN241" s="68">
        <v>41520.309965277775</v>
      </c>
      <c r="AO241" s="69" t="s">
        <v>2946</v>
      </c>
      <c r="AP241" s="66" t="b">
        <v>0</v>
      </c>
      <c r="AQ241" s="66" t="b">
        <v>0</v>
      </c>
      <c r="AR241" s="66" t="b">
        <v>1</v>
      </c>
      <c r="AS241" s="66" t="s">
        <v>297</v>
      </c>
      <c r="AT241" s="66">
        <v>14</v>
      </c>
      <c r="AU241" s="69" t="s">
        <v>409</v>
      </c>
      <c r="AV241" s="66" t="b">
        <v>0</v>
      </c>
      <c r="AW241" s="66" t="s">
        <v>423</v>
      </c>
      <c r="AX241" s="69" t="s">
        <v>2971</v>
      </c>
      <c r="AY241" s="66" t="s">
        <v>66</v>
      </c>
      <c r="AZ241" s="48"/>
      <c r="BA241" s="48"/>
      <c r="BB241" s="48"/>
      <c r="BC241" s="48"/>
      <c r="BD241" s="48"/>
      <c r="BE241" s="48"/>
      <c r="BF241" s="118" t="s">
        <v>8916</v>
      </c>
      <c r="BG241" s="118" t="s">
        <v>8916</v>
      </c>
      <c r="BH241" s="118" t="s">
        <v>9245</v>
      </c>
      <c r="BI241" s="118" t="s">
        <v>9245</v>
      </c>
      <c r="BJ241" s="117" t="s">
        <v>2993</v>
      </c>
      <c r="BK241" s="120" t="str">
        <f>VLOOKUP(Vertices[[#This Row],[State]],'Sentiment Classification'!E:G,3,FALSE)</f>
        <v>North</v>
      </c>
      <c r="BL241" s="65" t="str">
        <f>REPLACE(INDEX(GroupVertices[Group], MATCH(Vertices[[#This Row],[Vertex]],GroupVertices[Vertex],0)),1,1,"")</f>
        <v>orth</v>
      </c>
    </row>
    <row r="242" spans="1:64" x14ac:dyDescent="0.25">
      <c r="A242" s="64" t="s">
        <v>2783</v>
      </c>
      <c r="B242" s="79"/>
      <c r="C242" s="79"/>
      <c r="D242" s="87"/>
      <c r="E242" s="104"/>
      <c r="F242" s="75" t="s">
        <v>2838</v>
      </c>
      <c r="G242" s="105"/>
      <c r="H242" s="77"/>
      <c r="I242" s="90"/>
      <c r="J242" s="106"/>
      <c r="K242" s="77" t="s">
        <v>2989</v>
      </c>
      <c r="L242" s="107"/>
      <c r="M242" s="101">
        <v>2898.398681640625</v>
      </c>
      <c r="N242" s="101">
        <v>3577.473388671875</v>
      </c>
      <c r="O242" s="102"/>
      <c r="P242" s="103"/>
      <c r="Q242" s="103"/>
      <c r="R242" s="73"/>
      <c r="S242" s="48">
        <v>0</v>
      </c>
      <c r="T242" s="48">
        <v>3</v>
      </c>
      <c r="U242" s="49">
        <v>2419.7876379999998</v>
      </c>
      <c r="V242" s="49">
        <v>1.8799999999999999E-3</v>
      </c>
      <c r="W242" s="49">
        <v>1.4350000000000001E-3</v>
      </c>
      <c r="X242" s="49">
        <v>1.130549</v>
      </c>
      <c r="Y242" s="49">
        <v>0</v>
      </c>
      <c r="Z242" s="49">
        <v>0</v>
      </c>
      <c r="AA242" s="91">
        <v>242</v>
      </c>
      <c r="AB242" s="91"/>
      <c r="AC242" s="92"/>
      <c r="AD242" s="66" t="s">
        <v>2909</v>
      </c>
      <c r="AE242" s="66">
        <v>511</v>
      </c>
      <c r="AF242" s="66">
        <v>28</v>
      </c>
      <c r="AG242" s="66">
        <v>147</v>
      </c>
      <c r="AH242" s="66">
        <v>27</v>
      </c>
      <c r="AI242" s="66"/>
      <c r="AJ242" s="66" t="s">
        <v>2922</v>
      </c>
      <c r="AK242" s="66" t="s">
        <v>2932</v>
      </c>
      <c r="AL242" s="66"/>
      <c r="AM242" s="66"/>
      <c r="AN242" s="68">
        <v>41591.522326388891</v>
      </c>
      <c r="AO242" s="69" t="s">
        <v>2947</v>
      </c>
      <c r="AP242" s="66" t="b">
        <v>1</v>
      </c>
      <c r="AQ242" s="66" t="b">
        <v>0</v>
      </c>
      <c r="AR242" s="66" t="b">
        <v>1</v>
      </c>
      <c r="AS242" s="66" t="s">
        <v>297</v>
      </c>
      <c r="AT242" s="66">
        <v>0</v>
      </c>
      <c r="AU242" s="69" t="s">
        <v>409</v>
      </c>
      <c r="AV242" s="66" t="b">
        <v>0</v>
      </c>
      <c r="AW242" s="66" t="s">
        <v>423</v>
      </c>
      <c r="AX242" s="69" t="s">
        <v>2972</v>
      </c>
      <c r="AY242" s="66" t="s">
        <v>66</v>
      </c>
      <c r="AZ242" s="48"/>
      <c r="BA242" s="48"/>
      <c r="BB242" s="48"/>
      <c r="BC242" s="48"/>
      <c r="BD242" s="48"/>
      <c r="BE242" s="48"/>
      <c r="BF242" s="118" t="s">
        <v>8917</v>
      </c>
      <c r="BG242" s="118" t="s">
        <v>8917</v>
      </c>
      <c r="BH242" s="118" t="s">
        <v>9246</v>
      </c>
      <c r="BI242" s="118" t="s">
        <v>9246</v>
      </c>
      <c r="BJ242" s="117" t="s">
        <v>2993</v>
      </c>
      <c r="BK242" s="120" t="str">
        <f>VLOOKUP(Vertices[[#This Row],[State]],'Sentiment Classification'!E:G,3,FALSE)</f>
        <v>North</v>
      </c>
      <c r="BL242" s="65" t="str">
        <f>REPLACE(INDEX(GroupVertices[Group], MATCH(Vertices[[#This Row],[Vertex]],GroupVertices[Vertex],0)),1,1,"")</f>
        <v>orth</v>
      </c>
    </row>
    <row r="243" spans="1:64" x14ac:dyDescent="0.25">
      <c r="A243" s="64" t="s">
        <v>2784</v>
      </c>
      <c r="B243" s="79"/>
      <c r="C243" s="79"/>
      <c r="D243" s="87"/>
      <c r="E243" s="104"/>
      <c r="F243" s="75" t="s">
        <v>2839</v>
      </c>
      <c r="G243" s="105"/>
      <c r="H243" s="77"/>
      <c r="I243" s="90"/>
      <c r="J243" s="106"/>
      <c r="K243" s="77" t="s">
        <v>2990</v>
      </c>
      <c r="L243" s="107"/>
      <c r="M243" s="101">
        <v>6664.75390625</v>
      </c>
      <c r="N243" s="101">
        <v>9361.2900390625</v>
      </c>
      <c r="O243" s="102"/>
      <c r="P243" s="103"/>
      <c r="Q243" s="103"/>
      <c r="R243" s="73"/>
      <c r="S243" s="48"/>
      <c r="T243" s="48"/>
      <c r="U243" s="49"/>
      <c r="V243" s="49"/>
      <c r="W243" s="49"/>
      <c r="X243" s="49"/>
      <c r="Y243" s="49"/>
      <c r="Z243" s="49"/>
      <c r="AA243" s="91">
        <v>243</v>
      </c>
      <c r="AB243" s="91"/>
      <c r="AC243" s="92"/>
      <c r="AD243" s="66" t="s">
        <v>2910</v>
      </c>
      <c r="AE243" s="66">
        <v>484</v>
      </c>
      <c r="AF243" s="66">
        <v>1122</v>
      </c>
      <c r="AG243" s="66">
        <v>66650</v>
      </c>
      <c r="AH243" s="66">
        <v>0</v>
      </c>
      <c r="AI243" s="66">
        <v>19800</v>
      </c>
      <c r="AJ243" s="66" t="s">
        <v>2923</v>
      </c>
      <c r="AK243" s="66" t="s">
        <v>1874</v>
      </c>
      <c r="AL243" s="69" t="s">
        <v>2938</v>
      </c>
      <c r="AM243" s="66" t="s">
        <v>388</v>
      </c>
      <c r="AN243" s="68">
        <v>40061.134548611109</v>
      </c>
      <c r="AO243" s="69" t="s">
        <v>2948</v>
      </c>
      <c r="AP243" s="66" t="b">
        <v>0</v>
      </c>
      <c r="AQ243" s="66" t="b">
        <v>0</v>
      </c>
      <c r="AR243" s="66" t="b">
        <v>0</v>
      </c>
      <c r="AS243" s="66" t="s">
        <v>297</v>
      </c>
      <c r="AT243" s="66">
        <v>33</v>
      </c>
      <c r="AU243" s="69" t="s">
        <v>2352</v>
      </c>
      <c r="AV243" s="66" t="b">
        <v>0</v>
      </c>
      <c r="AW243" s="66" t="s">
        <v>423</v>
      </c>
      <c r="AX243" s="69" t="s">
        <v>2973</v>
      </c>
      <c r="AY243" s="66" t="s">
        <v>66</v>
      </c>
      <c r="AZ243" s="48"/>
      <c r="BA243" s="48"/>
      <c r="BB243" s="48"/>
      <c r="BC243" s="48"/>
      <c r="BD243" s="48"/>
      <c r="BE243" s="48"/>
      <c r="BF243" s="118"/>
      <c r="BG243" s="118"/>
      <c r="BH243" s="118"/>
      <c r="BI243" s="118"/>
      <c r="BJ243" s="117" t="s">
        <v>2993</v>
      </c>
      <c r="BK243" s="120" t="str">
        <f>VLOOKUP(Vertices[[#This Row],[State]],'Sentiment Classification'!E:G,3,FALSE)</f>
        <v>North</v>
      </c>
      <c r="BL243" s="65" t="s">
        <v>9475</v>
      </c>
    </row>
    <row r="244" spans="1:64" x14ac:dyDescent="0.25">
      <c r="A244" s="64" t="s">
        <v>2785</v>
      </c>
      <c r="B244" s="79"/>
      <c r="C244" s="79"/>
      <c r="D244" s="87"/>
      <c r="E244" s="104"/>
      <c r="F244" s="75" t="s">
        <v>2840</v>
      </c>
      <c r="G244" s="105"/>
      <c r="H244" s="77"/>
      <c r="I244" s="90"/>
      <c r="J244" s="106"/>
      <c r="K244" s="77" t="s">
        <v>2991</v>
      </c>
      <c r="L244" s="107"/>
      <c r="M244" s="101">
        <v>2788.336669921875</v>
      </c>
      <c r="N244" s="101">
        <v>3381.26708984375</v>
      </c>
      <c r="O244" s="102"/>
      <c r="P244" s="103"/>
      <c r="Q244" s="103"/>
      <c r="R244" s="73"/>
      <c r="S244" s="48">
        <v>0</v>
      </c>
      <c r="T244" s="48">
        <v>1</v>
      </c>
      <c r="U244" s="49">
        <v>0</v>
      </c>
      <c r="V244" s="49">
        <v>1.374E-3</v>
      </c>
      <c r="W244" s="49">
        <v>4.1599999999999997E-4</v>
      </c>
      <c r="X244" s="49">
        <v>0.44704100000000002</v>
      </c>
      <c r="Y244" s="49">
        <v>0</v>
      </c>
      <c r="Z244" s="49">
        <v>0</v>
      </c>
      <c r="AA244" s="91">
        <v>244</v>
      </c>
      <c r="AB244" s="91"/>
      <c r="AC244" s="92"/>
      <c r="AD244" s="66" t="s">
        <v>2911</v>
      </c>
      <c r="AE244" s="66">
        <v>592</v>
      </c>
      <c r="AF244" s="66">
        <v>85</v>
      </c>
      <c r="AG244" s="66">
        <v>151</v>
      </c>
      <c r="AH244" s="66">
        <v>43</v>
      </c>
      <c r="AI244" s="66">
        <v>19800</v>
      </c>
      <c r="AJ244" s="66" t="s">
        <v>2924</v>
      </c>
      <c r="AK244" s="66" t="s">
        <v>1163</v>
      </c>
      <c r="AL244" s="66"/>
      <c r="AM244" s="66" t="s">
        <v>363</v>
      </c>
      <c r="AN244" s="68">
        <v>40735.586111111108</v>
      </c>
      <c r="AO244" s="69" t="s">
        <v>2949</v>
      </c>
      <c r="AP244" s="66" t="b">
        <v>1</v>
      </c>
      <c r="AQ244" s="66" t="b">
        <v>0</v>
      </c>
      <c r="AR244" s="66" t="b">
        <v>0</v>
      </c>
      <c r="AS244" s="66" t="s">
        <v>297</v>
      </c>
      <c r="AT244" s="66">
        <v>4</v>
      </c>
      <c r="AU244" s="69" t="s">
        <v>409</v>
      </c>
      <c r="AV244" s="66" t="b">
        <v>0</v>
      </c>
      <c r="AW244" s="66" t="s">
        <v>423</v>
      </c>
      <c r="AX244" s="69" t="s">
        <v>2974</v>
      </c>
      <c r="AY244" s="66" t="s">
        <v>66</v>
      </c>
      <c r="AZ244" s="48"/>
      <c r="BA244" s="48"/>
      <c r="BB244" s="48"/>
      <c r="BC244" s="48"/>
      <c r="BD244" s="48" t="s">
        <v>252</v>
      </c>
      <c r="BE244" s="48" t="s">
        <v>252</v>
      </c>
      <c r="BF244" s="118" t="s">
        <v>8918</v>
      </c>
      <c r="BG244" s="118" t="s">
        <v>8918</v>
      </c>
      <c r="BH244" s="118" t="s">
        <v>9247</v>
      </c>
      <c r="BI244" s="118" t="s">
        <v>9247</v>
      </c>
      <c r="BJ244" s="117" t="s">
        <v>2993</v>
      </c>
      <c r="BK244" s="120" t="str">
        <f>VLOOKUP(Vertices[[#This Row],[State]],'Sentiment Classification'!E:G,3,FALSE)</f>
        <v>North</v>
      </c>
      <c r="BL244" s="65" t="str">
        <f>REPLACE(INDEX(GroupVertices[Group], MATCH(Vertices[[#This Row],[Vertex]],GroupVertices[Vertex],0)),1,1,"")</f>
        <v>orth</v>
      </c>
    </row>
    <row r="245" spans="1:64" x14ac:dyDescent="0.25">
      <c r="A245" s="80" t="s">
        <v>2786</v>
      </c>
      <c r="B245" s="86"/>
      <c r="C245" s="86"/>
      <c r="D245" s="94"/>
      <c r="E245" s="96"/>
      <c r="F245" s="76" t="s">
        <v>2841</v>
      </c>
      <c r="G245" s="86"/>
      <c r="H245" s="78"/>
      <c r="I245" s="97"/>
      <c r="J245" s="97"/>
      <c r="K245" s="78" t="s">
        <v>2992</v>
      </c>
      <c r="L245" s="108"/>
      <c r="M245" s="109">
        <v>2754.462890625</v>
      </c>
      <c r="N245" s="109">
        <v>3323.613037109375</v>
      </c>
      <c r="O245" s="110"/>
      <c r="P245" s="111"/>
      <c r="Q245" s="111"/>
      <c r="R245" s="74"/>
      <c r="S245" s="48">
        <v>0</v>
      </c>
      <c r="T245" s="48">
        <v>1</v>
      </c>
      <c r="U245" s="49">
        <v>0</v>
      </c>
      <c r="V245" s="49">
        <v>8.9400000000000005E-4</v>
      </c>
      <c r="W245" s="49">
        <v>3.9999999999999998E-6</v>
      </c>
      <c r="X245" s="49">
        <v>0.533775</v>
      </c>
      <c r="Y245" s="49">
        <v>0</v>
      </c>
      <c r="Z245" s="49">
        <v>0</v>
      </c>
      <c r="AA245" s="112">
        <v>245</v>
      </c>
      <c r="AB245" s="112"/>
      <c r="AC245" s="99"/>
      <c r="AD245" s="81" t="s">
        <v>2912</v>
      </c>
      <c r="AE245" s="81">
        <v>82</v>
      </c>
      <c r="AF245" s="81">
        <v>15</v>
      </c>
      <c r="AG245" s="81">
        <v>383</v>
      </c>
      <c r="AH245" s="81">
        <v>39</v>
      </c>
      <c r="AI245" s="81"/>
      <c r="AJ245" s="81"/>
      <c r="AK245" s="81" t="s">
        <v>2933</v>
      </c>
      <c r="AL245" s="81"/>
      <c r="AM245" s="81"/>
      <c r="AN245" s="83">
        <v>40860.52616898148</v>
      </c>
      <c r="AO245" s="84" t="s">
        <v>2950</v>
      </c>
      <c r="AP245" s="81" t="b">
        <v>1</v>
      </c>
      <c r="AQ245" s="81" t="b">
        <v>0</v>
      </c>
      <c r="AR245" s="81" t="b">
        <v>1</v>
      </c>
      <c r="AS245" s="81" t="s">
        <v>297</v>
      </c>
      <c r="AT245" s="81">
        <v>0</v>
      </c>
      <c r="AU245" s="84" t="s">
        <v>409</v>
      </c>
      <c r="AV245" s="81" t="b">
        <v>0</v>
      </c>
      <c r="AW245" s="81" t="s">
        <v>423</v>
      </c>
      <c r="AX245" s="84" t="s">
        <v>2975</v>
      </c>
      <c r="AY245" s="81" t="s">
        <v>66</v>
      </c>
      <c r="AZ245" s="48"/>
      <c r="BA245" s="48"/>
      <c r="BB245" s="48"/>
      <c r="BC245" s="48"/>
      <c r="BD245" s="48"/>
      <c r="BE245" s="48"/>
      <c r="BF245" s="118" t="s">
        <v>8919</v>
      </c>
      <c r="BG245" s="118" t="s">
        <v>8919</v>
      </c>
      <c r="BH245" s="118" t="s">
        <v>9248</v>
      </c>
      <c r="BI245" s="118" t="s">
        <v>9248</v>
      </c>
      <c r="BJ245" s="117" t="s">
        <v>2993</v>
      </c>
      <c r="BK245" s="120" t="str">
        <f>VLOOKUP(Vertices[[#This Row],[State]],'Sentiment Classification'!E:G,3,FALSE)</f>
        <v>North</v>
      </c>
      <c r="BL245" s="65" t="str">
        <f>REPLACE(INDEX(GroupVertices[Group], MATCH(Vertices[[#This Row],[Vertex]],GroupVertices[Vertex],0)),1,1,"")</f>
        <v>orth</v>
      </c>
    </row>
    <row r="246" spans="1:64" x14ac:dyDescent="0.25">
      <c r="A246" s="64" t="s">
        <v>2994</v>
      </c>
      <c r="B246" s="79"/>
      <c r="C246" s="79"/>
      <c r="D246" s="87"/>
      <c r="E246" s="104"/>
      <c r="F246" s="75" t="s">
        <v>418</v>
      </c>
      <c r="G246" s="105"/>
      <c r="H246" s="77"/>
      <c r="I246" s="90"/>
      <c r="J246" s="106"/>
      <c r="K246" s="77" t="s">
        <v>3029</v>
      </c>
      <c r="L246" s="107"/>
      <c r="M246" s="101">
        <v>5833.26708984375</v>
      </c>
      <c r="N246" s="101">
        <v>8752.0419921875</v>
      </c>
      <c r="O246" s="102"/>
      <c r="P246" s="103"/>
      <c r="Q246" s="103"/>
      <c r="R246" s="73"/>
      <c r="S246" s="48"/>
      <c r="T246" s="48"/>
      <c r="U246" s="49"/>
      <c r="V246" s="49"/>
      <c r="W246" s="49"/>
      <c r="X246" s="49"/>
      <c r="Y246" s="49"/>
      <c r="Z246" s="49"/>
      <c r="AA246" s="91">
        <v>246</v>
      </c>
      <c r="AB246" s="91"/>
      <c r="AC246" s="92"/>
      <c r="AD246" s="66" t="s">
        <v>3015</v>
      </c>
      <c r="AE246" s="66">
        <v>20</v>
      </c>
      <c r="AF246" s="66">
        <v>0</v>
      </c>
      <c r="AG246" s="66">
        <v>2</v>
      </c>
      <c r="AH246" s="66">
        <v>2</v>
      </c>
      <c r="AI246" s="66"/>
      <c r="AJ246" s="66"/>
      <c r="AK246" s="66"/>
      <c r="AL246" s="66"/>
      <c r="AM246" s="66"/>
      <c r="AN246" s="68">
        <v>42841.80641203704</v>
      </c>
      <c r="AO246" s="66"/>
      <c r="AP246" s="66" t="b">
        <v>1</v>
      </c>
      <c r="AQ246" s="66" t="b">
        <v>1</v>
      </c>
      <c r="AR246" s="66" t="b">
        <v>0</v>
      </c>
      <c r="AS246" s="66" t="s">
        <v>297</v>
      </c>
      <c r="AT246" s="66">
        <v>0</v>
      </c>
      <c r="AU246" s="66"/>
      <c r="AV246" s="66" t="b">
        <v>0</v>
      </c>
      <c r="AW246" s="66" t="s">
        <v>423</v>
      </c>
      <c r="AX246" s="69" t="s">
        <v>3026</v>
      </c>
      <c r="AY246" s="66" t="s">
        <v>66</v>
      </c>
      <c r="AZ246" s="48"/>
      <c r="BA246" s="48"/>
      <c r="BB246" s="48"/>
      <c r="BC246" s="48"/>
      <c r="BD246" s="48"/>
      <c r="BE246" s="48"/>
      <c r="BF246" s="118"/>
      <c r="BG246" s="118"/>
      <c r="BH246" s="118"/>
      <c r="BI246" s="118"/>
      <c r="BJ246" s="117" t="s">
        <v>3032</v>
      </c>
      <c r="BK246" s="120" t="str">
        <f>VLOOKUP(Vertices[[#This Row],[State]],'Sentiment Classification'!E:G,3,FALSE)</f>
        <v>East</v>
      </c>
      <c r="BL246" s="65" t="s">
        <v>9474</v>
      </c>
    </row>
    <row r="247" spans="1:64" x14ac:dyDescent="0.25">
      <c r="A247" s="64" t="s">
        <v>2995</v>
      </c>
      <c r="B247" s="79"/>
      <c r="C247" s="79"/>
      <c r="D247" s="87"/>
      <c r="E247" s="104"/>
      <c r="F247" s="75" t="s">
        <v>3001</v>
      </c>
      <c r="G247" s="105"/>
      <c r="H247" s="77"/>
      <c r="I247" s="90"/>
      <c r="J247" s="106"/>
      <c r="K247" s="77" t="s">
        <v>3030</v>
      </c>
      <c r="L247" s="107"/>
      <c r="M247" s="101">
        <v>546.74169921875</v>
      </c>
      <c r="N247" s="101">
        <v>8710.369140625</v>
      </c>
      <c r="O247" s="102"/>
      <c r="P247" s="103"/>
      <c r="Q247" s="103"/>
      <c r="R247" s="73"/>
      <c r="S247" s="48">
        <v>0</v>
      </c>
      <c r="T247" s="48">
        <v>1</v>
      </c>
      <c r="U247" s="49">
        <v>0</v>
      </c>
      <c r="V247" s="49">
        <v>1.4840000000000001E-3</v>
      </c>
      <c r="W247" s="49">
        <v>9.9700000000000006E-4</v>
      </c>
      <c r="X247" s="49">
        <v>0.48002499999999998</v>
      </c>
      <c r="Y247" s="49">
        <v>0</v>
      </c>
      <c r="Z247" s="49">
        <v>0</v>
      </c>
      <c r="AA247" s="91">
        <v>247</v>
      </c>
      <c r="AB247" s="91"/>
      <c r="AC247" s="92"/>
      <c r="AD247" s="66" t="s">
        <v>3016</v>
      </c>
      <c r="AE247" s="66">
        <v>484</v>
      </c>
      <c r="AF247" s="66">
        <v>23</v>
      </c>
      <c r="AG247" s="66">
        <v>3582</v>
      </c>
      <c r="AH247" s="66">
        <v>33</v>
      </c>
      <c r="AI247" s="66">
        <v>19800</v>
      </c>
      <c r="AJ247" s="66" t="s">
        <v>3018</v>
      </c>
      <c r="AK247" s="66" t="s">
        <v>3020</v>
      </c>
      <c r="AL247" s="69" t="s">
        <v>3022</v>
      </c>
      <c r="AM247" s="66" t="s">
        <v>363</v>
      </c>
      <c r="AN247" s="68">
        <v>40629.352905092594</v>
      </c>
      <c r="AO247" s="69" t="s">
        <v>3024</v>
      </c>
      <c r="AP247" s="66" t="b">
        <v>1</v>
      </c>
      <c r="AQ247" s="66" t="b">
        <v>0</v>
      </c>
      <c r="AR247" s="66" t="b">
        <v>1</v>
      </c>
      <c r="AS247" s="66" t="s">
        <v>297</v>
      </c>
      <c r="AT247" s="66">
        <v>0</v>
      </c>
      <c r="AU247" s="69" t="s">
        <v>409</v>
      </c>
      <c r="AV247" s="66" t="b">
        <v>0</v>
      </c>
      <c r="AW247" s="66" t="s">
        <v>423</v>
      </c>
      <c r="AX247" s="69" t="s">
        <v>3027</v>
      </c>
      <c r="AY247" s="66" t="s">
        <v>66</v>
      </c>
      <c r="AZ247" s="48"/>
      <c r="BA247" s="48"/>
      <c r="BB247" s="48"/>
      <c r="BC247" s="48"/>
      <c r="BD247" s="48"/>
      <c r="BE247" s="48"/>
      <c r="BF247" s="118" t="s">
        <v>8920</v>
      </c>
      <c r="BG247" s="118" t="s">
        <v>8920</v>
      </c>
      <c r="BH247" s="118" t="s">
        <v>9249</v>
      </c>
      <c r="BI247" s="118" t="s">
        <v>9249</v>
      </c>
      <c r="BJ247" s="117" t="s">
        <v>3032</v>
      </c>
      <c r="BK247" s="120" t="str">
        <f>VLOOKUP(Vertices[[#This Row],[State]],'Sentiment Classification'!E:G,3,FALSE)</f>
        <v>East</v>
      </c>
      <c r="BL247" s="65" t="str">
        <f>REPLACE(INDEX(GroupVertices[Group], MATCH(Vertices[[#This Row],[Vertex]],GroupVertices[Vertex],0)),1,1,"")</f>
        <v>ast</v>
      </c>
    </row>
    <row r="248" spans="1:64" x14ac:dyDescent="0.25">
      <c r="A248" s="80" t="s">
        <v>2996</v>
      </c>
      <c r="B248" s="86"/>
      <c r="C248" s="86"/>
      <c r="D248" s="94"/>
      <c r="E248" s="96"/>
      <c r="F248" s="76" t="s">
        <v>3002</v>
      </c>
      <c r="G248" s="86"/>
      <c r="H248" s="78"/>
      <c r="I248" s="97"/>
      <c r="J248" s="97"/>
      <c r="K248" s="78" t="s">
        <v>3031</v>
      </c>
      <c r="L248" s="108"/>
      <c r="M248" s="109">
        <v>603.47821044921875</v>
      </c>
      <c r="N248" s="109">
        <v>9169.62890625</v>
      </c>
      <c r="O248" s="110"/>
      <c r="P248" s="111"/>
      <c r="Q248" s="111"/>
      <c r="R248" s="74"/>
      <c r="S248" s="48">
        <v>0</v>
      </c>
      <c r="T248" s="48">
        <v>1</v>
      </c>
      <c r="U248" s="49">
        <v>0</v>
      </c>
      <c r="V248" s="49">
        <v>1.4840000000000001E-3</v>
      </c>
      <c r="W248" s="49">
        <v>9.9700000000000006E-4</v>
      </c>
      <c r="X248" s="49">
        <v>0.48002499999999998</v>
      </c>
      <c r="Y248" s="49">
        <v>0</v>
      </c>
      <c r="Z248" s="49">
        <v>0</v>
      </c>
      <c r="AA248" s="112">
        <v>248</v>
      </c>
      <c r="AB248" s="112"/>
      <c r="AC248" s="99"/>
      <c r="AD248" s="81" t="s">
        <v>3017</v>
      </c>
      <c r="AE248" s="81">
        <v>79</v>
      </c>
      <c r="AF248" s="81">
        <v>109</v>
      </c>
      <c r="AG248" s="81">
        <v>637</v>
      </c>
      <c r="AH248" s="81">
        <v>300</v>
      </c>
      <c r="AI248" s="81">
        <v>19800</v>
      </c>
      <c r="AJ248" s="81" t="s">
        <v>3019</v>
      </c>
      <c r="AK248" s="81" t="s">
        <v>3021</v>
      </c>
      <c r="AL248" s="84" t="s">
        <v>3023</v>
      </c>
      <c r="AM248" s="81" t="s">
        <v>363</v>
      </c>
      <c r="AN248" s="83">
        <v>40916.575381944444</v>
      </c>
      <c r="AO248" s="84" t="s">
        <v>3025</v>
      </c>
      <c r="AP248" s="81" t="b">
        <v>0</v>
      </c>
      <c r="AQ248" s="81" t="b">
        <v>0</v>
      </c>
      <c r="AR248" s="81" t="b">
        <v>1</v>
      </c>
      <c r="AS248" s="81" t="s">
        <v>297</v>
      </c>
      <c r="AT248" s="81">
        <v>0</v>
      </c>
      <c r="AU248" s="84" t="s">
        <v>660</v>
      </c>
      <c r="AV248" s="81" t="b">
        <v>0</v>
      </c>
      <c r="AW248" s="81" t="s">
        <v>423</v>
      </c>
      <c r="AX248" s="84" t="s">
        <v>3028</v>
      </c>
      <c r="AY248" s="81" t="s">
        <v>66</v>
      </c>
      <c r="AZ248" s="48" t="s">
        <v>3000</v>
      </c>
      <c r="BA248" s="48" t="s">
        <v>3000</v>
      </c>
      <c r="BB248" s="48" t="s">
        <v>525</v>
      </c>
      <c r="BC248" s="48" t="s">
        <v>525</v>
      </c>
      <c r="BD248" s="48"/>
      <c r="BE248" s="48"/>
      <c r="BF248" s="118" t="s">
        <v>8921</v>
      </c>
      <c r="BG248" s="118" t="s">
        <v>8921</v>
      </c>
      <c r="BH248" s="118" t="s">
        <v>9250</v>
      </c>
      <c r="BI248" s="118" t="s">
        <v>9250</v>
      </c>
      <c r="BJ248" s="117" t="s">
        <v>3032</v>
      </c>
      <c r="BK248" s="120" t="str">
        <f>VLOOKUP(Vertices[[#This Row],[State]],'Sentiment Classification'!E:G,3,FALSE)</f>
        <v>East</v>
      </c>
      <c r="BL248" s="65" t="str">
        <f>REPLACE(INDEX(GroupVertices[Group], MATCH(Vertices[[#This Row],[Vertex]],GroupVertices[Vertex],0)),1,1,"")</f>
        <v>ast</v>
      </c>
    </row>
    <row r="249" spans="1:64" x14ac:dyDescent="0.25">
      <c r="A249" s="64" t="s">
        <v>3033</v>
      </c>
      <c r="B249" s="79"/>
      <c r="C249" s="79"/>
      <c r="D249" s="87"/>
      <c r="E249" s="104"/>
      <c r="F249" s="75" t="s">
        <v>3039</v>
      </c>
      <c r="G249" s="105"/>
      <c r="H249" s="77"/>
      <c r="I249" s="90"/>
      <c r="J249" s="106"/>
      <c r="K249" s="77" t="s">
        <v>3070</v>
      </c>
      <c r="L249" s="107"/>
      <c r="M249" s="101">
        <v>585.05035400390625</v>
      </c>
      <c r="N249" s="101">
        <v>8780.1728515625</v>
      </c>
      <c r="O249" s="102"/>
      <c r="P249" s="103"/>
      <c r="Q249" s="103"/>
      <c r="R249" s="73"/>
      <c r="S249" s="48">
        <v>0</v>
      </c>
      <c r="T249" s="48">
        <v>4</v>
      </c>
      <c r="U249" s="49">
        <v>1026.956044</v>
      </c>
      <c r="V249" s="49">
        <v>1.4009999999999999E-3</v>
      </c>
      <c r="W249" s="49">
        <v>4.5399999999999998E-4</v>
      </c>
      <c r="X249" s="49">
        <v>1.533866</v>
      </c>
      <c r="Y249" s="49">
        <v>0</v>
      </c>
      <c r="Z249" s="49">
        <v>0</v>
      </c>
      <c r="AA249" s="91">
        <v>249</v>
      </c>
      <c r="AB249" s="91"/>
      <c r="AC249" s="92"/>
      <c r="AD249" s="66" t="s">
        <v>3047</v>
      </c>
      <c r="AE249" s="66">
        <v>344</v>
      </c>
      <c r="AF249" s="66">
        <v>63</v>
      </c>
      <c r="AG249" s="66">
        <v>117</v>
      </c>
      <c r="AH249" s="66">
        <v>114</v>
      </c>
      <c r="AI249" s="66"/>
      <c r="AJ249" s="66" t="s">
        <v>3051</v>
      </c>
      <c r="AK249" s="66" t="s">
        <v>3055</v>
      </c>
      <c r="AL249" s="66"/>
      <c r="AM249" s="66"/>
      <c r="AN249" s="68">
        <v>42728.16914351852</v>
      </c>
      <c r="AO249" s="69" t="s">
        <v>3059</v>
      </c>
      <c r="AP249" s="66" t="b">
        <v>1</v>
      </c>
      <c r="AQ249" s="66" t="b">
        <v>0</v>
      </c>
      <c r="AR249" s="66" t="b">
        <v>0</v>
      </c>
      <c r="AS249" s="66" t="s">
        <v>297</v>
      </c>
      <c r="AT249" s="66">
        <v>2</v>
      </c>
      <c r="AU249" s="66"/>
      <c r="AV249" s="66" t="b">
        <v>0</v>
      </c>
      <c r="AW249" s="66" t="s">
        <v>423</v>
      </c>
      <c r="AX249" s="69" t="s">
        <v>3066</v>
      </c>
      <c r="AY249" s="66" t="s">
        <v>66</v>
      </c>
      <c r="AZ249" s="48"/>
      <c r="BA249" s="48"/>
      <c r="BB249" s="48"/>
      <c r="BC249" s="48"/>
      <c r="BD249" s="48"/>
      <c r="BE249" s="48"/>
      <c r="BF249" s="118" t="s">
        <v>8922</v>
      </c>
      <c r="BG249" s="118" t="s">
        <v>8922</v>
      </c>
      <c r="BH249" s="118" t="s">
        <v>9251</v>
      </c>
      <c r="BI249" s="118" t="s">
        <v>9251</v>
      </c>
      <c r="BJ249" s="117" t="s">
        <v>3074</v>
      </c>
      <c r="BK249" s="120" t="str">
        <f>VLOOKUP(Vertices[[#This Row],[State]],'Sentiment Classification'!E:G,3,FALSE)</f>
        <v>East</v>
      </c>
      <c r="BL249" s="65" t="str">
        <f>REPLACE(INDEX(GroupVertices[Group], MATCH(Vertices[[#This Row],[Vertex]],GroupVertices[Vertex],0)),1,1,"")</f>
        <v>ast</v>
      </c>
    </row>
    <row r="250" spans="1:64" x14ac:dyDescent="0.25">
      <c r="A250" s="64" t="s">
        <v>3035</v>
      </c>
      <c r="B250" s="79"/>
      <c r="C250" s="79"/>
      <c r="D250" s="87"/>
      <c r="E250" s="104"/>
      <c r="F250" s="75" t="s">
        <v>3064</v>
      </c>
      <c r="G250" s="105"/>
      <c r="H250" s="77"/>
      <c r="I250" s="90"/>
      <c r="J250" s="106"/>
      <c r="K250" s="77" t="s">
        <v>3071</v>
      </c>
      <c r="L250" s="107"/>
      <c r="M250" s="101">
        <v>5452.90966796875</v>
      </c>
      <c r="N250" s="101">
        <v>5475.92041015625</v>
      </c>
      <c r="O250" s="102"/>
      <c r="P250" s="103"/>
      <c r="Q250" s="103"/>
      <c r="R250" s="73"/>
      <c r="S250" s="48">
        <v>1</v>
      </c>
      <c r="T250" s="48">
        <v>0</v>
      </c>
      <c r="U250" s="49">
        <v>0</v>
      </c>
      <c r="V250" s="49">
        <v>1.08E-3</v>
      </c>
      <c r="W250" s="49">
        <v>2.0000000000000002E-5</v>
      </c>
      <c r="X250" s="49">
        <v>0.47594599999999998</v>
      </c>
      <c r="Y250" s="49">
        <v>0</v>
      </c>
      <c r="Z250" s="49">
        <v>0</v>
      </c>
      <c r="AA250" s="91">
        <v>250</v>
      </c>
      <c r="AB250" s="91"/>
      <c r="AC250" s="92"/>
      <c r="AD250" s="66" t="s">
        <v>3048</v>
      </c>
      <c r="AE250" s="66">
        <v>3</v>
      </c>
      <c r="AF250" s="66">
        <v>192750</v>
      </c>
      <c r="AG250" s="66">
        <v>31644</v>
      </c>
      <c r="AH250" s="66">
        <v>31</v>
      </c>
      <c r="AI250" s="66">
        <v>19800</v>
      </c>
      <c r="AJ250" s="66" t="s">
        <v>3052</v>
      </c>
      <c r="AK250" s="66"/>
      <c r="AL250" s="69" t="s">
        <v>3057</v>
      </c>
      <c r="AM250" s="66" t="s">
        <v>363</v>
      </c>
      <c r="AN250" s="68">
        <v>39992.237268518518</v>
      </c>
      <c r="AO250" s="69" t="s">
        <v>3060</v>
      </c>
      <c r="AP250" s="66" t="b">
        <v>0</v>
      </c>
      <c r="AQ250" s="66" t="b">
        <v>0</v>
      </c>
      <c r="AR250" s="66" t="b">
        <v>1</v>
      </c>
      <c r="AS250" s="66" t="s">
        <v>297</v>
      </c>
      <c r="AT250" s="66">
        <v>247</v>
      </c>
      <c r="AU250" s="69" t="s">
        <v>3062</v>
      </c>
      <c r="AV250" s="66" t="b">
        <v>1</v>
      </c>
      <c r="AW250" s="66" t="s">
        <v>423</v>
      </c>
      <c r="AX250" s="69" t="s">
        <v>3067</v>
      </c>
      <c r="AY250" s="66" t="s">
        <v>65</v>
      </c>
      <c r="AZ250" s="48"/>
      <c r="BA250" s="48"/>
      <c r="BB250" s="48"/>
      <c r="BC250" s="48"/>
      <c r="BD250" s="48"/>
      <c r="BE250" s="48"/>
      <c r="BF250" s="48"/>
      <c r="BG250" s="48"/>
      <c r="BH250" s="48"/>
      <c r="BI250" s="48"/>
      <c r="BJ250" s="117" t="s">
        <v>9452</v>
      </c>
      <c r="BK250" s="119" t="s">
        <v>9452</v>
      </c>
      <c r="BL250" s="65" t="str">
        <f>REPLACE(INDEX(GroupVertices[Group], MATCH(Vertices[[#This Row],[Vertex]],GroupVertices[Vertex],0)),1,1,"")</f>
        <v>A</v>
      </c>
    </row>
    <row r="251" spans="1:64" x14ac:dyDescent="0.25">
      <c r="A251" s="64" t="s">
        <v>3036</v>
      </c>
      <c r="B251" s="79"/>
      <c r="C251" s="79"/>
      <c r="D251" s="87"/>
      <c r="E251" s="104"/>
      <c r="F251" s="75" t="s">
        <v>3065</v>
      </c>
      <c r="G251" s="105"/>
      <c r="H251" s="77"/>
      <c r="I251" s="90"/>
      <c r="J251" s="106"/>
      <c r="K251" s="77" t="s">
        <v>3072</v>
      </c>
      <c r="L251" s="107"/>
      <c r="M251" s="101">
        <v>5344.8193359375</v>
      </c>
      <c r="N251" s="101">
        <v>5625.3037109375</v>
      </c>
      <c r="O251" s="102"/>
      <c r="P251" s="103"/>
      <c r="Q251" s="103"/>
      <c r="R251" s="73"/>
      <c r="S251" s="48">
        <v>1</v>
      </c>
      <c r="T251" s="48">
        <v>0</v>
      </c>
      <c r="U251" s="49">
        <v>0</v>
      </c>
      <c r="V251" s="49">
        <v>1.08E-3</v>
      </c>
      <c r="W251" s="49">
        <v>2.0000000000000002E-5</v>
      </c>
      <c r="X251" s="49">
        <v>0.47594599999999998</v>
      </c>
      <c r="Y251" s="49">
        <v>0</v>
      </c>
      <c r="Z251" s="49">
        <v>0</v>
      </c>
      <c r="AA251" s="91">
        <v>251</v>
      </c>
      <c r="AB251" s="91"/>
      <c r="AC251" s="92"/>
      <c r="AD251" s="66" t="s">
        <v>3049</v>
      </c>
      <c r="AE251" s="66">
        <v>78</v>
      </c>
      <c r="AF251" s="66">
        <v>7533</v>
      </c>
      <c r="AG251" s="66">
        <v>77742</v>
      </c>
      <c r="AH251" s="66">
        <v>70</v>
      </c>
      <c r="AI251" s="66">
        <v>19800</v>
      </c>
      <c r="AJ251" s="66" t="s">
        <v>3053</v>
      </c>
      <c r="AK251" s="66" t="s">
        <v>365</v>
      </c>
      <c r="AL251" s="69" t="s">
        <v>3058</v>
      </c>
      <c r="AM251" s="66" t="s">
        <v>363</v>
      </c>
      <c r="AN251" s="68">
        <v>40849.86546296296</v>
      </c>
      <c r="AO251" s="69" t="s">
        <v>3061</v>
      </c>
      <c r="AP251" s="66" t="b">
        <v>0</v>
      </c>
      <c r="AQ251" s="66" t="b">
        <v>0</v>
      </c>
      <c r="AR251" s="66" t="b">
        <v>0</v>
      </c>
      <c r="AS251" s="66" t="s">
        <v>297</v>
      </c>
      <c r="AT251" s="66">
        <v>373</v>
      </c>
      <c r="AU251" s="69" t="s">
        <v>3063</v>
      </c>
      <c r="AV251" s="66" t="b">
        <v>1</v>
      </c>
      <c r="AW251" s="66" t="s">
        <v>423</v>
      </c>
      <c r="AX251" s="69" t="s">
        <v>3068</v>
      </c>
      <c r="AY251" s="66" t="s">
        <v>65</v>
      </c>
      <c r="AZ251" s="48"/>
      <c r="BA251" s="48"/>
      <c r="BB251" s="48"/>
      <c r="BC251" s="48"/>
      <c r="BD251" s="48"/>
      <c r="BE251" s="48"/>
      <c r="BF251" s="48"/>
      <c r="BG251" s="48"/>
      <c r="BH251" s="48"/>
      <c r="BI251" s="48"/>
      <c r="BJ251" s="117" t="s">
        <v>9452</v>
      </c>
      <c r="BK251" s="119" t="s">
        <v>9452</v>
      </c>
      <c r="BL251" s="65" t="str">
        <f>REPLACE(INDEX(GroupVertices[Group], MATCH(Vertices[[#This Row],[Vertex]],GroupVertices[Vertex],0)),1,1,"")</f>
        <v>A</v>
      </c>
    </row>
    <row r="252" spans="1:64" x14ac:dyDescent="0.25">
      <c r="A252" s="80" t="s">
        <v>3034</v>
      </c>
      <c r="B252" s="86"/>
      <c r="C252" s="86"/>
      <c r="D252" s="94"/>
      <c r="E252" s="96"/>
      <c r="F252" s="76" t="s">
        <v>3040</v>
      </c>
      <c r="G252" s="86"/>
      <c r="H252" s="78"/>
      <c r="I252" s="97"/>
      <c r="J252" s="97"/>
      <c r="K252" s="78" t="s">
        <v>3073</v>
      </c>
      <c r="L252" s="108"/>
      <c r="M252" s="109">
        <v>574.55029296875</v>
      </c>
      <c r="N252" s="109">
        <v>8697.125</v>
      </c>
      <c r="O252" s="110"/>
      <c r="P252" s="111"/>
      <c r="Q252" s="111"/>
      <c r="R252" s="74"/>
      <c r="S252" s="48">
        <v>0</v>
      </c>
      <c r="T252" s="48">
        <v>1</v>
      </c>
      <c r="U252" s="49">
        <v>0</v>
      </c>
      <c r="V252" s="49">
        <v>1.4840000000000001E-3</v>
      </c>
      <c r="W252" s="49">
        <v>9.9700000000000006E-4</v>
      </c>
      <c r="X252" s="49">
        <v>0.48002499999999998</v>
      </c>
      <c r="Y252" s="49">
        <v>0</v>
      </c>
      <c r="Z252" s="49">
        <v>0</v>
      </c>
      <c r="AA252" s="112">
        <v>252</v>
      </c>
      <c r="AB252" s="112"/>
      <c r="AC252" s="99"/>
      <c r="AD252" s="81" t="s">
        <v>3050</v>
      </c>
      <c r="AE252" s="81">
        <v>8</v>
      </c>
      <c r="AF252" s="81">
        <v>0</v>
      </c>
      <c r="AG252" s="81">
        <v>2</v>
      </c>
      <c r="AH252" s="81">
        <v>0</v>
      </c>
      <c r="AI252" s="81"/>
      <c r="AJ252" s="81" t="s">
        <v>3054</v>
      </c>
      <c r="AK252" s="81" t="s">
        <v>3056</v>
      </c>
      <c r="AL252" s="81"/>
      <c r="AM252" s="81"/>
      <c r="AN252" s="83">
        <v>40962.576724537037</v>
      </c>
      <c r="AO252" s="81"/>
      <c r="AP252" s="81" t="b">
        <v>0</v>
      </c>
      <c r="AQ252" s="81" t="b">
        <v>0</v>
      </c>
      <c r="AR252" s="81" t="b">
        <v>0</v>
      </c>
      <c r="AS252" s="81" t="s">
        <v>297</v>
      </c>
      <c r="AT252" s="81">
        <v>0</v>
      </c>
      <c r="AU252" s="84" t="s">
        <v>412</v>
      </c>
      <c r="AV252" s="81" t="b">
        <v>0</v>
      </c>
      <c r="AW252" s="81" t="s">
        <v>423</v>
      </c>
      <c r="AX252" s="84" t="s">
        <v>3069</v>
      </c>
      <c r="AY252" s="81" t="s">
        <v>66</v>
      </c>
      <c r="AZ252" s="48"/>
      <c r="BA252" s="48"/>
      <c r="BB252" s="48"/>
      <c r="BC252" s="48"/>
      <c r="BD252" s="48"/>
      <c r="BE252" s="48"/>
      <c r="BF252" s="118" t="s">
        <v>8923</v>
      </c>
      <c r="BG252" s="118" t="s">
        <v>8923</v>
      </c>
      <c r="BH252" s="118" t="s">
        <v>9252</v>
      </c>
      <c r="BI252" s="118" t="s">
        <v>9252</v>
      </c>
      <c r="BJ252" s="117" t="s">
        <v>3074</v>
      </c>
      <c r="BK252" s="120" t="str">
        <f>VLOOKUP(Vertices[[#This Row],[State]],'Sentiment Classification'!E:G,3,FALSE)</f>
        <v>East</v>
      </c>
      <c r="BL252" s="65" t="str">
        <f>REPLACE(INDEX(GroupVertices[Group], MATCH(Vertices[[#This Row],[Vertex]],GroupVertices[Vertex],0)),1,1,"")</f>
        <v>ast</v>
      </c>
    </row>
    <row r="253" spans="1:64" x14ac:dyDescent="0.25">
      <c r="A253" s="80" t="s">
        <v>3075</v>
      </c>
      <c r="B253" s="86"/>
      <c r="C253" s="86"/>
      <c r="D253" s="94"/>
      <c r="E253" s="96"/>
      <c r="F253" s="76" t="s">
        <v>3077</v>
      </c>
      <c r="G253" s="86"/>
      <c r="H253" s="78"/>
      <c r="I253" s="97"/>
      <c r="J253" s="97"/>
      <c r="K253" s="78" t="s">
        <v>3091</v>
      </c>
      <c r="L253" s="108"/>
      <c r="M253" s="109">
        <v>595.50372314453125</v>
      </c>
      <c r="N253" s="109">
        <v>8735.865234375</v>
      </c>
      <c r="O253" s="110"/>
      <c r="P253" s="111"/>
      <c r="Q253" s="111"/>
      <c r="R253" s="74"/>
      <c r="S253" s="48">
        <v>0</v>
      </c>
      <c r="T253" s="48">
        <v>1</v>
      </c>
      <c r="U253" s="49">
        <v>0</v>
      </c>
      <c r="V253" s="49">
        <v>1.4840000000000001E-3</v>
      </c>
      <c r="W253" s="49">
        <v>9.9700000000000006E-4</v>
      </c>
      <c r="X253" s="49">
        <v>0.48002499999999998</v>
      </c>
      <c r="Y253" s="49">
        <v>0</v>
      </c>
      <c r="Z253" s="49">
        <v>0</v>
      </c>
      <c r="AA253" s="112">
        <v>253</v>
      </c>
      <c r="AB253" s="112"/>
      <c r="AC253" s="99"/>
      <c r="AD253" s="81" t="s">
        <v>3085</v>
      </c>
      <c r="AE253" s="81">
        <v>2002</v>
      </c>
      <c r="AF253" s="81">
        <v>688</v>
      </c>
      <c r="AG253" s="81">
        <v>1880</v>
      </c>
      <c r="AH253" s="81">
        <v>1214</v>
      </c>
      <c r="AI253" s="81">
        <v>19800</v>
      </c>
      <c r="AJ253" s="81" t="s">
        <v>3086</v>
      </c>
      <c r="AK253" s="81" t="s">
        <v>3087</v>
      </c>
      <c r="AL253" s="84" t="s">
        <v>3088</v>
      </c>
      <c r="AM253" s="81" t="s">
        <v>363</v>
      </c>
      <c r="AN253" s="83">
        <v>40679.602870370371</v>
      </c>
      <c r="AO253" s="84" t="s">
        <v>3089</v>
      </c>
      <c r="AP253" s="81" t="b">
        <v>0</v>
      </c>
      <c r="AQ253" s="81" t="b">
        <v>0</v>
      </c>
      <c r="AR253" s="81" t="b">
        <v>1</v>
      </c>
      <c r="AS253" s="81" t="s">
        <v>297</v>
      </c>
      <c r="AT253" s="81">
        <v>9</v>
      </c>
      <c r="AU253" s="84" t="s">
        <v>409</v>
      </c>
      <c r="AV253" s="81" t="b">
        <v>0</v>
      </c>
      <c r="AW253" s="81" t="s">
        <v>423</v>
      </c>
      <c r="AX253" s="84" t="s">
        <v>3090</v>
      </c>
      <c r="AY253" s="81" t="s">
        <v>66</v>
      </c>
      <c r="AZ253" s="48"/>
      <c r="BA253" s="48"/>
      <c r="BB253" s="48"/>
      <c r="BC253" s="48"/>
      <c r="BD253" s="48"/>
      <c r="BE253" s="48"/>
      <c r="BF253" s="118" t="s">
        <v>8924</v>
      </c>
      <c r="BG253" s="118" t="s">
        <v>8924</v>
      </c>
      <c r="BH253" s="118" t="s">
        <v>9253</v>
      </c>
      <c r="BI253" s="118" t="s">
        <v>9253</v>
      </c>
      <c r="BJ253" s="117" t="s">
        <v>3092</v>
      </c>
      <c r="BK253" s="120" t="str">
        <f>VLOOKUP(Vertices[[#This Row],[State]],'Sentiment Classification'!E:G,3,FALSE)</f>
        <v>East</v>
      </c>
      <c r="BL253" s="65" t="str">
        <f>REPLACE(INDEX(GroupVertices[Group], MATCH(Vertices[[#This Row],[Vertex]],GroupVertices[Vertex],0)),1,1,"")</f>
        <v>ast</v>
      </c>
    </row>
    <row r="254" spans="1:64" x14ac:dyDescent="0.25">
      <c r="A254" s="64" t="s">
        <v>3094</v>
      </c>
      <c r="B254" s="79"/>
      <c r="C254" s="79"/>
      <c r="D254" s="87"/>
      <c r="E254" s="104"/>
      <c r="F254" s="75" t="s">
        <v>3139</v>
      </c>
      <c r="G254" s="105"/>
      <c r="H254" s="77"/>
      <c r="I254" s="90"/>
      <c r="J254" s="106"/>
      <c r="K254" s="77" t="s">
        <v>3313</v>
      </c>
      <c r="L254" s="107"/>
      <c r="M254" s="101">
        <v>578.72406005859375</v>
      </c>
      <c r="N254" s="101">
        <v>9121.6611328125</v>
      </c>
      <c r="O254" s="102"/>
      <c r="P254" s="103"/>
      <c r="Q254" s="103"/>
      <c r="R254" s="73"/>
      <c r="S254" s="48">
        <v>0</v>
      </c>
      <c r="T254" s="48">
        <v>1</v>
      </c>
      <c r="U254" s="49">
        <v>0</v>
      </c>
      <c r="V254" s="49">
        <v>1.0709999999999999E-3</v>
      </c>
      <c r="W254" s="49">
        <v>2.1999999999999999E-5</v>
      </c>
      <c r="X254" s="49">
        <v>0.50348300000000001</v>
      </c>
      <c r="Y254" s="49">
        <v>0</v>
      </c>
      <c r="Z254" s="49">
        <v>0</v>
      </c>
      <c r="AA254" s="91">
        <v>254</v>
      </c>
      <c r="AB254" s="91"/>
      <c r="AC254" s="92"/>
      <c r="AD254" s="66" t="s">
        <v>3208</v>
      </c>
      <c r="AE254" s="66">
        <v>78</v>
      </c>
      <c r="AF254" s="66">
        <v>4</v>
      </c>
      <c r="AG254" s="66">
        <v>3</v>
      </c>
      <c r="AH254" s="66">
        <v>1</v>
      </c>
      <c r="AI254" s="66"/>
      <c r="AJ254" s="66" t="s">
        <v>2752</v>
      </c>
      <c r="AK254" s="66" t="s">
        <v>3244</v>
      </c>
      <c r="AL254" s="66"/>
      <c r="AM254" s="66"/>
      <c r="AN254" s="68">
        <v>42845.415567129632</v>
      </c>
      <c r="AO254" s="66"/>
      <c r="AP254" s="66" t="b">
        <v>1</v>
      </c>
      <c r="AQ254" s="66" t="b">
        <v>0</v>
      </c>
      <c r="AR254" s="66" t="b">
        <v>0</v>
      </c>
      <c r="AS254" s="66" t="s">
        <v>297</v>
      </c>
      <c r="AT254" s="66">
        <v>0</v>
      </c>
      <c r="AU254" s="66"/>
      <c r="AV254" s="66" t="b">
        <v>0</v>
      </c>
      <c r="AW254" s="66" t="s">
        <v>423</v>
      </c>
      <c r="AX254" s="69" t="s">
        <v>3293</v>
      </c>
      <c r="AY254" s="66" t="s">
        <v>66</v>
      </c>
      <c r="AZ254" s="48"/>
      <c r="BA254" s="48"/>
      <c r="BB254" s="48"/>
      <c r="BC254" s="48"/>
      <c r="BD254" s="48"/>
      <c r="BE254" s="48"/>
      <c r="BF254" s="118" t="s">
        <v>8925</v>
      </c>
      <c r="BG254" s="118" t="s">
        <v>8925</v>
      </c>
      <c r="BH254" s="118" t="s">
        <v>9254</v>
      </c>
      <c r="BI254" s="118" t="s">
        <v>9254</v>
      </c>
      <c r="BJ254" s="117" t="s">
        <v>3333</v>
      </c>
      <c r="BK254" s="120" t="str">
        <f>VLOOKUP(Vertices[[#This Row],[State]],'Sentiment Classification'!E:G,3,FALSE)</f>
        <v>East</v>
      </c>
      <c r="BL254" s="65" t="str">
        <f>REPLACE(INDEX(GroupVertices[Group], MATCH(Vertices[[#This Row],[Vertex]],GroupVertices[Vertex],0)),1,1,"")</f>
        <v>ast</v>
      </c>
    </row>
    <row r="255" spans="1:64" x14ac:dyDescent="0.25">
      <c r="A255" s="64" t="s">
        <v>3095</v>
      </c>
      <c r="B255" s="79"/>
      <c r="C255" s="79"/>
      <c r="D255" s="87"/>
      <c r="E255" s="104"/>
      <c r="F255" s="75" t="s">
        <v>3287</v>
      </c>
      <c r="G255" s="105"/>
      <c r="H255" s="77"/>
      <c r="I255" s="90"/>
      <c r="J255" s="106"/>
      <c r="K255" s="77" t="s">
        <v>3314</v>
      </c>
      <c r="L255" s="107"/>
      <c r="M255" s="101">
        <v>5963.7294921875</v>
      </c>
      <c r="N255" s="101">
        <v>9146.564453125</v>
      </c>
      <c r="O255" s="102"/>
      <c r="P255" s="103"/>
      <c r="Q255" s="103"/>
      <c r="R255" s="73"/>
      <c r="S255" s="48"/>
      <c r="T255" s="48"/>
      <c r="U255" s="49"/>
      <c r="V255" s="49"/>
      <c r="W255" s="49"/>
      <c r="X255" s="49"/>
      <c r="Y255" s="49"/>
      <c r="Z255" s="49"/>
      <c r="AA255" s="91">
        <v>255</v>
      </c>
      <c r="AB255" s="91"/>
      <c r="AC255" s="92"/>
      <c r="AD255" s="66" t="s">
        <v>3209</v>
      </c>
      <c r="AE255" s="66">
        <v>97</v>
      </c>
      <c r="AF255" s="66">
        <v>148</v>
      </c>
      <c r="AG255" s="66">
        <v>6667</v>
      </c>
      <c r="AH255" s="66">
        <v>2474</v>
      </c>
      <c r="AI255" s="66">
        <v>-25200</v>
      </c>
      <c r="AJ255" s="66"/>
      <c r="AK255" s="66" t="s">
        <v>3245</v>
      </c>
      <c r="AL255" s="69" t="s">
        <v>3254</v>
      </c>
      <c r="AM255" s="66" t="s">
        <v>391</v>
      </c>
      <c r="AN255" s="68">
        <v>42623.403935185182</v>
      </c>
      <c r="AO255" s="69" t="s">
        <v>3266</v>
      </c>
      <c r="AP255" s="66" t="b">
        <v>1</v>
      </c>
      <c r="AQ255" s="66" t="b">
        <v>0</v>
      </c>
      <c r="AR255" s="66" t="b">
        <v>1</v>
      </c>
      <c r="AS255" s="66" t="s">
        <v>297</v>
      </c>
      <c r="AT255" s="66">
        <v>8</v>
      </c>
      <c r="AU255" s="66"/>
      <c r="AV255" s="66" t="b">
        <v>0</v>
      </c>
      <c r="AW255" s="66" t="s">
        <v>423</v>
      </c>
      <c r="AX255" s="69" t="s">
        <v>3294</v>
      </c>
      <c r="AY255" s="66" t="s">
        <v>66</v>
      </c>
      <c r="AZ255" s="48"/>
      <c r="BA255" s="48"/>
      <c r="BB255" s="48"/>
      <c r="BC255" s="48"/>
      <c r="BD255" s="48"/>
      <c r="BE255" s="48"/>
      <c r="BF255" s="118"/>
      <c r="BG255" s="118"/>
      <c r="BH255" s="118"/>
      <c r="BI255" s="118"/>
      <c r="BJ255" s="117" t="s">
        <v>3333</v>
      </c>
      <c r="BK255" s="120" t="str">
        <f>VLOOKUP(Vertices[[#This Row],[State]],'Sentiment Classification'!E:G,3,FALSE)</f>
        <v>East</v>
      </c>
      <c r="BL255" s="65" t="s">
        <v>9474</v>
      </c>
    </row>
    <row r="256" spans="1:64" x14ac:dyDescent="0.25">
      <c r="A256" s="64" t="s">
        <v>3096</v>
      </c>
      <c r="B256" s="79"/>
      <c r="C256" s="79"/>
      <c r="D256" s="87"/>
      <c r="E256" s="104"/>
      <c r="F256" s="75" t="s">
        <v>3140</v>
      </c>
      <c r="G256" s="105"/>
      <c r="H256" s="77"/>
      <c r="I256" s="90"/>
      <c r="J256" s="106"/>
      <c r="K256" s="77" t="s">
        <v>3315</v>
      </c>
      <c r="L256" s="107"/>
      <c r="M256" s="101">
        <v>572.10882568359375</v>
      </c>
      <c r="N256" s="101">
        <v>8727.7421875</v>
      </c>
      <c r="O256" s="102"/>
      <c r="P256" s="103"/>
      <c r="Q256" s="103"/>
      <c r="R256" s="73"/>
      <c r="S256" s="48">
        <v>0</v>
      </c>
      <c r="T256" s="48">
        <v>1</v>
      </c>
      <c r="U256" s="49">
        <v>0</v>
      </c>
      <c r="V256" s="49">
        <v>1.4840000000000001E-3</v>
      </c>
      <c r="W256" s="49">
        <v>9.9700000000000006E-4</v>
      </c>
      <c r="X256" s="49">
        <v>0.48002499999999998</v>
      </c>
      <c r="Y256" s="49">
        <v>0</v>
      </c>
      <c r="Z256" s="49">
        <v>0</v>
      </c>
      <c r="AA256" s="91">
        <v>256</v>
      </c>
      <c r="AB256" s="91"/>
      <c r="AC256" s="92"/>
      <c r="AD256" s="66" t="s">
        <v>3210</v>
      </c>
      <c r="AE256" s="66">
        <v>73</v>
      </c>
      <c r="AF256" s="66">
        <v>89</v>
      </c>
      <c r="AG256" s="66">
        <v>210</v>
      </c>
      <c r="AH256" s="66">
        <v>14</v>
      </c>
      <c r="AI256" s="66">
        <v>19800</v>
      </c>
      <c r="AJ256" s="66" t="s">
        <v>3228</v>
      </c>
      <c r="AK256" s="66" t="s">
        <v>3246</v>
      </c>
      <c r="AL256" s="69" t="s">
        <v>3255</v>
      </c>
      <c r="AM256" s="66" t="s">
        <v>390</v>
      </c>
      <c r="AN256" s="68">
        <v>40420.291562500002</v>
      </c>
      <c r="AO256" s="69" t="s">
        <v>3267</v>
      </c>
      <c r="AP256" s="66" t="b">
        <v>0</v>
      </c>
      <c r="AQ256" s="66" t="b">
        <v>0</v>
      </c>
      <c r="AR256" s="66" t="b">
        <v>0</v>
      </c>
      <c r="AS256" s="66" t="s">
        <v>297</v>
      </c>
      <c r="AT256" s="66">
        <v>0</v>
      </c>
      <c r="AU256" s="69" t="s">
        <v>1955</v>
      </c>
      <c r="AV256" s="66" t="b">
        <v>0</v>
      </c>
      <c r="AW256" s="66" t="s">
        <v>423</v>
      </c>
      <c r="AX256" s="69" t="s">
        <v>3295</v>
      </c>
      <c r="AY256" s="66" t="s">
        <v>66</v>
      </c>
      <c r="AZ256" s="48"/>
      <c r="BA256" s="48"/>
      <c r="BB256" s="48"/>
      <c r="BC256" s="48"/>
      <c r="BD256" s="48"/>
      <c r="BE256" s="48"/>
      <c r="BF256" s="118" t="s">
        <v>8926</v>
      </c>
      <c r="BG256" s="118" t="s">
        <v>8926</v>
      </c>
      <c r="BH256" s="118" t="s">
        <v>9255</v>
      </c>
      <c r="BI256" s="118" t="s">
        <v>9255</v>
      </c>
      <c r="BJ256" s="117" t="s">
        <v>3333</v>
      </c>
      <c r="BK256" s="120" t="str">
        <f>VLOOKUP(Vertices[[#This Row],[State]],'Sentiment Classification'!E:G,3,FALSE)</f>
        <v>East</v>
      </c>
      <c r="BL256" s="65" t="str">
        <f>REPLACE(INDEX(GroupVertices[Group], MATCH(Vertices[[#This Row],[Vertex]],GroupVertices[Vertex],0)),1,1,"")</f>
        <v>ast</v>
      </c>
    </row>
    <row r="257" spans="1:64" x14ac:dyDescent="0.25">
      <c r="A257" s="64" t="s">
        <v>3097</v>
      </c>
      <c r="B257" s="79"/>
      <c r="C257" s="79"/>
      <c r="D257" s="87"/>
      <c r="E257" s="104"/>
      <c r="F257" s="75" t="s">
        <v>418</v>
      </c>
      <c r="G257" s="105"/>
      <c r="H257" s="77"/>
      <c r="I257" s="90"/>
      <c r="J257" s="106"/>
      <c r="K257" s="77" t="s">
        <v>3316</v>
      </c>
      <c r="L257" s="107"/>
      <c r="M257" s="101">
        <v>566.0830078125</v>
      </c>
      <c r="N257" s="101">
        <v>8697.73046875</v>
      </c>
      <c r="O257" s="102"/>
      <c r="P257" s="103"/>
      <c r="Q257" s="103"/>
      <c r="R257" s="73"/>
      <c r="S257" s="48">
        <v>0</v>
      </c>
      <c r="T257" s="48">
        <v>1</v>
      </c>
      <c r="U257" s="49">
        <v>0</v>
      </c>
      <c r="V257" s="49">
        <v>1.374E-3</v>
      </c>
      <c r="W257" s="49">
        <v>4.1599999999999997E-4</v>
      </c>
      <c r="X257" s="49">
        <v>0.44704100000000002</v>
      </c>
      <c r="Y257" s="49">
        <v>0</v>
      </c>
      <c r="Z257" s="49">
        <v>0</v>
      </c>
      <c r="AA257" s="91">
        <v>257</v>
      </c>
      <c r="AB257" s="91"/>
      <c r="AC257" s="92"/>
      <c r="AD257" s="66" t="s">
        <v>3211</v>
      </c>
      <c r="AE257" s="66">
        <v>0</v>
      </c>
      <c r="AF257" s="66">
        <v>6</v>
      </c>
      <c r="AG257" s="66">
        <v>29</v>
      </c>
      <c r="AH257" s="66">
        <v>12</v>
      </c>
      <c r="AI257" s="66"/>
      <c r="AJ257" s="66"/>
      <c r="AK257" s="66"/>
      <c r="AL257" s="66"/>
      <c r="AM257" s="66"/>
      <c r="AN257" s="68">
        <v>42666.749988425923</v>
      </c>
      <c r="AO257" s="66"/>
      <c r="AP257" s="66" t="b">
        <v>1</v>
      </c>
      <c r="AQ257" s="66" t="b">
        <v>1</v>
      </c>
      <c r="AR257" s="66" t="b">
        <v>0</v>
      </c>
      <c r="AS257" s="66" t="s">
        <v>297</v>
      </c>
      <c r="AT257" s="66">
        <v>0</v>
      </c>
      <c r="AU257" s="66"/>
      <c r="AV257" s="66" t="b">
        <v>0</v>
      </c>
      <c r="AW257" s="66" t="s">
        <v>423</v>
      </c>
      <c r="AX257" s="69" t="s">
        <v>3296</v>
      </c>
      <c r="AY257" s="66" t="s">
        <v>66</v>
      </c>
      <c r="AZ257" s="48"/>
      <c r="BA257" s="48"/>
      <c r="BB257" s="48"/>
      <c r="BC257" s="48"/>
      <c r="BD257" s="48"/>
      <c r="BE257" s="48"/>
      <c r="BF257" s="118" t="s">
        <v>8927</v>
      </c>
      <c r="BG257" s="118" t="s">
        <v>8927</v>
      </c>
      <c r="BH257" s="118" t="s">
        <v>9256</v>
      </c>
      <c r="BI257" s="118" t="s">
        <v>9256</v>
      </c>
      <c r="BJ257" s="117" t="s">
        <v>3333</v>
      </c>
      <c r="BK257" s="120" t="str">
        <f>VLOOKUP(Vertices[[#This Row],[State]],'Sentiment Classification'!E:G,3,FALSE)</f>
        <v>East</v>
      </c>
      <c r="BL257" s="65" t="str">
        <f>REPLACE(INDEX(GroupVertices[Group], MATCH(Vertices[[#This Row],[Vertex]],GroupVertices[Vertex],0)),1,1,"")</f>
        <v>ast</v>
      </c>
    </row>
    <row r="258" spans="1:64" x14ac:dyDescent="0.25">
      <c r="A258" s="64" t="s">
        <v>3098</v>
      </c>
      <c r="B258" s="79"/>
      <c r="C258" s="79"/>
      <c r="D258" s="87"/>
      <c r="E258" s="104"/>
      <c r="F258" s="75" t="s">
        <v>3141</v>
      </c>
      <c r="G258" s="105"/>
      <c r="H258" s="77"/>
      <c r="I258" s="90"/>
      <c r="J258" s="106"/>
      <c r="K258" s="77" t="s">
        <v>3317</v>
      </c>
      <c r="L258" s="107"/>
      <c r="M258" s="101">
        <v>1353.2481689453125</v>
      </c>
      <c r="N258" s="101">
        <v>8394.1826171875</v>
      </c>
      <c r="O258" s="102"/>
      <c r="P258" s="103"/>
      <c r="Q258" s="103"/>
      <c r="R258" s="73"/>
      <c r="S258" s="48">
        <v>0</v>
      </c>
      <c r="T258" s="48">
        <v>2</v>
      </c>
      <c r="U258" s="49">
        <v>195.129941</v>
      </c>
      <c r="V258" s="49">
        <v>1.488E-3</v>
      </c>
      <c r="W258" s="49">
        <v>1.0150000000000001E-3</v>
      </c>
      <c r="X258" s="49">
        <v>0.83134600000000003</v>
      </c>
      <c r="Y258" s="49">
        <v>0</v>
      </c>
      <c r="Z258" s="49">
        <v>0</v>
      </c>
      <c r="AA258" s="91">
        <v>258</v>
      </c>
      <c r="AB258" s="91"/>
      <c r="AC258" s="92"/>
      <c r="AD258" s="66" t="s">
        <v>3212</v>
      </c>
      <c r="AE258" s="66">
        <v>114</v>
      </c>
      <c r="AF258" s="66">
        <v>13</v>
      </c>
      <c r="AG258" s="66">
        <v>289</v>
      </c>
      <c r="AH258" s="66">
        <v>458</v>
      </c>
      <c r="AI258" s="66"/>
      <c r="AJ258" s="66" t="s">
        <v>3229</v>
      </c>
      <c r="AK258" s="66" t="s">
        <v>3247</v>
      </c>
      <c r="AL258" s="69" t="s">
        <v>3256</v>
      </c>
      <c r="AM258" s="66"/>
      <c r="AN258" s="68">
        <v>42710.180081018516</v>
      </c>
      <c r="AO258" s="69" t="s">
        <v>3268</v>
      </c>
      <c r="AP258" s="66" t="b">
        <v>1</v>
      </c>
      <c r="AQ258" s="66" t="b">
        <v>0</v>
      </c>
      <c r="AR258" s="66" t="b">
        <v>1</v>
      </c>
      <c r="AS258" s="66" t="s">
        <v>297</v>
      </c>
      <c r="AT258" s="66">
        <v>1</v>
      </c>
      <c r="AU258" s="66"/>
      <c r="AV258" s="66" t="b">
        <v>0</v>
      </c>
      <c r="AW258" s="66" t="s">
        <v>423</v>
      </c>
      <c r="AX258" s="69" t="s">
        <v>3297</v>
      </c>
      <c r="AY258" s="66" t="s">
        <v>66</v>
      </c>
      <c r="AZ258" s="48"/>
      <c r="BA258" s="48"/>
      <c r="BB258" s="48"/>
      <c r="BC258" s="48"/>
      <c r="BD258" s="48"/>
      <c r="BE258" s="48"/>
      <c r="BF258" s="118" t="s">
        <v>8928</v>
      </c>
      <c r="BG258" s="118" t="s">
        <v>8928</v>
      </c>
      <c r="BH258" s="118" t="s">
        <v>9257</v>
      </c>
      <c r="BI258" s="118" t="s">
        <v>9257</v>
      </c>
      <c r="BJ258" s="117" t="s">
        <v>3333</v>
      </c>
      <c r="BK258" s="120" t="str">
        <f>VLOOKUP(Vertices[[#This Row],[State]],'Sentiment Classification'!E:G,3,FALSE)</f>
        <v>East</v>
      </c>
      <c r="BL258" s="65" t="str">
        <f>REPLACE(INDEX(GroupVertices[Group], MATCH(Vertices[[#This Row],[Vertex]],GroupVertices[Vertex],0)),1,1,"")</f>
        <v>ast</v>
      </c>
    </row>
    <row r="259" spans="1:64" x14ac:dyDescent="0.25">
      <c r="A259" s="64" t="s">
        <v>3099</v>
      </c>
      <c r="B259" s="79"/>
      <c r="C259" s="79"/>
      <c r="D259" s="87"/>
      <c r="E259" s="104"/>
      <c r="F259" s="75" t="s">
        <v>3142</v>
      </c>
      <c r="G259" s="105"/>
      <c r="H259" s="77"/>
      <c r="I259" s="90"/>
      <c r="J259" s="106"/>
      <c r="K259" s="77" t="s">
        <v>3318</v>
      </c>
      <c r="L259" s="107"/>
      <c r="M259" s="101">
        <v>592.86456298828125</v>
      </c>
      <c r="N259" s="101">
        <v>8790.2900390625</v>
      </c>
      <c r="O259" s="102"/>
      <c r="P259" s="103"/>
      <c r="Q259" s="103"/>
      <c r="R259" s="73"/>
      <c r="S259" s="48">
        <v>0</v>
      </c>
      <c r="T259" s="48">
        <v>4</v>
      </c>
      <c r="U259" s="49">
        <v>3508.457183</v>
      </c>
      <c r="V259" s="49">
        <v>1.8940000000000001E-3</v>
      </c>
      <c r="W259" s="49">
        <v>1.456E-3</v>
      </c>
      <c r="X259" s="49">
        <v>1.4357200000000001</v>
      </c>
      <c r="Y259" s="49">
        <v>0</v>
      </c>
      <c r="Z259" s="49">
        <v>0</v>
      </c>
      <c r="AA259" s="91">
        <v>259</v>
      </c>
      <c r="AB259" s="91"/>
      <c r="AC259" s="92"/>
      <c r="AD259" s="66" t="s">
        <v>3213</v>
      </c>
      <c r="AE259" s="66">
        <v>403</v>
      </c>
      <c r="AF259" s="66">
        <v>265</v>
      </c>
      <c r="AG259" s="66">
        <v>433</v>
      </c>
      <c r="AH259" s="66">
        <v>21</v>
      </c>
      <c r="AI259" s="66">
        <v>19800</v>
      </c>
      <c r="AJ259" s="66" t="s">
        <v>3230</v>
      </c>
      <c r="AK259" s="66" t="s">
        <v>3248</v>
      </c>
      <c r="AL259" s="69" t="s">
        <v>3257</v>
      </c>
      <c r="AM259" s="66" t="s">
        <v>363</v>
      </c>
      <c r="AN259" s="68">
        <v>40339.159942129627</v>
      </c>
      <c r="AO259" s="69" t="s">
        <v>3269</v>
      </c>
      <c r="AP259" s="66" t="b">
        <v>0</v>
      </c>
      <c r="AQ259" s="66" t="b">
        <v>0</v>
      </c>
      <c r="AR259" s="66" t="b">
        <v>1</v>
      </c>
      <c r="AS259" s="66" t="s">
        <v>297</v>
      </c>
      <c r="AT259" s="66">
        <v>2</v>
      </c>
      <c r="AU259" s="69" t="s">
        <v>3280</v>
      </c>
      <c r="AV259" s="66" t="b">
        <v>0</v>
      </c>
      <c r="AW259" s="66" t="s">
        <v>423</v>
      </c>
      <c r="AX259" s="69" t="s">
        <v>3298</v>
      </c>
      <c r="AY259" s="66" t="s">
        <v>66</v>
      </c>
      <c r="AZ259" s="48" t="s">
        <v>8775</v>
      </c>
      <c r="BA259" s="48" t="s">
        <v>8775</v>
      </c>
      <c r="BB259" s="48" t="s">
        <v>525</v>
      </c>
      <c r="BC259" s="48" t="s">
        <v>525</v>
      </c>
      <c r="BD259" s="48" t="s">
        <v>3136</v>
      </c>
      <c r="BE259" s="48" t="s">
        <v>3136</v>
      </c>
      <c r="BF259" s="118" t="s">
        <v>8929</v>
      </c>
      <c r="BG259" s="118" t="s">
        <v>9107</v>
      </c>
      <c r="BH259" s="118" t="s">
        <v>9258</v>
      </c>
      <c r="BI259" s="118" t="s">
        <v>9432</v>
      </c>
      <c r="BJ259" s="117" t="s">
        <v>3333</v>
      </c>
      <c r="BK259" s="120" t="str">
        <f>VLOOKUP(Vertices[[#This Row],[State]],'Sentiment Classification'!E:G,3,FALSE)</f>
        <v>East</v>
      </c>
      <c r="BL259" s="65" t="str">
        <f>REPLACE(INDEX(GroupVertices[Group], MATCH(Vertices[[#This Row],[Vertex]],GroupVertices[Vertex],0)),1,1,"")</f>
        <v>ast</v>
      </c>
    </row>
    <row r="260" spans="1:64" x14ac:dyDescent="0.25">
      <c r="A260" s="64" t="s">
        <v>3100</v>
      </c>
      <c r="B260" s="79"/>
      <c r="C260" s="79"/>
      <c r="D260" s="87"/>
      <c r="E260" s="104"/>
      <c r="F260" s="75" t="s">
        <v>3143</v>
      </c>
      <c r="G260" s="105"/>
      <c r="H260" s="77"/>
      <c r="I260" s="90"/>
      <c r="J260" s="106"/>
      <c r="K260" s="77" t="s">
        <v>3319</v>
      </c>
      <c r="L260" s="107"/>
      <c r="M260" s="101">
        <v>679.76666259765625</v>
      </c>
      <c r="N260" s="101">
        <v>8739.9833984375</v>
      </c>
      <c r="O260" s="102"/>
      <c r="P260" s="103"/>
      <c r="Q260" s="103"/>
      <c r="R260" s="73"/>
      <c r="S260" s="48">
        <v>0</v>
      </c>
      <c r="T260" s="48">
        <v>2</v>
      </c>
      <c r="U260" s="49">
        <v>424</v>
      </c>
      <c r="V260" s="49">
        <v>7.5299999999999998E-4</v>
      </c>
      <c r="W260" s="49">
        <v>9.9999999999999995E-7</v>
      </c>
      <c r="X260" s="49">
        <v>0.93200799999999995</v>
      </c>
      <c r="Y260" s="49">
        <v>0</v>
      </c>
      <c r="Z260" s="49">
        <v>0</v>
      </c>
      <c r="AA260" s="91">
        <v>260</v>
      </c>
      <c r="AB260" s="91"/>
      <c r="AC260" s="92"/>
      <c r="AD260" s="66" t="s">
        <v>3214</v>
      </c>
      <c r="AE260" s="66">
        <v>420</v>
      </c>
      <c r="AF260" s="66">
        <v>121</v>
      </c>
      <c r="AG260" s="66">
        <v>1173</v>
      </c>
      <c r="AH260" s="66">
        <v>364</v>
      </c>
      <c r="AI260" s="66">
        <v>-25200</v>
      </c>
      <c r="AJ260" s="66" t="s">
        <v>3231</v>
      </c>
      <c r="AK260" s="66" t="s">
        <v>365</v>
      </c>
      <c r="AL260" s="66"/>
      <c r="AM260" s="66" t="s">
        <v>391</v>
      </c>
      <c r="AN260" s="68">
        <v>41913.765740740739</v>
      </c>
      <c r="AO260" s="66"/>
      <c r="AP260" s="66" t="b">
        <v>1</v>
      </c>
      <c r="AQ260" s="66" t="b">
        <v>0</v>
      </c>
      <c r="AR260" s="66" t="b">
        <v>1</v>
      </c>
      <c r="AS260" s="66" t="s">
        <v>297</v>
      </c>
      <c r="AT260" s="66">
        <v>10</v>
      </c>
      <c r="AU260" s="69" t="s">
        <v>409</v>
      </c>
      <c r="AV260" s="66" t="b">
        <v>0</v>
      </c>
      <c r="AW260" s="66" t="s">
        <v>423</v>
      </c>
      <c r="AX260" s="69" t="s">
        <v>3299</v>
      </c>
      <c r="AY260" s="66" t="s">
        <v>66</v>
      </c>
      <c r="AZ260" s="48"/>
      <c r="BA260" s="48"/>
      <c r="BB260" s="48"/>
      <c r="BC260" s="48"/>
      <c r="BD260" s="48"/>
      <c r="BE260" s="48"/>
      <c r="BF260" s="118" t="s">
        <v>8930</v>
      </c>
      <c r="BG260" s="118" t="s">
        <v>8930</v>
      </c>
      <c r="BH260" s="118" t="s">
        <v>9259</v>
      </c>
      <c r="BI260" s="118" t="s">
        <v>9259</v>
      </c>
      <c r="BJ260" s="117" t="s">
        <v>3333</v>
      </c>
      <c r="BK260" s="120" t="str">
        <f>VLOOKUP(Vertices[[#This Row],[State]],'Sentiment Classification'!E:G,3,FALSE)</f>
        <v>East</v>
      </c>
      <c r="BL260" s="65" t="str">
        <f>REPLACE(INDEX(GroupVertices[Group], MATCH(Vertices[[#This Row],[Vertex]],GroupVertices[Vertex],0)),1,1,"")</f>
        <v>ast</v>
      </c>
    </row>
    <row r="261" spans="1:64" x14ac:dyDescent="0.25">
      <c r="A261" s="64" t="s">
        <v>3108</v>
      </c>
      <c r="B261" s="79"/>
      <c r="C261" s="79"/>
      <c r="D261" s="87"/>
      <c r="E261" s="104"/>
      <c r="F261" s="75" t="s">
        <v>3288</v>
      </c>
      <c r="G261" s="105"/>
      <c r="H261" s="77"/>
      <c r="I261" s="90"/>
      <c r="J261" s="106"/>
      <c r="K261" s="77" t="s">
        <v>3320</v>
      </c>
      <c r="L261" s="107"/>
      <c r="M261" s="101">
        <v>4770.12255859375</v>
      </c>
      <c r="N261" s="101">
        <v>5828.646484375</v>
      </c>
      <c r="O261" s="102"/>
      <c r="P261" s="103"/>
      <c r="Q261" s="103"/>
      <c r="R261" s="73"/>
      <c r="S261" s="48">
        <v>3</v>
      </c>
      <c r="T261" s="48">
        <v>0</v>
      </c>
      <c r="U261" s="49">
        <v>844</v>
      </c>
      <c r="V261" s="49">
        <v>8.9400000000000005E-4</v>
      </c>
      <c r="W261" s="49">
        <v>5.0000000000000004E-6</v>
      </c>
      <c r="X261" s="49">
        <v>1.1217189999999999</v>
      </c>
      <c r="Y261" s="49">
        <v>0.33333333333333331</v>
      </c>
      <c r="Z261" s="49">
        <v>0</v>
      </c>
      <c r="AA261" s="91">
        <v>261</v>
      </c>
      <c r="AB261" s="91"/>
      <c r="AC261" s="92"/>
      <c r="AD261" s="66" t="s">
        <v>3215</v>
      </c>
      <c r="AE261" s="66">
        <v>5</v>
      </c>
      <c r="AF261" s="66">
        <v>532732</v>
      </c>
      <c r="AG261" s="66">
        <v>148404</v>
      </c>
      <c r="AH261" s="66">
        <v>158</v>
      </c>
      <c r="AI261" s="66">
        <v>19800</v>
      </c>
      <c r="AJ261" s="66" t="s">
        <v>3232</v>
      </c>
      <c r="AK261" s="66" t="s">
        <v>365</v>
      </c>
      <c r="AL261" s="69" t="s">
        <v>3258</v>
      </c>
      <c r="AM261" s="66" t="s">
        <v>363</v>
      </c>
      <c r="AN261" s="68">
        <v>39927.849976851852</v>
      </c>
      <c r="AO261" s="69" t="s">
        <v>3270</v>
      </c>
      <c r="AP261" s="66" t="b">
        <v>0</v>
      </c>
      <c r="AQ261" s="66" t="b">
        <v>0</v>
      </c>
      <c r="AR261" s="66" t="b">
        <v>1</v>
      </c>
      <c r="AS261" s="66" t="s">
        <v>297</v>
      </c>
      <c r="AT261" s="66">
        <v>575</v>
      </c>
      <c r="AU261" s="69" t="s">
        <v>3281</v>
      </c>
      <c r="AV261" s="66" t="b">
        <v>1</v>
      </c>
      <c r="AW261" s="66" t="s">
        <v>423</v>
      </c>
      <c r="AX261" s="69" t="s">
        <v>3300</v>
      </c>
      <c r="AY261" s="66" t="s">
        <v>65</v>
      </c>
      <c r="AZ261" s="48"/>
      <c r="BA261" s="48"/>
      <c r="BB261" s="48"/>
      <c r="BC261" s="48"/>
      <c r="BD261" s="48"/>
      <c r="BE261" s="48"/>
      <c r="BF261" s="48"/>
      <c r="BG261" s="48"/>
      <c r="BH261" s="48"/>
      <c r="BI261" s="48"/>
      <c r="BJ261" s="117" t="s">
        <v>9452</v>
      </c>
      <c r="BK261" s="119" t="s">
        <v>9452</v>
      </c>
      <c r="BL261" s="65" t="str">
        <f>REPLACE(INDEX(GroupVertices[Group], MATCH(Vertices[[#This Row],[Vertex]],GroupVertices[Vertex],0)),1,1,"")</f>
        <v>A</v>
      </c>
    </row>
    <row r="262" spans="1:64" x14ac:dyDescent="0.25">
      <c r="A262" s="64" t="s">
        <v>3109</v>
      </c>
      <c r="B262" s="79"/>
      <c r="C262" s="79"/>
      <c r="D262" s="87"/>
      <c r="E262" s="104"/>
      <c r="F262" s="75" t="s">
        <v>3289</v>
      </c>
      <c r="G262" s="105"/>
      <c r="H262" s="77"/>
      <c r="I262" s="90"/>
      <c r="J262" s="106"/>
      <c r="K262" s="77" t="s">
        <v>3321</v>
      </c>
      <c r="L262" s="107"/>
      <c r="M262" s="101">
        <v>386.3529052734375</v>
      </c>
      <c r="N262" s="101">
        <v>8674.8515625</v>
      </c>
      <c r="O262" s="102"/>
      <c r="P262" s="103"/>
      <c r="Q262" s="103"/>
      <c r="R262" s="73"/>
      <c r="S262" s="48">
        <v>1</v>
      </c>
      <c r="T262" s="48">
        <v>0</v>
      </c>
      <c r="U262" s="49">
        <v>0</v>
      </c>
      <c r="V262" s="49">
        <v>6.4900000000000005E-4</v>
      </c>
      <c r="W262" s="49">
        <v>0</v>
      </c>
      <c r="X262" s="49">
        <v>0.54610400000000003</v>
      </c>
      <c r="Y262" s="49">
        <v>0</v>
      </c>
      <c r="Z262" s="49">
        <v>0</v>
      </c>
      <c r="AA262" s="91">
        <v>262</v>
      </c>
      <c r="AB262" s="91"/>
      <c r="AC262" s="92"/>
      <c r="AD262" s="66" t="s">
        <v>3216</v>
      </c>
      <c r="AE262" s="66">
        <v>236</v>
      </c>
      <c r="AF262" s="66">
        <v>1020</v>
      </c>
      <c r="AG262" s="66">
        <v>1711</v>
      </c>
      <c r="AH262" s="66">
        <v>16</v>
      </c>
      <c r="AI262" s="66">
        <v>19800</v>
      </c>
      <c r="AJ262" s="66" t="s">
        <v>3233</v>
      </c>
      <c r="AK262" s="66" t="s">
        <v>3249</v>
      </c>
      <c r="AL262" s="66"/>
      <c r="AM262" s="66" t="s">
        <v>390</v>
      </c>
      <c r="AN262" s="68">
        <v>40408.543530092589</v>
      </c>
      <c r="AO262" s="69" t="s">
        <v>3271</v>
      </c>
      <c r="AP262" s="66" t="b">
        <v>0</v>
      </c>
      <c r="AQ262" s="66" t="b">
        <v>0</v>
      </c>
      <c r="AR262" s="66" t="b">
        <v>1</v>
      </c>
      <c r="AS262" s="66" t="s">
        <v>297</v>
      </c>
      <c r="AT262" s="66">
        <v>18</v>
      </c>
      <c r="AU262" s="69" t="s">
        <v>3282</v>
      </c>
      <c r="AV262" s="66" t="b">
        <v>0</v>
      </c>
      <c r="AW262" s="66" t="s">
        <v>423</v>
      </c>
      <c r="AX262" s="69" t="s">
        <v>3301</v>
      </c>
      <c r="AY262" s="66" t="s">
        <v>65</v>
      </c>
      <c r="AZ262" s="48"/>
      <c r="BA262" s="48"/>
      <c r="BB262" s="48"/>
      <c r="BC262" s="48"/>
      <c r="BD262" s="48"/>
      <c r="BE262" s="48"/>
      <c r="BF262" s="48"/>
      <c r="BG262" s="48"/>
      <c r="BH262" s="48"/>
      <c r="BI262" s="48"/>
      <c r="BJ262" s="117" t="s">
        <v>3333</v>
      </c>
      <c r="BK262" s="120" t="str">
        <f>VLOOKUP(Vertices[[#This Row],[State]],'Sentiment Classification'!E:G,3,FALSE)</f>
        <v>East</v>
      </c>
      <c r="BL262" s="65" t="str">
        <f>REPLACE(INDEX(GroupVertices[Group], MATCH(Vertices[[#This Row],[Vertex]],GroupVertices[Vertex],0)),1,1,"")</f>
        <v>ast</v>
      </c>
    </row>
    <row r="263" spans="1:64" x14ac:dyDescent="0.25">
      <c r="A263" s="64" t="s">
        <v>3101</v>
      </c>
      <c r="B263" s="79"/>
      <c r="C263" s="79"/>
      <c r="D263" s="87"/>
      <c r="E263" s="104"/>
      <c r="F263" s="75" t="s">
        <v>3144</v>
      </c>
      <c r="G263" s="105"/>
      <c r="H263" s="77"/>
      <c r="I263" s="90"/>
      <c r="J263" s="106"/>
      <c r="K263" s="77" t="s">
        <v>3322</v>
      </c>
      <c r="L263" s="107"/>
      <c r="M263" s="101">
        <v>593.2232666015625</v>
      </c>
      <c r="N263" s="101">
        <v>8712.7314453125</v>
      </c>
      <c r="O263" s="102"/>
      <c r="P263" s="103"/>
      <c r="Q263" s="103"/>
      <c r="R263" s="73"/>
      <c r="S263" s="48">
        <v>0</v>
      </c>
      <c r="T263" s="48">
        <v>1</v>
      </c>
      <c r="U263" s="49">
        <v>0</v>
      </c>
      <c r="V263" s="49">
        <v>1.4840000000000001E-3</v>
      </c>
      <c r="W263" s="49">
        <v>9.9700000000000006E-4</v>
      </c>
      <c r="X263" s="49">
        <v>0.48002499999999998</v>
      </c>
      <c r="Y263" s="49">
        <v>0</v>
      </c>
      <c r="Z263" s="49">
        <v>0</v>
      </c>
      <c r="AA263" s="91">
        <v>263</v>
      </c>
      <c r="AB263" s="91"/>
      <c r="AC263" s="92"/>
      <c r="AD263" s="66" t="s">
        <v>3217</v>
      </c>
      <c r="AE263" s="66">
        <v>29</v>
      </c>
      <c r="AF263" s="66">
        <v>18</v>
      </c>
      <c r="AG263" s="66">
        <v>87</v>
      </c>
      <c r="AH263" s="66">
        <v>11</v>
      </c>
      <c r="AI263" s="66"/>
      <c r="AJ263" s="66" t="s">
        <v>3234</v>
      </c>
      <c r="AK263" s="66" t="s">
        <v>3199</v>
      </c>
      <c r="AL263" s="69" t="s">
        <v>3259</v>
      </c>
      <c r="AM263" s="66"/>
      <c r="AN263" s="68">
        <v>42628.180601851855</v>
      </c>
      <c r="AO263" s="69" t="s">
        <v>3272</v>
      </c>
      <c r="AP263" s="66" t="b">
        <v>1</v>
      </c>
      <c r="AQ263" s="66" t="b">
        <v>0</v>
      </c>
      <c r="AR263" s="66" t="b">
        <v>1</v>
      </c>
      <c r="AS263" s="66" t="s">
        <v>297</v>
      </c>
      <c r="AT263" s="66">
        <v>0</v>
      </c>
      <c r="AU263" s="66"/>
      <c r="AV263" s="66" t="b">
        <v>0</v>
      </c>
      <c r="AW263" s="66" t="s">
        <v>423</v>
      </c>
      <c r="AX263" s="69" t="s">
        <v>3302</v>
      </c>
      <c r="AY263" s="66" t="s">
        <v>66</v>
      </c>
      <c r="AZ263" s="48" t="s">
        <v>3133</v>
      </c>
      <c r="BA263" s="48" t="s">
        <v>3133</v>
      </c>
      <c r="BB263" s="48" t="s">
        <v>525</v>
      </c>
      <c r="BC263" s="48" t="s">
        <v>525</v>
      </c>
      <c r="BD263" s="48"/>
      <c r="BE263" s="48"/>
      <c r="BF263" s="118" t="s">
        <v>8931</v>
      </c>
      <c r="BG263" s="118" t="s">
        <v>8931</v>
      </c>
      <c r="BH263" s="118" t="s">
        <v>9260</v>
      </c>
      <c r="BI263" s="118" t="s">
        <v>9260</v>
      </c>
      <c r="BJ263" s="117" t="s">
        <v>3333</v>
      </c>
      <c r="BK263" s="120" t="str">
        <f>VLOOKUP(Vertices[[#This Row],[State]],'Sentiment Classification'!E:G,3,FALSE)</f>
        <v>East</v>
      </c>
      <c r="BL263" s="65" t="str">
        <f>REPLACE(INDEX(GroupVertices[Group], MATCH(Vertices[[#This Row],[Vertex]],GroupVertices[Vertex],0)),1,1,"")</f>
        <v>ast</v>
      </c>
    </row>
    <row r="264" spans="1:64" x14ac:dyDescent="0.25">
      <c r="A264" s="64" t="s">
        <v>3102</v>
      </c>
      <c r="B264" s="79"/>
      <c r="C264" s="79"/>
      <c r="D264" s="87"/>
      <c r="E264" s="104"/>
      <c r="F264" s="75" t="s">
        <v>3145</v>
      </c>
      <c r="G264" s="105"/>
      <c r="H264" s="77"/>
      <c r="I264" s="90"/>
      <c r="J264" s="106"/>
      <c r="K264" s="77" t="s">
        <v>3323</v>
      </c>
      <c r="L264" s="107"/>
      <c r="M264" s="101">
        <v>824.14447021484375</v>
      </c>
      <c r="N264" s="101">
        <v>9314.5400390625</v>
      </c>
      <c r="O264" s="102"/>
      <c r="P264" s="103"/>
      <c r="Q264" s="103"/>
      <c r="R264" s="73"/>
      <c r="S264" s="48">
        <v>1</v>
      </c>
      <c r="T264" s="48">
        <v>4</v>
      </c>
      <c r="U264" s="49">
        <v>1615.956044</v>
      </c>
      <c r="V264" s="49">
        <v>1.4220000000000001E-3</v>
      </c>
      <c r="W264" s="49">
        <v>4.7899999999999999E-4</v>
      </c>
      <c r="X264" s="49">
        <v>1.3600270000000001</v>
      </c>
      <c r="Y264" s="49">
        <v>0.25</v>
      </c>
      <c r="Z264" s="49">
        <v>0.25</v>
      </c>
      <c r="AA264" s="91">
        <v>264</v>
      </c>
      <c r="AB264" s="91"/>
      <c r="AC264" s="92"/>
      <c r="AD264" s="66" t="s">
        <v>3218</v>
      </c>
      <c r="AE264" s="66">
        <v>457</v>
      </c>
      <c r="AF264" s="66">
        <v>305</v>
      </c>
      <c r="AG264" s="66">
        <v>48955</v>
      </c>
      <c r="AH264" s="66">
        <v>3257</v>
      </c>
      <c r="AI264" s="66">
        <v>19800</v>
      </c>
      <c r="AJ264" s="66" t="s">
        <v>3235</v>
      </c>
      <c r="AK264" s="66" t="s">
        <v>1167</v>
      </c>
      <c r="AL264" s="66"/>
      <c r="AM264" s="66" t="s">
        <v>363</v>
      </c>
      <c r="AN264" s="68">
        <v>40031.375868055555</v>
      </c>
      <c r="AO264" s="69" t="s">
        <v>3273</v>
      </c>
      <c r="AP264" s="66" t="b">
        <v>0</v>
      </c>
      <c r="AQ264" s="66" t="b">
        <v>0</v>
      </c>
      <c r="AR264" s="66" t="b">
        <v>1</v>
      </c>
      <c r="AS264" s="66" t="s">
        <v>297</v>
      </c>
      <c r="AT264" s="66">
        <v>39</v>
      </c>
      <c r="AU264" s="69" t="s">
        <v>3283</v>
      </c>
      <c r="AV264" s="66" t="b">
        <v>0</v>
      </c>
      <c r="AW264" s="66" t="s">
        <v>423</v>
      </c>
      <c r="AX264" s="69" t="s">
        <v>3303</v>
      </c>
      <c r="AY264" s="66" t="s">
        <v>66</v>
      </c>
      <c r="AZ264" s="48" t="s">
        <v>3134</v>
      </c>
      <c r="BA264" s="48" t="s">
        <v>3134</v>
      </c>
      <c r="BB264" s="48" t="s">
        <v>525</v>
      </c>
      <c r="BC264" s="48" t="s">
        <v>525</v>
      </c>
      <c r="BD264" s="48"/>
      <c r="BE264" s="48"/>
      <c r="BF264" s="118" t="s">
        <v>8932</v>
      </c>
      <c r="BG264" s="118" t="s">
        <v>8932</v>
      </c>
      <c r="BH264" s="118" t="s">
        <v>9261</v>
      </c>
      <c r="BI264" s="118" t="s">
        <v>9261</v>
      </c>
      <c r="BJ264" s="117" t="s">
        <v>3333</v>
      </c>
      <c r="BK264" s="120" t="str">
        <f>VLOOKUP(Vertices[[#This Row],[State]],'Sentiment Classification'!E:G,3,FALSE)</f>
        <v>East</v>
      </c>
      <c r="BL264" s="65" t="str">
        <f>REPLACE(INDEX(GroupVertices[Group], MATCH(Vertices[[#This Row],[Vertex]],GroupVertices[Vertex],0)),1,1,"")</f>
        <v>ast</v>
      </c>
    </row>
    <row r="265" spans="1:64" x14ac:dyDescent="0.25">
      <c r="A265" s="64" t="s">
        <v>3103</v>
      </c>
      <c r="B265" s="79"/>
      <c r="C265" s="79"/>
      <c r="D265" s="87"/>
      <c r="E265" s="104"/>
      <c r="F265" s="75" t="s">
        <v>3146</v>
      </c>
      <c r="G265" s="105"/>
      <c r="H265" s="77"/>
      <c r="I265" s="90"/>
      <c r="J265" s="106"/>
      <c r="K265" s="77" t="s">
        <v>3324</v>
      </c>
      <c r="L265" s="107"/>
      <c r="M265" s="101">
        <v>552.18719482421875</v>
      </c>
      <c r="N265" s="101">
        <v>9095.966796875</v>
      </c>
      <c r="O265" s="102"/>
      <c r="P265" s="103"/>
      <c r="Q265" s="103"/>
      <c r="R265" s="73"/>
      <c r="S265" s="48">
        <v>1</v>
      </c>
      <c r="T265" s="48">
        <v>4</v>
      </c>
      <c r="U265" s="49">
        <v>1615.956044</v>
      </c>
      <c r="V265" s="49">
        <v>1.4220000000000001E-3</v>
      </c>
      <c r="W265" s="49">
        <v>4.7899999999999999E-4</v>
      </c>
      <c r="X265" s="49">
        <v>1.3600270000000001</v>
      </c>
      <c r="Y265" s="49">
        <v>0.25</v>
      </c>
      <c r="Z265" s="49">
        <v>0.25</v>
      </c>
      <c r="AA265" s="91">
        <v>265</v>
      </c>
      <c r="AB265" s="91"/>
      <c r="AC265" s="92"/>
      <c r="AD265" s="66" t="s">
        <v>3219</v>
      </c>
      <c r="AE265" s="66">
        <v>298</v>
      </c>
      <c r="AF265" s="66">
        <v>1821</v>
      </c>
      <c r="AG265" s="66">
        <v>9759</v>
      </c>
      <c r="AH265" s="66">
        <v>5827</v>
      </c>
      <c r="AI265" s="66">
        <v>19800</v>
      </c>
      <c r="AJ265" s="66" t="s">
        <v>3236</v>
      </c>
      <c r="AK265" s="66" t="s">
        <v>3249</v>
      </c>
      <c r="AL265" s="66"/>
      <c r="AM265" s="66" t="s">
        <v>363</v>
      </c>
      <c r="AN265" s="68">
        <v>40055.371631944443</v>
      </c>
      <c r="AO265" s="69" t="s">
        <v>3274</v>
      </c>
      <c r="AP265" s="66" t="b">
        <v>0</v>
      </c>
      <c r="AQ265" s="66" t="b">
        <v>0</v>
      </c>
      <c r="AR265" s="66" t="b">
        <v>1</v>
      </c>
      <c r="AS265" s="66" t="s">
        <v>297</v>
      </c>
      <c r="AT265" s="66">
        <v>40</v>
      </c>
      <c r="AU265" s="69" t="s">
        <v>3284</v>
      </c>
      <c r="AV265" s="66" t="b">
        <v>0</v>
      </c>
      <c r="AW265" s="66" t="s">
        <v>423</v>
      </c>
      <c r="AX265" s="69" t="s">
        <v>3304</v>
      </c>
      <c r="AY265" s="66" t="s">
        <v>66</v>
      </c>
      <c r="AZ265" s="48"/>
      <c r="BA265" s="48"/>
      <c r="BB265" s="48"/>
      <c r="BC265" s="48"/>
      <c r="BD265" s="48" t="s">
        <v>3137</v>
      </c>
      <c r="BE265" s="48" t="s">
        <v>3137</v>
      </c>
      <c r="BF265" s="118" t="s">
        <v>8933</v>
      </c>
      <c r="BG265" s="118" t="s">
        <v>8933</v>
      </c>
      <c r="BH265" s="118" t="s">
        <v>9262</v>
      </c>
      <c r="BI265" s="118" t="s">
        <v>9262</v>
      </c>
      <c r="BJ265" s="117" t="s">
        <v>3333</v>
      </c>
      <c r="BK265" s="120" t="str">
        <f>VLOOKUP(Vertices[[#This Row],[State]],'Sentiment Classification'!E:G,3,FALSE)</f>
        <v>East</v>
      </c>
      <c r="BL265" s="65" t="str">
        <f>REPLACE(INDEX(GroupVertices[Group], MATCH(Vertices[[#This Row],[Vertex]],GroupVertices[Vertex],0)),1,1,"")</f>
        <v>ast</v>
      </c>
    </row>
    <row r="266" spans="1:64" x14ac:dyDescent="0.25">
      <c r="A266" s="64" t="s">
        <v>3104</v>
      </c>
      <c r="B266" s="79"/>
      <c r="C266" s="79"/>
      <c r="D266" s="87"/>
      <c r="E266" s="104"/>
      <c r="F266" s="75" t="s">
        <v>3147</v>
      </c>
      <c r="G266" s="105"/>
      <c r="H266" s="77"/>
      <c r="I266" s="90"/>
      <c r="J266" s="106"/>
      <c r="K266" s="77" t="s">
        <v>3325</v>
      </c>
      <c r="L266" s="107"/>
      <c r="M266" s="101">
        <v>554.97723388671875</v>
      </c>
      <c r="N266" s="101">
        <v>8724.591796875</v>
      </c>
      <c r="O266" s="102"/>
      <c r="P266" s="103"/>
      <c r="Q266" s="103"/>
      <c r="R266" s="73"/>
      <c r="S266" s="48">
        <v>0</v>
      </c>
      <c r="T266" s="48">
        <v>1</v>
      </c>
      <c r="U266" s="49">
        <v>0</v>
      </c>
      <c r="V266" s="49">
        <v>1.4840000000000001E-3</v>
      </c>
      <c r="W266" s="49">
        <v>9.9700000000000006E-4</v>
      </c>
      <c r="X266" s="49">
        <v>0.48002499999999998</v>
      </c>
      <c r="Y266" s="49">
        <v>0</v>
      </c>
      <c r="Z266" s="49">
        <v>0</v>
      </c>
      <c r="AA266" s="91">
        <v>266</v>
      </c>
      <c r="AB266" s="91"/>
      <c r="AC266" s="92"/>
      <c r="AD266" s="66" t="s">
        <v>3220</v>
      </c>
      <c r="AE266" s="66">
        <v>112</v>
      </c>
      <c r="AF266" s="66">
        <v>31</v>
      </c>
      <c r="AG266" s="66">
        <v>163</v>
      </c>
      <c r="AH266" s="66">
        <v>107</v>
      </c>
      <c r="AI266" s="66">
        <v>19800</v>
      </c>
      <c r="AJ266" s="66" t="s">
        <v>3237</v>
      </c>
      <c r="AK266" s="66" t="s">
        <v>3250</v>
      </c>
      <c r="AL266" s="66"/>
      <c r="AM266" s="66" t="s">
        <v>3264</v>
      </c>
      <c r="AN266" s="68">
        <v>40769.451817129629</v>
      </c>
      <c r="AO266" s="69" t="s">
        <v>3275</v>
      </c>
      <c r="AP266" s="66" t="b">
        <v>1</v>
      </c>
      <c r="AQ266" s="66" t="b">
        <v>0</v>
      </c>
      <c r="AR266" s="66" t="b">
        <v>0</v>
      </c>
      <c r="AS266" s="66" t="s">
        <v>297</v>
      </c>
      <c r="AT266" s="66">
        <v>1</v>
      </c>
      <c r="AU266" s="69" t="s">
        <v>409</v>
      </c>
      <c r="AV266" s="66" t="b">
        <v>0</v>
      </c>
      <c r="AW266" s="66" t="s">
        <v>423</v>
      </c>
      <c r="AX266" s="69" t="s">
        <v>3305</v>
      </c>
      <c r="AY266" s="66" t="s">
        <v>66</v>
      </c>
      <c r="AZ266" s="48"/>
      <c r="BA266" s="48"/>
      <c r="BB266" s="48"/>
      <c r="BC266" s="48"/>
      <c r="BD266" s="48"/>
      <c r="BE266" s="48"/>
      <c r="BF266" s="118" t="s">
        <v>8934</v>
      </c>
      <c r="BG266" s="118" t="s">
        <v>8934</v>
      </c>
      <c r="BH266" s="118" t="s">
        <v>9263</v>
      </c>
      <c r="BI266" s="118" t="s">
        <v>9263</v>
      </c>
      <c r="BJ266" s="117" t="s">
        <v>3333</v>
      </c>
      <c r="BK266" s="120" t="str">
        <f>VLOOKUP(Vertices[[#This Row],[State]],'Sentiment Classification'!E:G,3,FALSE)</f>
        <v>East</v>
      </c>
      <c r="BL266" s="65" t="str">
        <f>REPLACE(INDEX(GroupVertices[Group], MATCH(Vertices[[#This Row],[Vertex]],GroupVertices[Vertex],0)),1,1,"")</f>
        <v>ast</v>
      </c>
    </row>
    <row r="267" spans="1:64" x14ac:dyDescent="0.25">
      <c r="A267" s="64" t="s">
        <v>3105</v>
      </c>
      <c r="B267" s="79"/>
      <c r="C267" s="79"/>
      <c r="D267" s="87"/>
      <c r="E267" s="104"/>
      <c r="F267" s="75" t="s">
        <v>3148</v>
      </c>
      <c r="G267" s="105"/>
      <c r="H267" s="77"/>
      <c r="I267" s="90"/>
      <c r="J267" s="106"/>
      <c r="K267" s="77" t="s">
        <v>3326</v>
      </c>
      <c r="L267" s="107"/>
      <c r="M267" s="101">
        <v>662.0899658203125</v>
      </c>
      <c r="N267" s="101">
        <v>9199.046875</v>
      </c>
      <c r="O267" s="102"/>
      <c r="P267" s="103"/>
      <c r="Q267" s="103"/>
      <c r="R267" s="73"/>
      <c r="S267" s="48">
        <v>0</v>
      </c>
      <c r="T267" s="48">
        <v>1</v>
      </c>
      <c r="U267" s="49">
        <v>0</v>
      </c>
      <c r="V267" s="49">
        <v>1.4840000000000001E-3</v>
      </c>
      <c r="W267" s="49">
        <v>9.9700000000000006E-4</v>
      </c>
      <c r="X267" s="49">
        <v>0.48002499999999998</v>
      </c>
      <c r="Y267" s="49">
        <v>0</v>
      </c>
      <c r="Z267" s="49">
        <v>0</v>
      </c>
      <c r="AA267" s="91">
        <v>267</v>
      </c>
      <c r="AB267" s="91"/>
      <c r="AC267" s="92"/>
      <c r="AD267" s="66" t="s">
        <v>3221</v>
      </c>
      <c r="AE267" s="66">
        <v>120</v>
      </c>
      <c r="AF267" s="66">
        <v>14</v>
      </c>
      <c r="AG267" s="66">
        <v>67</v>
      </c>
      <c r="AH267" s="66">
        <v>43</v>
      </c>
      <c r="AI267" s="66"/>
      <c r="AJ267" s="66" t="s">
        <v>3238</v>
      </c>
      <c r="AK267" s="66" t="s">
        <v>3251</v>
      </c>
      <c r="AL267" s="66"/>
      <c r="AM267" s="66"/>
      <c r="AN267" s="68">
        <v>40412.860902777778</v>
      </c>
      <c r="AO267" s="66"/>
      <c r="AP267" s="66" t="b">
        <v>1</v>
      </c>
      <c r="AQ267" s="66" t="b">
        <v>0</v>
      </c>
      <c r="AR267" s="66" t="b">
        <v>1</v>
      </c>
      <c r="AS267" s="66" t="s">
        <v>297</v>
      </c>
      <c r="AT267" s="66">
        <v>0</v>
      </c>
      <c r="AU267" s="69" t="s">
        <v>409</v>
      </c>
      <c r="AV267" s="66" t="b">
        <v>0</v>
      </c>
      <c r="AW267" s="66" t="s">
        <v>423</v>
      </c>
      <c r="AX267" s="69" t="s">
        <v>3306</v>
      </c>
      <c r="AY267" s="66" t="s">
        <v>66</v>
      </c>
      <c r="AZ267" s="48"/>
      <c r="BA267" s="48"/>
      <c r="BB267" s="48"/>
      <c r="BC267" s="48"/>
      <c r="BD267" s="48"/>
      <c r="BE267" s="48"/>
      <c r="BF267" s="118" t="s">
        <v>8935</v>
      </c>
      <c r="BG267" s="118" t="s">
        <v>8935</v>
      </c>
      <c r="BH267" s="118" t="s">
        <v>9264</v>
      </c>
      <c r="BI267" s="118" t="s">
        <v>9264</v>
      </c>
      <c r="BJ267" s="117" t="s">
        <v>3333</v>
      </c>
      <c r="BK267" s="120" t="str">
        <f>VLOOKUP(Vertices[[#This Row],[State]],'Sentiment Classification'!E:G,3,FALSE)</f>
        <v>East</v>
      </c>
      <c r="BL267" s="65" t="str">
        <f>REPLACE(INDEX(GroupVertices[Group], MATCH(Vertices[[#This Row],[Vertex]],GroupVertices[Vertex],0)),1,1,"")</f>
        <v>ast</v>
      </c>
    </row>
    <row r="268" spans="1:64" x14ac:dyDescent="0.25">
      <c r="A268" s="64" t="s">
        <v>3106</v>
      </c>
      <c r="B268" s="79"/>
      <c r="C268" s="79"/>
      <c r="D268" s="87"/>
      <c r="E268" s="104"/>
      <c r="F268" s="75" t="s">
        <v>3149</v>
      </c>
      <c r="G268" s="105"/>
      <c r="H268" s="77"/>
      <c r="I268" s="90"/>
      <c r="J268" s="106"/>
      <c r="K268" s="77" t="s">
        <v>3327</v>
      </c>
      <c r="L268" s="107"/>
      <c r="M268" s="101">
        <v>604.2886962890625</v>
      </c>
      <c r="N268" s="101">
        <v>8801.298828125</v>
      </c>
      <c r="O268" s="102"/>
      <c r="P268" s="103"/>
      <c r="Q268" s="103"/>
      <c r="R268" s="73"/>
      <c r="S268" s="48">
        <v>0</v>
      </c>
      <c r="T268" s="48">
        <v>1</v>
      </c>
      <c r="U268" s="49">
        <v>0</v>
      </c>
      <c r="V268" s="49">
        <v>1.4840000000000001E-3</v>
      </c>
      <c r="W268" s="49">
        <v>9.9700000000000006E-4</v>
      </c>
      <c r="X268" s="49">
        <v>0.48002499999999998</v>
      </c>
      <c r="Y268" s="49">
        <v>0</v>
      </c>
      <c r="Z268" s="49">
        <v>0</v>
      </c>
      <c r="AA268" s="91">
        <v>268</v>
      </c>
      <c r="AB268" s="91"/>
      <c r="AC268" s="92"/>
      <c r="AD268" s="66" t="s">
        <v>3222</v>
      </c>
      <c r="AE268" s="66">
        <v>106</v>
      </c>
      <c r="AF268" s="66">
        <v>11</v>
      </c>
      <c r="AG268" s="66">
        <v>8</v>
      </c>
      <c r="AH268" s="66">
        <v>16</v>
      </c>
      <c r="AI268" s="66"/>
      <c r="AJ268" s="66"/>
      <c r="AK268" s="66"/>
      <c r="AL268" s="66"/>
      <c r="AM268" s="66"/>
      <c r="AN268" s="68">
        <v>42083.112523148149</v>
      </c>
      <c r="AO268" s="66"/>
      <c r="AP268" s="66" t="b">
        <v>1</v>
      </c>
      <c r="AQ268" s="66" t="b">
        <v>0</v>
      </c>
      <c r="AR268" s="66" t="b">
        <v>0</v>
      </c>
      <c r="AS268" s="66" t="s">
        <v>297</v>
      </c>
      <c r="AT268" s="66">
        <v>0</v>
      </c>
      <c r="AU268" s="69" t="s">
        <v>409</v>
      </c>
      <c r="AV268" s="66" t="b">
        <v>0</v>
      </c>
      <c r="AW268" s="66" t="s">
        <v>423</v>
      </c>
      <c r="AX268" s="69" t="s">
        <v>3307</v>
      </c>
      <c r="AY268" s="66" t="s">
        <v>66</v>
      </c>
      <c r="AZ268" s="48"/>
      <c r="BA268" s="48"/>
      <c r="BB268" s="48"/>
      <c r="BC268" s="48"/>
      <c r="BD268" s="48"/>
      <c r="BE268" s="48"/>
      <c r="BF268" s="118" t="s">
        <v>8936</v>
      </c>
      <c r="BG268" s="118" t="s">
        <v>8936</v>
      </c>
      <c r="BH268" s="118" t="s">
        <v>9265</v>
      </c>
      <c r="BI268" s="118" t="s">
        <v>9265</v>
      </c>
      <c r="BJ268" s="117" t="s">
        <v>3333</v>
      </c>
      <c r="BK268" s="120" t="str">
        <f>VLOOKUP(Vertices[[#This Row],[State]],'Sentiment Classification'!E:G,3,FALSE)</f>
        <v>East</v>
      </c>
      <c r="BL268" s="65" t="str">
        <f>REPLACE(INDEX(GroupVertices[Group], MATCH(Vertices[[#This Row],[Vertex]],GroupVertices[Vertex],0)),1,1,"")</f>
        <v>ast</v>
      </c>
    </row>
    <row r="269" spans="1:64" x14ac:dyDescent="0.25">
      <c r="A269" s="64" t="s">
        <v>3107</v>
      </c>
      <c r="B269" s="79"/>
      <c r="C269" s="79"/>
      <c r="D269" s="87"/>
      <c r="E269" s="104"/>
      <c r="F269" s="75" t="s">
        <v>3150</v>
      </c>
      <c r="G269" s="105"/>
      <c r="H269" s="77"/>
      <c r="I269" s="90"/>
      <c r="J269" s="106"/>
      <c r="K269" s="77" t="s">
        <v>3328</v>
      </c>
      <c r="L269" s="107"/>
      <c r="M269" s="101">
        <v>470.43975830078125</v>
      </c>
      <c r="N269" s="101">
        <v>8664.8818359375</v>
      </c>
      <c r="O269" s="102"/>
      <c r="P269" s="103"/>
      <c r="Q269" s="103"/>
      <c r="R269" s="73"/>
      <c r="S269" s="48">
        <v>0</v>
      </c>
      <c r="T269" s="48">
        <v>4</v>
      </c>
      <c r="U269" s="49">
        <v>12</v>
      </c>
      <c r="V269" s="49">
        <v>0.25</v>
      </c>
      <c r="W269" s="49">
        <v>0</v>
      </c>
      <c r="X269" s="49">
        <v>2.3783759999999998</v>
      </c>
      <c r="Y269" s="49">
        <v>0</v>
      </c>
      <c r="Z269" s="49">
        <v>0</v>
      </c>
      <c r="AA269" s="91">
        <v>269</v>
      </c>
      <c r="AB269" s="91"/>
      <c r="AC269" s="92"/>
      <c r="AD269" s="66" t="s">
        <v>3223</v>
      </c>
      <c r="AE269" s="66">
        <v>106</v>
      </c>
      <c r="AF269" s="66">
        <v>88</v>
      </c>
      <c r="AG269" s="66">
        <v>4373</v>
      </c>
      <c r="AH269" s="66">
        <v>10668</v>
      </c>
      <c r="AI269" s="66"/>
      <c r="AJ269" s="66" t="s">
        <v>3239</v>
      </c>
      <c r="AK269" s="66" t="s">
        <v>3245</v>
      </c>
      <c r="AL269" s="66"/>
      <c r="AM269" s="66"/>
      <c r="AN269" s="68">
        <v>41053.33425925926</v>
      </c>
      <c r="AO269" s="69" t="s">
        <v>3276</v>
      </c>
      <c r="AP269" s="66" t="b">
        <v>1</v>
      </c>
      <c r="AQ269" s="66" t="b">
        <v>0</v>
      </c>
      <c r="AR269" s="66" t="b">
        <v>0</v>
      </c>
      <c r="AS269" s="66" t="s">
        <v>297</v>
      </c>
      <c r="AT269" s="66">
        <v>22</v>
      </c>
      <c r="AU269" s="69" t="s">
        <v>409</v>
      </c>
      <c r="AV269" s="66" t="b">
        <v>0</v>
      </c>
      <c r="AW269" s="66" t="s">
        <v>423</v>
      </c>
      <c r="AX269" s="69" t="s">
        <v>3308</v>
      </c>
      <c r="AY269" s="66" t="s">
        <v>66</v>
      </c>
      <c r="AZ269" s="48"/>
      <c r="BA269" s="48"/>
      <c r="BB269" s="48"/>
      <c r="BC269" s="48"/>
      <c r="BD269" s="48"/>
      <c r="BE269" s="48"/>
      <c r="BF269" s="118" t="s">
        <v>8937</v>
      </c>
      <c r="BG269" s="118" t="s">
        <v>8937</v>
      </c>
      <c r="BH269" s="118" t="s">
        <v>9266</v>
      </c>
      <c r="BI269" s="118" t="s">
        <v>9266</v>
      </c>
      <c r="BJ269" s="117" t="s">
        <v>3333</v>
      </c>
      <c r="BK269" s="120" t="str">
        <f>VLOOKUP(Vertices[[#This Row],[State]],'Sentiment Classification'!E:G,3,FALSE)</f>
        <v>East</v>
      </c>
      <c r="BL269" s="65" t="str">
        <f>REPLACE(INDEX(GroupVertices[Group], MATCH(Vertices[[#This Row],[Vertex]],GroupVertices[Vertex],0)),1,1,"")</f>
        <v>ast</v>
      </c>
    </row>
    <row r="270" spans="1:64" x14ac:dyDescent="0.25">
      <c r="A270" s="64" t="s">
        <v>3110</v>
      </c>
      <c r="B270" s="79"/>
      <c r="C270" s="79"/>
      <c r="D270" s="87"/>
      <c r="E270" s="104"/>
      <c r="F270" s="75" t="s">
        <v>3290</v>
      </c>
      <c r="G270" s="105"/>
      <c r="H270" s="77"/>
      <c r="I270" s="90"/>
      <c r="J270" s="106"/>
      <c r="K270" s="77" t="s">
        <v>3329</v>
      </c>
      <c r="L270" s="107"/>
      <c r="M270" s="101">
        <v>5367.1708984375</v>
      </c>
      <c r="N270" s="101">
        <v>5647.400390625</v>
      </c>
      <c r="O270" s="102"/>
      <c r="P270" s="103"/>
      <c r="Q270" s="103"/>
      <c r="R270" s="73"/>
      <c r="S270" s="48">
        <v>1</v>
      </c>
      <c r="T270" s="48">
        <v>0</v>
      </c>
      <c r="U270" s="49">
        <v>0</v>
      </c>
      <c r="V270" s="49">
        <v>0.14285700000000001</v>
      </c>
      <c r="W270" s="49">
        <v>0</v>
      </c>
      <c r="X270" s="49">
        <v>0.65540500000000002</v>
      </c>
      <c r="Y270" s="49">
        <v>0</v>
      </c>
      <c r="Z270" s="49">
        <v>0</v>
      </c>
      <c r="AA270" s="91">
        <v>270</v>
      </c>
      <c r="AB270" s="91"/>
      <c r="AC270" s="92"/>
      <c r="AD270" s="66" t="s">
        <v>3224</v>
      </c>
      <c r="AE270" s="66">
        <v>2611</v>
      </c>
      <c r="AF270" s="66">
        <v>2407096</v>
      </c>
      <c r="AG270" s="66">
        <v>36686</v>
      </c>
      <c r="AH270" s="66">
        <v>1384</v>
      </c>
      <c r="AI270" s="66">
        <v>19800</v>
      </c>
      <c r="AJ270" s="66" t="s">
        <v>3240</v>
      </c>
      <c r="AK270" s="66" t="s">
        <v>365</v>
      </c>
      <c r="AL270" s="69" t="s">
        <v>3260</v>
      </c>
      <c r="AM270" s="66" t="s">
        <v>363</v>
      </c>
      <c r="AN270" s="68">
        <v>40221.448344907411</v>
      </c>
      <c r="AO270" s="69" t="s">
        <v>3277</v>
      </c>
      <c r="AP270" s="66" t="b">
        <v>0</v>
      </c>
      <c r="AQ270" s="66" t="b">
        <v>0</v>
      </c>
      <c r="AR270" s="66" t="b">
        <v>0</v>
      </c>
      <c r="AS270" s="66" t="s">
        <v>297</v>
      </c>
      <c r="AT270" s="66">
        <v>206</v>
      </c>
      <c r="AU270" s="69" t="s">
        <v>3285</v>
      </c>
      <c r="AV270" s="66" t="b">
        <v>1</v>
      </c>
      <c r="AW270" s="66" t="s">
        <v>423</v>
      </c>
      <c r="AX270" s="69" t="s">
        <v>3309</v>
      </c>
      <c r="AY270" s="66" t="s">
        <v>65</v>
      </c>
      <c r="AZ270" s="48"/>
      <c r="BA270" s="48"/>
      <c r="BB270" s="48"/>
      <c r="BC270" s="48"/>
      <c r="BD270" s="48"/>
      <c r="BE270" s="48"/>
      <c r="BF270" s="48"/>
      <c r="BG270" s="48"/>
      <c r="BH270" s="48"/>
      <c r="BI270" s="48"/>
      <c r="BJ270" s="117" t="s">
        <v>9452</v>
      </c>
      <c r="BK270" s="119" t="s">
        <v>9452</v>
      </c>
      <c r="BL270" s="65" t="str">
        <f>REPLACE(INDEX(GroupVertices[Group], MATCH(Vertices[[#This Row],[Vertex]],GroupVertices[Vertex],0)),1,1,"")</f>
        <v>A</v>
      </c>
    </row>
    <row r="271" spans="1:64" x14ac:dyDescent="0.25">
      <c r="A271" s="64" t="s">
        <v>3111</v>
      </c>
      <c r="B271" s="79"/>
      <c r="C271" s="79"/>
      <c r="D271" s="87"/>
      <c r="E271" s="104"/>
      <c r="F271" s="75" t="s">
        <v>3291</v>
      </c>
      <c r="G271" s="105"/>
      <c r="H271" s="77"/>
      <c r="I271" s="90"/>
      <c r="J271" s="106"/>
      <c r="K271" s="77" t="s">
        <v>3330</v>
      </c>
      <c r="L271" s="107"/>
      <c r="M271" s="101">
        <v>492.59133911132813</v>
      </c>
      <c r="N271" s="101">
        <v>8054.75</v>
      </c>
      <c r="O271" s="102"/>
      <c r="P271" s="103"/>
      <c r="Q271" s="103"/>
      <c r="R271" s="73"/>
      <c r="S271" s="48">
        <v>1</v>
      </c>
      <c r="T271" s="48">
        <v>0</v>
      </c>
      <c r="U271" s="49">
        <v>0</v>
      </c>
      <c r="V271" s="49">
        <v>0.14285700000000001</v>
      </c>
      <c r="W271" s="49">
        <v>0</v>
      </c>
      <c r="X271" s="49">
        <v>0.65540500000000002</v>
      </c>
      <c r="Y271" s="49">
        <v>0</v>
      </c>
      <c r="Z271" s="49">
        <v>0</v>
      </c>
      <c r="AA271" s="91">
        <v>271</v>
      </c>
      <c r="AB271" s="91"/>
      <c r="AC271" s="92"/>
      <c r="AD271" s="66" t="s">
        <v>3225</v>
      </c>
      <c r="AE271" s="66">
        <v>94</v>
      </c>
      <c r="AF271" s="66">
        <v>34613</v>
      </c>
      <c r="AG271" s="66">
        <v>24695</v>
      </c>
      <c r="AH271" s="66">
        <v>252</v>
      </c>
      <c r="AI271" s="66">
        <v>19800</v>
      </c>
      <c r="AJ271" s="66" t="s">
        <v>3241</v>
      </c>
      <c r="AK271" s="66" t="s">
        <v>365</v>
      </c>
      <c r="AL271" s="69" t="s">
        <v>3261</v>
      </c>
      <c r="AM271" s="66" t="s">
        <v>363</v>
      </c>
      <c r="AN271" s="68">
        <v>39865.562037037038</v>
      </c>
      <c r="AO271" s="69" t="s">
        <v>3278</v>
      </c>
      <c r="AP271" s="66" t="b">
        <v>0</v>
      </c>
      <c r="AQ271" s="66" t="b">
        <v>0</v>
      </c>
      <c r="AR271" s="66" t="b">
        <v>0</v>
      </c>
      <c r="AS271" s="66" t="s">
        <v>297</v>
      </c>
      <c r="AT271" s="66">
        <v>515</v>
      </c>
      <c r="AU271" s="69" t="s">
        <v>3286</v>
      </c>
      <c r="AV271" s="66" t="b">
        <v>1</v>
      </c>
      <c r="AW271" s="66" t="s">
        <v>423</v>
      </c>
      <c r="AX271" s="69" t="s">
        <v>3310</v>
      </c>
      <c r="AY271" s="66" t="s">
        <v>65</v>
      </c>
      <c r="AZ271" s="48"/>
      <c r="BA271" s="48"/>
      <c r="BB271" s="48"/>
      <c r="BC271" s="48"/>
      <c r="BD271" s="48"/>
      <c r="BE271" s="48"/>
      <c r="BF271" s="48"/>
      <c r="BG271" s="48"/>
      <c r="BH271" s="48"/>
      <c r="BI271" s="48"/>
      <c r="BJ271" s="117" t="s">
        <v>3333</v>
      </c>
      <c r="BK271" s="120" t="str">
        <f>VLOOKUP(Vertices[[#This Row],[State]],'Sentiment Classification'!E:G,3,FALSE)</f>
        <v>East</v>
      </c>
      <c r="BL271" s="65" t="str">
        <f>REPLACE(INDEX(GroupVertices[Group], MATCH(Vertices[[#This Row],[Vertex]],GroupVertices[Vertex],0)),1,1,"")</f>
        <v>ast</v>
      </c>
    </row>
    <row r="272" spans="1:64" x14ac:dyDescent="0.25">
      <c r="A272" s="64" t="s">
        <v>3112</v>
      </c>
      <c r="B272" s="79"/>
      <c r="C272" s="79"/>
      <c r="D272" s="87"/>
      <c r="E272" s="104"/>
      <c r="F272" s="75" t="s">
        <v>418</v>
      </c>
      <c r="G272" s="105"/>
      <c r="H272" s="77"/>
      <c r="I272" s="90"/>
      <c r="J272" s="106"/>
      <c r="K272" s="77" t="s">
        <v>3331</v>
      </c>
      <c r="L272" s="107"/>
      <c r="M272" s="101">
        <v>738.29486083984375</v>
      </c>
      <c r="N272" s="101">
        <v>9006.2880859375</v>
      </c>
      <c r="O272" s="102"/>
      <c r="P272" s="103"/>
      <c r="Q272" s="103"/>
      <c r="R272" s="73"/>
      <c r="S272" s="48">
        <v>1</v>
      </c>
      <c r="T272" s="48">
        <v>0</v>
      </c>
      <c r="U272" s="49">
        <v>0</v>
      </c>
      <c r="V272" s="49">
        <v>0.14285700000000001</v>
      </c>
      <c r="W272" s="49">
        <v>0</v>
      </c>
      <c r="X272" s="49">
        <v>0.65540500000000002</v>
      </c>
      <c r="Y272" s="49">
        <v>0</v>
      </c>
      <c r="Z272" s="49">
        <v>0</v>
      </c>
      <c r="AA272" s="91">
        <v>272</v>
      </c>
      <c r="AB272" s="91"/>
      <c r="AC272" s="92"/>
      <c r="AD272" s="66" t="s">
        <v>3226</v>
      </c>
      <c r="AE272" s="66">
        <v>9</v>
      </c>
      <c r="AF272" s="66">
        <v>3</v>
      </c>
      <c r="AG272" s="66">
        <v>297</v>
      </c>
      <c r="AH272" s="66">
        <v>2</v>
      </c>
      <c r="AI272" s="66">
        <v>19800</v>
      </c>
      <c r="AJ272" s="66" t="s">
        <v>3242</v>
      </c>
      <c r="AK272" s="66" t="s">
        <v>3252</v>
      </c>
      <c r="AL272" s="69" t="s">
        <v>3262</v>
      </c>
      <c r="AM272" s="66" t="s">
        <v>363</v>
      </c>
      <c r="AN272" s="68">
        <v>40389.599166666667</v>
      </c>
      <c r="AO272" s="66"/>
      <c r="AP272" s="66" t="b">
        <v>1</v>
      </c>
      <c r="AQ272" s="66" t="b">
        <v>1</v>
      </c>
      <c r="AR272" s="66" t="b">
        <v>0</v>
      </c>
      <c r="AS272" s="66" t="s">
        <v>297</v>
      </c>
      <c r="AT272" s="66">
        <v>0</v>
      </c>
      <c r="AU272" s="69" t="s">
        <v>409</v>
      </c>
      <c r="AV272" s="66" t="b">
        <v>0</v>
      </c>
      <c r="AW272" s="66" t="s">
        <v>423</v>
      </c>
      <c r="AX272" s="69" t="s">
        <v>3311</v>
      </c>
      <c r="AY272" s="66" t="s">
        <v>65</v>
      </c>
      <c r="AZ272" s="48"/>
      <c r="BA272" s="48"/>
      <c r="BB272" s="48"/>
      <c r="BC272" s="48"/>
      <c r="BD272" s="48"/>
      <c r="BE272" s="48"/>
      <c r="BF272" s="48"/>
      <c r="BG272" s="48"/>
      <c r="BH272" s="48"/>
      <c r="BI272" s="48"/>
      <c r="BJ272" s="117" t="s">
        <v>3333</v>
      </c>
      <c r="BK272" s="120" t="str">
        <f>VLOOKUP(Vertices[[#This Row],[State]],'Sentiment Classification'!E:G,3,FALSE)</f>
        <v>East</v>
      </c>
      <c r="BL272" s="65" t="str">
        <f>REPLACE(INDEX(GroupVertices[Group], MATCH(Vertices[[#This Row],[Vertex]],GroupVertices[Vertex],0)),1,1,"")</f>
        <v>ast</v>
      </c>
    </row>
    <row r="273" spans="1:64" x14ac:dyDescent="0.25">
      <c r="A273" s="80" t="s">
        <v>3113</v>
      </c>
      <c r="B273" s="86"/>
      <c r="C273" s="86"/>
      <c r="D273" s="94"/>
      <c r="E273" s="96"/>
      <c r="F273" s="76" t="s">
        <v>3292</v>
      </c>
      <c r="G273" s="86"/>
      <c r="H273" s="78"/>
      <c r="I273" s="97"/>
      <c r="J273" s="97"/>
      <c r="K273" s="78" t="s">
        <v>3332</v>
      </c>
      <c r="L273" s="108"/>
      <c r="M273" s="109">
        <v>180.43309020996094</v>
      </c>
      <c r="N273" s="109">
        <v>8933.6064453125</v>
      </c>
      <c r="O273" s="110"/>
      <c r="P273" s="111"/>
      <c r="Q273" s="111"/>
      <c r="R273" s="74"/>
      <c r="S273" s="48">
        <v>1</v>
      </c>
      <c r="T273" s="48">
        <v>0</v>
      </c>
      <c r="U273" s="49">
        <v>0</v>
      </c>
      <c r="V273" s="49">
        <v>0.14285700000000001</v>
      </c>
      <c r="W273" s="49">
        <v>0</v>
      </c>
      <c r="X273" s="49">
        <v>0.65540500000000002</v>
      </c>
      <c r="Y273" s="49">
        <v>0</v>
      </c>
      <c r="Z273" s="49">
        <v>0</v>
      </c>
      <c r="AA273" s="112">
        <v>273</v>
      </c>
      <c r="AB273" s="112"/>
      <c r="AC273" s="99"/>
      <c r="AD273" s="81" t="s">
        <v>3227</v>
      </c>
      <c r="AE273" s="81">
        <v>137</v>
      </c>
      <c r="AF273" s="81">
        <v>173</v>
      </c>
      <c r="AG273" s="81">
        <v>8730</v>
      </c>
      <c r="AH273" s="81">
        <v>781</v>
      </c>
      <c r="AI273" s="81">
        <v>-14400</v>
      </c>
      <c r="AJ273" s="81" t="s">
        <v>3243</v>
      </c>
      <c r="AK273" s="81" t="s">
        <v>3253</v>
      </c>
      <c r="AL273" s="84" t="s">
        <v>3263</v>
      </c>
      <c r="AM273" s="81" t="s">
        <v>3265</v>
      </c>
      <c r="AN273" s="83">
        <v>40332.132685185185</v>
      </c>
      <c r="AO273" s="84" t="s">
        <v>3279</v>
      </c>
      <c r="AP273" s="81" t="b">
        <v>0</v>
      </c>
      <c r="AQ273" s="81" t="b">
        <v>0</v>
      </c>
      <c r="AR273" s="81" t="b">
        <v>1</v>
      </c>
      <c r="AS273" s="81" t="s">
        <v>297</v>
      </c>
      <c r="AT273" s="81">
        <v>0</v>
      </c>
      <c r="AU273" s="84" t="s">
        <v>2697</v>
      </c>
      <c r="AV273" s="81" t="b">
        <v>0</v>
      </c>
      <c r="AW273" s="81" t="s">
        <v>423</v>
      </c>
      <c r="AX273" s="84" t="s">
        <v>3312</v>
      </c>
      <c r="AY273" s="81" t="s">
        <v>65</v>
      </c>
      <c r="AZ273" s="48"/>
      <c r="BA273" s="48"/>
      <c r="BB273" s="48"/>
      <c r="BC273" s="48"/>
      <c r="BD273" s="48"/>
      <c r="BE273" s="48"/>
      <c r="BF273" s="48"/>
      <c r="BG273" s="48"/>
      <c r="BH273" s="48"/>
      <c r="BI273" s="48"/>
      <c r="BJ273" s="117" t="s">
        <v>3333</v>
      </c>
      <c r="BK273" s="120" t="str">
        <f>VLOOKUP(Vertices[[#This Row],[State]],'Sentiment Classification'!E:G,3,FALSE)</f>
        <v>East</v>
      </c>
      <c r="BL273" s="65" t="str">
        <f>REPLACE(INDEX(GroupVertices[Group], MATCH(Vertices[[#This Row],[Vertex]],GroupVertices[Vertex],0)),1,1,"")</f>
        <v>ast</v>
      </c>
    </row>
    <row r="274" spans="1:64" x14ac:dyDescent="0.25">
      <c r="A274" s="64" t="s">
        <v>3334</v>
      </c>
      <c r="B274" s="79"/>
      <c r="C274" s="79"/>
      <c r="D274" s="87"/>
      <c r="E274" s="104"/>
      <c r="F274" s="75" t="s">
        <v>3389</v>
      </c>
      <c r="G274" s="105"/>
      <c r="H274" s="77"/>
      <c r="I274" s="90"/>
      <c r="J274" s="106"/>
      <c r="K274" s="77" t="s">
        <v>3530</v>
      </c>
      <c r="L274" s="107"/>
      <c r="M274" s="101">
        <v>6615.775390625</v>
      </c>
      <c r="N274" s="101">
        <v>8946.955078125</v>
      </c>
      <c r="O274" s="102"/>
      <c r="P274" s="103"/>
      <c r="Q274" s="103"/>
      <c r="R274" s="73"/>
      <c r="S274" s="48">
        <v>0</v>
      </c>
      <c r="T274" s="48">
        <v>1</v>
      </c>
      <c r="U274" s="49">
        <v>0</v>
      </c>
      <c r="V274" s="49">
        <v>1</v>
      </c>
      <c r="W274" s="49">
        <v>0</v>
      </c>
      <c r="X274" s="49">
        <v>0.99999899999999997</v>
      </c>
      <c r="Y274" s="49">
        <v>0</v>
      </c>
      <c r="Z274" s="49">
        <v>0</v>
      </c>
      <c r="AA274" s="91">
        <v>274</v>
      </c>
      <c r="AB274" s="91"/>
      <c r="AC274" s="92"/>
      <c r="AD274" s="66" t="s">
        <v>3452</v>
      </c>
      <c r="AE274" s="66">
        <v>9</v>
      </c>
      <c r="AF274" s="66">
        <v>4</v>
      </c>
      <c r="AG274" s="66">
        <v>1</v>
      </c>
      <c r="AH274" s="66">
        <v>0</v>
      </c>
      <c r="AI274" s="66"/>
      <c r="AJ274" s="66"/>
      <c r="AK274" s="66"/>
      <c r="AL274" s="66"/>
      <c r="AM274" s="66"/>
      <c r="AN274" s="68">
        <v>42815.238182870373</v>
      </c>
      <c r="AO274" s="66"/>
      <c r="AP274" s="66" t="b">
        <v>1</v>
      </c>
      <c r="AQ274" s="66" t="b">
        <v>0</v>
      </c>
      <c r="AR274" s="66" t="b">
        <v>0</v>
      </c>
      <c r="AS274" s="66" t="s">
        <v>297</v>
      </c>
      <c r="AT274" s="66">
        <v>0</v>
      </c>
      <c r="AU274" s="66"/>
      <c r="AV274" s="66" t="b">
        <v>0</v>
      </c>
      <c r="AW274" s="66" t="s">
        <v>423</v>
      </c>
      <c r="AX274" s="69" t="s">
        <v>3511</v>
      </c>
      <c r="AY274" s="66" t="s">
        <v>66</v>
      </c>
      <c r="AZ274" s="48"/>
      <c r="BA274" s="48"/>
      <c r="BB274" s="48"/>
      <c r="BC274" s="48"/>
      <c r="BD274" s="48"/>
      <c r="BE274" s="48"/>
      <c r="BF274" s="118" t="s">
        <v>8938</v>
      </c>
      <c r="BG274" s="118" t="s">
        <v>8938</v>
      </c>
      <c r="BH274" s="118" t="s">
        <v>9267</v>
      </c>
      <c r="BI274" s="118" t="s">
        <v>9267</v>
      </c>
      <c r="BJ274" s="117" t="s">
        <v>3549</v>
      </c>
      <c r="BK274" s="120" t="str">
        <f>VLOOKUP(Vertices[[#This Row],[State]],'Sentiment Classification'!E:G,3,FALSE)</f>
        <v>West</v>
      </c>
      <c r="BL274" s="65" t="str">
        <f>REPLACE(INDEX(GroupVertices[Group], MATCH(Vertices[[#This Row],[Vertex]],GroupVertices[Vertex],0)),1,1,"")</f>
        <v>est</v>
      </c>
    </row>
    <row r="275" spans="1:64" x14ac:dyDescent="0.25">
      <c r="A275" s="64" t="s">
        <v>3348</v>
      </c>
      <c r="B275" s="79"/>
      <c r="C275" s="79"/>
      <c r="D275" s="87"/>
      <c r="E275" s="104"/>
      <c r="F275" s="75" t="s">
        <v>3505</v>
      </c>
      <c r="G275" s="105"/>
      <c r="H275" s="77"/>
      <c r="I275" s="90"/>
      <c r="J275" s="106"/>
      <c r="K275" s="77" t="s">
        <v>3531</v>
      </c>
      <c r="L275" s="107"/>
      <c r="M275" s="101">
        <v>6894.10009765625</v>
      </c>
      <c r="N275" s="101">
        <v>8661.2587890625</v>
      </c>
      <c r="O275" s="102"/>
      <c r="P275" s="103"/>
      <c r="Q275" s="103"/>
      <c r="R275" s="73"/>
      <c r="S275" s="48">
        <v>1</v>
      </c>
      <c r="T275" s="48">
        <v>0</v>
      </c>
      <c r="U275" s="49">
        <v>0</v>
      </c>
      <c r="V275" s="49">
        <v>1</v>
      </c>
      <c r="W275" s="49">
        <v>0</v>
      </c>
      <c r="X275" s="49">
        <v>0.99999899999999997</v>
      </c>
      <c r="Y275" s="49">
        <v>0</v>
      </c>
      <c r="Z275" s="49">
        <v>0</v>
      </c>
      <c r="AA275" s="91">
        <v>275</v>
      </c>
      <c r="AB275" s="91"/>
      <c r="AC275" s="92"/>
      <c r="AD275" s="66" t="s">
        <v>3453</v>
      </c>
      <c r="AE275" s="66">
        <v>10982</v>
      </c>
      <c r="AF275" s="66">
        <v>10865</v>
      </c>
      <c r="AG275" s="66">
        <v>751</v>
      </c>
      <c r="AH275" s="66">
        <v>1026</v>
      </c>
      <c r="AI275" s="66">
        <v>-25200</v>
      </c>
      <c r="AJ275" s="66" t="s">
        <v>3471</v>
      </c>
      <c r="AK275" s="66" t="s">
        <v>365</v>
      </c>
      <c r="AL275" s="66"/>
      <c r="AM275" s="66" t="s">
        <v>391</v>
      </c>
      <c r="AN275" s="68">
        <v>42677.225972222222</v>
      </c>
      <c r="AO275" s="69" t="s">
        <v>3492</v>
      </c>
      <c r="AP275" s="66" t="b">
        <v>1</v>
      </c>
      <c r="AQ275" s="66" t="b">
        <v>0</v>
      </c>
      <c r="AR275" s="66" t="b">
        <v>0</v>
      </c>
      <c r="AS275" s="66" t="s">
        <v>297</v>
      </c>
      <c r="AT275" s="66">
        <v>1</v>
      </c>
      <c r="AU275" s="66"/>
      <c r="AV275" s="66" t="b">
        <v>0</v>
      </c>
      <c r="AW275" s="66" t="s">
        <v>423</v>
      </c>
      <c r="AX275" s="69" t="s">
        <v>3512</v>
      </c>
      <c r="AY275" s="66" t="s">
        <v>65</v>
      </c>
      <c r="AZ275" s="48"/>
      <c r="BA275" s="48"/>
      <c r="BB275" s="48"/>
      <c r="BC275" s="48"/>
      <c r="BD275" s="48"/>
      <c r="BE275" s="48"/>
      <c r="BF275" s="48"/>
      <c r="BG275" s="48"/>
      <c r="BH275" s="48"/>
      <c r="BI275" s="48"/>
      <c r="BJ275" s="117" t="s">
        <v>3549</v>
      </c>
      <c r="BK275" s="120" t="str">
        <f>VLOOKUP(Vertices[[#This Row],[State]],'Sentiment Classification'!E:G,3,FALSE)</f>
        <v>West</v>
      </c>
      <c r="BL275" s="65" t="str">
        <f>REPLACE(INDEX(GroupVertices[Group], MATCH(Vertices[[#This Row],[Vertex]],GroupVertices[Vertex],0)),1,1,"")</f>
        <v>est</v>
      </c>
    </row>
    <row r="276" spans="1:64" x14ac:dyDescent="0.25">
      <c r="A276" s="64" t="s">
        <v>3335</v>
      </c>
      <c r="B276" s="79"/>
      <c r="C276" s="79"/>
      <c r="D276" s="87"/>
      <c r="E276" s="104"/>
      <c r="F276" s="75" t="s">
        <v>3390</v>
      </c>
      <c r="G276" s="105"/>
      <c r="H276" s="77"/>
      <c r="I276" s="90"/>
      <c r="J276" s="106"/>
      <c r="K276" s="77" t="s">
        <v>3532</v>
      </c>
      <c r="L276" s="107"/>
      <c r="M276" s="101">
        <v>6892.515625</v>
      </c>
      <c r="N276" s="101">
        <v>8159.826171875</v>
      </c>
      <c r="O276" s="102"/>
      <c r="P276" s="103"/>
      <c r="Q276" s="103"/>
      <c r="R276" s="73"/>
      <c r="S276" s="48">
        <v>0</v>
      </c>
      <c r="T276" s="48">
        <v>3</v>
      </c>
      <c r="U276" s="49">
        <v>94</v>
      </c>
      <c r="V276" s="49">
        <v>9.7090000000000006E-3</v>
      </c>
      <c r="W276" s="49">
        <v>0</v>
      </c>
      <c r="X276" s="49">
        <v>1.602984</v>
      </c>
      <c r="Y276" s="49">
        <v>0</v>
      </c>
      <c r="Z276" s="49">
        <v>0</v>
      </c>
      <c r="AA276" s="91">
        <v>276</v>
      </c>
      <c r="AB276" s="91"/>
      <c r="AC276" s="92"/>
      <c r="AD276" s="66" t="s">
        <v>3454</v>
      </c>
      <c r="AE276" s="66">
        <v>54</v>
      </c>
      <c r="AF276" s="66">
        <v>28</v>
      </c>
      <c r="AG276" s="66">
        <v>234</v>
      </c>
      <c r="AH276" s="66">
        <v>260</v>
      </c>
      <c r="AI276" s="66"/>
      <c r="AJ276" s="66" t="s">
        <v>3472</v>
      </c>
      <c r="AK276" s="66" t="s">
        <v>3478</v>
      </c>
      <c r="AL276" s="66"/>
      <c r="AM276" s="66"/>
      <c r="AN276" s="68">
        <v>42250.658680555556</v>
      </c>
      <c r="AO276" s="69" t="s">
        <v>3493</v>
      </c>
      <c r="AP276" s="66" t="b">
        <v>0</v>
      </c>
      <c r="AQ276" s="66" t="b">
        <v>0</v>
      </c>
      <c r="AR276" s="66" t="b">
        <v>0</v>
      </c>
      <c r="AS276" s="66" t="s">
        <v>658</v>
      </c>
      <c r="AT276" s="66">
        <v>0</v>
      </c>
      <c r="AU276" s="69" t="s">
        <v>409</v>
      </c>
      <c r="AV276" s="66" t="b">
        <v>0</v>
      </c>
      <c r="AW276" s="66" t="s">
        <v>423</v>
      </c>
      <c r="AX276" s="69" t="s">
        <v>3513</v>
      </c>
      <c r="AY276" s="66" t="s">
        <v>66</v>
      </c>
      <c r="AZ276" s="48"/>
      <c r="BA276" s="48"/>
      <c r="BB276" s="48"/>
      <c r="BC276" s="48"/>
      <c r="BD276" s="48" t="s">
        <v>3383</v>
      </c>
      <c r="BE276" s="48" t="s">
        <v>3383</v>
      </c>
      <c r="BF276" s="118" t="s">
        <v>8939</v>
      </c>
      <c r="BG276" s="118" t="s">
        <v>8939</v>
      </c>
      <c r="BH276" s="118" t="s">
        <v>9268</v>
      </c>
      <c r="BI276" s="118" t="s">
        <v>9268</v>
      </c>
      <c r="BJ276" s="117" t="s">
        <v>3549</v>
      </c>
      <c r="BK276" s="120" t="str">
        <f>VLOOKUP(Vertices[[#This Row],[State]],'Sentiment Classification'!E:G,3,FALSE)</f>
        <v>West</v>
      </c>
      <c r="BL276" s="65" t="str">
        <f>REPLACE(INDEX(GroupVertices[Group], MATCH(Vertices[[#This Row],[Vertex]],GroupVertices[Vertex],0)),1,1,"")</f>
        <v>est</v>
      </c>
    </row>
    <row r="277" spans="1:64" x14ac:dyDescent="0.25">
      <c r="A277" s="64" t="s">
        <v>3349</v>
      </c>
      <c r="B277" s="79"/>
      <c r="C277" s="79"/>
      <c r="D277" s="87"/>
      <c r="E277" s="104"/>
      <c r="F277" s="75" t="s">
        <v>3506</v>
      </c>
      <c r="G277" s="105"/>
      <c r="H277" s="77"/>
      <c r="I277" s="90"/>
      <c r="J277" s="106"/>
      <c r="K277" s="77" t="s">
        <v>3533</v>
      </c>
      <c r="L277" s="107"/>
      <c r="M277" s="101">
        <v>7216.146484375</v>
      </c>
      <c r="N277" s="101">
        <v>7701.25</v>
      </c>
      <c r="O277" s="102"/>
      <c r="P277" s="103"/>
      <c r="Q277" s="103"/>
      <c r="R277" s="73"/>
      <c r="S277" s="48">
        <v>1</v>
      </c>
      <c r="T277" s="48">
        <v>0</v>
      </c>
      <c r="U277" s="49">
        <v>0</v>
      </c>
      <c r="V277" s="49">
        <v>7.8740000000000008E-3</v>
      </c>
      <c r="W277" s="49">
        <v>0</v>
      </c>
      <c r="X277" s="49">
        <v>0.60417900000000002</v>
      </c>
      <c r="Y277" s="49">
        <v>0</v>
      </c>
      <c r="Z277" s="49">
        <v>0</v>
      </c>
      <c r="AA277" s="91">
        <v>277</v>
      </c>
      <c r="AB277" s="91"/>
      <c r="AC277" s="92"/>
      <c r="AD277" s="66" t="s">
        <v>3455</v>
      </c>
      <c r="AE277" s="66">
        <v>136</v>
      </c>
      <c r="AF277" s="66">
        <v>714</v>
      </c>
      <c r="AG277" s="66">
        <v>1507</v>
      </c>
      <c r="AH277" s="66">
        <v>689</v>
      </c>
      <c r="AI277" s="66"/>
      <c r="AJ277" s="66"/>
      <c r="AK277" s="66"/>
      <c r="AL277" s="66"/>
      <c r="AM277" s="66"/>
      <c r="AN277" s="68">
        <v>41962.291458333333</v>
      </c>
      <c r="AO277" s="66"/>
      <c r="AP277" s="66" t="b">
        <v>0</v>
      </c>
      <c r="AQ277" s="66" t="b">
        <v>0</v>
      </c>
      <c r="AR277" s="66" t="b">
        <v>0</v>
      </c>
      <c r="AS277" s="66" t="s">
        <v>297</v>
      </c>
      <c r="AT277" s="66">
        <v>2</v>
      </c>
      <c r="AU277" s="69" t="s">
        <v>409</v>
      </c>
      <c r="AV277" s="66" t="b">
        <v>0</v>
      </c>
      <c r="AW277" s="66" t="s">
        <v>423</v>
      </c>
      <c r="AX277" s="69" t="s">
        <v>3514</v>
      </c>
      <c r="AY277" s="66" t="s">
        <v>65</v>
      </c>
      <c r="AZ277" s="48"/>
      <c r="BA277" s="48"/>
      <c r="BB277" s="48"/>
      <c r="BC277" s="48"/>
      <c r="BD277" s="48"/>
      <c r="BE277" s="48"/>
      <c r="BF277" s="48"/>
      <c r="BG277" s="48"/>
      <c r="BH277" s="48"/>
      <c r="BI277" s="48"/>
      <c r="BJ277" s="117" t="s">
        <v>3549</v>
      </c>
      <c r="BK277" s="120" t="str">
        <f>VLOOKUP(Vertices[[#This Row],[State]],'Sentiment Classification'!E:G,3,FALSE)</f>
        <v>West</v>
      </c>
      <c r="BL277" s="65" t="str">
        <f>REPLACE(INDEX(GroupVertices[Group], MATCH(Vertices[[#This Row],[Vertex]],GroupVertices[Vertex],0)),1,1,"")</f>
        <v>est</v>
      </c>
    </row>
    <row r="278" spans="1:64" x14ac:dyDescent="0.25">
      <c r="A278" s="64" t="s">
        <v>3350</v>
      </c>
      <c r="B278" s="79"/>
      <c r="C278" s="79"/>
      <c r="D278" s="87"/>
      <c r="E278" s="104"/>
      <c r="F278" s="75" t="s">
        <v>3507</v>
      </c>
      <c r="G278" s="105"/>
      <c r="H278" s="77"/>
      <c r="I278" s="90"/>
      <c r="J278" s="106"/>
      <c r="K278" s="77" t="s">
        <v>3534</v>
      </c>
      <c r="L278" s="107"/>
      <c r="M278" s="101">
        <v>7056.3916015625</v>
      </c>
      <c r="N278" s="101">
        <v>7977.703125</v>
      </c>
      <c r="O278" s="102"/>
      <c r="P278" s="103"/>
      <c r="Q278" s="103"/>
      <c r="R278" s="73"/>
      <c r="S278" s="48">
        <v>1</v>
      </c>
      <c r="T278" s="48">
        <v>0</v>
      </c>
      <c r="U278" s="49">
        <v>0</v>
      </c>
      <c r="V278" s="49">
        <v>7.8740000000000008E-3</v>
      </c>
      <c r="W278" s="49">
        <v>0</v>
      </c>
      <c r="X278" s="49">
        <v>0.60417900000000002</v>
      </c>
      <c r="Y278" s="49">
        <v>0</v>
      </c>
      <c r="Z278" s="49">
        <v>0</v>
      </c>
      <c r="AA278" s="91">
        <v>278</v>
      </c>
      <c r="AB278" s="91"/>
      <c r="AC278" s="92"/>
      <c r="AD278" s="66" t="s">
        <v>3456</v>
      </c>
      <c r="AE278" s="66">
        <v>82</v>
      </c>
      <c r="AF278" s="66">
        <v>3911</v>
      </c>
      <c r="AG278" s="66">
        <v>870</v>
      </c>
      <c r="AH278" s="66">
        <v>1058</v>
      </c>
      <c r="AI278" s="66"/>
      <c r="AJ278" s="66"/>
      <c r="AK278" s="66"/>
      <c r="AL278" s="66"/>
      <c r="AM278" s="66"/>
      <c r="AN278" s="68">
        <v>40144.731724537036</v>
      </c>
      <c r="AO278" s="69" t="s">
        <v>3494</v>
      </c>
      <c r="AP278" s="66" t="b">
        <v>0</v>
      </c>
      <c r="AQ278" s="66" t="b">
        <v>0</v>
      </c>
      <c r="AR278" s="66" t="b">
        <v>0</v>
      </c>
      <c r="AS278" s="66" t="s">
        <v>297</v>
      </c>
      <c r="AT278" s="66">
        <v>2</v>
      </c>
      <c r="AU278" s="69" t="s">
        <v>409</v>
      </c>
      <c r="AV278" s="66" t="b">
        <v>0</v>
      </c>
      <c r="AW278" s="66" t="s">
        <v>423</v>
      </c>
      <c r="AX278" s="69" t="s">
        <v>3515</v>
      </c>
      <c r="AY278" s="66" t="s">
        <v>65</v>
      </c>
      <c r="AZ278" s="48"/>
      <c r="BA278" s="48"/>
      <c r="BB278" s="48"/>
      <c r="BC278" s="48"/>
      <c r="BD278" s="48"/>
      <c r="BE278" s="48"/>
      <c r="BF278" s="48"/>
      <c r="BG278" s="48"/>
      <c r="BH278" s="48"/>
      <c r="BI278" s="48"/>
      <c r="BJ278" s="117" t="s">
        <v>3549</v>
      </c>
      <c r="BK278" s="120" t="str">
        <f>VLOOKUP(Vertices[[#This Row],[State]],'Sentiment Classification'!E:G,3,FALSE)</f>
        <v>West</v>
      </c>
      <c r="BL278" s="65" t="str">
        <f>REPLACE(INDEX(GroupVertices[Group], MATCH(Vertices[[#This Row],[Vertex]],GroupVertices[Vertex],0)),1,1,"")</f>
        <v>est</v>
      </c>
    </row>
    <row r="279" spans="1:64" x14ac:dyDescent="0.25">
      <c r="A279" s="64" t="s">
        <v>3351</v>
      </c>
      <c r="B279" s="79"/>
      <c r="C279" s="79"/>
      <c r="D279" s="87"/>
      <c r="E279" s="104"/>
      <c r="F279" s="75" t="s">
        <v>3508</v>
      </c>
      <c r="G279" s="105"/>
      <c r="H279" s="77"/>
      <c r="I279" s="90"/>
      <c r="J279" s="106"/>
      <c r="K279" s="77" t="s">
        <v>3535</v>
      </c>
      <c r="L279" s="107"/>
      <c r="M279" s="101">
        <v>6967.2412109375</v>
      </c>
      <c r="N279" s="101">
        <v>8559.34375</v>
      </c>
      <c r="O279" s="102"/>
      <c r="P279" s="103"/>
      <c r="Q279" s="103"/>
      <c r="R279" s="73"/>
      <c r="S279" s="48">
        <v>2</v>
      </c>
      <c r="T279" s="48">
        <v>0</v>
      </c>
      <c r="U279" s="49">
        <v>132</v>
      </c>
      <c r="V279" s="49">
        <v>1.2048E-2</v>
      </c>
      <c r="W279" s="49">
        <v>0</v>
      </c>
      <c r="X279" s="49">
        <v>1.0020709999999999</v>
      </c>
      <c r="Y279" s="49">
        <v>0</v>
      </c>
      <c r="Z279" s="49">
        <v>0</v>
      </c>
      <c r="AA279" s="91">
        <v>279</v>
      </c>
      <c r="AB279" s="91"/>
      <c r="AC279" s="92"/>
      <c r="AD279" s="66" t="s">
        <v>3457</v>
      </c>
      <c r="AE279" s="66">
        <v>49</v>
      </c>
      <c r="AF279" s="66">
        <v>5843293</v>
      </c>
      <c r="AG279" s="66">
        <v>1587</v>
      </c>
      <c r="AH279" s="66">
        <v>64</v>
      </c>
      <c r="AI279" s="66">
        <v>19800</v>
      </c>
      <c r="AJ279" s="66"/>
      <c r="AK279" s="66"/>
      <c r="AL279" s="69" t="s">
        <v>3486</v>
      </c>
      <c r="AM279" s="66" t="s">
        <v>388</v>
      </c>
      <c r="AN279" s="68">
        <v>40245.372835648152</v>
      </c>
      <c r="AO279" s="69" t="s">
        <v>3495</v>
      </c>
      <c r="AP279" s="66" t="b">
        <v>0</v>
      </c>
      <c r="AQ279" s="66" t="b">
        <v>0</v>
      </c>
      <c r="AR279" s="66" t="b">
        <v>0</v>
      </c>
      <c r="AS279" s="66" t="s">
        <v>297</v>
      </c>
      <c r="AT279" s="66">
        <v>3215</v>
      </c>
      <c r="AU279" s="69" t="s">
        <v>3504</v>
      </c>
      <c r="AV279" s="66" t="b">
        <v>1</v>
      </c>
      <c r="AW279" s="66" t="s">
        <v>423</v>
      </c>
      <c r="AX279" s="69" t="s">
        <v>3516</v>
      </c>
      <c r="AY279" s="66" t="s">
        <v>65</v>
      </c>
      <c r="AZ279" s="48"/>
      <c r="BA279" s="48"/>
      <c r="BB279" s="48"/>
      <c r="BC279" s="48"/>
      <c r="BD279" s="48"/>
      <c r="BE279" s="48"/>
      <c r="BF279" s="48"/>
      <c r="BG279" s="48"/>
      <c r="BH279" s="48"/>
      <c r="BI279" s="48"/>
      <c r="BJ279" s="117" t="s">
        <v>3549</v>
      </c>
      <c r="BK279" s="120" t="str">
        <f>VLOOKUP(Vertices[[#This Row],[State]],'Sentiment Classification'!E:G,3,FALSE)</f>
        <v>West</v>
      </c>
      <c r="BL279" s="65" t="str">
        <f>REPLACE(INDEX(GroupVertices[Group], MATCH(Vertices[[#This Row],[Vertex]],GroupVertices[Vertex],0)),1,1,"")</f>
        <v>est</v>
      </c>
    </row>
    <row r="280" spans="1:64" x14ac:dyDescent="0.25">
      <c r="A280" s="64" t="s">
        <v>3336</v>
      </c>
      <c r="B280" s="79"/>
      <c r="C280" s="79"/>
      <c r="D280" s="87"/>
      <c r="E280" s="104"/>
      <c r="F280" s="75" t="s">
        <v>3391</v>
      </c>
      <c r="G280" s="105"/>
      <c r="H280" s="77"/>
      <c r="I280" s="90"/>
      <c r="J280" s="106"/>
      <c r="K280" s="77" t="s">
        <v>3536</v>
      </c>
      <c r="L280" s="107"/>
      <c r="M280" s="101">
        <v>6924.38720703125</v>
      </c>
      <c r="N280" s="101">
        <v>8576.6533203125</v>
      </c>
      <c r="O280" s="102"/>
      <c r="P280" s="103"/>
      <c r="Q280" s="103"/>
      <c r="R280" s="73"/>
      <c r="S280" s="48">
        <v>0</v>
      </c>
      <c r="T280" s="48">
        <v>1</v>
      </c>
      <c r="U280" s="49">
        <v>0</v>
      </c>
      <c r="V280" s="49">
        <v>1.374E-3</v>
      </c>
      <c r="W280" s="49">
        <v>4.1599999999999997E-4</v>
      </c>
      <c r="X280" s="49">
        <v>0.44704100000000002</v>
      </c>
      <c r="Y280" s="49">
        <v>0</v>
      </c>
      <c r="Z280" s="49">
        <v>0</v>
      </c>
      <c r="AA280" s="91">
        <v>280</v>
      </c>
      <c r="AB280" s="91"/>
      <c r="AC280" s="92"/>
      <c r="AD280" s="66" t="s">
        <v>3458</v>
      </c>
      <c r="AE280" s="66">
        <v>11</v>
      </c>
      <c r="AF280" s="66">
        <v>2</v>
      </c>
      <c r="AG280" s="66">
        <v>53</v>
      </c>
      <c r="AH280" s="66">
        <v>0</v>
      </c>
      <c r="AI280" s="66"/>
      <c r="AJ280" s="66"/>
      <c r="AK280" s="66" t="s">
        <v>365</v>
      </c>
      <c r="AL280" s="66"/>
      <c r="AM280" s="66"/>
      <c r="AN280" s="68">
        <v>42834.777939814812</v>
      </c>
      <c r="AO280" s="66"/>
      <c r="AP280" s="66" t="b">
        <v>1</v>
      </c>
      <c r="AQ280" s="66" t="b">
        <v>0</v>
      </c>
      <c r="AR280" s="66" t="b">
        <v>0</v>
      </c>
      <c r="AS280" s="66" t="s">
        <v>297</v>
      </c>
      <c r="AT280" s="66">
        <v>0</v>
      </c>
      <c r="AU280" s="66"/>
      <c r="AV280" s="66" t="b">
        <v>0</v>
      </c>
      <c r="AW280" s="66" t="s">
        <v>423</v>
      </c>
      <c r="AX280" s="69" t="s">
        <v>3517</v>
      </c>
      <c r="AY280" s="66" t="s">
        <v>66</v>
      </c>
      <c r="AZ280" s="48"/>
      <c r="BA280" s="48"/>
      <c r="BB280" s="48"/>
      <c r="BC280" s="48"/>
      <c r="BD280" s="48"/>
      <c r="BE280" s="48"/>
      <c r="BF280" s="118" t="s">
        <v>8940</v>
      </c>
      <c r="BG280" s="118" t="s">
        <v>9108</v>
      </c>
      <c r="BH280" s="118" t="s">
        <v>9269</v>
      </c>
      <c r="BI280" s="118" t="s">
        <v>9433</v>
      </c>
      <c r="BJ280" s="117" t="s">
        <v>3549</v>
      </c>
      <c r="BK280" s="120" t="str">
        <f>VLOOKUP(Vertices[[#This Row],[State]],'Sentiment Classification'!E:G,3,FALSE)</f>
        <v>West</v>
      </c>
      <c r="BL280" s="65" t="str">
        <f>REPLACE(INDEX(GroupVertices[Group], MATCH(Vertices[[#This Row],[Vertex]],GroupVertices[Vertex],0)),1,1,"")</f>
        <v>est</v>
      </c>
    </row>
    <row r="281" spans="1:64" x14ac:dyDescent="0.25">
      <c r="A281" s="64" t="s">
        <v>3337</v>
      </c>
      <c r="B281" s="79"/>
      <c r="C281" s="79"/>
      <c r="D281" s="87"/>
      <c r="E281" s="104"/>
      <c r="F281" s="75" t="s">
        <v>3392</v>
      </c>
      <c r="G281" s="105"/>
      <c r="H281" s="77"/>
      <c r="I281" s="90"/>
      <c r="J281" s="106"/>
      <c r="K281" s="77" t="s">
        <v>3537</v>
      </c>
      <c r="L281" s="107"/>
      <c r="M281" s="101">
        <v>5593.42578125</v>
      </c>
      <c r="N281" s="101">
        <v>4620.75</v>
      </c>
      <c r="O281" s="102"/>
      <c r="P281" s="103"/>
      <c r="Q281" s="103"/>
      <c r="R281" s="73"/>
      <c r="S281" s="48">
        <v>0</v>
      </c>
      <c r="T281" s="48">
        <v>2</v>
      </c>
      <c r="U281" s="49">
        <v>0</v>
      </c>
      <c r="V281" s="49">
        <v>1.3760000000000001E-3</v>
      </c>
      <c r="W281" s="49">
        <v>4.4200000000000001E-4</v>
      </c>
      <c r="X281" s="49">
        <v>0.758795</v>
      </c>
      <c r="Y281" s="49">
        <v>0.5</v>
      </c>
      <c r="Z281" s="49">
        <v>0</v>
      </c>
      <c r="AA281" s="91">
        <v>281</v>
      </c>
      <c r="AB281" s="91"/>
      <c r="AC281" s="92"/>
      <c r="AD281" s="66" t="s">
        <v>3459</v>
      </c>
      <c r="AE281" s="66">
        <v>507</v>
      </c>
      <c r="AF281" s="66">
        <v>100</v>
      </c>
      <c r="AG281" s="66">
        <v>15</v>
      </c>
      <c r="AH281" s="66">
        <v>1</v>
      </c>
      <c r="AI281" s="66"/>
      <c r="AJ281" s="66"/>
      <c r="AK281" s="66"/>
      <c r="AL281" s="66"/>
      <c r="AM281" s="66"/>
      <c r="AN281" s="68">
        <v>42831.846701388888</v>
      </c>
      <c r="AO281" s="66"/>
      <c r="AP281" s="66" t="b">
        <v>1</v>
      </c>
      <c r="AQ281" s="66" t="b">
        <v>0</v>
      </c>
      <c r="AR281" s="66" t="b">
        <v>0</v>
      </c>
      <c r="AS281" s="66" t="s">
        <v>297</v>
      </c>
      <c r="AT281" s="66">
        <v>0</v>
      </c>
      <c r="AU281" s="66"/>
      <c r="AV281" s="66" t="b">
        <v>0</v>
      </c>
      <c r="AW281" s="66" t="s">
        <v>423</v>
      </c>
      <c r="AX281" s="69" t="s">
        <v>3518</v>
      </c>
      <c r="AY281" s="66" t="s">
        <v>66</v>
      </c>
      <c r="AZ281" s="48"/>
      <c r="BA281" s="48"/>
      <c r="BB281" s="48"/>
      <c r="BC281" s="48"/>
      <c r="BD281" s="48" t="s">
        <v>3384</v>
      </c>
      <c r="BE281" s="48" t="s">
        <v>3384</v>
      </c>
      <c r="BF281" s="118" t="s">
        <v>8941</v>
      </c>
      <c r="BG281" s="118" t="s">
        <v>8941</v>
      </c>
      <c r="BH281" s="118" t="s">
        <v>9270</v>
      </c>
      <c r="BI281" s="118" t="s">
        <v>9270</v>
      </c>
      <c r="BJ281" s="117" t="s">
        <v>9452</v>
      </c>
      <c r="BK281" s="119" t="s">
        <v>9452</v>
      </c>
      <c r="BL281" s="65" t="str">
        <f>REPLACE(INDEX(GroupVertices[Group], MATCH(Vertices[[#This Row],[Vertex]],GroupVertices[Vertex],0)),1,1,"")</f>
        <v>A</v>
      </c>
    </row>
    <row r="282" spans="1:64" x14ac:dyDescent="0.25">
      <c r="A282" s="64" t="s">
        <v>3338</v>
      </c>
      <c r="B282" s="79"/>
      <c r="C282" s="79"/>
      <c r="D282" s="87"/>
      <c r="E282" s="104"/>
      <c r="F282" s="75" t="s">
        <v>418</v>
      </c>
      <c r="G282" s="105"/>
      <c r="H282" s="77"/>
      <c r="I282" s="90"/>
      <c r="J282" s="106"/>
      <c r="K282" s="77" t="s">
        <v>3538</v>
      </c>
      <c r="L282" s="107"/>
      <c r="M282" s="101">
        <v>6898.9384765625</v>
      </c>
      <c r="N282" s="101">
        <v>8682.380859375</v>
      </c>
      <c r="O282" s="102"/>
      <c r="P282" s="103"/>
      <c r="Q282" s="103"/>
      <c r="R282" s="73"/>
      <c r="S282" s="48">
        <v>0</v>
      </c>
      <c r="T282" s="48">
        <v>1</v>
      </c>
      <c r="U282" s="49">
        <v>0</v>
      </c>
      <c r="V282" s="49">
        <v>7.6923000000000005E-2</v>
      </c>
      <c r="W282" s="49">
        <v>0</v>
      </c>
      <c r="X282" s="49">
        <v>0.60617699999999997</v>
      </c>
      <c r="Y282" s="49">
        <v>0</v>
      </c>
      <c r="Z282" s="49">
        <v>0</v>
      </c>
      <c r="AA282" s="91">
        <v>282</v>
      </c>
      <c r="AB282" s="91"/>
      <c r="AC282" s="92"/>
      <c r="AD282" s="66" t="s">
        <v>3460</v>
      </c>
      <c r="AE282" s="66">
        <v>1</v>
      </c>
      <c r="AF282" s="66">
        <v>0</v>
      </c>
      <c r="AG282" s="66">
        <v>2</v>
      </c>
      <c r="AH282" s="66">
        <v>0</v>
      </c>
      <c r="AI282" s="66"/>
      <c r="AJ282" s="66"/>
      <c r="AK282" s="66"/>
      <c r="AL282" s="66"/>
      <c r="AM282" s="66"/>
      <c r="AN282" s="68">
        <v>42848.083356481482</v>
      </c>
      <c r="AO282" s="66"/>
      <c r="AP282" s="66" t="b">
        <v>1</v>
      </c>
      <c r="AQ282" s="66" t="b">
        <v>1</v>
      </c>
      <c r="AR282" s="66" t="b">
        <v>0</v>
      </c>
      <c r="AS282" s="66" t="s">
        <v>297</v>
      </c>
      <c r="AT282" s="66">
        <v>0</v>
      </c>
      <c r="AU282" s="66"/>
      <c r="AV282" s="66" t="b">
        <v>0</v>
      </c>
      <c r="AW282" s="66" t="s">
        <v>423</v>
      </c>
      <c r="AX282" s="69" t="s">
        <v>3519</v>
      </c>
      <c r="AY282" s="66" t="s">
        <v>66</v>
      </c>
      <c r="AZ282" s="48" t="s">
        <v>8776</v>
      </c>
      <c r="BA282" s="48" t="s">
        <v>8776</v>
      </c>
      <c r="BB282" s="48" t="s">
        <v>8787</v>
      </c>
      <c r="BC282" s="48" t="s">
        <v>8787</v>
      </c>
      <c r="BD282" s="48"/>
      <c r="BE282" s="48"/>
      <c r="BF282" s="118" t="s">
        <v>8942</v>
      </c>
      <c r="BG282" s="118" t="s">
        <v>8942</v>
      </c>
      <c r="BH282" s="118" t="s">
        <v>9271</v>
      </c>
      <c r="BI282" s="118" t="s">
        <v>9271</v>
      </c>
      <c r="BJ282" s="117" t="s">
        <v>3549</v>
      </c>
      <c r="BK282" s="120" t="str">
        <f>VLOOKUP(Vertices[[#This Row],[State]],'Sentiment Classification'!E:G,3,FALSE)</f>
        <v>West</v>
      </c>
      <c r="BL282" s="65" t="str">
        <f>REPLACE(INDEX(GroupVertices[Group], MATCH(Vertices[[#This Row],[Vertex]],GroupVertices[Vertex],0)),1,1,"")</f>
        <v>est</v>
      </c>
    </row>
    <row r="283" spans="1:64" x14ac:dyDescent="0.25">
      <c r="A283" s="64" t="s">
        <v>3339</v>
      </c>
      <c r="B283" s="79"/>
      <c r="C283" s="79"/>
      <c r="D283" s="87"/>
      <c r="E283" s="104"/>
      <c r="F283" s="75" t="s">
        <v>3393</v>
      </c>
      <c r="G283" s="105"/>
      <c r="H283" s="77"/>
      <c r="I283" s="90"/>
      <c r="J283" s="106"/>
      <c r="K283" s="77" t="s">
        <v>3539</v>
      </c>
      <c r="L283" s="107"/>
      <c r="M283" s="101">
        <v>6296.28857421875</v>
      </c>
      <c r="N283" s="101">
        <v>8718.525390625</v>
      </c>
      <c r="O283" s="102"/>
      <c r="P283" s="103"/>
      <c r="Q283" s="103"/>
      <c r="R283" s="73"/>
      <c r="S283" s="48"/>
      <c r="T283" s="48"/>
      <c r="U283" s="49"/>
      <c r="V283" s="49"/>
      <c r="W283" s="49"/>
      <c r="X283" s="49"/>
      <c r="Y283" s="49"/>
      <c r="Z283" s="49"/>
      <c r="AA283" s="91">
        <v>283</v>
      </c>
      <c r="AB283" s="91"/>
      <c r="AC283" s="92"/>
      <c r="AD283" s="66" t="s">
        <v>3461</v>
      </c>
      <c r="AE283" s="66">
        <v>850</v>
      </c>
      <c r="AF283" s="66">
        <v>234</v>
      </c>
      <c r="AG283" s="66">
        <v>12233</v>
      </c>
      <c r="AH283" s="66">
        <v>681</v>
      </c>
      <c r="AI283" s="66"/>
      <c r="AJ283" s="66" t="s">
        <v>3473</v>
      </c>
      <c r="AK283" s="66" t="s">
        <v>3479</v>
      </c>
      <c r="AL283" s="66"/>
      <c r="AM283" s="66"/>
      <c r="AN283" s="68">
        <v>40922.462534722225</v>
      </c>
      <c r="AO283" s="69" t="s">
        <v>3496</v>
      </c>
      <c r="AP283" s="66" t="b">
        <v>1</v>
      </c>
      <c r="AQ283" s="66" t="b">
        <v>0</v>
      </c>
      <c r="AR283" s="66" t="b">
        <v>1</v>
      </c>
      <c r="AS283" s="66" t="s">
        <v>297</v>
      </c>
      <c r="AT283" s="66">
        <v>3</v>
      </c>
      <c r="AU283" s="69" t="s">
        <v>409</v>
      </c>
      <c r="AV283" s="66" t="b">
        <v>0</v>
      </c>
      <c r="AW283" s="66" t="s">
        <v>423</v>
      </c>
      <c r="AX283" s="69" t="s">
        <v>3520</v>
      </c>
      <c r="AY283" s="66" t="s">
        <v>66</v>
      </c>
      <c r="AZ283" s="48"/>
      <c r="BA283" s="48"/>
      <c r="BB283" s="48"/>
      <c r="BC283" s="48"/>
      <c r="BD283" s="48"/>
      <c r="BE283" s="48"/>
      <c r="BF283" s="118"/>
      <c r="BG283" s="118"/>
      <c r="BH283" s="118"/>
      <c r="BI283" s="118"/>
      <c r="BJ283" s="117" t="s">
        <v>3549</v>
      </c>
      <c r="BK283" s="120" t="str">
        <f>VLOOKUP(Vertices[[#This Row],[State]],'Sentiment Classification'!E:G,3,FALSE)</f>
        <v>West</v>
      </c>
      <c r="BL283" s="65" t="s">
        <v>9476</v>
      </c>
    </row>
    <row r="284" spans="1:64" x14ac:dyDescent="0.25">
      <c r="A284" s="64" t="s">
        <v>3340</v>
      </c>
      <c r="B284" s="79"/>
      <c r="C284" s="79"/>
      <c r="D284" s="87"/>
      <c r="E284" s="104"/>
      <c r="F284" s="75" t="s">
        <v>3509</v>
      </c>
      <c r="G284" s="105"/>
      <c r="H284" s="77"/>
      <c r="I284" s="90"/>
      <c r="J284" s="106"/>
      <c r="K284" s="77" t="s">
        <v>3540</v>
      </c>
      <c r="L284" s="107"/>
      <c r="M284" s="101">
        <v>6888.00732421875</v>
      </c>
      <c r="N284" s="101">
        <v>8702.2470703125</v>
      </c>
      <c r="O284" s="102"/>
      <c r="P284" s="103"/>
      <c r="Q284" s="103"/>
      <c r="R284" s="73"/>
      <c r="S284" s="48">
        <v>0</v>
      </c>
      <c r="T284" s="48">
        <v>1</v>
      </c>
      <c r="U284" s="49">
        <v>0</v>
      </c>
      <c r="V284" s="49">
        <v>1</v>
      </c>
      <c r="W284" s="49">
        <v>0</v>
      </c>
      <c r="X284" s="49">
        <v>0.99999899999999997</v>
      </c>
      <c r="Y284" s="49">
        <v>0</v>
      </c>
      <c r="Z284" s="49">
        <v>0</v>
      </c>
      <c r="AA284" s="91">
        <v>284</v>
      </c>
      <c r="AB284" s="91"/>
      <c r="AC284" s="92"/>
      <c r="AD284" s="66" t="s">
        <v>3462</v>
      </c>
      <c r="AE284" s="66">
        <v>1345</v>
      </c>
      <c r="AF284" s="66">
        <v>165</v>
      </c>
      <c r="AG284" s="66">
        <v>1986</v>
      </c>
      <c r="AH284" s="66">
        <v>511</v>
      </c>
      <c r="AI284" s="66">
        <v>19800</v>
      </c>
      <c r="AJ284" s="66"/>
      <c r="AK284" s="66" t="s">
        <v>3480</v>
      </c>
      <c r="AL284" s="69" t="s">
        <v>3487</v>
      </c>
      <c r="AM284" s="66" t="s">
        <v>363</v>
      </c>
      <c r="AN284" s="68">
        <v>41279.628819444442</v>
      </c>
      <c r="AO284" s="66"/>
      <c r="AP284" s="66" t="b">
        <v>0</v>
      </c>
      <c r="AQ284" s="66" t="b">
        <v>0</v>
      </c>
      <c r="AR284" s="66" t="b">
        <v>1</v>
      </c>
      <c r="AS284" s="66" t="s">
        <v>297</v>
      </c>
      <c r="AT284" s="66">
        <v>1</v>
      </c>
      <c r="AU284" s="69" t="s">
        <v>409</v>
      </c>
      <c r="AV284" s="66" t="b">
        <v>0</v>
      </c>
      <c r="AW284" s="66" t="s">
        <v>423</v>
      </c>
      <c r="AX284" s="69" t="s">
        <v>3521</v>
      </c>
      <c r="AY284" s="66" t="s">
        <v>66</v>
      </c>
      <c r="AZ284" s="48"/>
      <c r="BA284" s="48"/>
      <c r="BB284" s="48"/>
      <c r="BC284" s="48"/>
      <c r="BD284" s="48"/>
      <c r="BE284" s="48"/>
      <c r="BF284" s="118" t="s">
        <v>8943</v>
      </c>
      <c r="BG284" s="118" t="s">
        <v>8943</v>
      </c>
      <c r="BH284" s="118" t="s">
        <v>9272</v>
      </c>
      <c r="BI284" s="118" t="s">
        <v>9272</v>
      </c>
      <c r="BJ284" s="117" t="s">
        <v>3549</v>
      </c>
      <c r="BK284" s="120" t="str">
        <f>VLOOKUP(Vertices[[#This Row],[State]],'Sentiment Classification'!E:G,3,FALSE)</f>
        <v>West</v>
      </c>
      <c r="BL284" s="65" t="str">
        <f>REPLACE(INDEX(GroupVertices[Group], MATCH(Vertices[[#This Row],[Vertex]],GroupVertices[Vertex],0)),1,1,"")</f>
        <v>est</v>
      </c>
    </row>
    <row r="285" spans="1:64" x14ac:dyDescent="0.25">
      <c r="A285" s="64" t="s">
        <v>3352</v>
      </c>
      <c r="B285" s="79"/>
      <c r="C285" s="79"/>
      <c r="D285" s="87"/>
      <c r="E285" s="104"/>
      <c r="F285" s="75" t="s">
        <v>3510</v>
      </c>
      <c r="G285" s="105"/>
      <c r="H285" s="77"/>
      <c r="I285" s="90"/>
      <c r="J285" s="106"/>
      <c r="K285" s="77" t="s">
        <v>3541</v>
      </c>
      <c r="L285" s="107"/>
      <c r="M285" s="101">
        <v>5153.08740234375</v>
      </c>
      <c r="N285" s="101">
        <v>5821.28466796875</v>
      </c>
      <c r="O285" s="102"/>
      <c r="P285" s="103"/>
      <c r="Q285" s="103"/>
      <c r="R285" s="73"/>
      <c r="S285" s="48">
        <v>1</v>
      </c>
      <c r="T285" s="48">
        <v>0</v>
      </c>
      <c r="U285" s="49">
        <v>0</v>
      </c>
      <c r="V285" s="49">
        <v>1</v>
      </c>
      <c r="W285" s="49">
        <v>0</v>
      </c>
      <c r="X285" s="49">
        <v>0.99999899999999997</v>
      </c>
      <c r="Y285" s="49">
        <v>0</v>
      </c>
      <c r="Z285" s="49">
        <v>0</v>
      </c>
      <c r="AA285" s="91">
        <v>285</v>
      </c>
      <c r="AB285" s="91"/>
      <c r="AC285" s="92"/>
      <c r="AD285" s="66" t="s">
        <v>3463</v>
      </c>
      <c r="AE285" s="66">
        <v>49</v>
      </c>
      <c r="AF285" s="66">
        <v>37511</v>
      </c>
      <c r="AG285" s="66">
        <v>210</v>
      </c>
      <c r="AH285" s="66">
        <v>5</v>
      </c>
      <c r="AI285" s="66">
        <v>-25200</v>
      </c>
      <c r="AJ285" s="66" t="s">
        <v>3474</v>
      </c>
      <c r="AK285" s="66" t="s">
        <v>2676</v>
      </c>
      <c r="AL285" s="69" t="s">
        <v>3488</v>
      </c>
      <c r="AM285" s="66" t="s">
        <v>391</v>
      </c>
      <c r="AN285" s="68">
        <v>42236.393113425926</v>
      </c>
      <c r="AO285" s="69" t="s">
        <v>3497</v>
      </c>
      <c r="AP285" s="66" t="b">
        <v>0</v>
      </c>
      <c r="AQ285" s="66" t="b">
        <v>0</v>
      </c>
      <c r="AR285" s="66" t="b">
        <v>1</v>
      </c>
      <c r="AS285" s="66" t="s">
        <v>297</v>
      </c>
      <c r="AT285" s="66">
        <v>0</v>
      </c>
      <c r="AU285" s="69" t="s">
        <v>409</v>
      </c>
      <c r="AV285" s="66" t="b">
        <v>0</v>
      </c>
      <c r="AW285" s="66" t="s">
        <v>423</v>
      </c>
      <c r="AX285" s="69" t="s">
        <v>3522</v>
      </c>
      <c r="AY285" s="66" t="s">
        <v>65</v>
      </c>
      <c r="AZ285" s="48"/>
      <c r="BA285" s="48"/>
      <c r="BB285" s="48"/>
      <c r="BC285" s="48"/>
      <c r="BD285" s="48"/>
      <c r="BE285" s="48"/>
      <c r="BF285" s="48"/>
      <c r="BG285" s="48"/>
      <c r="BH285" s="48"/>
      <c r="BI285" s="48"/>
      <c r="BJ285" s="117" t="s">
        <v>9452</v>
      </c>
      <c r="BK285" s="119" t="s">
        <v>9452</v>
      </c>
      <c r="BL285" s="65" t="str">
        <f>REPLACE(INDEX(GroupVertices[Group], MATCH(Vertices[[#This Row],[Vertex]],GroupVertices[Vertex],0)),1,1,"")</f>
        <v>A</v>
      </c>
    </row>
    <row r="286" spans="1:64" x14ac:dyDescent="0.25">
      <c r="A286" s="64" t="s">
        <v>3341</v>
      </c>
      <c r="B286" s="79"/>
      <c r="C286" s="79"/>
      <c r="D286" s="87"/>
      <c r="E286" s="104"/>
      <c r="F286" s="75" t="s">
        <v>418</v>
      </c>
      <c r="G286" s="105"/>
      <c r="H286" s="77"/>
      <c r="I286" s="90"/>
      <c r="J286" s="106"/>
      <c r="K286" s="77" t="s">
        <v>3542</v>
      </c>
      <c r="L286" s="107"/>
      <c r="M286" s="101">
        <v>6910.0234375</v>
      </c>
      <c r="N286" s="101">
        <v>8707.791015625</v>
      </c>
      <c r="O286" s="102"/>
      <c r="P286" s="103"/>
      <c r="Q286" s="103"/>
      <c r="R286" s="73"/>
      <c r="S286" s="48">
        <v>0</v>
      </c>
      <c r="T286" s="48">
        <v>1</v>
      </c>
      <c r="U286" s="49">
        <v>0</v>
      </c>
      <c r="V286" s="49">
        <v>1.4840000000000001E-3</v>
      </c>
      <c r="W286" s="49">
        <v>9.9700000000000006E-4</v>
      </c>
      <c r="X286" s="49">
        <v>0.48002499999999998</v>
      </c>
      <c r="Y286" s="49">
        <v>0</v>
      </c>
      <c r="Z286" s="49">
        <v>0</v>
      </c>
      <c r="AA286" s="91">
        <v>286</v>
      </c>
      <c r="AB286" s="91"/>
      <c r="AC286" s="92"/>
      <c r="AD286" s="66" t="s">
        <v>3464</v>
      </c>
      <c r="AE286" s="66">
        <v>23</v>
      </c>
      <c r="AF286" s="66">
        <v>2</v>
      </c>
      <c r="AG286" s="66">
        <v>334</v>
      </c>
      <c r="AH286" s="66">
        <v>158</v>
      </c>
      <c r="AI286" s="66"/>
      <c r="AJ286" s="66"/>
      <c r="AK286" s="66"/>
      <c r="AL286" s="66"/>
      <c r="AM286" s="66"/>
      <c r="AN286" s="68">
        <v>41676.467962962961</v>
      </c>
      <c r="AO286" s="66"/>
      <c r="AP286" s="66" t="b">
        <v>1</v>
      </c>
      <c r="AQ286" s="66" t="b">
        <v>1</v>
      </c>
      <c r="AR286" s="66" t="b">
        <v>1</v>
      </c>
      <c r="AS286" s="66" t="s">
        <v>297</v>
      </c>
      <c r="AT286" s="66">
        <v>0</v>
      </c>
      <c r="AU286" s="69" t="s">
        <v>409</v>
      </c>
      <c r="AV286" s="66" t="b">
        <v>0</v>
      </c>
      <c r="AW286" s="66" t="s">
        <v>423</v>
      </c>
      <c r="AX286" s="69" t="s">
        <v>3523</v>
      </c>
      <c r="AY286" s="66" t="s">
        <v>66</v>
      </c>
      <c r="AZ286" s="48"/>
      <c r="BA286" s="48"/>
      <c r="BB286" s="48"/>
      <c r="BC286" s="48"/>
      <c r="BD286" s="48"/>
      <c r="BE286" s="48"/>
      <c r="BF286" s="118" t="s">
        <v>8944</v>
      </c>
      <c r="BG286" s="118" t="s">
        <v>8944</v>
      </c>
      <c r="BH286" s="118" t="s">
        <v>9273</v>
      </c>
      <c r="BI286" s="118" t="s">
        <v>9273</v>
      </c>
      <c r="BJ286" s="117" t="s">
        <v>3549</v>
      </c>
      <c r="BK286" s="120" t="str">
        <f>VLOOKUP(Vertices[[#This Row],[State]],'Sentiment Classification'!E:G,3,FALSE)</f>
        <v>West</v>
      </c>
      <c r="BL286" s="65" t="str">
        <f>REPLACE(INDEX(GroupVertices[Group], MATCH(Vertices[[#This Row],[Vertex]],GroupVertices[Vertex],0)),1,1,"")</f>
        <v>est</v>
      </c>
    </row>
    <row r="287" spans="1:64" x14ac:dyDescent="0.25">
      <c r="A287" s="64" t="s">
        <v>3342</v>
      </c>
      <c r="B287" s="79"/>
      <c r="C287" s="79"/>
      <c r="D287" s="87"/>
      <c r="E287" s="104"/>
      <c r="F287" s="75" t="s">
        <v>3394</v>
      </c>
      <c r="G287" s="105"/>
      <c r="H287" s="77"/>
      <c r="I287" s="90"/>
      <c r="J287" s="106"/>
      <c r="K287" s="77" t="s">
        <v>3543</v>
      </c>
      <c r="L287" s="107"/>
      <c r="M287" s="101">
        <v>6865.02685546875</v>
      </c>
      <c r="N287" s="101">
        <v>8747.390625</v>
      </c>
      <c r="O287" s="102"/>
      <c r="P287" s="103"/>
      <c r="Q287" s="103"/>
      <c r="R287" s="73"/>
      <c r="S287" s="48">
        <v>0</v>
      </c>
      <c r="T287" s="48">
        <v>1</v>
      </c>
      <c r="U287" s="49">
        <v>0</v>
      </c>
      <c r="V287" s="49">
        <v>8.9800000000000004E-4</v>
      </c>
      <c r="W287" s="49">
        <v>9.0000000000000002E-6</v>
      </c>
      <c r="X287" s="49">
        <v>0.49626399999999998</v>
      </c>
      <c r="Y287" s="49">
        <v>0</v>
      </c>
      <c r="Z287" s="49">
        <v>0</v>
      </c>
      <c r="AA287" s="91">
        <v>287</v>
      </c>
      <c r="AB287" s="91"/>
      <c r="AC287" s="92"/>
      <c r="AD287" s="66" t="s">
        <v>3465</v>
      </c>
      <c r="AE287" s="66">
        <v>41</v>
      </c>
      <c r="AF287" s="66">
        <v>17</v>
      </c>
      <c r="AG287" s="66">
        <v>301</v>
      </c>
      <c r="AH287" s="66">
        <v>358</v>
      </c>
      <c r="AI287" s="66">
        <v>-25200</v>
      </c>
      <c r="AJ287" s="66"/>
      <c r="AK287" s="66" t="s">
        <v>3481</v>
      </c>
      <c r="AL287" s="66"/>
      <c r="AM287" s="66" t="s">
        <v>391</v>
      </c>
      <c r="AN287" s="68">
        <v>42719.510254629633</v>
      </c>
      <c r="AO287" s="69" t="s">
        <v>3498</v>
      </c>
      <c r="AP287" s="66" t="b">
        <v>1</v>
      </c>
      <c r="AQ287" s="66" t="b">
        <v>0</v>
      </c>
      <c r="AR287" s="66" t="b">
        <v>1</v>
      </c>
      <c r="AS287" s="66" t="s">
        <v>297</v>
      </c>
      <c r="AT287" s="66">
        <v>0</v>
      </c>
      <c r="AU287" s="66"/>
      <c r="AV287" s="66" t="b">
        <v>0</v>
      </c>
      <c r="AW287" s="66" t="s">
        <v>423</v>
      </c>
      <c r="AX287" s="69" t="s">
        <v>3524</v>
      </c>
      <c r="AY287" s="66" t="s">
        <v>66</v>
      </c>
      <c r="AZ287" s="48" t="s">
        <v>8777</v>
      </c>
      <c r="BA287" s="48" t="s">
        <v>8784</v>
      </c>
      <c r="BB287" s="48" t="s">
        <v>251</v>
      </c>
      <c r="BC287" s="48" t="s">
        <v>251</v>
      </c>
      <c r="BD287" s="48"/>
      <c r="BE287" s="48"/>
      <c r="BF287" s="118" t="s">
        <v>8945</v>
      </c>
      <c r="BG287" s="118" t="s">
        <v>9109</v>
      </c>
      <c r="BH287" s="118" t="s">
        <v>9274</v>
      </c>
      <c r="BI287" s="118" t="s">
        <v>9434</v>
      </c>
      <c r="BJ287" s="117" t="s">
        <v>3549</v>
      </c>
      <c r="BK287" s="120" t="str">
        <f>VLOOKUP(Vertices[[#This Row],[State]],'Sentiment Classification'!E:G,3,FALSE)</f>
        <v>West</v>
      </c>
      <c r="BL287" s="65" t="str">
        <f>REPLACE(INDEX(GroupVertices[Group], MATCH(Vertices[[#This Row],[Vertex]],GroupVertices[Vertex],0)),1,1,"")</f>
        <v>est</v>
      </c>
    </row>
    <row r="288" spans="1:64" x14ac:dyDescent="0.25">
      <c r="A288" s="64" t="s">
        <v>3343</v>
      </c>
      <c r="B288" s="79"/>
      <c r="C288" s="79"/>
      <c r="D288" s="87"/>
      <c r="E288" s="104"/>
      <c r="F288" s="75" t="s">
        <v>3395</v>
      </c>
      <c r="G288" s="105"/>
      <c r="H288" s="77"/>
      <c r="I288" s="90"/>
      <c r="J288" s="106"/>
      <c r="K288" s="77" t="s">
        <v>3544</v>
      </c>
      <c r="L288" s="107"/>
      <c r="M288" s="101">
        <v>5855.5546875</v>
      </c>
      <c r="N288" s="101">
        <v>8802.611328125</v>
      </c>
      <c r="O288" s="102"/>
      <c r="P288" s="103"/>
      <c r="Q288" s="103"/>
      <c r="R288" s="73"/>
      <c r="S288" s="48"/>
      <c r="T288" s="48"/>
      <c r="U288" s="49"/>
      <c r="V288" s="49"/>
      <c r="W288" s="49"/>
      <c r="X288" s="49"/>
      <c r="Y288" s="49"/>
      <c r="Z288" s="49"/>
      <c r="AA288" s="91">
        <v>288</v>
      </c>
      <c r="AB288" s="91"/>
      <c r="AC288" s="92"/>
      <c r="AD288" s="66" t="s">
        <v>3466</v>
      </c>
      <c r="AE288" s="66">
        <v>25</v>
      </c>
      <c r="AF288" s="66">
        <v>257</v>
      </c>
      <c r="AG288" s="66">
        <v>3159</v>
      </c>
      <c r="AH288" s="66">
        <v>484</v>
      </c>
      <c r="AI288" s="66">
        <v>19800</v>
      </c>
      <c r="AJ288" s="66" t="s">
        <v>3475</v>
      </c>
      <c r="AK288" s="66" t="s">
        <v>3482</v>
      </c>
      <c r="AL288" s="66"/>
      <c r="AM288" s="66" t="s">
        <v>363</v>
      </c>
      <c r="AN288" s="68">
        <v>40036.648090277777</v>
      </c>
      <c r="AO288" s="69" t="s">
        <v>3499</v>
      </c>
      <c r="AP288" s="66" t="b">
        <v>0</v>
      </c>
      <c r="AQ288" s="66" t="b">
        <v>0</v>
      </c>
      <c r="AR288" s="66" t="b">
        <v>1</v>
      </c>
      <c r="AS288" s="66" t="s">
        <v>297</v>
      </c>
      <c r="AT288" s="66">
        <v>213</v>
      </c>
      <c r="AU288" s="69" t="s">
        <v>2352</v>
      </c>
      <c r="AV288" s="66" t="b">
        <v>0</v>
      </c>
      <c r="AW288" s="66" t="s">
        <v>423</v>
      </c>
      <c r="AX288" s="69" t="s">
        <v>3525</v>
      </c>
      <c r="AY288" s="66" t="s">
        <v>66</v>
      </c>
      <c r="AZ288" s="48"/>
      <c r="BA288" s="48"/>
      <c r="BB288" s="48"/>
      <c r="BC288" s="48"/>
      <c r="BD288" s="48"/>
      <c r="BE288" s="48"/>
      <c r="BF288" s="118"/>
      <c r="BG288" s="118"/>
      <c r="BH288" s="118"/>
      <c r="BI288" s="118"/>
      <c r="BJ288" s="117" t="s">
        <v>3549</v>
      </c>
      <c r="BK288" s="120" t="str">
        <f>VLOOKUP(Vertices[[#This Row],[State]],'Sentiment Classification'!E:G,3,FALSE)</f>
        <v>West</v>
      </c>
      <c r="BL288" s="65" t="s">
        <v>9476</v>
      </c>
    </row>
    <row r="289" spans="1:64" x14ac:dyDescent="0.25">
      <c r="A289" s="64" t="s">
        <v>3344</v>
      </c>
      <c r="B289" s="79"/>
      <c r="C289" s="79"/>
      <c r="D289" s="87"/>
      <c r="E289" s="104"/>
      <c r="F289" s="75" t="s">
        <v>3396</v>
      </c>
      <c r="G289" s="105"/>
      <c r="H289" s="77"/>
      <c r="I289" s="90"/>
      <c r="J289" s="106"/>
      <c r="K289" s="77" t="s">
        <v>3545</v>
      </c>
      <c r="L289" s="107"/>
      <c r="M289" s="101">
        <v>6881.64208984375</v>
      </c>
      <c r="N289" s="101">
        <v>8745.923828125</v>
      </c>
      <c r="O289" s="102"/>
      <c r="P289" s="103"/>
      <c r="Q289" s="103"/>
      <c r="R289" s="73"/>
      <c r="S289" s="48">
        <v>0</v>
      </c>
      <c r="T289" s="48">
        <v>1</v>
      </c>
      <c r="U289" s="49">
        <v>0</v>
      </c>
      <c r="V289" s="49">
        <v>9.3499999999999996E-4</v>
      </c>
      <c r="W289" s="49">
        <v>9.0000000000000002E-6</v>
      </c>
      <c r="X289" s="49">
        <v>0.549759</v>
      </c>
      <c r="Y289" s="49">
        <v>0</v>
      </c>
      <c r="Z289" s="49">
        <v>0</v>
      </c>
      <c r="AA289" s="91">
        <v>289</v>
      </c>
      <c r="AB289" s="91"/>
      <c r="AC289" s="92"/>
      <c r="AD289" s="66" t="s">
        <v>3467</v>
      </c>
      <c r="AE289" s="66">
        <v>197</v>
      </c>
      <c r="AF289" s="66">
        <v>8</v>
      </c>
      <c r="AG289" s="66">
        <v>21</v>
      </c>
      <c r="AH289" s="66">
        <v>101</v>
      </c>
      <c r="AI289" s="66"/>
      <c r="AJ289" s="66"/>
      <c r="AK289" s="66"/>
      <c r="AL289" s="66"/>
      <c r="AM289" s="66"/>
      <c r="AN289" s="68">
        <v>40946.093807870369</v>
      </c>
      <c r="AO289" s="69" t="s">
        <v>3500</v>
      </c>
      <c r="AP289" s="66" t="b">
        <v>1</v>
      </c>
      <c r="AQ289" s="66" t="b">
        <v>0</v>
      </c>
      <c r="AR289" s="66" t="b">
        <v>0</v>
      </c>
      <c r="AS289" s="66" t="s">
        <v>297</v>
      </c>
      <c r="AT289" s="66">
        <v>0</v>
      </c>
      <c r="AU289" s="69" t="s">
        <v>409</v>
      </c>
      <c r="AV289" s="66" t="b">
        <v>0</v>
      </c>
      <c r="AW289" s="66" t="s">
        <v>423</v>
      </c>
      <c r="AX289" s="69" t="s">
        <v>3526</v>
      </c>
      <c r="AY289" s="66" t="s">
        <v>66</v>
      </c>
      <c r="AZ289" s="48" t="s">
        <v>3378</v>
      </c>
      <c r="BA289" s="48" t="s">
        <v>3378</v>
      </c>
      <c r="BB289" s="48" t="s">
        <v>525</v>
      </c>
      <c r="BC289" s="48" t="s">
        <v>525</v>
      </c>
      <c r="BD289" s="48"/>
      <c r="BE289" s="48"/>
      <c r="BF289" s="118" t="s">
        <v>9458</v>
      </c>
      <c r="BG289" s="118" t="s">
        <v>9458</v>
      </c>
      <c r="BH289" s="118" t="s">
        <v>9463</v>
      </c>
      <c r="BI289" s="118" t="s">
        <v>9463</v>
      </c>
      <c r="BJ289" s="117" t="s">
        <v>3549</v>
      </c>
      <c r="BK289" s="120" t="str">
        <f>VLOOKUP(Vertices[[#This Row],[State]],'Sentiment Classification'!E:G,3,FALSE)</f>
        <v>West</v>
      </c>
      <c r="BL289" s="65" t="str">
        <f>REPLACE(INDEX(GroupVertices[Group], MATCH(Vertices[[#This Row],[Vertex]],GroupVertices[Vertex],0)),1,1,"")</f>
        <v>est</v>
      </c>
    </row>
    <row r="290" spans="1:64" x14ac:dyDescent="0.25">
      <c r="A290" s="64" t="s">
        <v>3345</v>
      </c>
      <c r="B290" s="79"/>
      <c r="C290" s="79"/>
      <c r="D290" s="87"/>
      <c r="E290" s="104"/>
      <c r="F290" s="75" t="s">
        <v>3397</v>
      </c>
      <c r="G290" s="105"/>
      <c r="H290" s="77"/>
      <c r="I290" s="90"/>
      <c r="J290" s="106"/>
      <c r="K290" s="77" t="s">
        <v>3546</v>
      </c>
      <c r="L290" s="107"/>
      <c r="M290" s="101">
        <v>7127.10693359375</v>
      </c>
      <c r="N290" s="101">
        <v>8323.1494140625</v>
      </c>
      <c r="O290" s="102"/>
      <c r="P290" s="103"/>
      <c r="Q290" s="103"/>
      <c r="R290" s="73"/>
      <c r="S290" s="48"/>
      <c r="T290" s="48"/>
      <c r="U290" s="49"/>
      <c r="V290" s="49"/>
      <c r="W290" s="49"/>
      <c r="X290" s="49"/>
      <c r="Y290" s="49"/>
      <c r="Z290" s="49"/>
      <c r="AA290" s="91">
        <v>290</v>
      </c>
      <c r="AB290" s="91"/>
      <c r="AC290" s="92"/>
      <c r="AD290" s="66" t="s">
        <v>3468</v>
      </c>
      <c r="AE290" s="66">
        <v>83</v>
      </c>
      <c r="AF290" s="66">
        <v>52</v>
      </c>
      <c r="AG290" s="66">
        <v>343</v>
      </c>
      <c r="AH290" s="66">
        <v>254</v>
      </c>
      <c r="AI290" s="66"/>
      <c r="AJ290" s="66"/>
      <c r="AK290" s="66" t="s">
        <v>3483</v>
      </c>
      <c r="AL290" s="69" t="s">
        <v>3489</v>
      </c>
      <c r="AM290" s="66"/>
      <c r="AN290" s="68">
        <v>42709.551516203705</v>
      </c>
      <c r="AO290" s="69" t="s">
        <v>3501</v>
      </c>
      <c r="AP290" s="66" t="b">
        <v>1</v>
      </c>
      <c r="AQ290" s="66" t="b">
        <v>0</v>
      </c>
      <c r="AR290" s="66" t="b">
        <v>0</v>
      </c>
      <c r="AS290" s="66" t="s">
        <v>297</v>
      </c>
      <c r="AT290" s="66">
        <v>0</v>
      </c>
      <c r="AU290" s="66"/>
      <c r="AV290" s="66" t="b">
        <v>0</v>
      </c>
      <c r="AW290" s="66" t="s">
        <v>423</v>
      </c>
      <c r="AX290" s="69" t="s">
        <v>3527</v>
      </c>
      <c r="AY290" s="66" t="s">
        <v>66</v>
      </c>
      <c r="AZ290" s="48"/>
      <c r="BA290" s="48"/>
      <c r="BB290" s="48"/>
      <c r="BC290" s="48"/>
      <c r="BD290" s="48"/>
      <c r="BE290" s="48"/>
      <c r="BF290" s="118"/>
      <c r="BG290" s="118"/>
      <c r="BH290" s="118"/>
      <c r="BI290" s="118"/>
      <c r="BJ290" s="117" t="s">
        <v>3549</v>
      </c>
      <c r="BK290" s="120" t="str">
        <f>VLOOKUP(Vertices[[#This Row],[State]],'Sentiment Classification'!E:G,3,FALSE)</f>
        <v>West</v>
      </c>
      <c r="BL290" s="65" t="s">
        <v>9476</v>
      </c>
    </row>
    <row r="291" spans="1:64" x14ac:dyDescent="0.25">
      <c r="A291" s="64" t="s">
        <v>3346</v>
      </c>
      <c r="B291" s="79"/>
      <c r="C291" s="79"/>
      <c r="D291" s="87"/>
      <c r="E291" s="104"/>
      <c r="F291" s="75" t="s">
        <v>3398</v>
      </c>
      <c r="G291" s="105"/>
      <c r="H291" s="77"/>
      <c r="I291" s="90"/>
      <c r="J291" s="106"/>
      <c r="K291" s="77" t="s">
        <v>3547</v>
      </c>
      <c r="L291" s="107"/>
      <c r="M291" s="101">
        <v>6902.7392578125</v>
      </c>
      <c r="N291" s="101">
        <v>8769.08203125</v>
      </c>
      <c r="O291" s="102"/>
      <c r="P291" s="103"/>
      <c r="Q291" s="103"/>
      <c r="R291" s="73"/>
      <c r="S291" s="48">
        <v>1</v>
      </c>
      <c r="T291" s="48">
        <v>0</v>
      </c>
      <c r="U291" s="49">
        <v>0</v>
      </c>
      <c r="V291" s="49">
        <v>1</v>
      </c>
      <c r="W291" s="49">
        <v>0</v>
      </c>
      <c r="X291" s="49">
        <v>0.99999899999999997</v>
      </c>
      <c r="Y291" s="49">
        <v>0</v>
      </c>
      <c r="Z291" s="49">
        <v>0</v>
      </c>
      <c r="AA291" s="91">
        <v>291</v>
      </c>
      <c r="AB291" s="91"/>
      <c r="AC291" s="92"/>
      <c r="AD291" s="66" t="s">
        <v>3469</v>
      </c>
      <c r="AE291" s="66">
        <v>1470</v>
      </c>
      <c r="AF291" s="66">
        <v>3100</v>
      </c>
      <c r="AG291" s="66">
        <v>156068</v>
      </c>
      <c r="AH291" s="66">
        <v>69</v>
      </c>
      <c r="AI291" s="66"/>
      <c r="AJ291" s="66" t="s">
        <v>3476</v>
      </c>
      <c r="AK291" s="66" t="s">
        <v>3484</v>
      </c>
      <c r="AL291" s="69" t="s">
        <v>3490</v>
      </c>
      <c r="AM291" s="66"/>
      <c r="AN291" s="68">
        <v>40969.494143518517</v>
      </c>
      <c r="AO291" s="69" t="s">
        <v>3502</v>
      </c>
      <c r="AP291" s="66" t="b">
        <v>1</v>
      </c>
      <c r="AQ291" s="66" t="b">
        <v>0</v>
      </c>
      <c r="AR291" s="66" t="b">
        <v>1</v>
      </c>
      <c r="AS291" s="66" t="s">
        <v>297</v>
      </c>
      <c r="AT291" s="66">
        <v>86</v>
      </c>
      <c r="AU291" s="69" t="s">
        <v>409</v>
      </c>
      <c r="AV291" s="66" t="b">
        <v>0</v>
      </c>
      <c r="AW291" s="66" t="s">
        <v>423</v>
      </c>
      <c r="AX291" s="69" t="s">
        <v>3528</v>
      </c>
      <c r="AY291" s="66" t="s">
        <v>66</v>
      </c>
      <c r="AZ291" s="48"/>
      <c r="BA291" s="48"/>
      <c r="BB291" s="48"/>
      <c r="BC291" s="48"/>
      <c r="BD291" s="48"/>
      <c r="BE291" s="48"/>
      <c r="BF291" s="118"/>
      <c r="BG291" s="118"/>
      <c r="BH291" s="118"/>
      <c r="BI291" s="118"/>
      <c r="BJ291" s="117" t="s">
        <v>3549</v>
      </c>
      <c r="BK291" s="120" t="str">
        <f>VLOOKUP(Vertices[[#This Row],[State]],'Sentiment Classification'!E:G,3,FALSE)</f>
        <v>West</v>
      </c>
      <c r="BL291" s="65" t="str">
        <f>REPLACE(INDEX(GroupVertices[Group], MATCH(Vertices[[#This Row],[Vertex]],GroupVertices[Vertex],0)),1,1,"")</f>
        <v>est</v>
      </c>
    </row>
    <row r="292" spans="1:64" x14ac:dyDescent="0.25">
      <c r="A292" s="80" t="s">
        <v>3347</v>
      </c>
      <c r="B292" s="86"/>
      <c r="C292" s="86"/>
      <c r="D292" s="94"/>
      <c r="E292" s="96"/>
      <c r="F292" s="76" t="s">
        <v>3399</v>
      </c>
      <c r="G292" s="86"/>
      <c r="H292" s="78"/>
      <c r="I292" s="97"/>
      <c r="J292" s="97"/>
      <c r="K292" s="78" t="s">
        <v>3548</v>
      </c>
      <c r="L292" s="108"/>
      <c r="M292" s="109">
        <v>6724.3828125</v>
      </c>
      <c r="N292" s="109">
        <v>8424.5361328125</v>
      </c>
      <c r="O292" s="110"/>
      <c r="P292" s="111"/>
      <c r="Q292" s="111"/>
      <c r="R292" s="74"/>
      <c r="S292" s="48">
        <v>0</v>
      </c>
      <c r="T292" s="48">
        <v>1</v>
      </c>
      <c r="U292" s="49">
        <v>0</v>
      </c>
      <c r="V292" s="49">
        <v>1</v>
      </c>
      <c r="W292" s="49">
        <v>0</v>
      </c>
      <c r="X292" s="49">
        <v>0.99999899999999997</v>
      </c>
      <c r="Y292" s="49">
        <v>0</v>
      </c>
      <c r="Z292" s="49">
        <v>0</v>
      </c>
      <c r="AA292" s="112">
        <v>292</v>
      </c>
      <c r="AB292" s="112"/>
      <c r="AC292" s="99"/>
      <c r="AD292" s="81" t="s">
        <v>3470</v>
      </c>
      <c r="AE292" s="81">
        <v>4945</v>
      </c>
      <c r="AF292" s="81">
        <v>5015</v>
      </c>
      <c r="AG292" s="81">
        <v>118244</v>
      </c>
      <c r="AH292" s="81">
        <v>90963</v>
      </c>
      <c r="AI292" s="81">
        <v>-25200</v>
      </c>
      <c r="AJ292" s="81" t="s">
        <v>3477</v>
      </c>
      <c r="AK292" s="81" t="s">
        <v>3485</v>
      </c>
      <c r="AL292" s="84" t="s">
        <v>3491</v>
      </c>
      <c r="AM292" s="81" t="s">
        <v>391</v>
      </c>
      <c r="AN292" s="83">
        <v>42638.304745370369</v>
      </c>
      <c r="AO292" s="84" t="s">
        <v>3503</v>
      </c>
      <c r="AP292" s="81" t="b">
        <v>1</v>
      </c>
      <c r="AQ292" s="81" t="b">
        <v>0</v>
      </c>
      <c r="AR292" s="81" t="b">
        <v>0</v>
      </c>
      <c r="AS292" s="81" t="s">
        <v>297</v>
      </c>
      <c r="AT292" s="81">
        <v>261</v>
      </c>
      <c r="AU292" s="81"/>
      <c r="AV292" s="81" t="b">
        <v>0</v>
      </c>
      <c r="AW292" s="81" t="s">
        <v>423</v>
      </c>
      <c r="AX292" s="84" t="s">
        <v>3529</v>
      </c>
      <c r="AY292" s="81" t="s">
        <v>66</v>
      </c>
      <c r="AZ292" s="48" t="s">
        <v>3381</v>
      </c>
      <c r="BA292" s="48" t="s">
        <v>3381</v>
      </c>
      <c r="BB292" s="48" t="s">
        <v>3382</v>
      </c>
      <c r="BC292" s="48" t="s">
        <v>3382</v>
      </c>
      <c r="BD292" s="48" t="s">
        <v>3385</v>
      </c>
      <c r="BE292" s="48" t="s">
        <v>3385</v>
      </c>
      <c r="BF292" s="118" t="s">
        <v>8946</v>
      </c>
      <c r="BG292" s="118" t="s">
        <v>8946</v>
      </c>
      <c r="BH292" s="118" t="s">
        <v>9275</v>
      </c>
      <c r="BI292" s="118" t="s">
        <v>9275</v>
      </c>
      <c r="BJ292" s="117" t="s">
        <v>3549</v>
      </c>
      <c r="BK292" s="120" t="str">
        <f>VLOOKUP(Vertices[[#This Row],[State]],'Sentiment Classification'!E:G,3,FALSE)</f>
        <v>West</v>
      </c>
      <c r="BL292" s="65" t="str">
        <f>REPLACE(INDEX(GroupVertices[Group], MATCH(Vertices[[#This Row],[Vertex]],GroupVertices[Vertex],0)),1,1,"")</f>
        <v>est</v>
      </c>
    </row>
    <row r="293" spans="1:64" x14ac:dyDescent="0.25">
      <c r="A293" s="64" t="s">
        <v>3550</v>
      </c>
      <c r="B293" s="79"/>
      <c r="C293" s="79"/>
      <c r="D293" s="87"/>
      <c r="E293" s="104"/>
      <c r="F293" s="75" t="s">
        <v>3594</v>
      </c>
      <c r="G293" s="105"/>
      <c r="H293" s="77"/>
      <c r="I293" s="90"/>
      <c r="J293" s="106"/>
      <c r="K293" s="77" t="s">
        <v>3730</v>
      </c>
      <c r="L293" s="107"/>
      <c r="M293" s="101">
        <v>6930.4794921875</v>
      </c>
      <c r="N293" s="101">
        <v>8552.4814453125</v>
      </c>
      <c r="O293" s="102"/>
      <c r="P293" s="103"/>
      <c r="Q293" s="103"/>
      <c r="R293" s="73"/>
      <c r="S293" s="48">
        <v>0</v>
      </c>
      <c r="T293" s="48">
        <v>4</v>
      </c>
      <c r="U293" s="49">
        <v>972.86231899999996</v>
      </c>
      <c r="V293" s="49">
        <v>9.1200000000000005E-4</v>
      </c>
      <c r="W293" s="49">
        <v>3.9999999999999998E-6</v>
      </c>
      <c r="X293" s="49">
        <v>1.850722</v>
      </c>
      <c r="Y293" s="49">
        <v>0</v>
      </c>
      <c r="Z293" s="49">
        <v>0</v>
      </c>
      <c r="AA293" s="91">
        <v>293</v>
      </c>
      <c r="AB293" s="91"/>
      <c r="AC293" s="92"/>
      <c r="AD293" s="66" t="s">
        <v>3652</v>
      </c>
      <c r="AE293" s="66">
        <v>44</v>
      </c>
      <c r="AF293" s="66">
        <v>16</v>
      </c>
      <c r="AG293" s="66">
        <v>113</v>
      </c>
      <c r="AH293" s="66">
        <v>79</v>
      </c>
      <c r="AI293" s="66">
        <v>19800</v>
      </c>
      <c r="AJ293" s="66" t="s">
        <v>3668</v>
      </c>
      <c r="AK293" s="66" t="s">
        <v>3680</v>
      </c>
      <c r="AL293" s="66"/>
      <c r="AM293" s="66" t="s">
        <v>387</v>
      </c>
      <c r="AN293" s="68">
        <v>41407.466863425929</v>
      </c>
      <c r="AO293" s="69" t="s">
        <v>3695</v>
      </c>
      <c r="AP293" s="66" t="b">
        <v>1</v>
      </c>
      <c r="AQ293" s="66" t="b">
        <v>0</v>
      </c>
      <c r="AR293" s="66" t="b">
        <v>0</v>
      </c>
      <c r="AS293" s="66" t="s">
        <v>297</v>
      </c>
      <c r="AT293" s="66">
        <v>0</v>
      </c>
      <c r="AU293" s="69" t="s">
        <v>409</v>
      </c>
      <c r="AV293" s="66" t="b">
        <v>0</v>
      </c>
      <c r="AW293" s="66" t="s">
        <v>423</v>
      </c>
      <c r="AX293" s="69" t="s">
        <v>3714</v>
      </c>
      <c r="AY293" s="66" t="s">
        <v>66</v>
      </c>
      <c r="AZ293" s="48" t="s">
        <v>3583</v>
      </c>
      <c r="BA293" s="48" t="s">
        <v>3583</v>
      </c>
      <c r="BB293" s="48" t="s">
        <v>525</v>
      </c>
      <c r="BC293" s="48" t="s">
        <v>525</v>
      </c>
      <c r="BD293" s="48"/>
      <c r="BE293" s="48"/>
      <c r="BF293" s="118" t="s">
        <v>8947</v>
      </c>
      <c r="BG293" s="118" t="s">
        <v>9110</v>
      </c>
      <c r="BH293" s="118" t="s">
        <v>9276</v>
      </c>
      <c r="BI293" s="118" t="s">
        <v>9435</v>
      </c>
      <c r="BJ293" s="117" t="s">
        <v>3650</v>
      </c>
      <c r="BK293" s="120" t="str">
        <f>VLOOKUP(Vertices[[#This Row],[State]],'Sentiment Classification'!E:G,3,FALSE)</f>
        <v>West</v>
      </c>
      <c r="BL293" s="65" t="str">
        <f>REPLACE(INDEX(GroupVertices[Group], MATCH(Vertices[[#This Row],[Vertex]],GroupVertices[Vertex],0)),1,1,"")</f>
        <v>est</v>
      </c>
    </row>
    <row r="294" spans="1:64" x14ac:dyDescent="0.25">
      <c r="A294" s="64" t="s">
        <v>3563</v>
      </c>
      <c r="B294" s="79"/>
      <c r="C294" s="79"/>
      <c r="D294" s="87"/>
      <c r="E294" s="104"/>
      <c r="F294" s="75" t="s">
        <v>3710</v>
      </c>
      <c r="G294" s="105"/>
      <c r="H294" s="77"/>
      <c r="I294" s="90"/>
      <c r="J294" s="106"/>
      <c r="K294" s="77" t="s">
        <v>3731</v>
      </c>
      <c r="L294" s="107"/>
      <c r="M294" s="101">
        <v>7188.69384765625</v>
      </c>
      <c r="N294" s="101">
        <v>8853.1298828125</v>
      </c>
      <c r="O294" s="102"/>
      <c r="P294" s="103"/>
      <c r="Q294" s="103"/>
      <c r="R294" s="73"/>
      <c r="S294" s="48">
        <v>1</v>
      </c>
      <c r="T294" s="48">
        <v>0</v>
      </c>
      <c r="U294" s="49">
        <v>0</v>
      </c>
      <c r="V294" s="49">
        <v>7.6499999999999995E-4</v>
      </c>
      <c r="W294" s="49">
        <v>0</v>
      </c>
      <c r="X294" s="49">
        <v>0.54327800000000004</v>
      </c>
      <c r="Y294" s="49">
        <v>0</v>
      </c>
      <c r="Z294" s="49">
        <v>0</v>
      </c>
      <c r="AA294" s="91">
        <v>294</v>
      </c>
      <c r="AB294" s="91"/>
      <c r="AC294" s="92"/>
      <c r="AD294" s="66" t="s">
        <v>3653</v>
      </c>
      <c r="AE294" s="66">
        <v>77</v>
      </c>
      <c r="AF294" s="66">
        <v>30945</v>
      </c>
      <c r="AG294" s="66">
        <v>203</v>
      </c>
      <c r="AH294" s="66">
        <v>1</v>
      </c>
      <c r="AI294" s="66">
        <v>19800</v>
      </c>
      <c r="AJ294" s="66" t="s">
        <v>3669</v>
      </c>
      <c r="AK294" s="66" t="s">
        <v>3681</v>
      </c>
      <c r="AL294" s="69" t="s">
        <v>3687</v>
      </c>
      <c r="AM294" s="66" t="s">
        <v>363</v>
      </c>
      <c r="AN294" s="68">
        <v>41909.613425925927</v>
      </c>
      <c r="AO294" s="69" t="s">
        <v>3696</v>
      </c>
      <c r="AP294" s="66" t="b">
        <v>0</v>
      </c>
      <c r="AQ294" s="66" t="b">
        <v>0</v>
      </c>
      <c r="AR294" s="66" t="b">
        <v>0</v>
      </c>
      <c r="AS294" s="66" t="s">
        <v>658</v>
      </c>
      <c r="AT294" s="66">
        <v>30</v>
      </c>
      <c r="AU294" s="69" t="s">
        <v>3707</v>
      </c>
      <c r="AV294" s="66" t="b">
        <v>0</v>
      </c>
      <c r="AW294" s="66" t="s">
        <v>423</v>
      </c>
      <c r="AX294" s="69" t="s">
        <v>3715</v>
      </c>
      <c r="AY294" s="66" t="s">
        <v>65</v>
      </c>
      <c r="AZ294" s="48"/>
      <c r="BA294" s="48"/>
      <c r="BB294" s="48"/>
      <c r="BC294" s="48"/>
      <c r="BD294" s="48"/>
      <c r="BE294" s="48"/>
      <c r="BF294" s="48"/>
      <c r="BG294" s="48"/>
      <c r="BH294" s="48"/>
      <c r="BI294" s="48"/>
      <c r="BJ294" s="117" t="s">
        <v>3650</v>
      </c>
      <c r="BK294" s="120" t="str">
        <f>VLOOKUP(Vertices[[#This Row],[State]],'Sentiment Classification'!E:G,3,FALSE)</f>
        <v>West</v>
      </c>
      <c r="BL294" s="65" t="str">
        <f>REPLACE(INDEX(GroupVertices[Group], MATCH(Vertices[[#This Row],[Vertex]],GroupVertices[Vertex],0)),1,1,"")</f>
        <v>est</v>
      </c>
    </row>
    <row r="295" spans="1:64" x14ac:dyDescent="0.25">
      <c r="A295" s="64" t="s">
        <v>3564</v>
      </c>
      <c r="B295" s="79"/>
      <c r="C295" s="79"/>
      <c r="D295" s="87"/>
      <c r="E295" s="104"/>
      <c r="F295" s="75" t="s">
        <v>3711</v>
      </c>
      <c r="G295" s="105"/>
      <c r="H295" s="77"/>
      <c r="I295" s="90"/>
      <c r="J295" s="106"/>
      <c r="K295" s="77" t="s">
        <v>3732</v>
      </c>
      <c r="L295" s="107"/>
      <c r="M295" s="101">
        <v>5373.2568359375</v>
      </c>
      <c r="N295" s="101">
        <v>5448.189453125</v>
      </c>
      <c r="O295" s="102"/>
      <c r="P295" s="103"/>
      <c r="Q295" s="103"/>
      <c r="R295" s="73"/>
      <c r="S295" s="48">
        <v>2</v>
      </c>
      <c r="T295" s="48">
        <v>0</v>
      </c>
      <c r="U295" s="49">
        <v>131.94</v>
      </c>
      <c r="V295" s="49">
        <v>8.9899999999999995E-4</v>
      </c>
      <c r="W295" s="49">
        <v>9.9999999999999995E-7</v>
      </c>
      <c r="X295" s="49">
        <v>0.92558499999999999</v>
      </c>
      <c r="Y295" s="49">
        <v>0</v>
      </c>
      <c r="Z295" s="49">
        <v>0</v>
      </c>
      <c r="AA295" s="91">
        <v>295</v>
      </c>
      <c r="AB295" s="91"/>
      <c r="AC295" s="92"/>
      <c r="AD295" s="66" t="s">
        <v>3654</v>
      </c>
      <c r="AE295" s="66">
        <v>14</v>
      </c>
      <c r="AF295" s="66">
        <v>8717</v>
      </c>
      <c r="AG295" s="66">
        <v>83</v>
      </c>
      <c r="AH295" s="66">
        <v>26</v>
      </c>
      <c r="AI295" s="66"/>
      <c r="AJ295" s="66" t="s">
        <v>3670</v>
      </c>
      <c r="AK295" s="66" t="s">
        <v>365</v>
      </c>
      <c r="AL295" s="69" t="s">
        <v>3688</v>
      </c>
      <c r="AM295" s="66"/>
      <c r="AN295" s="68">
        <v>41407.771932870368</v>
      </c>
      <c r="AO295" s="69" t="s">
        <v>3697</v>
      </c>
      <c r="AP295" s="66" t="b">
        <v>1</v>
      </c>
      <c r="AQ295" s="66" t="b">
        <v>0</v>
      </c>
      <c r="AR295" s="66" t="b">
        <v>0</v>
      </c>
      <c r="AS295" s="66" t="s">
        <v>297</v>
      </c>
      <c r="AT295" s="66">
        <v>9</v>
      </c>
      <c r="AU295" s="69" t="s">
        <v>409</v>
      </c>
      <c r="AV295" s="66" t="b">
        <v>0</v>
      </c>
      <c r="AW295" s="66" t="s">
        <v>423</v>
      </c>
      <c r="AX295" s="69" t="s">
        <v>3716</v>
      </c>
      <c r="AY295" s="66" t="s">
        <v>65</v>
      </c>
      <c r="AZ295" s="48"/>
      <c r="BA295" s="48"/>
      <c r="BB295" s="48"/>
      <c r="BC295" s="48"/>
      <c r="BD295" s="48"/>
      <c r="BE295" s="48"/>
      <c r="BF295" s="48"/>
      <c r="BG295" s="48"/>
      <c r="BH295" s="48"/>
      <c r="BI295" s="48"/>
      <c r="BJ295" s="117" t="s">
        <v>9452</v>
      </c>
      <c r="BK295" s="119" t="s">
        <v>9452</v>
      </c>
      <c r="BL295" s="65" t="str">
        <f>REPLACE(INDEX(GroupVertices[Group], MATCH(Vertices[[#This Row],[Vertex]],GroupVertices[Vertex],0)),1,1,"")</f>
        <v>A</v>
      </c>
    </row>
    <row r="296" spans="1:64" x14ac:dyDescent="0.25">
      <c r="A296" s="64" t="s">
        <v>3551</v>
      </c>
      <c r="B296" s="79"/>
      <c r="C296" s="79"/>
      <c r="D296" s="87"/>
      <c r="E296" s="104"/>
      <c r="F296" s="75" t="s">
        <v>418</v>
      </c>
      <c r="G296" s="105"/>
      <c r="H296" s="77"/>
      <c r="I296" s="90"/>
      <c r="J296" s="106"/>
      <c r="K296" s="77" t="s">
        <v>3733</v>
      </c>
      <c r="L296" s="107"/>
      <c r="M296" s="101">
        <v>6059.1494140625</v>
      </c>
      <c r="N296" s="101">
        <v>9082.220703125</v>
      </c>
      <c r="O296" s="102"/>
      <c r="P296" s="103"/>
      <c r="Q296" s="103"/>
      <c r="R296" s="73"/>
      <c r="S296" s="48"/>
      <c r="T296" s="48"/>
      <c r="U296" s="49"/>
      <c r="V296" s="49"/>
      <c r="W296" s="49"/>
      <c r="X296" s="49"/>
      <c r="Y296" s="49"/>
      <c r="Z296" s="49"/>
      <c r="AA296" s="91">
        <v>296</v>
      </c>
      <c r="AB296" s="91"/>
      <c r="AC296" s="92"/>
      <c r="AD296" s="66" t="s">
        <v>3655</v>
      </c>
      <c r="AE296" s="66">
        <v>93</v>
      </c>
      <c r="AF296" s="66">
        <v>13</v>
      </c>
      <c r="AG296" s="66">
        <v>5</v>
      </c>
      <c r="AH296" s="66">
        <v>6</v>
      </c>
      <c r="AI296" s="66"/>
      <c r="AJ296" s="66"/>
      <c r="AK296" s="66"/>
      <c r="AL296" s="66"/>
      <c r="AM296" s="66"/>
      <c r="AN296" s="68">
        <v>42771.420289351852</v>
      </c>
      <c r="AO296" s="66"/>
      <c r="AP296" s="66" t="b">
        <v>1</v>
      </c>
      <c r="AQ296" s="66" t="b">
        <v>1</v>
      </c>
      <c r="AR296" s="66" t="b">
        <v>0</v>
      </c>
      <c r="AS296" s="66" t="s">
        <v>297</v>
      </c>
      <c r="AT296" s="66">
        <v>0</v>
      </c>
      <c r="AU296" s="66"/>
      <c r="AV296" s="66" t="b">
        <v>0</v>
      </c>
      <c r="AW296" s="66" t="s">
        <v>423</v>
      </c>
      <c r="AX296" s="69" t="s">
        <v>3717</v>
      </c>
      <c r="AY296" s="66" t="s">
        <v>66</v>
      </c>
      <c r="AZ296" s="48"/>
      <c r="BA296" s="48"/>
      <c r="BB296" s="48"/>
      <c r="BC296" s="48"/>
      <c r="BD296" s="48"/>
      <c r="BE296" s="48"/>
      <c r="BF296" s="118"/>
      <c r="BG296" s="118"/>
      <c r="BH296" s="118"/>
      <c r="BI296" s="118"/>
      <c r="BJ296" s="117" t="s">
        <v>3650</v>
      </c>
      <c r="BK296" s="120" t="str">
        <f>VLOOKUP(Vertices[[#This Row],[State]],'Sentiment Classification'!E:G,3,FALSE)</f>
        <v>West</v>
      </c>
      <c r="BL296" s="65" t="s">
        <v>9476</v>
      </c>
    </row>
    <row r="297" spans="1:64" x14ac:dyDescent="0.25">
      <c r="A297" s="64" t="s">
        <v>3552</v>
      </c>
      <c r="B297" s="79"/>
      <c r="C297" s="79"/>
      <c r="D297" s="87"/>
      <c r="E297" s="104"/>
      <c r="F297" s="75" t="s">
        <v>418</v>
      </c>
      <c r="G297" s="105"/>
      <c r="H297" s="77"/>
      <c r="I297" s="90"/>
      <c r="J297" s="106"/>
      <c r="K297" s="77" t="s">
        <v>3734</v>
      </c>
      <c r="L297" s="107"/>
      <c r="M297" s="101">
        <v>6082.72998046875</v>
      </c>
      <c r="N297" s="101">
        <v>9093.171875</v>
      </c>
      <c r="O297" s="102"/>
      <c r="P297" s="103"/>
      <c r="Q297" s="103"/>
      <c r="R297" s="73"/>
      <c r="S297" s="48"/>
      <c r="T297" s="48"/>
      <c r="U297" s="49"/>
      <c r="V297" s="49"/>
      <c r="W297" s="49"/>
      <c r="X297" s="49"/>
      <c r="Y297" s="49"/>
      <c r="Z297" s="49"/>
      <c r="AA297" s="91">
        <v>297</v>
      </c>
      <c r="AB297" s="91"/>
      <c r="AC297" s="92"/>
      <c r="AD297" s="66" t="s">
        <v>3656</v>
      </c>
      <c r="AE297" s="66">
        <v>0</v>
      </c>
      <c r="AF297" s="66">
        <v>0</v>
      </c>
      <c r="AG297" s="66">
        <v>2</v>
      </c>
      <c r="AH297" s="66">
        <v>0</v>
      </c>
      <c r="AI297" s="66"/>
      <c r="AJ297" s="66"/>
      <c r="AK297" s="66"/>
      <c r="AL297" s="66"/>
      <c r="AM297" s="66"/>
      <c r="AN297" s="68">
        <v>42850.094606481478</v>
      </c>
      <c r="AO297" s="66"/>
      <c r="AP297" s="66" t="b">
        <v>1</v>
      </c>
      <c r="AQ297" s="66" t="b">
        <v>1</v>
      </c>
      <c r="AR297" s="66" t="b">
        <v>0</v>
      </c>
      <c r="AS297" s="66" t="s">
        <v>297</v>
      </c>
      <c r="AT297" s="66">
        <v>0</v>
      </c>
      <c r="AU297" s="66"/>
      <c r="AV297" s="66" t="b">
        <v>0</v>
      </c>
      <c r="AW297" s="66" t="s">
        <v>423</v>
      </c>
      <c r="AX297" s="69" t="s">
        <v>3718</v>
      </c>
      <c r="AY297" s="66" t="s">
        <v>66</v>
      </c>
      <c r="AZ297" s="48"/>
      <c r="BA297" s="48"/>
      <c r="BB297" s="48"/>
      <c r="BC297" s="48"/>
      <c r="BD297" s="48"/>
      <c r="BE297" s="48"/>
      <c r="BF297" s="118"/>
      <c r="BG297" s="118"/>
      <c r="BH297" s="118"/>
      <c r="BI297" s="118"/>
      <c r="BJ297" s="117" t="s">
        <v>3650</v>
      </c>
      <c r="BK297" s="120" t="str">
        <f>VLOOKUP(Vertices[[#This Row],[State]],'Sentiment Classification'!E:G,3,FALSE)</f>
        <v>West</v>
      </c>
      <c r="BL297" s="65" t="s">
        <v>9476</v>
      </c>
    </row>
    <row r="298" spans="1:64" x14ac:dyDescent="0.25">
      <c r="A298" s="64" t="s">
        <v>3553</v>
      </c>
      <c r="B298" s="79"/>
      <c r="C298" s="79"/>
      <c r="D298" s="87"/>
      <c r="E298" s="104"/>
      <c r="F298" s="75" t="s">
        <v>3595</v>
      </c>
      <c r="G298" s="105"/>
      <c r="H298" s="77"/>
      <c r="I298" s="90"/>
      <c r="J298" s="106"/>
      <c r="K298" s="77" t="s">
        <v>3735</v>
      </c>
      <c r="L298" s="107"/>
      <c r="M298" s="101">
        <v>6901.8466796875</v>
      </c>
      <c r="N298" s="101">
        <v>8708.9150390625</v>
      </c>
      <c r="O298" s="102"/>
      <c r="P298" s="103"/>
      <c r="Q298" s="103"/>
      <c r="R298" s="73"/>
      <c r="S298" s="48">
        <v>1</v>
      </c>
      <c r="T298" s="48">
        <v>0</v>
      </c>
      <c r="U298" s="49">
        <v>0</v>
      </c>
      <c r="V298" s="49">
        <v>1</v>
      </c>
      <c r="W298" s="49">
        <v>0</v>
      </c>
      <c r="X298" s="49">
        <v>0.99999899999999997</v>
      </c>
      <c r="Y298" s="49">
        <v>0</v>
      </c>
      <c r="Z298" s="49">
        <v>0</v>
      </c>
      <c r="AA298" s="91">
        <v>298</v>
      </c>
      <c r="AB298" s="91"/>
      <c r="AC298" s="92"/>
      <c r="AD298" s="66" t="s">
        <v>3657</v>
      </c>
      <c r="AE298" s="66">
        <v>41650</v>
      </c>
      <c r="AF298" s="66">
        <v>61163</v>
      </c>
      <c r="AG298" s="66">
        <v>27240</v>
      </c>
      <c r="AH298" s="66">
        <v>25525</v>
      </c>
      <c r="AI298" s="66"/>
      <c r="AJ298" s="66" t="s">
        <v>3671</v>
      </c>
      <c r="AK298" s="66" t="s">
        <v>3648</v>
      </c>
      <c r="AL298" s="69" t="s">
        <v>3689</v>
      </c>
      <c r="AM298" s="66"/>
      <c r="AN298" s="68">
        <v>42185.460219907407</v>
      </c>
      <c r="AO298" s="69" t="s">
        <v>3698</v>
      </c>
      <c r="AP298" s="66" t="b">
        <v>0</v>
      </c>
      <c r="AQ298" s="66" t="b">
        <v>0</v>
      </c>
      <c r="AR298" s="66" t="b">
        <v>0</v>
      </c>
      <c r="AS298" s="66" t="s">
        <v>297</v>
      </c>
      <c r="AT298" s="66">
        <v>388</v>
      </c>
      <c r="AU298" s="69" t="s">
        <v>409</v>
      </c>
      <c r="AV298" s="66" t="b">
        <v>0</v>
      </c>
      <c r="AW298" s="66" t="s">
        <v>423</v>
      </c>
      <c r="AX298" s="69" t="s">
        <v>3719</v>
      </c>
      <c r="AY298" s="66" t="s">
        <v>66</v>
      </c>
      <c r="AZ298" s="48"/>
      <c r="BA298" s="48"/>
      <c r="BB298" s="48"/>
      <c r="BC298" s="48"/>
      <c r="BD298" s="48"/>
      <c r="BE298" s="48"/>
      <c r="BF298" s="118"/>
      <c r="BG298" s="118"/>
      <c r="BH298" s="118"/>
      <c r="BI298" s="118"/>
      <c r="BJ298" s="117" t="s">
        <v>3650</v>
      </c>
      <c r="BK298" s="120" t="str">
        <f>VLOOKUP(Vertices[[#This Row],[State]],'Sentiment Classification'!E:G,3,FALSE)</f>
        <v>West</v>
      </c>
      <c r="BL298" s="65" t="str">
        <f>REPLACE(INDEX(GroupVertices[Group], MATCH(Vertices[[#This Row],[Vertex]],GroupVertices[Vertex],0)),1,1,"")</f>
        <v>est</v>
      </c>
    </row>
    <row r="299" spans="1:64" x14ac:dyDescent="0.25">
      <c r="A299" s="64" t="s">
        <v>3554</v>
      </c>
      <c r="B299" s="79"/>
      <c r="C299" s="79"/>
      <c r="D299" s="87"/>
      <c r="E299" s="104"/>
      <c r="F299" s="75" t="s">
        <v>3596</v>
      </c>
      <c r="G299" s="105"/>
      <c r="H299" s="77"/>
      <c r="I299" s="90"/>
      <c r="J299" s="106"/>
      <c r="K299" s="77" t="s">
        <v>3736</v>
      </c>
      <c r="L299" s="107"/>
      <c r="M299" s="101">
        <v>6811.29150390625</v>
      </c>
      <c r="N299" s="101">
        <v>8337.5751953125</v>
      </c>
      <c r="O299" s="102"/>
      <c r="P299" s="103"/>
      <c r="Q299" s="103"/>
      <c r="R299" s="73"/>
      <c r="S299" s="48">
        <v>0</v>
      </c>
      <c r="T299" s="48">
        <v>1</v>
      </c>
      <c r="U299" s="49">
        <v>0</v>
      </c>
      <c r="V299" s="49">
        <v>1</v>
      </c>
      <c r="W299" s="49">
        <v>0</v>
      </c>
      <c r="X299" s="49">
        <v>0.99999899999999997</v>
      </c>
      <c r="Y299" s="49">
        <v>0</v>
      </c>
      <c r="Z299" s="49">
        <v>0</v>
      </c>
      <c r="AA299" s="91">
        <v>299</v>
      </c>
      <c r="AB299" s="91"/>
      <c r="AC299" s="92"/>
      <c r="AD299" s="66" t="s">
        <v>3658</v>
      </c>
      <c r="AE299" s="66">
        <v>54684</v>
      </c>
      <c r="AF299" s="66">
        <v>79729</v>
      </c>
      <c r="AG299" s="66">
        <v>32432</v>
      </c>
      <c r="AH299" s="66">
        <v>34709</v>
      </c>
      <c r="AI299" s="66">
        <v>19800</v>
      </c>
      <c r="AJ299" s="66" t="s">
        <v>3672</v>
      </c>
      <c r="AK299" s="66"/>
      <c r="AL299" s="66"/>
      <c r="AM299" s="66" t="s">
        <v>477</v>
      </c>
      <c r="AN299" s="68">
        <v>41049.36347222222</v>
      </c>
      <c r="AO299" s="69" t="s">
        <v>3699</v>
      </c>
      <c r="AP299" s="66" t="b">
        <v>0</v>
      </c>
      <c r="AQ299" s="66" t="b">
        <v>0</v>
      </c>
      <c r="AR299" s="66" t="b">
        <v>0</v>
      </c>
      <c r="AS299" s="66" t="s">
        <v>297</v>
      </c>
      <c r="AT299" s="66">
        <v>825</v>
      </c>
      <c r="AU299" s="69" t="s">
        <v>3708</v>
      </c>
      <c r="AV299" s="66" t="b">
        <v>0</v>
      </c>
      <c r="AW299" s="66" t="s">
        <v>423</v>
      </c>
      <c r="AX299" s="69" t="s">
        <v>3720</v>
      </c>
      <c r="AY299" s="66" t="s">
        <v>66</v>
      </c>
      <c r="AZ299" s="48" t="s">
        <v>3586</v>
      </c>
      <c r="BA299" s="48" t="s">
        <v>3586</v>
      </c>
      <c r="BB299" s="48" t="s">
        <v>3589</v>
      </c>
      <c r="BC299" s="48" t="s">
        <v>3589</v>
      </c>
      <c r="BD299" s="48"/>
      <c r="BE299" s="48"/>
      <c r="BF299" s="118" t="s">
        <v>8948</v>
      </c>
      <c r="BG299" s="118" t="s">
        <v>8948</v>
      </c>
      <c r="BH299" s="118" t="s">
        <v>9277</v>
      </c>
      <c r="BI299" s="118" t="s">
        <v>9277</v>
      </c>
      <c r="BJ299" s="117" t="s">
        <v>3650</v>
      </c>
      <c r="BK299" s="120" t="str">
        <f>VLOOKUP(Vertices[[#This Row],[State]],'Sentiment Classification'!E:G,3,FALSE)</f>
        <v>West</v>
      </c>
      <c r="BL299" s="65" t="str">
        <f>REPLACE(INDEX(GroupVertices[Group], MATCH(Vertices[[#This Row],[Vertex]],GroupVertices[Vertex],0)),1,1,"")</f>
        <v>est</v>
      </c>
    </row>
    <row r="300" spans="1:64" x14ac:dyDescent="0.25">
      <c r="A300" s="64" t="s">
        <v>3555</v>
      </c>
      <c r="B300" s="79"/>
      <c r="C300" s="79"/>
      <c r="D300" s="87"/>
      <c r="E300" s="104"/>
      <c r="F300" s="75" t="s">
        <v>3597</v>
      </c>
      <c r="G300" s="105"/>
      <c r="H300" s="77"/>
      <c r="I300" s="90"/>
      <c r="J300" s="106"/>
      <c r="K300" s="77" t="s">
        <v>3737</v>
      </c>
      <c r="L300" s="107"/>
      <c r="M300" s="101">
        <v>6902.72998046875</v>
      </c>
      <c r="N300" s="101">
        <v>8715.462890625</v>
      </c>
      <c r="O300" s="102"/>
      <c r="P300" s="103"/>
      <c r="Q300" s="103"/>
      <c r="R300" s="73"/>
      <c r="S300" s="48">
        <v>0</v>
      </c>
      <c r="T300" s="48">
        <v>1</v>
      </c>
      <c r="U300" s="49">
        <v>0</v>
      </c>
      <c r="V300" s="49">
        <v>1.4840000000000001E-3</v>
      </c>
      <c r="W300" s="49">
        <v>9.9700000000000006E-4</v>
      </c>
      <c r="X300" s="49">
        <v>0.48002499999999998</v>
      </c>
      <c r="Y300" s="49">
        <v>0</v>
      </c>
      <c r="Z300" s="49">
        <v>0</v>
      </c>
      <c r="AA300" s="91">
        <v>300</v>
      </c>
      <c r="AB300" s="91"/>
      <c r="AC300" s="92"/>
      <c r="AD300" s="66" t="s">
        <v>3659</v>
      </c>
      <c r="AE300" s="66">
        <v>355</v>
      </c>
      <c r="AF300" s="66">
        <v>38</v>
      </c>
      <c r="AG300" s="66">
        <v>118</v>
      </c>
      <c r="AH300" s="66">
        <v>69</v>
      </c>
      <c r="AI300" s="66"/>
      <c r="AJ300" s="66" t="s">
        <v>3673</v>
      </c>
      <c r="AK300" s="66" t="s">
        <v>3682</v>
      </c>
      <c r="AL300" s="69" t="s">
        <v>3690</v>
      </c>
      <c r="AM300" s="66"/>
      <c r="AN300" s="68">
        <v>40803.422662037039</v>
      </c>
      <c r="AO300" s="69" t="s">
        <v>3700</v>
      </c>
      <c r="AP300" s="66" t="b">
        <v>1</v>
      </c>
      <c r="AQ300" s="66" t="b">
        <v>0</v>
      </c>
      <c r="AR300" s="66" t="b">
        <v>1</v>
      </c>
      <c r="AS300" s="66" t="s">
        <v>297</v>
      </c>
      <c r="AT300" s="66">
        <v>0</v>
      </c>
      <c r="AU300" s="69" t="s">
        <v>409</v>
      </c>
      <c r="AV300" s="66" t="b">
        <v>0</v>
      </c>
      <c r="AW300" s="66" t="s">
        <v>423</v>
      </c>
      <c r="AX300" s="69" t="s">
        <v>3721</v>
      </c>
      <c r="AY300" s="66" t="s">
        <v>66</v>
      </c>
      <c r="AZ300" s="48"/>
      <c r="BA300" s="48"/>
      <c r="BB300" s="48"/>
      <c r="BC300" s="48"/>
      <c r="BD300" s="48"/>
      <c r="BE300" s="48"/>
      <c r="BF300" s="118" t="s">
        <v>8949</v>
      </c>
      <c r="BG300" s="118" t="s">
        <v>8949</v>
      </c>
      <c r="BH300" s="118" t="s">
        <v>9278</v>
      </c>
      <c r="BI300" s="118" t="s">
        <v>9278</v>
      </c>
      <c r="BJ300" s="117" t="s">
        <v>3650</v>
      </c>
      <c r="BK300" s="120" t="str">
        <f>VLOOKUP(Vertices[[#This Row],[State]],'Sentiment Classification'!E:G,3,FALSE)</f>
        <v>West</v>
      </c>
      <c r="BL300" s="65" t="str">
        <f>REPLACE(INDEX(GroupVertices[Group], MATCH(Vertices[[#This Row],[Vertex]],GroupVertices[Vertex],0)),1,1,"")</f>
        <v>est</v>
      </c>
    </row>
    <row r="301" spans="1:64" x14ac:dyDescent="0.25">
      <c r="A301" s="64" t="s">
        <v>3556</v>
      </c>
      <c r="B301" s="79"/>
      <c r="C301" s="79"/>
      <c r="D301" s="87"/>
      <c r="E301" s="104"/>
      <c r="F301" s="75" t="s">
        <v>3598</v>
      </c>
      <c r="G301" s="105"/>
      <c r="H301" s="77"/>
      <c r="I301" s="90"/>
      <c r="J301" s="106"/>
      <c r="K301" s="77" t="s">
        <v>3738</v>
      </c>
      <c r="L301" s="107"/>
      <c r="M301" s="101">
        <v>6835.50146484375</v>
      </c>
      <c r="N301" s="101">
        <v>8746.4794921875</v>
      </c>
      <c r="O301" s="102"/>
      <c r="P301" s="103"/>
      <c r="Q301" s="103"/>
      <c r="R301" s="73"/>
      <c r="S301" s="48">
        <v>0</v>
      </c>
      <c r="T301" s="48">
        <v>1</v>
      </c>
      <c r="U301" s="49">
        <v>0</v>
      </c>
      <c r="V301" s="49">
        <v>1.0870000000000001E-3</v>
      </c>
      <c r="W301" s="49">
        <v>3.8000000000000002E-5</v>
      </c>
      <c r="X301" s="49">
        <v>0.44037500000000002</v>
      </c>
      <c r="Y301" s="49">
        <v>0</v>
      </c>
      <c r="Z301" s="49">
        <v>0</v>
      </c>
      <c r="AA301" s="91">
        <v>301</v>
      </c>
      <c r="AB301" s="91"/>
      <c r="AC301" s="92"/>
      <c r="AD301" s="66" t="s">
        <v>3660</v>
      </c>
      <c r="AE301" s="66">
        <v>50</v>
      </c>
      <c r="AF301" s="66">
        <v>5</v>
      </c>
      <c r="AG301" s="66">
        <v>17</v>
      </c>
      <c r="AH301" s="66">
        <v>80</v>
      </c>
      <c r="AI301" s="66"/>
      <c r="AJ301" s="66"/>
      <c r="AK301" s="66" t="s">
        <v>3683</v>
      </c>
      <c r="AL301" s="66"/>
      <c r="AM301" s="66"/>
      <c r="AN301" s="68">
        <v>41502.552777777775</v>
      </c>
      <c r="AO301" s="69" t="s">
        <v>3701</v>
      </c>
      <c r="AP301" s="66" t="b">
        <v>1</v>
      </c>
      <c r="AQ301" s="66" t="b">
        <v>0</v>
      </c>
      <c r="AR301" s="66" t="b">
        <v>0</v>
      </c>
      <c r="AS301" s="66" t="s">
        <v>297</v>
      </c>
      <c r="AT301" s="66">
        <v>0</v>
      </c>
      <c r="AU301" s="69" t="s">
        <v>409</v>
      </c>
      <c r="AV301" s="66" t="b">
        <v>0</v>
      </c>
      <c r="AW301" s="66" t="s">
        <v>423</v>
      </c>
      <c r="AX301" s="69" t="s">
        <v>3722</v>
      </c>
      <c r="AY301" s="66" t="s">
        <v>66</v>
      </c>
      <c r="AZ301" s="48"/>
      <c r="BA301" s="48"/>
      <c r="BB301" s="48"/>
      <c r="BC301" s="48"/>
      <c r="BD301" s="48"/>
      <c r="BE301" s="48"/>
      <c r="BF301" s="118" t="s">
        <v>8950</v>
      </c>
      <c r="BG301" s="118" t="s">
        <v>9111</v>
      </c>
      <c r="BH301" s="118" t="s">
        <v>9279</v>
      </c>
      <c r="BI301" s="118" t="s">
        <v>9436</v>
      </c>
      <c r="BJ301" s="117" t="s">
        <v>3650</v>
      </c>
      <c r="BK301" s="120" t="str">
        <f>VLOOKUP(Vertices[[#This Row],[State]],'Sentiment Classification'!E:G,3,FALSE)</f>
        <v>West</v>
      </c>
      <c r="BL301" s="65" t="str">
        <f>REPLACE(INDEX(GroupVertices[Group], MATCH(Vertices[[#This Row],[Vertex]],GroupVertices[Vertex],0)),1,1,"")</f>
        <v>est</v>
      </c>
    </row>
    <row r="302" spans="1:64" x14ac:dyDescent="0.25">
      <c r="A302" s="64" t="s">
        <v>3557</v>
      </c>
      <c r="B302" s="79"/>
      <c r="C302" s="79"/>
      <c r="D302" s="87"/>
      <c r="E302" s="104"/>
      <c r="F302" s="75" t="s">
        <v>418</v>
      </c>
      <c r="G302" s="105"/>
      <c r="H302" s="77"/>
      <c r="I302" s="90"/>
      <c r="J302" s="106"/>
      <c r="K302" s="77" t="s">
        <v>3739</v>
      </c>
      <c r="L302" s="107"/>
      <c r="M302" s="101">
        <v>6882.24658203125</v>
      </c>
      <c r="N302" s="101">
        <v>8660.5224609375</v>
      </c>
      <c r="O302" s="102"/>
      <c r="P302" s="103"/>
      <c r="Q302" s="103"/>
      <c r="R302" s="73"/>
      <c r="S302" s="48">
        <v>0</v>
      </c>
      <c r="T302" s="48">
        <v>1</v>
      </c>
      <c r="U302" s="49">
        <v>0</v>
      </c>
      <c r="V302" s="49">
        <v>1</v>
      </c>
      <c r="W302" s="49">
        <v>0</v>
      </c>
      <c r="X302" s="49">
        <v>0.99999899999999997</v>
      </c>
      <c r="Y302" s="49">
        <v>0</v>
      </c>
      <c r="Z302" s="49">
        <v>0</v>
      </c>
      <c r="AA302" s="91">
        <v>302</v>
      </c>
      <c r="AB302" s="91"/>
      <c r="AC302" s="92"/>
      <c r="AD302" s="66" t="s">
        <v>3661</v>
      </c>
      <c r="AE302" s="66">
        <v>41</v>
      </c>
      <c r="AF302" s="66">
        <v>10</v>
      </c>
      <c r="AG302" s="66">
        <v>34</v>
      </c>
      <c r="AH302" s="66">
        <v>1</v>
      </c>
      <c r="AI302" s="66"/>
      <c r="AJ302" s="66"/>
      <c r="AK302" s="66"/>
      <c r="AL302" s="66"/>
      <c r="AM302" s="66"/>
      <c r="AN302" s="68">
        <v>42825.243773148148</v>
      </c>
      <c r="AO302" s="66"/>
      <c r="AP302" s="66" t="b">
        <v>1</v>
      </c>
      <c r="AQ302" s="66" t="b">
        <v>1</v>
      </c>
      <c r="AR302" s="66" t="b">
        <v>0</v>
      </c>
      <c r="AS302" s="66" t="s">
        <v>297</v>
      </c>
      <c r="AT302" s="66">
        <v>0</v>
      </c>
      <c r="AU302" s="66"/>
      <c r="AV302" s="66" t="b">
        <v>0</v>
      </c>
      <c r="AW302" s="66" t="s">
        <v>423</v>
      </c>
      <c r="AX302" s="69" t="s">
        <v>3723</v>
      </c>
      <c r="AY302" s="66" t="s">
        <v>66</v>
      </c>
      <c r="AZ302" s="48" t="s">
        <v>3587</v>
      </c>
      <c r="BA302" s="48" t="s">
        <v>3587</v>
      </c>
      <c r="BB302" s="48" t="s">
        <v>525</v>
      </c>
      <c r="BC302" s="48" t="s">
        <v>525</v>
      </c>
      <c r="BD302" s="48"/>
      <c r="BE302" s="48"/>
      <c r="BF302" s="118" t="s">
        <v>8951</v>
      </c>
      <c r="BG302" s="118" t="s">
        <v>8951</v>
      </c>
      <c r="BH302" s="118" t="s">
        <v>9280</v>
      </c>
      <c r="BI302" s="118" t="s">
        <v>9280</v>
      </c>
      <c r="BJ302" s="117" t="s">
        <v>3650</v>
      </c>
      <c r="BK302" s="120" t="str">
        <f>VLOOKUP(Vertices[[#This Row],[State]],'Sentiment Classification'!E:G,3,FALSE)</f>
        <v>West</v>
      </c>
      <c r="BL302" s="65" t="str">
        <f>REPLACE(INDEX(GroupVertices[Group], MATCH(Vertices[[#This Row],[Vertex]],GroupVertices[Vertex],0)),1,1,"")</f>
        <v>est</v>
      </c>
    </row>
    <row r="303" spans="1:64" x14ac:dyDescent="0.25">
      <c r="A303" s="64" t="s">
        <v>3565</v>
      </c>
      <c r="B303" s="79"/>
      <c r="C303" s="79"/>
      <c r="D303" s="87"/>
      <c r="E303" s="104"/>
      <c r="F303" s="75" t="s">
        <v>3712</v>
      </c>
      <c r="G303" s="105"/>
      <c r="H303" s="77"/>
      <c r="I303" s="90"/>
      <c r="J303" s="106"/>
      <c r="K303" s="77" t="s">
        <v>3740</v>
      </c>
      <c r="L303" s="107"/>
      <c r="M303" s="101">
        <v>7226.3984375</v>
      </c>
      <c r="N303" s="101">
        <v>8880.37109375</v>
      </c>
      <c r="O303" s="102"/>
      <c r="P303" s="103"/>
      <c r="Q303" s="103"/>
      <c r="R303" s="73"/>
      <c r="S303" s="48">
        <v>1</v>
      </c>
      <c r="T303" s="48">
        <v>0</v>
      </c>
      <c r="U303" s="49">
        <v>0</v>
      </c>
      <c r="V303" s="49">
        <v>1</v>
      </c>
      <c r="W303" s="49">
        <v>0</v>
      </c>
      <c r="X303" s="49">
        <v>0.99999899999999997</v>
      </c>
      <c r="Y303" s="49">
        <v>0</v>
      </c>
      <c r="Z303" s="49">
        <v>0</v>
      </c>
      <c r="AA303" s="91">
        <v>303</v>
      </c>
      <c r="AB303" s="91"/>
      <c r="AC303" s="92"/>
      <c r="AD303" s="66" t="s">
        <v>3662</v>
      </c>
      <c r="AE303" s="66">
        <v>103</v>
      </c>
      <c r="AF303" s="66">
        <v>1155658</v>
      </c>
      <c r="AG303" s="66">
        <v>6478</v>
      </c>
      <c r="AH303" s="66">
        <v>1115</v>
      </c>
      <c r="AI303" s="66">
        <v>19800</v>
      </c>
      <c r="AJ303" s="66" t="s">
        <v>3674</v>
      </c>
      <c r="AK303" s="66"/>
      <c r="AL303" s="69" t="s">
        <v>3691</v>
      </c>
      <c r="AM303" s="66" t="s">
        <v>477</v>
      </c>
      <c r="AN303" s="68">
        <v>41355.370613425926</v>
      </c>
      <c r="AO303" s="69" t="s">
        <v>3702</v>
      </c>
      <c r="AP303" s="66" t="b">
        <v>0</v>
      </c>
      <c r="AQ303" s="66" t="b">
        <v>0</v>
      </c>
      <c r="AR303" s="66" t="b">
        <v>0</v>
      </c>
      <c r="AS303" s="66" t="s">
        <v>297</v>
      </c>
      <c r="AT303" s="66">
        <v>940</v>
      </c>
      <c r="AU303" s="69" t="s">
        <v>3709</v>
      </c>
      <c r="AV303" s="66" t="b">
        <v>1</v>
      </c>
      <c r="AW303" s="66" t="s">
        <v>423</v>
      </c>
      <c r="AX303" s="69" t="s">
        <v>3724</v>
      </c>
      <c r="AY303" s="66" t="s">
        <v>65</v>
      </c>
      <c r="AZ303" s="48"/>
      <c r="BA303" s="48"/>
      <c r="BB303" s="48"/>
      <c r="BC303" s="48"/>
      <c r="BD303" s="48"/>
      <c r="BE303" s="48"/>
      <c r="BF303" s="48"/>
      <c r="BG303" s="48"/>
      <c r="BH303" s="48"/>
      <c r="BI303" s="48"/>
      <c r="BJ303" s="117" t="s">
        <v>3650</v>
      </c>
      <c r="BK303" s="120" t="str">
        <f>VLOOKUP(Vertices[[#This Row],[State]],'Sentiment Classification'!E:G,3,FALSE)</f>
        <v>West</v>
      </c>
      <c r="BL303" s="65" t="str">
        <f>REPLACE(INDEX(GroupVertices[Group], MATCH(Vertices[[#This Row],[Vertex]],GroupVertices[Vertex],0)),1,1,"")</f>
        <v>est</v>
      </c>
    </row>
    <row r="304" spans="1:64" x14ac:dyDescent="0.25">
      <c r="A304" s="64" t="s">
        <v>3558</v>
      </c>
      <c r="B304" s="79"/>
      <c r="C304" s="79"/>
      <c r="D304" s="87"/>
      <c r="E304" s="104"/>
      <c r="F304" s="75" t="s">
        <v>3599</v>
      </c>
      <c r="G304" s="105"/>
      <c r="H304" s="77"/>
      <c r="I304" s="90"/>
      <c r="J304" s="106"/>
      <c r="K304" s="77" t="s">
        <v>3741</v>
      </c>
      <c r="L304" s="107"/>
      <c r="M304" s="101">
        <v>6863.271484375</v>
      </c>
      <c r="N304" s="101">
        <v>8723.23828125</v>
      </c>
      <c r="O304" s="102"/>
      <c r="P304" s="103"/>
      <c r="Q304" s="103"/>
      <c r="R304" s="73"/>
      <c r="S304" s="48">
        <v>0</v>
      </c>
      <c r="T304" s="48">
        <v>2</v>
      </c>
      <c r="U304" s="49">
        <v>543.288276</v>
      </c>
      <c r="V304" s="49">
        <v>1.8320000000000001E-3</v>
      </c>
      <c r="W304" s="49">
        <v>1.413E-3</v>
      </c>
      <c r="X304" s="49">
        <v>0.77706600000000003</v>
      </c>
      <c r="Y304" s="49">
        <v>0</v>
      </c>
      <c r="Z304" s="49">
        <v>0</v>
      </c>
      <c r="AA304" s="91">
        <v>304</v>
      </c>
      <c r="AB304" s="91"/>
      <c r="AC304" s="92"/>
      <c r="AD304" s="66" t="s">
        <v>3663</v>
      </c>
      <c r="AE304" s="66">
        <v>473</v>
      </c>
      <c r="AF304" s="66">
        <v>119</v>
      </c>
      <c r="AG304" s="66">
        <v>164</v>
      </c>
      <c r="AH304" s="66">
        <v>30</v>
      </c>
      <c r="AI304" s="66">
        <v>-36000</v>
      </c>
      <c r="AJ304" s="66" t="s">
        <v>3675</v>
      </c>
      <c r="AK304" s="66" t="s">
        <v>365</v>
      </c>
      <c r="AL304" s="69" t="s">
        <v>3692</v>
      </c>
      <c r="AM304" s="66" t="s">
        <v>389</v>
      </c>
      <c r="AN304" s="68">
        <v>40659.628321759257</v>
      </c>
      <c r="AO304" s="69" t="s">
        <v>3703</v>
      </c>
      <c r="AP304" s="66" t="b">
        <v>1</v>
      </c>
      <c r="AQ304" s="66" t="b">
        <v>0</v>
      </c>
      <c r="AR304" s="66" t="b">
        <v>1</v>
      </c>
      <c r="AS304" s="66" t="s">
        <v>297</v>
      </c>
      <c r="AT304" s="66">
        <v>2</v>
      </c>
      <c r="AU304" s="69" t="s">
        <v>409</v>
      </c>
      <c r="AV304" s="66" t="b">
        <v>0</v>
      </c>
      <c r="AW304" s="66" t="s">
        <v>423</v>
      </c>
      <c r="AX304" s="69" t="s">
        <v>3725</v>
      </c>
      <c r="AY304" s="66" t="s">
        <v>66</v>
      </c>
      <c r="AZ304" s="48"/>
      <c r="BA304" s="48"/>
      <c r="BB304" s="48"/>
      <c r="BC304" s="48"/>
      <c r="BD304" s="48"/>
      <c r="BE304" s="48"/>
      <c r="BF304" s="118" t="s">
        <v>8952</v>
      </c>
      <c r="BG304" s="118" t="s">
        <v>8952</v>
      </c>
      <c r="BH304" s="118" t="s">
        <v>9281</v>
      </c>
      <c r="BI304" s="118" t="s">
        <v>9281</v>
      </c>
      <c r="BJ304" s="117" t="s">
        <v>3650</v>
      </c>
      <c r="BK304" s="120" t="str">
        <f>VLOOKUP(Vertices[[#This Row],[State]],'Sentiment Classification'!E:G,3,FALSE)</f>
        <v>West</v>
      </c>
      <c r="BL304" s="65" t="str">
        <f>REPLACE(INDEX(GroupVertices[Group], MATCH(Vertices[[#This Row],[Vertex]],GroupVertices[Vertex],0)),1,1,"")</f>
        <v>est</v>
      </c>
    </row>
    <row r="305" spans="1:64" x14ac:dyDescent="0.25">
      <c r="A305" s="64" t="s">
        <v>3559</v>
      </c>
      <c r="B305" s="79"/>
      <c r="C305" s="79"/>
      <c r="D305" s="87"/>
      <c r="E305" s="104"/>
      <c r="F305" s="75" t="s">
        <v>3713</v>
      </c>
      <c r="G305" s="105"/>
      <c r="H305" s="77"/>
      <c r="I305" s="90"/>
      <c r="J305" s="106"/>
      <c r="K305" s="77" t="s">
        <v>3742</v>
      </c>
      <c r="L305" s="107"/>
      <c r="M305" s="101">
        <v>6245.3857421875</v>
      </c>
      <c r="N305" s="101">
        <v>8966.9384765625</v>
      </c>
      <c r="O305" s="102"/>
      <c r="P305" s="103"/>
      <c r="Q305" s="103"/>
      <c r="R305" s="73"/>
      <c r="S305" s="48"/>
      <c r="T305" s="48"/>
      <c r="U305" s="49"/>
      <c r="V305" s="49"/>
      <c r="W305" s="49"/>
      <c r="X305" s="49"/>
      <c r="Y305" s="49"/>
      <c r="Z305" s="49"/>
      <c r="AA305" s="91">
        <v>305</v>
      </c>
      <c r="AB305" s="91"/>
      <c r="AC305" s="92"/>
      <c r="AD305" s="66" t="s">
        <v>3664</v>
      </c>
      <c r="AE305" s="66">
        <v>128</v>
      </c>
      <c r="AF305" s="66">
        <v>395</v>
      </c>
      <c r="AG305" s="66">
        <v>2353</v>
      </c>
      <c r="AH305" s="66">
        <v>519</v>
      </c>
      <c r="AI305" s="66">
        <v>19800</v>
      </c>
      <c r="AJ305" s="66" t="s">
        <v>3676</v>
      </c>
      <c r="AK305" s="66" t="s">
        <v>372</v>
      </c>
      <c r="AL305" s="69" t="s">
        <v>3693</v>
      </c>
      <c r="AM305" s="66" t="s">
        <v>363</v>
      </c>
      <c r="AN305" s="68">
        <v>41330.52615740741</v>
      </c>
      <c r="AO305" s="69" t="s">
        <v>3704</v>
      </c>
      <c r="AP305" s="66" t="b">
        <v>1</v>
      </c>
      <c r="AQ305" s="66" t="b">
        <v>0</v>
      </c>
      <c r="AR305" s="66" t="b">
        <v>1</v>
      </c>
      <c r="AS305" s="66" t="s">
        <v>297</v>
      </c>
      <c r="AT305" s="66">
        <v>0</v>
      </c>
      <c r="AU305" s="69" t="s">
        <v>409</v>
      </c>
      <c r="AV305" s="66" t="b">
        <v>0</v>
      </c>
      <c r="AW305" s="66" t="s">
        <v>423</v>
      </c>
      <c r="AX305" s="69" t="s">
        <v>3726</v>
      </c>
      <c r="AY305" s="66" t="s">
        <v>66</v>
      </c>
      <c r="AZ305" s="48"/>
      <c r="BA305" s="48"/>
      <c r="BB305" s="48"/>
      <c r="BC305" s="48"/>
      <c r="BD305" s="48"/>
      <c r="BE305" s="48"/>
      <c r="BF305" s="118"/>
      <c r="BG305" s="118"/>
      <c r="BH305" s="118"/>
      <c r="BI305" s="118"/>
      <c r="BJ305" s="117" t="s">
        <v>3650</v>
      </c>
      <c r="BK305" s="120" t="str">
        <f>VLOOKUP(Vertices[[#This Row],[State]],'Sentiment Classification'!E:G,3,FALSE)</f>
        <v>West</v>
      </c>
      <c r="BL305" s="65" t="s">
        <v>9476</v>
      </c>
    </row>
    <row r="306" spans="1:64" x14ac:dyDescent="0.25">
      <c r="A306" s="64" t="s">
        <v>3560</v>
      </c>
      <c r="B306" s="79"/>
      <c r="C306" s="79"/>
      <c r="D306" s="87"/>
      <c r="E306" s="104"/>
      <c r="F306" s="75" t="s">
        <v>3600</v>
      </c>
      <c r="G306" s="105"/>
      <c r="H306" s="77"/>
      <c r="I306" s="90"/>
      <c r="J306" s="106"/>
      <c r="K306" s="77" t="s">
        <v>3743</v>
      </c>
      <c r="L306" s="107"/>
      <c r="M306" s="101">
        <v>6868.28369140625</v>
      </c>
      <c r="N306" s="101">
        <v>8721.9951171875</v>
      </c>
      <c r="O306" s="102"/>
      <c r="P306" s="103"/>
      <c r="Q306" s="103"/>
      <c r="R306" s="73"/>
      <c r="S306" s="48">
        <v>1</v>
      </c>
      <c r="T306" s="48">
        <v>0</v>
      </c>
      <c r="U306" s="49">
        <v>0</v>
      </c>
      <c r="V306" s="49">
        <v>1</v>
      </c>
      <c r="W306" s="49">
        <v>0</v>
      </c>
      <c r="X306" s="49">
        <v>0.99999899999999997</v>
      </c>
      <c r="Y306" s="49">
        <v>0</v>
      </c>
      <c r="Z306" s="49">
        <v>0</v>
      </c>
      <c r="AA306" s="91">
        <v>306</v>
      </c>
      <c r="AB306" s="91"/>
      <c r="AC306" s="92"/>
      <c r="AD306" s="66" t="s">
        <v>3665</v>
      </c>
      <c r="AE306" s="66">
        <v>1</v>
      </c>
      <c r="AF306" s="66">
        <v>1359</v>
      </c>
      <c r="AG306" s="66">
        <v>57334</v>
      </c>
      <c r="AH306" s="66">
        <v>4178</v>
      </c>
      <c r="AI306" s="66"/>
      <c r="AJ306" s="66" t="s">
        <v>3677</v>
      </c>
      <c r="AK306" s="66" t="s">
        <v>3684</v>
      </c>
      <c r="AL306" s="69" t="s">
        <v>3694</v>
      </c>
      <c r="AM306" s="66"/>
      <c r="AN306" s="68">
        <v>41015.41747685185</v>
      </c>
      <c r="AO306" s="69" t="s">
        <v>3705</v>
      </c>
      <c r="AP306" s="66" t="b">
        <v>1</v>
      </c>
      <c r="AQ306" s="66" t="b">
        <v>0</v>
      </c>
      <c r="AR306" s="66" t="b">
        <v>1</v>
      </c>
      <c r="AS306" s="66" t="s">
        <v>297</v>
      </c>
      <c r="AT306" s="66">
        <v>28</v>
      </c>
      <c r="AU306" s="69" t="s">
        <v>409</v>
      </c>
      <c r="AV306" s="66" t="b">
        <v>0</v>
      </c>
      <c r="AW306" s="66" t="s">
        <v>423</v>
      </c>
      <c r="AX306" s="69" t="s">
        <v>3727</v>
      </c>
      <c r="AY306" s="66" t="s">
        <v>66</v>
      </c>
      <c r="AZ306" s="48"/>
      <c r="BA306" s="48"/>
      <c r="BB306" s="48"/>
      <c r="BC306" s="48"/>
      <c r="BD306" s="48"/>
      <c r="BE306" s="48"/>
      <c r="BF306" s="118"/>
      <c r="BG306" s="118"/>
      <c r="BH306" s="118"/>
      <c r="BI306" s="118"/>
      <c r="BJ306" s="117" t="s">
        <v>3650</v>
      </c>
      <c r="BK306" s="120" t="str">
        <f>VLOOKUP(Vertices[[#This Row],[State]],'Sentiment Classification'!E:G,3,FALSE)</f>
        <v>West</v>
      </c>
      <c r="BL306" s="65" t="str">
        <f>REPLACE(INDEX(GroupVertices[Group], MATCH(Vertices[[#This Row],[Vertex]],GroupVertices[Vertex],0)),1,1,"")</f>
        <v>est</v>
      </c>
    </row>
    <row r="307" spans="1:64" x14ac:dyDescent="0.25">
      <c r="A307" s="64" t="s">
        <v>3561</v>
      </c>
      <c r="B307" s="79"/>
      <c r="C307" s="79"/>
      <c r="D307" s="87"/>
      <c r="E307" s="104"/>
      <c r="F307" s="75" t="s">
        <v>3601</v>
      </c>
      <c r="G307" s="105"/>
      <c r="H307" s="77"/>
      <c r="I307" s="90"/>
      <c r="J307" s="106"/>
      <c r="K307" s="77" t="s">
        <v>3744</v>
      </c>
      <c r="L307" s="107"/>
      <c r="M307" s="101">
        <v>7220.11572265625</v>
      </c>
      <c r="N307" s="101">
        <v>8512.255859375</v>
      </c>
      <c r="O307" s="102"/>
      <c r="P307" s="103"/>
      <c r="Q307" s="103"/>
      <c r="R307" s="73"/>
      <c r="S307" s="48">
        <v>0</v>
      </c>
      <c r="T307" s="48">
        <v>1</v>
      </c>
      <c r="U307" s="49">
        <v>0</v>
      </c>
      <c r="V307" s="49">
        <v>1</v>
      </c>
      <c r="W307" s="49">
        <v>0</v>
      </c>
      <c r="X307" s="49">
        <v>0.99999899999999997</v>
      </c>
      <c r="Y307" s="49">
        <v>0</v>
      </c>
      <c r="Z307" s="49">
        <v>0</v>
      </c>
      <c r="AA307" s="91">
        <v>307</v>
      </c>
      <c r="AB307" s="91"/>
      <c r="AC307" s="92"/>
      <c r="AD307" s="66" t="s">
        <v>3666</v>
      </c>
      <c r="AE307" s="66">
        <v>274</v>
      </c>
      <c r="AF307" s="66">
        <v>281</v>
      </c>
      <c r="AG307" s="66">
        <v>2942</v>
      </c>
      <c r="AH307" s="66">
        <v>36</v>
      </c>
      <c r="AI307" s="66">
        <v>-25200</v>
      </c>
      <c r="AJ307" s="66" t="s">
        <v>3678</v>
      </c>
      <c r="AK307" s="66" t="s">
        <v>3685</v>
      </c>
      <c r="AL307" s="66"/>
      <c r="AM307" s="66" t="s">
        <v>391</v>
      </c>
      <c r="AN307" s="68">
        <v>42456.195694444446</v>
      </c>
      <c r="AO307" s="69" t="s">
        <v>3706</v>
      </c>
      <c r="AP307" s="66" t="b">
        <v>1</v>
      </c>
      <c r="AQ307" s="66" t="b">
        <v>0</v>
      </c>
      <c r="AR307" s="66" t="b">
        <v>0</v>
      </c>
      <c r="AS307" s="66" t="s">
        <v>297</v>
      </c>
      <c r="AT307" s="66">
        <v>0</v>
      </c>
      <c r="AU307" s="66"/>
      <c r="AV307" s="66" t="b">
        <v>0</v>
      </c>
      <c r="AW307" s="66" t="s">
        <v>423</v>
      </c>
      <c r="AX307" s="69" t="s">
        <v>3728</v>
      </c>
      <c r="AY307" s="66" t="s">
        <v>66</v>
      </c>
      <c r="AZ307" s="48"/>
      <c r="BA307" s="48"/>
      <c r="BB307" s="48"/>
      <c r="BC307" s="48"/>
      <c r="BD307" s="48" t="s">
        <v>3591</v>
      </c>
      <c r="BE307" s="48" t="s">
        <v>3591</v>
      </c>
      <c r="BF307" s="118" t="s">
        <v>8953</v>
      </c>
      <c r="BG307" s="118" t="s">
        <v>8953</v>
      </c>
      <c r="BH307" s="118" t="s">
        <v>9282</v>
      </c>
      <c r="BI307" s="118" t="s">
        <v>9282</v>
      </c>
      <c r="BJ307" s="117" t="s">
        <v>3650</v>
      </c>
      <c r="BK307" s="120" t="str">
        <f>VLOOKUP(Vertices[[#This Row],[State]],'Sentiment Classification'!E:G,3,FALSE)</f>
        <v>West</v>
      </c>
      <c r="BL307" s="65" t="str">
        <f>REPLACE(INDEX(GroupVertices[Group], MATCH(Vertices[[#This Row],[Vertex]],GroupVertices[Vertex],0)),1,1,"")</f>
        <v>est</v>
      </c>
    </row>
    <row r="308" spans="1:64" x14ac:dyDescent="0.25">
      <c r="A308" s="80" t="s">
        <v>3562</v>
      </c>
      <c r="B308" s="86"/>
      <c r="C308" s="86"/>
      <c r="D308" s="94"/>
      <c r="E308" s="96"/>
      <c r="F308" s="76" t="s">
        <v>3602</v>
      </c>
      <c r="G308" s="86"/>
      <c r="H308" s="78"/>
      <c r="I308" s="97"/>
      <c r="J308" s="97"/>
      <c r="K308" s="78" t="s">
        <v>3745</v>
      </c>
      <c r="L308" s="108"/>
      <c r="M308" s="109">
        <v>6832.10693359375</v>
      </c>
      <c r="N308" s="109">
        <v>8709.65234375</v>
      </c>
      <c r="O308" s="110"/>
      <c r="P308" s="111"/>
      <c r="Q308" s="111"/>
      <c r="R308" s="74"/>
      <c r="S308" s="48">
        <v>0</v>
      </c>
      <c r="T308" s="48">
        <v>1</v>
      </c>
      <c r="U308" s="49">
        <v>0</v>
      </c>
      <c r="V308" s="49">
        <v>1.374E-3</v>
      </c>
      <c r="W308" s="49">
        <v>4.1599999999999997E-4</v>
      </c>
      <c r="X308" s="49">
        <v>0.44704100000000002</v>
      </c>
      <c r="Y308" s="49">
        <v>0</v>
      </c>
      <c r="Z308" s="49">
        <v>0</v>
      </c>
      <c r="AA308" s="112">
        <v>308</v>
      </c>
      <c r="AB308" s="112"/>
      <c r="AC308" s="99"/>
      <c r="AD308" s="81" t="s">
        <v>3667</v>
      </c>
      <c r="AE308" s="81">
        <v>687</v>
      </c>
      <c r="AF308" s="81">
        <v>515</v>
      </c>
      <c r="AG308" s="81">
        <v>8763</v>
      </c>
      <c r="AH308" s="81">
        <v>2049</v>
      </c>
      <c r="AI308" s="81">
        <v>-25200</v>
      </c>
      <c r="AJ308" s="81" t="s">
        <v>3679</v>
      </c>
      <c r="AK308" s="81" t="s">
        <v>3686</v>
      </c>
      <c r="AL308" s="81"/>
      <c r="AM308" s="81" t="s">
        <v>391</v>
      </c>
      <c r="AN308" s="83">
        <v>40795.196180555555</v>
      </c>
      <c r="AO308" s="81"/>
      <c r="AP308" s="81" t="b">
        <v>0</v>
      </c>
      <c r="AQ308" s="81" t="b">
        <v>0</v>
      </c>
      <c r="AR308" s="81" t="b">
        <v>0</v>
      </c>
      <c r="AS308" s="81" t="s">
        <v>297</v>
      </c>
      <c r="AT308" s="81">
        <v>6</v>
      </c>
      <c r="AU308" s="84" t="s">
        <v>412</v>
      </c>
      <c r="AV308" s="81" t="b">
        <v>0</v>
      </c>
      <c r="AW308" s="81" t="s">
        <v>423</v>
      </c>
      <c r="AX308" s="84" t="s">
        <v>3729</v>
      </c>
      <c r="AY308" s="81" t="s">
        <v>66</v>
      </c>
      <c r="AZ308" s="48"/>
      <c r="BA308" s="48"/>
      <c r="BB308" s="48"/>
      <c r="BC308" s="48"/>
      <c r="BD308" s="48"/>
      <c r="BE308" s="48"/>
      <c r="BF308" s="118" t="s">
        <v>8954</v>
      </c>
      <c r="BG308" s="118" t="s">
        <v>8954</v>
      </c>
      <c r="BH308" s="118" t="s">
        <v>9283</v>
      </c>
      <c r="BI308" s="118" t="s">
        <v>9283</v>
      </c>
      <c r="BJ308" s="117" t="s">
        <v>3650</v>
      </c>
      <c r="BK308" s="120" t="str">
        <f>VLOOKUP(Vertices[[#This Row],[State]],'Sentiment Classification'!E:G,3,FALSE)</f>
        <v>West</v>
      </c>
      <c r="BL308" s="65" t="str">
        <f>REPLACE(INDEX(GroupVertices[Group], MATCH(Vertices[[#This Row],[Vertex]],GroupVertices[Vertex],0)),1,1,"")</f>
        <v>est</v>
      </c>
    </row>
    <row r="309" spans="1:64" x14ac:dyDescent="0.25">
      <c r="A309" s="80" t="s">
        <v>3746</v>
      </c>
      <c r="B309" s="86"/>
      <c r="C309" s="86"/>
      <c r="D309" s="94"/>
      <c r="E309" s="96"/>
      <c r="F309" s="76" t="s">
        <v>3751</v>
      </c>
      <c r="G309" s="86"/>
      <c r="H309" s="78"/>
      <c r="I309" s="97"/>
      <c r="J309" s="97"/>
      <c r="K309" s="78" t="s">
        <v>3759</v>
      </c>
      <c r="L309" s="108"/>
      <c r="M309" s="109">
        <v>560.17791748046875</v>
      </c>
      <c r="N309" s="109">
        <v>8750.43359375</v>
      </c>
      <c r="O309" s="110"/>
      <c r="P309" s="111"/>
      <c r="Q309" s="111"/>
      <c r="R309" s="74"/>
      <c r="S309" s="48">
        <v>0</v>
      </c>
      <c r="T309" s="48">
        <v>1</v>
      </c>
      <c r="U309" s="49">
        <v>0</v>
      </c>
      <c r="V309" s="49">
        <v>8.9800000000000004E-4</v>
      </c>
      <c r="W309" s="49">
        <v>9.0000000000000002E-6</v>
      </c>
      <c r="X309" s="49">
        <v>0.49626399999999998</v>
      </c>
      <c r="Y309" s="49">
        <v>0</v>
      </c>
      <c r="Z309" s="49">
        <v>0</v>
      </c>
      <c r="AA309" s="112">
        <v>309</v>
      </c>
      <c r="AB309" s="112"/>
      <c r="AC309" s="99"/>
      <c r="AD309" s="81" t="s">
        <v>3756</v>
      </c>
      <c r="AE309" s="81">
        <v>90</v>
      </c>
      <c r="AF309" s="81">
        <v>4</v>
      </c>
      <c r="AG309" s="81">
        <v>32</v>
      </c>
      <c r="AH309" s="81">
        <v>32</v>
      </c>
      <c r="AI309" s="81"/>
      <c r="AJ309" s="81"/>
      <c r="AK309" s="81" t="s">
        <v>3757</v>
      </c>
      <c r="AL309" s="81"/>
      <c r="AM309" s="81"/>
      <c r="AN309" s="83">
        <v>40979.135555555556</v>
      </c>
      <c r="AO309" s="81"/>
      <c r="AP309" s="81" t="b">
        <v>1</v>
      </c>
      <c r="AQ309" s="81" t="b">
        <v>0</v>
      </c>
      <c r="AR309" s="81" t="b">
        <v>0</v>
      </c>
      <c r="AS309" s="81" t="s">
        <v>297</v>
      </c>
      <c r="AT309" s="81">
        <v>0</v>
      </c>
      <c r="AU309" s="84" t="s">
        <v>409</v>
      </c>
      <c r="AV309" s="81" t="b">
        <v>0</v>
      </c>
      <c r="AW309" s="81" t="s">
        <v>423</v>
      </c>
      <c r="AX309" s="84" t="s">
        <v>3758</v>
      </c>
      <c r="AY309" s="81" t="s">
        <v>66</v>
      </c>
      <c r="AZ309" s="48" t="s">
        <v>8778</v>
      </c>
      <c r="BA309" s="48" t="s">
        <v>8778</v>
      </c>
      <c r="BB309" s="48" t="s">
        <v>251</v>
      </c>
      <c r="BC309" s="48" t="s">
        <v>251</v>
      </c>
      <c r="BD309" s="48"/>
      <c r="BE309" s="48"/>
      <c r="BF309" s="118" t="s">
        <v>8955</v>
      </c>
      <c r="BG309" s="118" t="s">
        <v>9112</v>
      </c>
      <c r="BH309" s="118" t="s">
        <v>9284</v>
      </c>
      <c r="BI309" s="118" t="s">
        <v>9437</v>
      </c>
      <c r="BJ309" s="117" t="s">
        <v>3760</v>
      </c>
      <c r="BK309" s="120" t="str">
        <f>VLOOKUP(Vertices[[#This Row],[State]],'Sentiment Classification'!E:G,3,FALSE)</f>
        <v>East</v>
      </c>
      <c r="BL309" s="65" t="str">
        <f>REPLACE(INDEX(GroupVertices[Group], MATCH(Vertices[[#This Row],[Vertex]],GroupVertices[Vertex],0)),1,1,"")</f>
        <v>ast</v>
      </c>
    </row>
    <row r="310" spans="1:64" x14ac:dyDescent="0.25">
      <c r="A310" s="64" t="s">
        <v>3761</v>
      </c>
      <c r="B310" s="79"/>
      <c r="C310" s="79"/>
      <c r="D310" s="87"/>
      <c r="E310" s="104"/>
      <c r="F310" s="75" t="s">
        <v>3778</v>
      </c>
      <c r="G310" s="105"/>
      <c r="H310" s="77"/>
      <c r="I310" s="90"/>
      <c r="J310" s="106"/>
      <c r="K310" s="77" t="s">
        <v>3826</v>
      </c>
      <c r="L310" s="107"/>
      <c r="M310" s="101">
        <v>8913.28125</v>
      </c>
      <c r="N310" s="101">
        <v>2191.10546875</v>
      </c>
      <c r="O310" s="102"/>
      <c r="P310" s="103"/>
      <c r="Q310" s="103"/>
      <c r="R310" s="73"/>
      <c r="S310" s="48">
        <v>0</v>
      </c>
      <c r="T310" s="48">
        <v>3</v>
      </c>
      <c r="U310" s="49">
        <v>849.77333299999998</v>
      </c>
      <c r="V310" s="49">
        <v>1.0920000000000001E-3</v>
      </c>
      <c r="W310" s="49">
        <v>2.3E-5</v>
      </c>
      <c r="X310" s="49">
        <v>1.3493170000000001</v>
      </c>
      <c r="Y310" s="49">
        <v>0</v>
      </c>
      <c r="Z310" s="49">
        <v>0</v>
      </c>
      <c r="AA310" s="91">
        <v>310</v>
      </c>
      <c r="AB310" s="91"/>
      <c r="AC310" s="92"/>
      <c r="AD310" s="66">
        <v>9894717835</v>
      </c>
      <c r="AE310" s="66">
        <v>153</v>
      </c>
      <c r="AF310" s="66">
        <v>36</v>
      </c>
      <c r="AG310" s="66">
        <v>116</v>
      </c>
      <c r="AH310" s="66">
        <v>19</v>
      </c>
      <c r="AI310" s="66"/>
      <c r="AJ310" s="66" t="s">
        <v>3804</v>
      </c>
      <c r="AK310" s="66" t="s">
        <v>3808</v>
      </c>
      <c r="AL310" s="66"/>
      <c r="AM310" s="66"/>
      <c r="AN310" s="68">
        <v>42734.258113425924</v>
      </c>
      <c r="AO310" s="69" t="s">
        <v>3814</v>
      </c>
      <c r="AP310" s="66" t="b">
        <v>0</v>
      </c>
      <c r="AQ310" s="66" t="b">
        <v>0</v>
      </c>
      <c r="AR310" s="66" t="b">
        <v>0</v>
      </c>
      <c r="AS310" s="66" t="s">
        <v>297</v>
      </c>
      <c r="AT310" s="66">
        <v>0</v>
      </c>
      <c r="AU310" s="69" t="s">
        <v>409</v>
      </c>
      <c r="AV310" s="66" t="b">
        <v>0</v>
      </c>
      <c r="AW310" s="66" t="s">
        <v>423</v>
      </c>
      <c r="AX310" s="69" t="s">
        <v>3820</v>
      </c>
      <c r="AY310" s="66" t="s">
        <v>66</v>
      </c>
      <c r="AZ310" s="48" t="s">
        <v>3774</v>
      </c>
      <c r="BA310" s="48" t="s">
        <v>3774</v>
      </c>
      <c r="BB310" s="48" t="s">
        <v>525</v>
      </c>
      <c r="BC310" s="48" t="s">
        <v>525</v>
      </c>
      <c r="BD310" s="48"/>
      <c r="BE310" s="48"/>
      <c r="BF310" s="118" t="s">
        <v>8956</v>
      </c>
      <c r="BG310" s="118" t="s">
        <v>9113</v>
      </c>
      <c r="BH310" s="118" t="s">
        <v>9285</v>
      </c>
      <c r="BI310" s="118" t="s">
        <v>9438</v>
      </c>
      <c r="BJ310" s="117" t="s">
        <v>3832</v>
      </c>
      <c r="BK310" s="120" t="str">
        <f>VLOOKUP(Vertices[[#This Row],[State]],'Sentiment Classification'!E:G,3,FALSE)</f>
        <v>South</v>
      </c>
      <c r="BL310" s="65" t="str">
        <f>REPLACE(INDEX(GroupVertices[Group], MATCH(Vertices[[#This Row],[Vertex]],GroupVertices[Vertex],0)),1,1,"")</f>
        <v>outh</v>
      </c>
    </row>
    <row r="311" spans="1:64" x14ac:dyDescent="0.25">
      <c r="A311" s="64" t="s">
        <v>3765</v>
      </c>
      <c r="B311" s="79"/>
      <c r="C311" s="79"/>
      <c r="D311" s="87"/>
      <c r="E311" s="104"/>
      <c r="F311" s="75" t="s">
        <v>3818</v>
      </c>
      <c r="G311" s="105"/>
      <c r="H311" s="77"/>
      <c r="I311" s="90"/>
      <c r="J311" s="106"/>
      <c r="K311" s="77" t="s">
        <v>3827</v>
      </c>
      <c r="L311" s="107"/>
      <c r="M311" s="101">
        <v>8715.724609375</v>
      </c>
      <c r="N311" s="101">
        <v>2458.697021484375</v>
      </c>
      <c r="O311" s="102"/>
      <c r="P311" s="103"/>
      <c r="Q311" s="103"/>
      <c r="R311" s="73"/>
      <c r="S311" s="48">
        <v>1</v>
      </c>
      <c r="T311" s="48">
        <v>0</v>
      </c>
      <c r="U311" s="49">
        <v>0</v>
      </c>
      <c r="V311" s="49">
        <v>8.8699999999999998E-4</v>
      </c>
      <c r="W311" s="49">
        <v>9.9999999999999995E-7</v>
      </c>
      <c r="X311" s="49">
        <v>0.53230599999999995</v>
      </c>
      <c r="Y311" s="49">
        <v>0</v>
      </c>
      <c r="Z311" s="49">
        <v>0</v>
      </c>
      <c r="AA311" s="91">
        <v>311</v>
      </c>
      <c r="AB311" s="91"/>
      <c r="AC311" s="92"/>
      <c r="AD311" s="66" t="s">
        <v>1056</v>
      </c>
      <c r="AE311" s="66">
        <v>0</v>
      </c>
      <c r="AF311" s="66">
        <v>803</v>
      </c>
      <c r="AG311" s="66">
        <v>3</v>
      </c>
      <c r="AH311" s="66">
        <v>0</v>
      </c>
      <c r="AI311" s="66"/>
      <c r="AJ311" s="66" t="s">
        <v>3805</v>
      </c>
      <c r="AK311" s="66" t="s">
        <v>3809</v>
      </c>
      <c r="AL311" s="66"/>
      <c r="AM311" s="66"/>
      <c r="AN311" s="68">
        <v>41728.249293981484</v>
      </c>
      <c r="AO311" s="66"/>
      <c r="AP311" s="66" t="b">
        <v>1</v>
      </c>
      <c r="AQ311" s="66" t="b">
        <v>0</v>
      </c>
      <c r="AR311" s="66" t="b">
        <v>0</v>
      </c>
      <c r="AS311" s="66" t="s">
        <v>297</v>
      </c>
      <c r="AT311" s="66">
        <v>0</v>
      </c>
      <c r="AU311" s="69" t="s">
        <v>409</v>
      </c>
      <c r="AV311" s="66" t="b">
        <v>0</v>
      </c>
      <c r="AW311" s="66" t="s">
        <v>423</v>
      </c>
      <c r="AX311" s="69" t="s">
        <v>3821</v>
      </c>
      <c r="AY311" s="66" t="s">
        <v>65</v>
      </c>
      <c r="AZ311" s="48"/>
      <c r="BA311" s="48"/>
      <c r="BB311" s="48"/>
      <c r="BC311" s="48"/>
      <c r="BD311" s="48"/>
      <c r="BE311" s="48"/>
      <c r="BF311" s="48"/>
      <c r="BG311" s="48"/>
      <c r="BH311" s="48"/>
      <c r="BI311" s="48"/>
      <c r="BJ311" s="117" t="s">
        <v>3832</v>
      </c>
      <c r="BK311" s="120" t="str">
        <f>VLOOKUP(Vertices[[#This Row],[State]],'Sentiment Classification'!E:G,3,FALSE)</f>
        <v>South</v>
      </c>
      <c r="BL311" s="65" t="str">
        <f>REPLACE(INDEX(GroupVertices[Group], MATCH(Vertices[[#This Row],[Vertex]],GroupVertices[Vertex],0)),1,1,"")</f>
        <v>outh</v>
      </c>
    </row>
    <row r="312" spans="1:64" x14ac:dyDescent="0.25">
      <c r="A312" s="64" t="s">
        <v>3762</v>
      </c>
      <c r="B312" s="79"/>
      <c r="C312" s="79"/>
      <c r="D312" s="87"/>
      <c r="E312" s="104"/>
      <c r="F312" s="75" t="s">
        <v>3779</v>
      </c>
      <c r="G312" s="105"/>
      <c r="H312" s="77"/>
      <c r="I312" s="90"/>
      <c r="J312" s="106"/>
      <c r="K312" s="77" t="s">
        <v>3828</v>
      </c>
      <c r="L312" s="107"/>
      <c r="M312" s="101">
        <v>9018.4423828125</v>
      </c>
      <c r="N312" s="101">
        <v>1799.000732421875</v>
      </c>
      <c r="O312" s="102"/>
      <c r="P312" s="103"/>
      <c r="Q312" s="103"/>
      <c r="R312" s="73"/>
      <c r="S312" s="48">
        <v>0</v>
      </c>
      <c r="T312" s="48">
        <v>2</v>
      </c>
      <c r="U312" s="49">
        <v>424</v>
      </c>
      <c r="V312" s="49">
        <v>1.377E-3</v>
      </c>
      <c r="W312" s="49">
        <v>4.1899999999999999E-4</v>
      </c>
      <c r="X312" s="49">
        <v>0.89947699999999997</v>
      </c>
      <c r="Y312" s="49">
        <v>0</v>
      </c>
      <c r="Z312" s="49">
        <v>0</v>
      </c>
      <c r="AA312" s="91">
        <v>312</v>
      </c>
      <c r="AB312" s="91"/>
      <c r="AC312" s="92"/>
      <c r="AD312" s="66" t="s">
        <v>3800</v>
      </c>
      <c r="AE312" s="66">
        <v>24</v>
      </c>
      <c r="AF312" s="66">
        <v>26</v>
      </c>
      <c r="AG312" s="66">
        <v>55</v>
      </c>
      <c r="AH312" s="66">
        <v>11</v>
      </c>
      <c r="AI312" s="66">
        <v>19800</v>
      </c>
      <c r="AJ312" s="66" t="s">
        <v>3806</v>
      </c>
      <c r="AK312" s="66"/>
      <c r="AL312" s="66"/>
      <c r="AM312" s="66" t="s">
        <v>477</v>
      </c>
      <c r="AN312" s="68">
        <v>41654.661203703705</v>
      </c>
      <c r="AO312" s="66"/>
      <c r="AP312" s="66" t="b">
        <v>1</v>
      </c>
      <c r="AQ312" s="66" t="b">
        <v>0</v>
      </c>
      <c r="AR312" s="66" t="b">
        <v>0</v>
      </c>
      <c r="AS312" s="66" t="s">
        <v>297</v>
      </c>
      <c r="AT312" s="66">
        <v>0</v>
      </c>
      <c r="AU312" s="69" t="s">
        <v>409</v>
      </c>
      <c r="AV312" s="66" t="b">
        <v>0</v>
      </c>
      <c r="AW312" s="66" t="s">
        <v>423</v>
      </c>
      <c r="AX312" s="69" t="s">
        <v>3822</v>
      </c>
      <c r="AY312" s="66" t="s">
        <v>66</v>
      </c>
      <c r="AZ312" s="48" t="s">
        <v>3775</v>
      </c>
      <c r="BA312" s="48" t="s">
        <v>3775</v>
      </c>
      <c r="BB312" s="48" t="s">
        <v>525</v>
      </c>
      <c r="BC312" s="48" t="s">
        <v>525</v>
      </c>
      <c r="BD312" s="48"/>
      <c r="BE312" s="48"/>
      <c r="BF312" s="118" t="s">
        <v>8957</v>
      </c>
      <c r="BG312" s="118" t="s">
        <v>8957</v>
      </c>
      <c r="BH312" s="118" t="s">
        <v>9286</v>
      </c>
      <c r="BI312" s="118" t="s">
        <v>9286</v>
      </c>
      <c r="BJ312" s="117" t="s">
        <v>3832</v>
      </c>
      <c r="BK312" s="120" t="str">
        <f>VLOOKUP(Vertices[[#This Row],[State]],'Sentiment Classification'!E:G,3,FALSE)</f>
        <v>South</v>
      </c>
      <c r="BL312" s="65" t="str">
        <f>REPLACE(INDEX(GroupVertices[Group], MATCH(Vertices[[#This Row],[Vertex]],GroupVertices[Vertex],0)),1,1,"")</f>
        <v>outh</v>
      </c>
    </row>
    <row r="313" spans="1:64" x14ac:dyDescent="0.25">
      <c r="A313" s="64" t="s">
        <v>3766</v>
      </c>
      <c r="B313" s="79"/>
      <c r="C313" s="79"/>
      <c r="D313" s="87"/>
      <c r="E313" s="104"/>
      <c r="F313" s="75" t="s">
        <v>3819</v>
      </c>
      <c r="G313" s="105"/>
      <c r="H313" s="77"/>
      <c r="I313" s="90"/>
      <c r="J313" s="106"/>
      <c r="K313" s="77" t="s">
        <v>3829</v>
      </c>
      <c r="L313" s="107"/>
      <c r="M313" s="101">
        <v>8882.8310546875</v>
      </c>
      <c r="N313" s="101">
        <v>2193.162353515625</v>
      </c>
      <c r="O313" s="102"/>
      <c r="P313" s="103"/>
      <c r="Q313" s="103"/>
      <c r="R313" s="73"/>
      <c r="S313" s="48">
        <v>1</v>
      </c>
      <c r="T313" s="48">
        <v>0</v>
      </c>
      <c r="U313" s="49">
        <v>0</v>
      </c>
      <c r="V313" s="49">
        <v>1.0660000000000001E-3</v>
      </c>
      <c r="W313" s="49">
        <v>1.9000000000000001E-5</v>
      </c>
      <c r="X313" s="49">
        <v>0.53227800000000003</v>
      </c>
      <c r="Y313" s="49">
        <v>0</v>
      </c>
      <c r="Z313" s="49">
        <v>0</v>
      </c>
      <c r="AA313" s="91">
        <v>313</v>
      </c>
      <c r="AB313" s="91"/>
      <c r="AC313" s="92"/>
      <c r="AD313" s="66" t="s">
        <v>3801</v>
      </c>
      <c r="AE313" s="66">
        <v>475</v>
      </c>
      <c r="AF313" s="66">
        <v>5119</v>
      </c>
      <c r="AG313" s="66">
        <v>35490</v>
      </c>
      <c r="AH313" s="66">
        <v>18427</v>
      </c>
      <c r="AI313" s="66">
        <v>19800</v>
      </c>
      <c r="AJ313" s="66" t="s">
        <v>3807</v>
      </c>
      <c r="AK313" s="66" t="s">
        <v>3810</v>
      </c>
      <c r="AL313" s="69" t="s">
        <v>3813</v>
      </c>
      <c r="AM313" s="66" t="s">
        <v>363</v>
      </c>
      <c r="AN313" s="68">
        <v>40844.698437500003</v>
      </c>
      <c r="AO313" s="69" t="s">
        <v>3815</v>
      </c>
      <c r="AP313" s="66" t="b">
        <v>0</v>
      </c>
      <c r="AQ313" s="66" t="b">
        <v>0</v>
      </c>
      <c r="AR313" s="66" t="b">
        <v>1</v>
      </c>
      <c r="AS313" s="66" t="s">
        <v>297</v>
      </c>
      <c r="AT313" s="66">
        <v>76</v>
      </c>
      <c r="AU313" s="69" t="s">
        <v>3817</v>
      </c>
      <c r="AV313" s="66" t="b">
        <v>0</v>
      </c>
      <c r="AW313" s="66" t="s">
        <v>423</v>
      </c>
      <c r="AX313" s="69" t="s">
        <v>3823</v>
      </c>
      <c r="AY313" s="66" t="s">
        <v>65</v>
      </c>
      <c r="AZ313" s="48"/>
      <c r="BA313" s="48"/>
      <c r="BB313" s="48"/>
      <c r="BC313" s="48"/>
      <c r="BD313" s="48"/>
      <c r="BE313" s="48"/>
      <c r="BF313" s="48"/>
      <c r="BG313" s="48"/>
      <c r="BH313" s="48"/>
      <c r="BI313" s="48"/>
      <c r="BJ313" s="117" t="s">
        <v>3832</v>
      </c>
      <c r="BK313" s="120" t="str">
        <f>VLOOKUP(Vertices[[#This Row],[State]],'Sentiment Classification'!E:G,3,FALSE)</f>
        <v>South</v>
      </c>
      <c r="BL313" s="65" t="str">
        <f>REPLACE(INDEX(GroupVertices[Group], MATCH(Vertices[[#This Row],[Vertex]],GroupVertices[Vertex],0)),1,1,"")</f>
        <v>outh</v>
      </c>
    </row>
    <row r="314" spans="1:64" x14ac:dyDescent="0.25">
      <c r="A314" s="64" t="s">
        <v>3763</v>
      </c>
      <c r="B314" s="79"/>
      <c r="C314" s="79"/>
      <c r="D314" s="87"/>
      <c r="E314" s="104"/>
      <c r="F314" s="75" t="s">
        <v>3780</v>
      </c>
      <c r="G314" s="105"/>
      <c r="H314" s="77"/>
      <c r="I314" s="90"/>
      <c r="J314" s="106"/>
      <c r="K314" s="77" t="s">
        <v>3830</v>
      </c>
      <c r="L314" s="107"/>
      <c r="M314" s="101">
        <v>8920.1875</v>
      </c>
      <c r="N314" s="101">
        <v>2210.787353515625</v>
      </c>
      <c r="O314" s="102"/>
      <c r="P314" s="103"/>
      <c r="Q314" s="103"/>
      <c r="R314" s="73"/>
      <c r="S314" s="48">
        <v>0</v>
      </c>
      <c r="T314" s="48">
        <v>1</v>
      </c>
      <c r="U314" s="49">
        <v>0</v>
      </c>
      <c r="V314" s="49">
        <v>1.4840000000000001E-3</v>
      </c>
      <c r="W314" s="49">
        <v>9.9700000000000006E-4</v>
      </c>
      <c r="X314" s="49">
        <v>0.48002499999999998</v>
      </c>
      <c r="Y314" s="49">
        <v>0</v>
      </c>
      <c r="Z314" s="49">
        <v>0</v>
      </c>
      <c r="AA314" s="91">
        <v>314</v>
      </c>
      <c r="AB314" s="91"/>
      <c r="AC314" s="92"/>
      <c r="AD314" s="66" t="s">
        <v>3802</v>
      </c>
      <c r="AE314" s="66">
        <v>80</v>
      </c>
      <c r="AF314" s="66">
        <v>68</v>
      </c>
      <c r="AG314" s="66">
        <v>32</v>
      </c>
      <c r="AH314" s="66">
        <v>2</v>
      </c>
      <c r="AI314" s="66">
        <v>28800</v>
      </c>
      <c r="AJ314" s="66"/>
      <c r="AK314" s="66" t="s">
        <v>3811</v>
      </c>
      <c r="AL314" s="66"/>
      <c r="AM314" s="66" t="s">
        <v>3811</v>
      </c>
      <c r="AN314" s="68">
        <v>40047.694212962961</v>
      </c>
      <c r="AO314" s="66"/>
      <c r="AP314" s="66" t="b">
        <v>0</v>
      </c>
      <c r="AQ314" s="66" t="b">
        <v>0</v>
      </c>
      <c r="AR314" s="66" t="b">
        <v>1</v>
      </c>
      <c r="AS314" s="66" t="s">
        <v>297</v>
      </c>
      <c r="AT314" s="66">
        <v>1</v>
      </c>
      <c r="AU314" s="69" t="s">
        <v>2352</v>
      </c>
      <c r="AV314" s="66" t="b">
        <v>0</v>
      </c>
      <c r="AW314" s="66" t="s">
        <v>423</v>
      </c>
      <c r="AX314" s="69" t="s">
        <v>3824</v>
      </c>
      <c r="AY314" s="66" t="s">
        <v>66</v>
      </c>
      <c r="AZ314" s="48"/>
      <c r="BA314" s="48"/>
      <c r="BB314" s="48"/>
      <c r="BC314" s="48"/>
      <c r="BD314" s="48"/>
      <c r="BE314" s="48"/>
      <c r="BF314" s="118" t="s">
        <v>8958</v>
      </c>
      <c r="BG314" s="118" t="s">
        <v>8958</v>
      </c>
      <c r="BH314" s="118" t="s">
        <v>9287</v>
      </c>
      <c r="BI314" s="118" t="s">
        <v>9287</v>
      </c>
      <c r="BJ314" s="117" t="s">
        <v>3832</v>
      </c>
      <c r="BK314" s="120" t="str">
        <f>VLOOKUP(Vertices[[#This Row],[State]],'Sentiment Classification'!E:G,3,FALSE)</f>
        <v>South</v>
      </c>
      <c r="BL314" s="65" t="str">
        <f>REPLACE(INDEX(GroupVertices[Group], MATCH(Vertices[[#This Row],[Vertex]],GroupVertices[Vertex],0)),1,1,"")</f>
        <v>outh</v>
      </c>
    </row>
    <row r="315" spans="1:64" x14ac:dyDescent="0.25">
      <c r="A315" s="80" t="s">
        <v>3764</v>
      </c>
      <c r="B315" s="86"/>
      <c r="C315" s="86"/>
      <c r="D315" s="94"/>
      <c r="E315" s="96"/>
      <c r="F315" s="76" t="s">
        <v>3781</v>
      </c>
      <c r="G315" s="86"/>
      <c r="H315" s="78"/>
      <c r="I315" s="97"/>
      <c r="J315" s="97"/>
      <c r="K315" s="78" t="s">
        <v>3831</v>
      </c>
      <c r="L315" s="108"/>
      <c r="M315" s="109">
        <v>8877.7822265625</v>
      </c>
      <c r="N315" s="109">
        <v>2177.8349609375</v>
      </c>
      <c r="O315" s="110"/>
      <c r="P315" s="111"/>
      <c r="Q315" s="111"/>
      <c r="R315" s="74"/>
      <c r="S315" s="48">
        <v>0</v>
      </c>
      <c r="T315" s="48">
        <v>1</v>
      </c>
      <c r="U315" s="49">
        <v>0</v>
      </c>
      <c r="V315" s="49">
        <v>1.4840000000000001E-3</v>
      </c>
      <c r="W315" s="49">
        <v>9.9700000000000006E-4</v>
      </c>
      <c r="X315" s="49">
        <v>0.48002499999999998</v>
      </c>
      <c r="Y315" s="49">
        <v>0</v>
      </c>
      <c r="Z315" s="49">
        <v>0</v>
      </c>
      <c r="AA315" s="112">
        <v>315</v>
      </c>
      <c r="AB315" s="112"/>
      <c r="AC315" s="99"/>
      <c r="AD315" s="81" t="s">
        <v>3803</v>
      </c>
      <c r="AE315" s="81">
        <v>82</v>
      </c>
      <c r="AF315" s="81">
        <v>7</v>
      </c>
      <c r="AG315" s="81">
        <v>28</v>
      </c>
      <c r="AH315" s="81">
        <v>3</v>
      </c>
      <c r="AI315" s="81">
        <v>19800</v>
      </c>
      <c r="AJ315" s="81"/>
      <c r="AK315" s="81" t="s">
        <v>3812</v>
      </c>
      <c r="AL315" s="81"/>
      <c r="AM315" s="81" t="s">
        <v>363</v>
      </c>
      <c r="AN315" s="83">
        <v>41293.318692129629</v>
      </c>
      <c r="AO315" s="84" t="s">
        <v>3816</v>
      </c>
      <c r="AP315" s="81" t="b">
        <v>0</v>
      </c>
      <c r="AQ315" s="81" t="b">
        <v>0</v>
      </c>
      <c r="AR315" s="81" t="b">
        <v>0</v>
      </c>
      <c r="AS315" s="81" t="s">
        <v>297</v>
      </c>
      <c r="AT315" s="81">
        <v>0</v>
      </c>
      <c r="AU315" s="84" t="s">
        <v>409</v>
      </c>
      <c r="AV315" s="81" t="b">
        <v>0</v>
      </c>
      <c r="AW315" s="81" t="s">
        <v>423</v>
      </c>
      <c r="AX315" s="84" t="s">
        <v>3825</v>
      </c>
      <c r="AY315" s="81" t="s">
        <v>66</v>
      </c>
      <c r="AZ315" s="48"/>
      <c r="BA315" s="48"/>
      <c r="BB315" s="48"/>
      <c r="BC315" s="48"/>
      <c r="BD315" s="48"/>
      <c r="BE315" s="48"/>
      <c r="BF315" s="118" t="s">
        <v>8959</v>
      </c>
      <c r="BG315" s="118" t="s">
        <v>8959</v>
      </c>
      <c r="BH315" s="118" t="s">
        <v>9288</v>
      </c>
      <c r="BI315" s="118" t="s">
        <v>9288</v>
      </c>
      <c r="BJ315" s="117" t="s">
        <v>3832</v>
      </c>
      <c r="BK315" s="120" t="str">
        <f>VLOOKUP(Vertices[[#This Row],[State]],'Sentiment Classification'!E:G,3,FALSE)</f>
        <v>South</v>
      </c>
      <c r="BL315" s="65" t="str">
        <f>REPLACE(INDEX(GroupVertices[Group], MATCH(Vertices[[#This Row],[Vertex]],GroupVertices[Vertex],0)),1,1,"")</f>
        <v>outh</v>
      </c>
    </row>
    <row r="316" spans="1:64" x14ac:dyDescent="0.25">
      <c r="A316" s="64" t="s">
        <v>3833</v>
      </c>
      <c r="B316" s="79"/>
      <c r="C316" s="79"/>
      <c r="D316" s="87"/>
      <c r="E316" s="104"/>
      <c r="F316" s="75" t="s">
        <v>418</v>
      </c>
      <c r="G316" s="105"/>
      <c r="H316" s="77"/>
      <c r="I316" s="90"/>
      <c r="J316" s="106"/>
      <c r="K316" s="77" t="s">
        <v>3905</v>
      </c>
      <c r="L316" s="107"/>
      <c r="M316" s="101">
        <v>8909.89453125</v>
      </c>
      <c r="N316" s="101">
        <v>2243.4326171875</v>
      </c>
      <c r="O316" s="102"/>
      <c r="P316" s="103"/>
      <c r="Q316" s="103"/>
      <c r="R316" s="73"/>
      <c r="S316" s="48">
        <v>0</v>
      </c>
      <c r="T316" s="48">
        <v>1</v>
      </c>
      <c r="U316" s="49">
        <v>0</v>
      </c>
      <c r="V316" s="49">
        <v>1.4840000000000001E-3</v>
      </c>
      <c r="W316" s="49">
        <v>9.9700000000000006E-4</v>
      </c>
      <c r="X316" s="49">
        <v>0.48002499999999998</v>
      </c>
      <c r="Y316" s="49">
        <v>0</v>
      </c>
      <c r="Z316" s="49">
        <v>0</v>
      </c>
      <c r="AA316" s="91">
        <v>316</v>
      </c>
      <c r="AB316" s="91"/>
      <c r="AC316" s="92"/>
      <c r="AD316" s="66" t="s">
        <v>3873</v>
      </c>
      <c r="AE316" s="66">
        <v>63</v>
      </c>
      <c r="AF316" s="66">
        <v>9</v>
      </c>
      <c r="AG316" s="66">
        <v>919</v>
      </c>
      <c r="AH316" s="66">
        <v>2</v>
      </c>
      <c r="AI316" s="66">
        <v>-39600</v>
      </c>
      <c r="AJ316" s="66"/>
      <c r="AK316" s="66" t="s">
        <v>3884</v>
      </c>
      <c r="AL316" s="66"/>
      <c r="AM316" s="66" t="s">
        <v>3890</v>
      </c>
      <c r="AN316" s="68">
        <v>40388.718391203707</v>
      </c>
      <c r="AO316" s="66"/>
      <c r="AP316" s="66" t="b">
        <v>0</v>
      </c>
      <c r="AQ316" s="66" t="b">
        <v>1</v>
      </c>
      <c r="AR316" s="66" t="b">
        <v>0</v>
      </c>
      <c r="AS316" s="66" t="s">
        <v>297</v>
      </c>
      <c r="AT316" s="66">
        <v>0</v>
      </c>
      <c r="AU316" s="69" t="s">
        <v>2697</v>
      </c>
      <c r="AV316" s="66" t="b">
        <v>0</v>
      </c>
      <c r="AW316" s="66" t="s">
        <v>423</v>
      </c>
      <c r="AX316" s="69" t="s">
        <v>3897</v>
      </c>
      <c r="AY316" s="66" t="s">
        <v>66</v>
      </c>
      <c r="AZ316" s="48" t="s">
        <v>3848</v>
      </c>
      <c r="BA316" s="48" t="s">
        <v>3848</v>
      </c>
      <c r="BB316" s="48" t="s">
        <v>525</v>
      </c>
      <c r="BC316" s="48" t="s">
        <v>525</v>
      </c>
      <c r="BD316" s="48"/>
      <c r="BE316" s="48"/>
      <c r="BF316" s="118" t="s">
        <v>8960</v>
      </c>
      <c r="BG316" s="118" t="s">
        <v>8960</v>
      </c>
      <c r="BH316" s="118" t="s">
        <v>9289</v>
      </c>
      <c r="BI316" s="118" t="s">
        <v>9289</v>
      </c>
      <c r="BJ316" s="117" t="s">
        <v>3913</v>
      </c>
      <c r="BK316" s="120" t="str">
        <f>VLOOKUP(Vertices[[#This Row],[State]],'Sentiment Classification'!E:G,3,FALSE)</f>
        <v>South</v>
      </c>
      <c r="BL316" s="65" t="str">
        <f>REPLACE(INDEX(GroupVertices[Group], MATCH(Vertices[[#This Row],[Vertex]],GroupVertices[Vertex],0)),1,1,"")</f>
        <v>outh</v>
      </c>
    </row>
    <row r="317" spans="1:64" x14ac:dyDescent="0.25">
      <c r="A317" s="64" t="s">
        <v>3834</v>
      </c>
      <c r="B317" s="79"/>
      <c r="C317" s="79"/>
      <c r="D317" s="87"/>
      <c r="E317" s="104"/>
      <c r="F317" s="75" t="s">
        <v>3850</v>
      </c>
      <c r="G317" s="105"/>
      <c r="H317" s="77"/>
      <c r="I317" s="90"/>
      <c r="J317" s="106"/>
      <c r="K317" s="77" t="s">
        <v>3906</v>
      </c>
      <c r="L317" s="107"/>
      <c r="M317" s="101">
        <v>6069.275390625</v>
      </c>
      <c r="N317" s="101">
        <v>9292.837890625</v>
      </c>
      <c r="O317" s="102"/>
      <c r="P317" s="103"/>
      <c r="Q317" s="103"/>
      <c r="R317" s="73"/>
      <c r="S317" s="48"/>
      <c r="T317" s="48"/>
      <c r="U317" s="49"/>
      <c r="V317" s="49"/>
      <c r="W317" s="49"/>
      <c r="X317" s="49"/>
      <c r="Y317" s="49"/>
      <c r="Z317" s="49"/>
      <c r="AA317" s="91">
        <v>317</v>
      </c>
      <c r="AB317" s="91"/>
      <c r="AC317" s="92"/>
      <c r="AD317" s="66" t="s">
        <v>3874</v>
      </c>
      <c r="AE317" s="66">
        <v>567</v>
      </c>
      <c r="AF317" s="66">
        <v>206</v>
      </c>
      <c r="AG317" s="66">
        <v>6755</v>
      </c>
      <c r="AH317" s="66">
        <v>77</v>
      </c>
      <c r="AI317" s="66">
        <v>19800</v>
      </c>
      <c r="AJ317" s="66"/>
      <c r="AK317" s="66" t="s">
        <v>3885</v>
      </c>
      <c r="AL317" s="66"/>
      <c r="AM317" s="66" t="s">
        <v>363</v>
      </c>
      <c r="AN317" s="68">
        <v>42548.430856481478</v>
      </c>
      <c r="AO317" s="69" t="s">
        <v>3891</v>
      </c>
      <c r="AP317" s="66" t="b">
        <v>0</v>
      </c>
      <c r="AQ317" s="66" t="b">
        <v>0</v>
      </c>
      <c r="AR317" s="66" t="b">
        <v>0</v>
      </c>
      <c r="AS317" s="66" t="s">
        <v>297</v>
      </c>
      <c r="AT317" s="66">
        <v>38</v>
      </c>
      <c r="AU317" s="69" t="s">
        <v>409</v>
      </c>
      <c r="AV317" s="66" t="b">
        <v>0</v>
      </c>
      <c r="AW317" s="66" t="s">
        <v>423</v>
      </c>
      <c r="AX317" s="69" t="s">
        <v>3898</v>
      </c>
      <c r="AY317" s="66" t="s">
        <v>66</v>
      </c>
      <c r="AZ317" s="48"/>
      <c r="BA317" s="48"/>
      <c r="BB317" s="48"/>
      <c r="BC317" s="48"/>
      <c r="BD317" s="48"/>
      <c r="BE317" s="48"/>
      <c r="BF317" s="118"/>
      <c r="BG317" s="118"/>
      <c r="BH317" s="118"/>
      <c r="BI317" s="118"/>
      <c r="BJ317" s="117" t="s">
        <v>3913</v>
      </c>
      <c r="BK317" s="120" t="str">
        <f>VLOOKUP(Vertices[[#This Row],[State]],'Sentiment Classification'!E:G,3,FALSE)</f>
        <v>South</v>
      </c>
      <c r="BL317" s="65" t="s">
        <v>9473</v>
      </c>
    </row>
    <row r="318" spans="1:64" x14ac:dyDescent="0.25">
      <c r="A318" s="64" t="s">
        <v>3835</v>
      </c>
      <c r="B318" s="79"/>
      <c r="C318" s="79"/>
      <c r="D318" s="87"/>
      <c r="E318" s="104"/>
      <c r="F318" s="75" t="s">
        <v>418</v>
      </c>
      <c r="G318" s="105"/>
      <c r="H318" s="77"/>
      <c r="I318" s="90"/>
      <c r="J318" s="106"/>
      <c r="K318" s="77" t="s">
        <v>3907</v>
      </c>
      <c r="L318" s="107"/>
      <c r="M318" s="101">
        <v>8879.0029296875</v>
      </c>
      <c r="N318" s="101">
        <v>2260.89599609375</v>
      </c>
      <c r="O318" s="102"/>
      <c r="P318" s="103"/>
      <c r="Q318" s="103"/>
      <c r="R318" s="73"/>
      <c r="S318" s="48">
        <v>0</v>
      </c>
      <c r="T318" s="48">
        <v>1</v>
      </c>
      <c r="U318" s="49">
        <v>0</v>
      </c>
      <c r="V318" s="49">
        <v>1.059E-3</v>
      </c>
      <c r="W318" s="49">
        <v>2.5999999999999998E-5</v>
      </c>
      <c r="X318" s="49">
        <v>0.479852</v>
      </c>
      <c r="Y318" s="49">
        <v>0</v>
      </c>
      <c r="Z318" s="49">
        <v>0</v>
      </c>
      <c r="AA318" s="91">
        <v>318</v>
      </c>
      <c r="AB318" s="91"/>
      <c r="AC318" s="92"/>
      <c r="AD318" s="66" t="s">
        <v>3875</v>
      </c>
      <c r="AE318" s="66">
        <v>3</v>
      </c>
      <c r="AF318" s="66">
        <v>5</v>
      </c>
      <c r="AG318" s="66">
        <v>107</v>
      </c>
      <c r="AH318" s="66">
        <v>2</v>
      </c>
      <c r="AI318" s="66"/>
      <c r="AJ318" s="66"/>
      <c r="AK318" s="66"/>
      <c r="AL318" s="66"/>
      <c r="AM318" s="66"/>
      <c r="AN318" s="68">
        <v>42371.52244212963</v>
      </c>
      <c r="AO318" s="66"/>
      <c r="AP318" s="66" t="b">
        <v>1</v>
      </c>
      <c r="AQ318" s="66" t="b">
        <v>1</v>
      </c>
      <c r="AR318" s="66" t="b">
        <v>0</v>
      </c>
      <c r="AS318" s="66" t="s">
        <v>297</v>
      </c>
      <c r="AT318" s="66">
        <v>0</v>
      </c>
      <c r="AU318" s="66"/>
      <c r="AV318" s="66" t="b">
        <v>0</v>
      </c>
      <c r="AW318" s="66" t="s">
        <v>423</v>
      </c>
      <c r="AX318" s="69" t="s">
        <v>3899</v>
      </c>
      <c r="AY318" s="66" t="s">
        <v>66</v>
      </c>
      <c r="AZ318" s="48"/>
      <c r="BA318" s="48"/>
      <c r="BB318" s="48"/>
      <c r="BC318" s="48"/>
      <c r="BD318" s="48"/>
      <c r="BE318" s="48"/>
      <c r="BF318" s="118" t="s">
        <v>8961</v>
      </c>
      <c r="BG318" s="118" t="s">
        <v>8961</v>
      </c>
      <c r="BH318" s="118" t="s">
        <v>9290</v>
      </c>
      <c r="BI318" s="118" t="s">
        <v>9290</v>
      </c>
      <c r="BJ318" s="117" t="s">
        <v>3913</v>
      </c>
      <c r="BK318" s="120" t="str">
        <f>VLOOKUP(Vertices[[#This Row],[State]],'Sentiment Classification'!E:G,3,FALSE)</f>
        <v>South</v>
      </c>
      <c r="BL318" s="65" t="str">
        <f>REPLACE(INDEX(GroupVertices[Group], MATCH(Vertices[[#This Row],[Vertex]],GroupVertices[Vertex],0)),1,1,"")</f>
        <v>outh</v>
      </c>
    </row>
    <row r="319" spans="1:64" x14ac:dyDescent="0.25">
      <c r="A319" s="64" t="s">
        <v>3840</v>
      </c>
      <c r="B319" s="79"/>
      <c r="C319" s="79"/>
      <c r="D319" s="87"/>
      <c r="E319" s="104"/>
      <c r="F319" s="75" t="s">
        <v>3896</v>
      </c>
      <c r="G319" s="105"/>
      <c r="H319" s="77"/>
      <c r="I319" s="90"/>
      <c r="J319" s="106"/>
      <c r="K319" s="77" t="s">
        <v>3908</v>
      </c>
      <c r="L319" s="107"/>
      <c r="M319" s="101">
        <v>5408.30712890625</v>
      </c>
      <c r="N319" s="101">
        <v>5489.38330078125</v>
      </c>
      <c r="O319" s="102"/>
      <c r="P319" s="103"/>
      <c r="Q319" s="103"/>
      <c r="R319" s="73"/>
      <c r="S319" s="48">
        <v>5</v>
      </c>
      <c r="T319" s="48">
        <v>0</v>
      </c>
      <c r="U319" s="49">
        <v>1818.333333</v>
      </c>
      <c r="V319" s="49">
        <v>1.366E-3</v>
      </c>
      <c r="W319" s="49">
        <v>1.2999999999999999E-4</v>
      </c>
      <c r="X319" s="49">
        <v>1.940304</v>
      </c>
      <c r="Y319" s="49">
        <v>0</v>
      </c>
      <c r="Z319" s="49">
        <v>0</v>
      </c>
      <c r="AA319" s="91">
        <v>319</v>
      </c>
      <c r="AB319" s="91"/>
      <c r="AC319" s="92"/>
      <c r="AD319" s="66" t="s">
        <v>3876</v>
      </c>
      <c r="AE319" s="66">
        <v>1</v>
      </c>
      <c r="AF319" s="66">
        <v>44961</v>
      </c>
      <c r="AG319" s="66">
        <v>104</v>
      </c>
      <c r="AH319" s="66">
        <v>3</v>
      </c>
      <c r="AI319" s="66">
        <v>19800</v>
      </c>
      <c r="AJ319" s="66" t="s">
        <v>3881</v>
      </c>
      <c r="AK319" s="66" t="s">
        <v>365</v>
      </c>
      <c r="AL319" s="69" t="s">
        <v>3887</v>
      </c>
      <c r="AM319" s="66" t="s">
        <v>477</v>
      </c>
      <c r="AN319" s="68">
        <v>42229.482847222222</v>
      </c>
      <c r="AO319" s="69" t="s">
        <v>3892</v>
      </c>
      <c r="AP319" s="66" t="b">
        <v>1</v>
      </c>
      <c r="AQ319" s="66" t="b">
        <v>0</v>
      </c>
      <c r="AR319" s="66" t="b">
        <v>0</v>
      </c>
      <c r="AS319" s="66" t="s">
        <v>297</v>
      </c>
      <c r="AT319" s="66">
        <v>2</v>
      </c>
      <c r="AU319" s="69" t="s">
        <v>409</v>
      </c>
      <c r="AV319" s="66" t="b">
        <v>0</v>
      </c>
      <c r="AW319" s="66" t="s">
        <v>423</v>
      </c>
      <c r="AX319" s="69" t="s">
        <v>3900</v>
      </c>
      <c r="AY319" s="66" t="s">
        <v>65</v>
      </c>
      <c r="AZ319" s="48"/>
      <c r="BA319" s="48"/>
      <c r="BB319" s="48"/>
      <c r="BC319" s="48"/>
      <c r="BD319" s="48"/>
      <c r="BE319" s="48"/>
      <c r="BF319" s="48"/>
      <c r="BG319" s="48"/>
      <c r="BH319" s="48"/>
      <c r="BI319" s="48"/>
      <c r="BJ319" s="117" t="s">
        <v>9452</v>
      </c>
      <c r="BK319" s="119" t="s">
        <v>9452</v>
      </c>
      <c r="BL319" s="65" t="str">
        <f>REPLACE(INDEX(GroupVertices[Group], MATCH(Vertices[[#This Row],[Vertex]],GroupVertices[Vertex],0)),1,1,"")</f>
        <v>A</v>
      </c>
    </row>
    <row r="320" spans="1:64" x14ac:dyDescent="0.25">
      <c r="A320" s="64" t="s">
        <v>3836</v>
      </c>
      <c r="B320" s="79"/>
      <c r="C320" s="79"/>
      <c r="D320" s="87"/>
      <c r="E320" s="104"/>
      <c r="F320" s="75" t="s">
        <v>3851</v>
      </c>
      <c r="G320" s="105"/>
      <c r="H320" s="77"/>
      <c r="I320" s="90"/>
      <c r="J320" s="106"/>
      <c r="K320" s="77" t="s">
        <v>3909</v>
      </c>
      <c r="L320" s="107"/>
      <c r="M320" s="101">
        <v>8890.4072265625</v>
      </c>
      <c r="N320" s="101">
        <v>2204.56591796875</v>
      </c>
      <c r="O320" s="102"/>
      <c r="P320" s="103"/>
      <c r="Q320" s="103"/>
      <c r="R320" s="73"/>
      <c r="S320" s="48">
        <v>0</v>
      </c>
      <c r="T320" s="48">
        <v>1</v>
      </c>
      <c r="U320" s="49">
        <v>0</v>
      </c>
      <c r="V320" s="49">
        <v>1.374E-3</v>
      </c>
      <c r="W320" s="49">
        <v>4.1599999999999997E-4</v>
      </c>
      <c r="X320" s="49">
        <v>0.44704100000000002</v>
      </c>
      <c r="Y320" s="49">
        <v>0</v>
      </c>
      <c r="Z320" s="49">
        <v>0</v>
      </c>
      <c r="AA320" s="91">
        <v>320</v>
      </c>
      <c r="AB320" s="91"/>
      <c r="AC320" s="92"/>
      <c r="AD320" s="66" t="s">
        <v>3877</v>
      </c>
      <c r="AE320" s="66">
        <v>98</v>
      </c>
      <c r="AF320" s="66">
        <v>4</v>
      </c>
      <c r="AG320" s="66">
        <v>8</v>
      </c>
      <c r="AH320" s="66">
        <v>1</v>
      </c>
      <c r="AI320" s="66"/>
      <c r="AJ320" s="66"/>
      <c r="AK320" s="66" t="s">
        <v>3885</v>
      </c>
      <c r="AL320" s="66"/>
      <c r="AM320" s="66"/>
      <c r="AN320" s="68">
        <v>42687.839201388888</v>
      </c>
      <c r="AO320" s="66"/>
      <c r="AP320" s="66" t="b">
        <v>1</v>
      </c>
      <c r="AQ320" s="66" t="b">
        <v>0</v>
      </c>
      <c r="AR320" s="66" t="b">
        <v>0</v>
      </c>
      <c r="AS320" s="66" t="s">
        <v>297</v>
      </c>
      <c r="AT320" s="66">
        <v>0</v>
      </c>
      <c r="AU320" s="66"/>
      <c r="AV320" s="66" t="b">
        <v>0</v>
      </c>
      <c r="AW320" s="66" t="s">
        <v>423</v>
      </c>
      <c r="AX320" s="69" t="s">
        <v>3901</v>
      </c>
      <c r="AY320" s="66" t="s">
        <v>66</v>
      </c>
      <c r="AZ320" s="48"/>
      <c r="BA320" s="48"/>
      <c r="BB320" s="48"/>
      <c r="BC320" s="48"/>
      <c r="BD320" s="48"/>
      <c r="BE320" s="48"/>
      <c r="BF320" s="118" t="s">
        <v>8962</v>
      </c>
      <c r="BG320" s="118" t="s">
        <v>8962</v>
      </c>
      <c r="BH320" s="118" t="s">
        <v>9291</v>
      </c>
      <c r="BI320" s="118" t="s">
        <v>9291</v>
      </c>
      <c r="BJ320" s="117" t="s">
        <v>3913</v>
      </c>
      <c r="BK320" s="120" t="str">
        <f>VLOOKUP(Vertices[[#This Row],[State]],'Sentiment Classification'!E:G,3,FALSE)</f>
        <v>South</v>
      </c>
      <c r="BL320" s="65" t="str">
        <f>REPLACE(INDEX(GroupVertices[Group], MATCH(Vertices[[#This Row],[Vertex]],GroupVertices[Vertex],0)),1,1,"")</f>
        <v>outh</v>
      </c>
    </row>
    <row r="321" spans="1:64" x14ac:dyDescent="0.25">
      <c r="A321" s="64" t="s">
        <v>3837</v>
      </c>
      <c r="B321" s="79"/>
      <c r="C321" s="79"/>
      <c r="D321" s="87"/>
      <c r="E321" s="104"/>
      <c r="F321" s="75" t="s">
        <v>3852</v>
      </c>
      <c r="G321" s="105"/>
      <c r="H321" s="77"/>
      <c r="I321" s="90"/>
      <c r="J321" s="106"/>
      <c r="K321" s="77" t="s">
        <v>3910</v>
      </c>
      <c r="L321" s="107"/>
      <c r="M321" s="101">
        <v>8918.8740234375</v>
      </c>
      <c r="N321" s="101">
        <v>2143.189208984375</v>
      </c>
      <c r="O321" s="102"/>
      <c r="P321" s="103"/>
      <c r="Q321" s="103"/>
      <c r="R321" s="73"/>
      <c r="S321" s="48">
        <v>0</v>
      </c>
      <c r="T321" s="48">
        <v>1</v>
      </c>
      <c r="U321" s="49">
        <v>0</v>
      </c>
      <c r="V321" s="49">
        <v>1.4840000000000001E-3</v>
      </c>
      <c r="W321" s="49">
        <v>9.9700000000000006E-4</v>
      </c>
      <c r="X321" s="49">
        <v>0.48002499999999998</v>
      </c>
      <c r="Y321" s="49">
        <v>0</v>
      </c>
      <c r="Z321" s="49">
        <v>0</v>
      </c>
      <c r="AA321" s="91">
        <v>321</v>
      </c>
      <c r="AB321" s="91"/>
      <c r="AC321" s="92"/>
      <c r="AD321" s="66" t="s">
        <v>3878</v>
      </c>
      <c r="AE321" s="66">
        <v>8</v>
      </c>
      <c r="AF321" s="66">
        <v>1</v>
      </c>
      <c r="AG321" s="66">
        <v>17</v>
      </c>
      <c r="AH321" s="66">
        <v>2</v>
      </c>
      <c r="AI321" s="66"/>
      <c r="AJ321" s="66"/>
      <c r="AK321" s="66" t="s">
        <v>1163</v>
      </c>
      <c r="AL321" s="66"/>
      <c r="AM321" s="66"/>
      <c r="AN321" s="68">
        <v>42855.282708333332</v>
      </c>
      <c r="AO321" s="66"/>
      <c r="AP321" s="66" t="b">
        <v>1</v>
      </c>
      <c r="AQ321" s="66" t="b">
        <v>0</v>
      </c>
      <c r="AR321" s="66" t="b">
        <v>0</v>
      </c>
      <c r="AS321" s="66" t="s">
        <v>297</v>
      </c>
      <c r="AT321" s="66">
        <v>0</v>
      </c>
      <c r="AU321" s="66"/>
      <c r="AV321" s="66" t="b">
        <v>0</v>
      </c>
      <c r="AW321" s="66" t="s">
        <v>423</v>
      </c>
      <c r="AX321" s="69" t="s">
        <v>3902</v>
      </c>
      <c r="AY321" s="66" t="s">
        <v>66</v>
      </c>
      <c r="AZ321" s="48"/>
      <c r="BA321" s="48"/>
      <c r="BB321" s="48"/>
      <c r="BC321" s="48"/>
      <c r="BD321" s="48"/>
      <c r="BE321" s="48"/>
      <c r="BF321" s="118" t="s">
        <v>8963</v>
      </c>
      <c r="BG321" s="118" t="s">
        <v>8963</v>
      </c>
      <c r="BH321" s="118" t="s">
        <v>9292</v>
      </c>
      <c r="BI321" s="118" t="s">
        <v>9292</v>
      </c>
      <c r="BJ321" s="117" t="s">
        <v>3913</v>
      </c>
      <c r="BK321" s="120" t="str">
        <f>VLOOKUP(Vertices[[#This Row],[State]],'Sentiment Classification'!E:G,3,FALSE)</f>
        <v>South</v>
      </c>
      <c r="BL321" s="65" t="str">
        <f>REPLACE(INDEX(GroupVertices[Group], MATCH(Vertices[[#This Row],[Vertex]],GroupVertices[Vertex],0)),1,1,"")</f>
        <v>outh</v>
      </c>
    </row>
    <row r="322" spans="1:64" x14ac:dyDescent="0.25">
      <c r="A322" s="64" t="s">
        <v>3838</v>
      </c>
      <c r="B322" s="79"/>
      <c r="C322" s="79"/>
      <c r="D322" s="87"/>
      <c r="E322" s="104"/>
      <c r="F322" s="75" t="s">
        <v>3853</v>
      </c>
      <c r="G322" s="105"/>
      <c r="H322" s="77"/>
      <c r="I322" s="90"/>
      <c r="J322" s="106"/>
      <c r="K322" s="77" t="s">
        <v>3911</v>
      </c>
      <c r="L322" s="107"/>
      <c r="M322" s="101">
        <v>8912.5771484375</v>
      </c>
      <c r="N322" s="101">
        <v>2261.436279296875</v>
      </c>
      <c r="O322" s="102"/>
      <c r="P322" s="103"/>
      <c r="Q322" s="103"/>
      <c r="R322" s="73"/>
      <c r="S322" s="48">
        <v>1</v>
      </c>
      <c r="T322" s="48">
        <v>0</v>
      </c>
      <c r="U322" s="49">
        <v>0</v>
      </c>
      <c r="V322" s="49">
        <v>1</v>
      </c>
      <c r="W322" s="49">
        <v>0</v>
      </c>
      <c r="X322" s="49">
        <v>0.99999899999999997</v>
      </c>
      <c r="Y322" s="49">
        <v>0</v>
      </c>
      <c r="Z322" s="49">
        <v>0</v>
      </c>
      <c r="AA322" s="91">
        <v>322</v>
      </c>
      <c r="AB322" s="91"/>
      <c r="AC322" s="92"/>
      <c r="AD322" s="66" t="s">
        <v>3879</v>
      </c>
      <c r="AE322" s="66">
        <v>190</v>
      </c>
      <c r="AF322" s="66">
        <v>34769</v>
      </c>
      <c r="AG322" s="66">
        <v>244931</v>
      </c>
      <c r="AH322" s="66">
        <v>8</v>
      </c>
      <c r="AI322" s="66"/>
      <c r="AJ322" s="66" t="s">
        <v>3882</v>
      </c>
      <c r="AK322" s="66"/>
      <c r="AL322" s="69" t="s">
        <v>3888</v>
      </c>
      <c r="AM322" s="66"/>
      <c r="AN322" s="68">
        <v>41451.041851851849</v>
      </c>
      <c r="AO322" s="69" t="s">
        <v>3893</v>
      </c>
      <c r="AP322" s="66" t="b">
        <v>0</v>
      </c>
      <c r="AQ322" s="66" t="b">
        <v>0</v>
      </c>
      <c r="AR322" s="66" t="b">
        <v>0</v>
      </c>
      <c r="AS322" s="66" t="s">
        <v>658</v>
      </c>
      <c r="AT322" s="66">
        <v>68</v>
      </c>
      <c r="AU322" s="69" t="s">
        <v>3895</v>
      </c>
      <c r="AV322" s="66" t="b">
        <v>0</v>
      </c>
      <c r="AW322" s="66" t="s">
        <v>423</v>
      </c>
      <c r="AX322" s="69" t="s">
        <v>3903</v>
      </c>
      <c r="AY322" s="66" t="s">
        <v>66</v>
      </c>
      <c r="AZ322" s="48"/>
      <c r="BA322" s="48"/>
      <c r="BB322" s="48"/>
      <c r="BC322" s="48"/>
      <c r="BD322" s="48"/>
      <c r="BE322" s="48"/>
      <c r="BF322" s="118"/>
      <c r="BG322" s="118"/>
      <c r="BH322" s="118"/>
      <c r="BI322" s="118"/>
      <c r="BJ322" s="117" t="s">
        <v>3913</v>
      </c>
      <c r="BK322" s="120" t="str">
        <f>VLOOKUP(Vertices[[#This Row],[State]],'Sentiment Classification'!E:G,3,FALSE)</f>
        <v>South</v>
      </c>
      <c r="BL322" s="65" t="str">
        <f>REPLACE(INDEX(GroupVertices[Group], MATCH(Vertices[[#This Row],[Vertex]],GroupVertices[Vertex],0)),1,1,"")</f>
        <v>outh</v>
      </c>
    </row>
    <row r="323" spans="1:64" x14ac:dyDescent="0.25">
      <c r="A323" s="80" t="s">
        <v>3839</v>
      </c>
      <c r="B323" s="86"/>
      <c r="C323" s="86"/>
      <c r="D323" s="94"/>
      <c r="E323" s="96"/>
      <c r="F323" s="76" t="s">
        <v>3854</v>
      </c>
      <c r="G323" s="86"/>
      <c r="H323" s="78"/>
      <c r="I323" s="97"/>
      <c r="J323" s="97"/>
      <c r="K323" s="78" t="s">
        <v>3912</v>
      </c>
      <c r="L323" s="108"/>
      <c r="M323" s="109">
        <v>9093.712890625</v>
      </c>
      <c r="N323" s="109">
        <v>1950.241943359375</v>
      </c>
      <c r="O323" s="110"/>
      <c r="P323" s="111"/>
      <c r="Q323" s="111"/>
      <c r="R323" s="74"/>
      <c r="S323" s="48">
        <v>0</v>
      </c>
      <c r="T323" s="48">
        <v>1</v>
      </c>
      <c r="U323" s="49">
        <v>0</v>
      </c>
      <c r="V323" s="49">
        <v>1</v>
      </c>
      <c r="W323" s="49">
        <v>0</v>
      </c>
      <c r="X323" s="49">
        <v>0.99999899999999997</v>
      </c>
      <c r="Y323" s="49">
        <v>0</v>
      </c>
      <c r="Z323" s="49">
        <v>0</v>
      </c>
      <c r="AA323" s="112">
        <v>323</v>
      </c>
      <c r="AB323" s="112"/>
      <c r="AC323" s="99"/>
      <c r="AD323" s="81" t="s">
        <v>3880</v>
      </c>
      <c r="AE323" s="81">
        <v>5374</v>
      </c>
      <c r="AF323" s="81">
        <v>5655</v>
      </c>
      <c r="AG323" s="81">
        <v>22420</v>
      </c>
      <c r="AH323" s="81">
        <v>31</v>
      </c>
      <c r="AI323" s="81">
        <v>19800</v>
      </c>
      <c r="AJ323" s="81" t="s">
        <v>3883</v>
      </c>
      <c r="AK323" s="81" t="s">
        <v>3886</v>
      </c>
      <c r="AL323" s="84" t="s">
        <v>3889</v>
      </c>
      <c r="AM323" s="81" t="s">
        <v>477</v>
      </c>
      <c r="AN323" s="83">
        <v>41873.461539351854</v>
      </c>
      <c r="AO323" s="84" t="s">
        <v>3894</v>
      </c>
      <c r="AP323" s="81" t="b">
        <v>0</v>
      </c>
      <c r="AQ323" s="81" t="b">
        <v>0</v>
      </c>
      <c r="AR323" s="81" t="b">
        <v>0</v>
      </c>
      <c r="AS323" s="81" t="s">
        <v>297</v>
      </c>
      <c r="AT323" s="81">
        <v>224</v>
      </c>
      <c r="AU323" s="84" t="s">
        <v>409</v>
      </c>
      <c r="AV323" s="81" t="b">
        <v>0</v>
      </c>
      <c r="AW323" s="81" t="s">
        <v>423</v>
      </c>
      <c r="AX323" s="84" t="s">
        <v>3904</v>
      </c>
      <c r="AY323" s="81" t="s">
        <v>66</v>
      </c>
      <c r="AZ323" s="48"/>
      <c r="BA323" s="48"/>
      <c r="BB323" s="48"/>
      <c r="BC323" s="48"/>
      <c r="BD323" s="48"/>
      <c r="BE323" s="48"/>
      <c r="BF323" s="118" t="s">
        <v>8964</v>
      </c>
      <c r="BG323" s="118" t="s">
        <v>8964</v>
      </c>
      <c r="BH323" s="118" t="s">
        <v>9293</v>
      </c>
      <c r="BI323" s="118" t="s">
        <v>9293</v>
      </c>
      <c r="BJ323" s="117" t="s">
        <v>3913</v>
      </c>
      <c r="BK323" s="120" t="str">
        <f>VLOOKUP(Vertices[[#This Row],[State]],'Sentiment Classification'!E:G,3,FALSE)</f>
        <v>South</v>
      </c>
      <c r="BL323" s="65" t="str">
        <f>REPLACE(INDEX(GroupVertices[Group], MATCH(Vertices[[#This Row],[Vertex]],GroupVertices[Vertex],0)),1,1,"")</f>
        <v>outh</v>
      </c>
    </row>
    <row r="324" spans="1:64" x14ac:dyDescent="0.25">
      <c r="A324" s="64" t="s">
        <v>3914</v>
      </c>
      <c r="B324" s="79"/>
      <c r="C324" s="79"/>
      <c r="D324" s="87"/>
      <c r="E324" s="104"/>
      <c r="F324" s="75" t="s">
        <v>3943</v>
      </c>
      <c r="G324" s="105"/>
      <c r="H324" s="77"/>
      <c r="I324" s="90"/>
      <c r="J324" s="106"/>
      <c r="K324" s="77" t="s">
        <v>3947</v>
      </c>
      <c r="L324" s="107"/>
      <c r="M324" s="101">
        <v>593.91455078125</v>
      </c>
      <c r="N324" s="101">
        <v>9156.2158203125</v>
      </c>
      <c r="O324" s="102"/>
      <c r="P324" s="103"/>
      <c r="Q324" s="103"/>
      <c r="R324" s="73"/>
      <c r="S324" s="48">
        <v>0</v>
      </c>
      <c r="T324" s="48">
        <v>1</v>
      </c>
      <c r="U324" s="49">
        <v>0</v>
      </c>
      <c r="V324" s="49">
        <v>1.374E-3</v>
      </c>
      <c r="W324" s="49">
        <v>4.1599999999999997E-4</v>
      </c>
      <c r="X324" s="49">
        <v>0.44704100000000002</v>
      </c>
      <c r="Y324" s="49">
        <v>0</v>
      </c>
      <c r="Z324" s="49">
        <v>0</v>
      </c>
      <c r="AA324" s="91">
        <v>324</v>
      </c>
      <c r="AB324" s="91"/>
      <c r="AC324" s="92"/>
      <c r="AD324" s="66" t="s">
        <v>3935</v>
      </c>
      <c r="AE324" s="66">
        <v>948</v>
      </c>
      <c r="AF324" s="66">
        <v>33</v>
      </c>
      <c r="AG324" s="66">
        <v>177</v>
      </c>
      <c r="AH324" s="66">
        <v>1</v>
      </c>
      <c r="AI324" s="66">
        <v>19800</v>
      </c>
      <c r="AJ324" s="66"/>
      <c r="AK324" s="66" t="s">
        <v>3939</v>
      </c>
      <c r="AL324" s="66"/>
      <c r="AM324" s="66" t="s">
        <v>390</v>
      </c>
      <c r="AN324" s="68">
        <v>40881.248842592591</v>
      </c>
      <c r="AO324" s="66"/>
      <c r="AP324" s="66" t="b">
        <v>0</v>
      </c>
      <c r="AQ324" s="66" t="b">
        <v>0</v>
      </c>
      <c r="AR324" s="66" t="b">
        <v>0</v>
      </c>
      <c r="AS324" s="66" t="s">
        <v>297</v>
      </c>
      <c r="AT324" s="66">
        <v>0</v>
      </c>
      <c r="AU324" s="69" t="s">
        <v>1253</v>
      </c>
      <c r="AV324" s="66" t="b">
        <v>0</v>
      </c>
      <c r="AW324" s="66" t="s">
        <v>423</v>
      </c>
      <c r="AX324" s="69" t="s">
        <v>3944</v>
      </c>
      <c r="AY324" s="66" t="s">
        <v>66</v>
      </c>
      <c r="AZ324" s="48"/>
      <c r="BA324" s="48"/>
      <c r="BB324" s="48"/>
      <c r="BC324" s="48"/>
      <c r="BD324" s="48"/>
      <c r="BE324" s="48"/>
      <c r="BF324" s="118" t="s">
        <v>8965</v>
      </c>
      <c r="BG324" s="118" t="s">
        <v>8965</v>
      </c>
      <c r="BH324" s="118" t="s">
        <v>9294</v>
      </c>
      <c r="BI324" s="118" t="s">
        <v>9294</v>
      </c>
      <c r="BJ324" s="117" t="s">
        <v>3950</v>
      </c>
      <c r="BK324" s="120" t="str">
        <f>VLOOKUP(Vertices[[#This Row],[State]],'Sentiment Classification'!E:G,3,FALSE)</f>
        <v>East</v>
      </c>
      <c r="BL324" s="65" t="str">
        <f>REPLACE(INDEX(GroupVertices[Group], MATCH(Vertices[[#This Row],[Vertex]],GroupVertices[Vertex],0)),1,1,"")</f>
        <v>ast</v>
      </c>
    </row>
    <row r="325" spans="1:64" x14ac:dyDescent="0.25">
      <c r="A325" s="64" t="s">
        <v>3915</v>
      </c>
      <c r="B325" s="79"/>
      <c r="C325" s="79"/>
      <c r="D325" s="87"/>
      <c r="E325" s="104"/>
      <c r="F325" s="75" t="s">
        <v>3921</v>
      </c>
      <c r="G325" s="105"/>
      <c r="H325" s="77"/>
      <c r="I325" s="90"/>
      <c r="J325" s="106"/>
      <c r="K325" s="77" t="s">
        <v>3948</v>
      </c>
      <c r="L325" s="107"/>
      <c r="M325" s="101">
        <v>552.22265625</v>
      </c>
      <c r="N325" s="101">
        <v>8778.0185546875</v>
      </c>
      <c r="O325" s="102"/>
      <c r="P325" s="103"/>
      <c r="Q325" s="103"/>
      <c r="R325" s="73"/>
      <c r="S325" s="48">
        <v>0</v>
      </c>
      <c r="T325" s="48">
        <v>1</v>
      </c>
      <c r="U325" s="49">
        <v>0</v>
      </c>
      <c r="V325" s="49">
        <v>1.4840000000000001E-3</v>
      </c>
      <c r="W325" s="49">
        <v>9.9700000000000006E-4</v>
      </c>
      <c r="X325" s="49">
        <v>0.48002499999999998</v>
      </c>
      <c r="Y325" s="49">
        <v>0</v>
      </c>
      <c r="Z325" s="49">
        <v>0</v>
      </c>
      <c r="AA325" s="91">
        <v>325</v>
      </c>
      <c r="AB325" s="91"/>
      <c r="AC325" s="92"/>
      <c r="AD325" s="66" t="s">
        <v>3936</v>
      </c>
      <c r="AE325" s="66">
        <v>56</v>
      </c>
      <c r="AF325" s="66">
        <v>7</v>
      </c>
      <c r="AG325" s="66">
        <v>96</v>
      </c>
      <c r="AH325" s="66">
        <v>3</v>
      </c>
      <c r="AI325" s="66"/>
      <c r="AJ325" s="66"/>
      <c r="AK325" s="66"/>
      <c r="AL325" s="66"/>
      <c r="AM325" s="66"/>
      <c r="AN325" s="68">
        <v>42656.448680555557</v>
      </c>
      <c r="AO325" s="66"/>
      <c r="AP325" s="66" t="b">
        <v>1</v>
      </c>
      <c r="AQ325" s="66" t="b">
        <v>0</v>
      </c>
      <c r="AR325" s="66" t="b">
        <v>1</v>
      </c>
      <c r="AS325" s="66" t="s">
        <v>297</v>
      </c>
      <c r="AT325" s="66">
        <v>0</v>
      </c>
      <c r="AU325" s="66"/>
      <c r="AV325" s="66" t="b">
        <v>0</v>
      </c>
      <c r="AW325" s="66" t="s">
        <v>423</v>
      </c>
      <c r="AX325" s="69" t="s">
        <v>3945</v>
      </c>
      <c r="AY325" s="66" t="s">
        <v>66</v>
      </c>
      <c r="AZ325" s="48"/>
      <c r="BA325" s="48"/>
      <c r="BB325" s="48"/>
      <c r="BC325" s="48"/>
      <c r="BD325" s="48"/>
      <c r="BE325" s="48"/>
      <c r="BF325" s="118" t="s">
        <v>8966</v>
      </c>
      <c r="BG325" s="118" t="s">
        <v>8966</v>
      </c>
      <c r="BH325" s="118" t="s">
        <v>9295</v>
      </c>
      <c r="BI325" s="118" t="s">
        <v>9295</v>
      </c>
      <c r="BJ325" s="117" t="s">
        <v>3950</v>
      </c>
      <c r="BK325" s="120" t="str">
        <f>VLOOKUP(Vertices[[#This Row],[State]],'Sentiment Classification'!E:G,3,FALSE)</f>
        <v>East</v>
      </c>
      <c r="BL325" s="65" t="str">
        <f>REPLACE(INDEX(GroupVertices[Group], MATCH(Vertices[[#This Row],[Vertex]],GroupVertices[Vertex],0)),1,1,"")</f>
        <v>ast</v>
      </c>
    </row>
    <row r="326" spans="1:64" x14ac:dyDescent="0.25">
      <c r="A326" s="80" t="s">
        <v>3916</v>
      </c>
      <c r="B326" s="86"/>
      <c r="C326" s="86"/>
      <c r="D326" s="94"/>
      <c r="E326" s="96"/>
      <c r="F326" s="76" t="s">
        <v>3922</v>
      </c>
      <c r="G326" s="86"/>
      <c r="H326" s="78"/>
      <c r="I326" s="97"/>
      <c r="J326" s="97"/>
      <c r="K326" s="78" t="s">
        <v>3949</v>
      </c>
      <c r="L326" s="108"/>
      <c r="M326" s="109">
        <v>582.03216552734375</v>
      </c>
      <c r="N326" s="109">
        <v>8794.451171875</v>
      </c>
      <c r="O326" s="110"/>
      <c r="P326" s="111"/>
      <c r="Q326" s="111"/>
      <c r="R326" s="74"/>
      <c r="S326" s="48">
        <v>0</v>
      </c>
      <c r="T326" s="48">
        <v>1</v>
      </c>
      <c r="U326" s="49">
        <v>0</v>
      </c>
      <c r="V326" s="49">
        <v>1.4840000000000001E-3</v>
      </c>
      <c r="W326" s="49">
        <v>9.9700000000000006E-4</v>
      </c>
      <c r="X326" s="49">
        <v>0.48002499999999998</v>
      </c>
      <c r="Y326" s="49">
        <v>0</v>
      </c>
      <c r="Z326" s="49">
        <v>0</v>
      </c>
      <c r="AA326" s="112">
        <v>326</v>
      </c>
      <c r="AB326" s="112"/>
      <c r="AC326" s="99"/>
      <c r="AD326" s="81" t="s">
        <v>3937</v>
      </c>
      <c r="AE326" s="81">
        <v>609</v>
      </c>
      <c r="AF326" s="81">
        <v>57</v>
      </c>
      <c r="AG326" s="81">
        <v>133</v>
      </c>
      <c r="AH326" s="81">
        <v>301</v>
      </c>
      <c r="AI326" s="81">
        <v>19800</v>
      </c>
      <c r="AJ326" s="81" t="s">
        <v>3938</v>
      </c>
      <c r="AK326" s="81" t="s">
        <v>3940</v>
      </c>
      <c r="AL326" s="84" t="s">
        <v>3941</v>
      </c>
      <c r="AM326" s="81" t="s">
        <v>390</v>
      </c>
      <c r="AN326" s="83">
        <v>41764.276203703703</v>
      </c>
      <c r="AO326" s="84" t="s">
        <v>3942</v>
      </c>
      <c r="AP326" s="81" t="b">
        <v>1</v>
      </c>
      <c r="AQ326" s="81" t="b">
        <v>0</v>
      </c>
      <c r="AR326" s="81" t="b">
        <v>1</v>
      </c>
      <c r="AS326" s="81" t="s">
        <v>297</v>
      </c>
      <c r="AT326" s="81">
        <v>0</v>
      </c>
      <c r="AU326" s="84" t="s">
        <v>409</v>
      </c>
      <c r="AV326" s="81" t="b">
        <v>0</v>
      </c>
      <c r="AW326" s="81" t="s">
        <v>423</v>
      </c>
      <c r="AX326" s="84" t="s">
        <v>3946</v>
      </c>
      <c r="AY326" s="81" t="s">
        <v>66</v>
      </c>
      <c r="AZ326" s="48"/>
      <c r="BA326" s="48"/>
      <c r="BB326" s="48"/>
      <c r="BC326" s="48"/>
      <c r="BD326" s="48"/>
      <c r="BE326" s="48"/>
      <c r="BF326" s="118" t="s">
        <v>8967</v>
      </c>
      <c r="BG326" s="118" t="s">
        <v>8967</v>
      </c>
      <c r="BH326" s="118" t="s">
        <v>9296</v>
      </c>
      <c r="BI326" s="118" t="s">
        <v>9296</v>
      </c>
      <c r="BJ326" s="117" t="s">
        <v>3950</v>
      </c>
      <c r="BK326" s="120" t="str">
        <f>VLOOKUP(Vertices[[#This Row],[State]],'Sentiment Classification'!E:G,3,FALSE)</f>
        <v>East</v>
      </c>
      <c r="BL326" s="65" t="str">
        <f>REPLACE(INDEX(GroupVertices[Group], MATCH(Vertices[[#This Row],[Vertex]],GroupVertices[Vertex],0)),1,1,"")</f>
        <v>ast</v>
      </c>
    </row>
    <row r="327" spans="1:64" x14ac:dyDescent="0.25">
      <c r="A327" s="64" t="s">
        <v>3952</v>
      </c>
      <c r="B327" s="79"/>
      <c r="C327" s="79"/>
      <c r="D327" s="87"/>
      <c r="E327" s="104"/>
      <c r="F327" s="75" t="s">
        <v>3984</v>
      </c>
      <c r="G327" s="105"/>
      <c r="H327" s="77"/>
      <c r="I327" s="90"/>
      <c r="J327" s="106"/>
      <c r="K327" s="77" t="s">
        <v>3990</v>
      </c>
      <c r="L327" s="107"/>
      <c r="M327" s="101">
        <v>6015.97265625</v>
      </c>
      <c r="N327" s="101">
        <v>9212.228515625</v>
      </c>
      <c r="O327" s="102"/>
      <c r="P327" s="103"/>
      <c r="Q327" s="103"/>
      <c r="R327" s="73"/>
      <c r="S327" s="48"/>
      <c r="T327" s="48"/>
      <c r="U327" s="49"/>
      <c r="V327" s="49"/>
      <c r="W327" s="49"/>
      <c r="X327" s="49"/>
      <c r="Y327" s="49"/>
      <c r="Z327" s="49"/>
      <c r="AA327" s="91">
        <v>327</v>
      </c>
      <c r="AB327" s="91"/>
      <c r="AC327" s="92"/>
      <c r="AD327" s="66" t="s">
        <v>3973</v>
      </c>
      <c r="AE327" s="66">
        <v>116</v>
      </c>
      <c r="AF327" s="66">
        <v>153</v>
      </c>
      <c r="AG327" s="66">
        <v>261</v>
      </c>
      <c r="AH327" s="66">
        <v>553</v>
      </c>
      <c r="AI327" s="66"/>
      <c r="AJ327" s="66" t="s">
        <v>3977</v>
      </c>
      <c r="AK327" s="66" t="s">
        <v>3980</v>
      </c>
      <c r="AL327" s="66"/>
      <c r="AM327" s="66"/>
      <c r="AN327" s="68">
        <v>42617.225127314814</v>
      </c>
      <c r="AO327" s="69" t="s">
        <v>3983</v>
      </c>
      <c r="AP327" s="66" t="b">
        <v>0</v>
      </c>
      <c r="AQ327" s="66" t="b">
        <v>0</v>
      </c>
      <c r="AR327" s="66" t="b">
        <v>0</v>
      </c>
      <c r="AS327" s="66" t="s">
        <v>297</v>
      </c>
      <c r="AT327" s="66">
        <v>0</v>
      </c>
      <c r="AU327" s="69" t="s">
        <v>409</v>
      </c>
      <c r="AV327" s="66" t="b">
        <v>0</v>
      </c>
      <c r="AW327" s="66" t="s">
        <v>423</v>
      </c>
      <c r="AX327" s="69" t="s">
        <v>3986</v>
      </c>
      <c r="AY327" s="66" t="s">
        <v>66</v>
      </c>
      <c r="AZ327" s="48"/>
      <c r="BA327" s="48"/>
      <c r="BB327" s="48"/>
      <c r="BC327" s="48"/>
      <c r="BD327" s="48"/>
      <c r="BE327" s="48"/>
      <c r="BF327" s="118"/>
      <c r="BG327" s="118"/>
      <c r="BH327" s="118"/>
      <c r="BI327" s="118"/>
      <c r="BJ327" s="117" t="s">
        <v>3951</v>
      </c>
      <c r="BK327" s="120" t="str">
        <f>VLOOKUP(Vertices[[#This Row],[State]],'Sentiment Classification'!E:G,3,FALSE)</f>
        <v>North</v>
      </c>
      <c r="BL327" s="65" t="s">
        <v>9475</v>
      </c>
    </row>
    <row r="328" spans="1:64" x14ac:dyDescent="0.25">
      <c r="A328" s="64" t="s">
        <v>3953</v>
      </c>
      <c r="B328" s="79"/>
      <c r="C328" s="79"/>
      <c r="D328" s="87"/>
      <c r="E328" s="104"/>
      <c r="F328" s="75" t="s">
        <v>3962</v>
      </c>
      <c r="G328" s="105"/>
      <c r="H328" s="77"/>
      <c r="I328" s="90"/>
      <c r="J328" s="106"/>
      <c r="K328" s="77" t="s">
        <v>3991</v>
      </c>
      <c r="L328" s="107"/>
      <c r="M328" s="101">
        <v>2750.1015625</v>
      </c>
      <c r="N328" s="101">
        <v>3398.962158203125</v>
      </c>
      <c r="O328" s="102"/>
      <c r="P328" s="103"/>
      <c r="Q328" s="103"/>
      <c r="R328" s="73"/>
      <c r="S328" s="48">
        <v>0</v>
      </c>
      <c r="T328" s="48">
        <v>1</v>
      </c>
      <c r="U328" s="49">
        <v>0</v>
      </c>
      <c r="V328" s="49">
        <v>1.4840000000000001E-3</v>
      </c>
      <c r="W328" s="49">
        <v>9.9700000000000006E-4</v>
      </c>
      <c r="X328" s="49">
        <v>0.48002499999999998</v>
      </c>
      <c r="Y328" s="49">
        <v>0</v>
      </c>
      <c r="Z328" s="49">
        <v>0</v>
      </c>
      <c r="AA328" s="91">
        <v>328</v>
      </c>
      <c r="AB328" s="91"/>
      <c r="AC328" s="92"/>
      <c r="AD328" s="66" t="s">
        <v>3974</v>
      </c>
      <c r="AE328" s="66">
        <v>298</v>
      </c>
      <c r="AF328" s="66">
        <v>43</v>
      </c>
      <c r="AG328" s="66">
        <v>108</v>
      </c>
      <c r="AH328" s="66">
        <v>76</v>
      </c>
      <c r="AI328" s="66"/>
      <c r="AJ328" s="66"/>
      <c r="AK328" s="66" t="s">
        <v>3981</v>
      </c>
      <c r="AL328" s="66"/>
      <c r="AM328" s="66"/>
      <c r="AN328" s="68">
        <v>40199.680775462963</v>
      </c>
      <c r="AO328" s="66"/>
      <c r="AP328" s="66" t="b">
        <v>1</v>
      </c>
      <c r="AQ328" s="66" t="b">
        <v>0</v>
      </c>
      <c r="AR328" s="66" t="b">
        <v>1</v>
      </c>
      <c r="AS328" s="66" t="s">
        <v>297</v>
      </c>
      <c r="AT328" s="66">
        <v>0</v>
      </c>
      <c r="AU328" s="69" t="s">
        <v>409</v>
      </c>
      <c r="AV328" s="66" t="b">
        <v>0</v>
      </c>
      <c r="AW328" s="66" t="s">
        <v>423</v>
      </c>
      <c r="AX328" s="69" t="s">
        <v>3987</v>
      </c>
      <c r="AY328" s="66" t="s">
        <v>66</v>
      </c>
      <c r="AZ328" s="48" t="s">
        <v>3960</v>
      </c>
      <c r="BA328" s="48" t="s">
        <v>3960</v>
      </c>
      <c r="BB328" s="48" t="s">
        <v>525</v>
      </c>
      <c r="BC328" s="48" t="s">
        <v>525</v>
      </c>
      <c r="BD328" s="48"/>
      <c r="BE328" s="48"/>
      <c r="BF328" s="118" t="s">
        <v>8968</v>
      </c>
      <c r="BG328" s="118" t="s">
        <v>8968</v>
      </c>
      <c r="BH328" s="118" t="s">
        <v>9297</v>
      </c>
      <c r="BI328" s="118" t="s">
        <v>9297</v>
      </c>
      <c r="BJ328" s="117" t="s">
        <v>3951</v>
      </c>
      <c r="BK328" s="120" t="str">
        <f>VLOOKUP(Vertices[[#This Row],[State]],'Sentiment Classification'!E:G,3,FALSE)</f>
        <v>North</v>
      </c>
      <c r="BL328" s="65" t="str">
        <f>REPLACE(INDEX(GroupVertices[Group], MATCH(Vertices[[#This Row],[Vertex]],GroupVertices[Vertex],0)),1,1,"")</f>
        <v>orth</v>
      </c>
    </row>
    <row r="329" spans="1:64" x14ac:dyDescent="0.25">
      <c r="A329" s="64" t="s">
        <v>3954</v>
      </c>
      <c r="B329" s="79"/>
      <c r="C329" s="79"/>
      <c r="D329" s="87"/>
      <c r="E329" s="104"/>
      <c r="F329" s="75" t="s">
        <v>3963</v>
      </c>
      <c r="G329" s="105"/>
      <c r="H329" s="77"/>
      <c r="I329" s="90"/>
      <c r="J329" s="106"/>
      <c r="K329" s="77" t="s">
        <v>3992</v>
      </c>
      <c r="L329" s="107"/>
      <c r="M329" s="101">
        <v>3352.1357421875</v>
      </c>
      <c r="N329" s="101">
        <v>3077.677978515625</v>
      </c>
      <c r="O329" s="102"/>
      <c r="P329" s="103"/>
      <c r="Q329" s="103"/>
      <c r="R329" s="73"/>
      <c r="S329" s="48">
        <v>0</v>
      </c>
      <c r="T329" s="48">
        <v>2</v>
      </c>
      <c r="U329" s="49">
        <v>424</v>
      </c>
      <c r="V329" s="49">
        <v>1.062E-3</v>
      </c>
      <c r="W329" s="49">
        <v>2.5999999999999998E-5</v>
      </c>
      <c r="X329" s="49">
        <v>0.95084400000000002</v>
      </c>
      <c r="Y329" s="49">
        <v>0</v>
      </c>
      <c r="Z329" s="49">
        <v>0</v>
      </c>
      <c r="AA329" s="91">
        <v>329</v>
      </c>
      <c r="AB329" s="91"/>
      <c r="AC329" s="92"/>
      <c r="AD329" s="66" t="s">
        <v>3975</v>
      </c>
      <c r="AE329" s="66">
        <v>176</v>
      </c>
      <c r="AF329" s="66">
        <v>60</v>
      </c>
      <c r="AG329" s="66">
        <v>464</v>
      </c>
      <c r="AH329" s="66">
        <v>420</v>
      </c>
      <c r="AI329" s="66">
        <v>19800</v>
      </c>
      <c r="AJ329" s="66" t="s">
        <v>3978</v>
      </c>
      <c r="AK329" s="66" t="s">
        <v>3982</v>
      </c>
      <c r="AL329" s="69" t="s">
        <v>1899</v>
      </c>
      <c r="AM329" s="66" t="s">
        <v>387</v>
      </c>
      <c r="AN329" s="68">
        <v>40357.869687500002</v>
      </c>
      <c r="AO329" s="66"/>
      <c r="AP329" s="66" t="b">
        <v>0</v>
      </c>
      <c r="AQ329" s="66" t="b">
        <v>0</v>
      </c>
      <c r="AR329" s="66" t="b">
        <v>1</v>
      </c>
      <c r="AS329" s="66" t="s">
        <v>297</v>
      </c>
      <c r="AT329" s="66">
        <v>0</v>
      </c>
      <c r="AU329" s="69" t="s">
        <v>409</v>
      </c>
      <c r="AV329" s="66" t="b">
        <v>0</v>
      </c>
      <c r="AW329" s="66" t="s">
        <v>423</v>
      </c>
      <c r="AX329" s="69" t="s">
        <v>3988</v>
      </c>
      <c r="AY329" s="66" t="s">
        <v>66</v>
      </c>
      <c r="AZ329" s="48"/>
      <c r="BA329" s="48"/>
      <c r="BB329" s="48"/>
      <c r="BC329" s="48"/>
      <c r="BD329" s="48"/>
      <c r="BE329" s="48"/>
      <c r="BF329" s="118" t="s">
        <v>8969</v>
      </c>
      <c r="BG329" s="118" t="s">
        <v>8969</v>
      </c>
      <c r="BH329" s="118" t="s">
        <v>9298</v>
      </c>
      <c r="BI329" s="118" t="s">
        <v>9298</v>
      </c>
      <c r="BJ329" s="117" t="s">
        <v>3951</v>
      </c>
      <c r="BK329" s="120" t="str">
        <f>VLOOKUP(Vertices[[#This Row],[State]],'Sentiment Classification'!E:G,3,FALSE)</f>
        <v>North</v>
      </c>
      <c r="BL329" s="65" t="str">
        <f>REPLACE(INDEX(GroupVertices[Group], MATCH(Vertices[[#This Row],[Vertex]],GroupVertices[Vertex],0)),1,1,"")</f>
        <v>orth</v>
      </c>
    </row>
    <row r="330" spans="1:64" x14ac:dyDescent="0.25">
      <c r="A330" s="80" t="s">
        <v>3955</v>
      </c>
      <c r="B330" s="86"/>
      <c r="C330" s="86"/>
      <c r="D330" s="94"/>
      <c r="E330" s="96"/>
      <c r="F330" s="76" t="s">
        <v>3985</v>
      </c>
      <c r="G330" s="86"/>
      <c r="H330" s="78"/>
      <c r="I330" s="97"/>
      <c r="J330" s="97"/>
      <c r="K330" s="78" t="s">
        <v>3993</v>
      </c>
      <c r="L330" s="108"/>
      <c r="M330" s="109">
        <v>2819.01416015625</v>
      </c>
      <c r="N330" s="109">
        <v>3485.69287109375</v>
      </c>
      <c r="O330" s="110"/>
      <c r="P330" s="111"/>
      <c r="Q330" s="111"/>
      <c r="R330" s="74"/>
      <c r="S330" s="48">
        <v>1</v>
      </c>
      <c r="T330" s="48">
        <v>0</v>
      </c>
      <c r="U330" s="49">
        <v>0</v>
      </c>
      <c r="V330" s="49">
        <v>8.6700000000000004E-4</v>
      </c>
      <c r="W330" s="49">
        <v>9.9999999999999995E-7</v>
      </c>
      <c r="X330" s="49">
        <v>0.55410899999999996</v>
      </c>
      <c r="Y330" s="49">
        <v>0</v>
      </c>
      <c r="Z330" s="49">
        <v>0</v>
      </c>
      <c r="AA330" s="112">
        <v>330</v>
      </c>
      <c r="AB330" s="112"/>
      <c r="AC330" s="99"/>
      <c r="AD330" s="81" t="s">
        <v>3976</v>
      </c>
      <c r="AE330" s="81">
        <v>264</v>
      </c>
      <c r="AF330" s="81">
        <v>75</v>
      </c>
      <c r="AG330" s="81">
        <v>2928</v>
      </c>
      <c r="AH330" s="81">
        <v>2722</v>
      </c>
      <c r="AI330" s="81"/>
      <c r="AJ330" s="81" t="s">
        <v>3979</v>
      </c>
      <c r="AK330" s="81" t="s">
        <v>365</v>
      </c>
      <c r="AL330" s="81"/>
      <c r="AM330" s="81"/>
      <c r="AN330" s="83">
        <v>41851.607407407406</v>
      </c>
      <c r="AO330" s="81"/>
      <c r="AP330" s="81" t="b">
        <v>1</v>
      </c>
      <c r="AQ330" s="81" t="b">
        <v>0</v>
      </c>
      <c r="AR330" s="81" t="b">
        <v>0</v>
      </c>
      <c r="AS330" s="81" t="s">
        <v>297</v>
      </c>
      <c r="AT330" s="81">
        <v>5</v>
      </c>
      <c r="AU330" s="84" t="s">
        <v>409</v>
      </c>
      <c r="AV330" s="81" t="b">
        <v>0</v>
      </c>
      <c r="AW330" s="81" t="s">
        <v>423</v>
      </c>
      <c r="AX330" s="84" t="s">
        <v>3989</v>
      </c>
      <c r="AY330" s="81" t="s">
        <v>65</v>
      </c>
      <c r="AZ330" s="48"/>
      <c r="BA330" s="48"/>
      <c r="BB330" s="48"/>
      <c r="BC330" s="48"/>
      <c r="BD330" s="48"/>
      <c r="BE330" s="48"/>
      <c r="BF330" s="48"/>
      <c r="BG330" s="48"/>
      <c r="BH330" s="48"/>
      <c r="BI330" s="48"/>
      <c r="BJ330" s="117" t="s">
        <v>3951</v>
      </c>
      <c r="BK330" s="120" t="str">
        <f>VLOOKUP(Vertices[[#This Row],[State]],'Sentiment Classification'!E:G,3,FALSE)</f>
        <v>North</v>
      </c>
      <c r="BL330" s="65" t="str">
        <f>REPLACE(INDEX(GroupVertices[Group], MATCH(Vertices[[#This Row],[Vertex]],GroupVertices[Vertex],0)),1,1,"")</f>
        <v>orth</v>
      </c>
    </row>
    <row r="331" spans="1:64" x14ac:dyDescent="0.25">
      <c r="A331" s="64" t="s">
        <v>3994</v>
      </c>
      <c r="B331" s="79"/>
      <c r="C331" s="79"/>
      <c r="D331" s="87"/>
      <c r="E331" s="104"/>
      <c r="F331" s="75" t="s">
        <v>418</v>
      </c>
      <c r="G331" s="105"/>
      <c r="H331" s="77"/>
      <c r="I331" s="90"/>
      <c r="J331" s="106"/>
      <c r="K331" s="77" t="s">
        <v>4100</v>
      </c>
      <c r="L331" s="107"/>
      <c r="M331" s="101">
        <v>2831.1201171875</v>
      </c>
      <c r="N331" s="101">
        <v>3501.977294921875</v>
      </c>
      <c r="O331" s="102"/>
      <c r="P331" s="103"/>
      <c r="Q331" s="103"/>
      <c r="R331" s="73"/>
      <c r="S331" s="48">
        <v>0</v>
      </c>
      <c r="T331" s="48">
        <v>1</v>
      </c>
      <c r="U331" s="49">
        <v>0</v>
      </c>
      <c r="V331" s="49">
        <v>1.4840000000000001E-3</v>
      </c>
      <c r="W331" s="49">
        <v>9.9700000000000006E-4</v>
      </c>
      <c r="X331" s="49">
        <v>0.48002499999999998</v>
      </c>
      <c r="Y331" s="49">
        <v>0</v>
      </c>
      <c r="Z331" s="49">
        <v>0</v>
      </c>
      <c r="AA331" s="91">
        <v>331</v>
      </c>
      <c r="AB331" s="91"/>
      <c r="AC331" s="92"/>
      <c r="AD331" s="66" t="s">
        <v>4060</v>
      </c>
      <c r="AE331" s="66">
        <v>37</v>
      </c>
      <c r="AF331" s="66">
        <v>1</v>
      </c>
      <c r="AG331" s="66">
        <v>10</v>
      </c>
      <c r="AH331" s="66">
        <v>9</v>
      </c>
      <c r="AI331" s="66"/>
      <c r="AJ331" s="66"/>
      <c r="AK331" s="66"/>
      <c r="AL331" s="66"/>
      <c r="AM331" s="66"/>
      <c r="AN331" s="68">
        <v>42661.393425925926</v>
      </c>
      <c r="AO331" s="66"/>
      <c r="AP331" s="66" t="b">
        <v>1</v>
      </c>
      <c r="AQ331" s="66" t="b">
        <v>1</v>
      </c>
      <c r="AR331" s="66" t="b">
        <v>0</v>
      </c>
      <c r="AS331" s="66" t="s">
        <v>297</v>
      </c>
      <c r="AT331" s="66">
        <v>0</v>
      </c>
      <c r="AU331" s="66"/>
      <c r="AV331" s="66" t="b">
        <v>0</v>
      </c>
      <c r="AW331" s="66" t="s">
        <v>423</v>
      </c>
      <c r="AX331" s="69" t="s">
        <v>4088</v>
      </c>
      <c r="AY331" s="66" t="s">
        <v>66</v>
      </c>
      <c r="AZ331" s="48"/>
      <c r="BA331" s="48"/>
      <c r="BB331" s="48"/>
      <c r="BC331" s="48"/>
      <c r="BD331" s="48"/>
      <c r="BE331" s="48"/>
      <c r="BF331" s="118" t="s">
        <v>8970</v>
      </c>
      <c r="BG331" s="118" t="s">
        <v>8970</v>
      </c>
      <c r="BH331" s="118" t="s">
        <v>9299</v>
      </c>
      <c r="BI331" s="118" t="s">
        <v>9299</v>
      </c>
      <c r="BJ331" s="117" t="s">
        <v>4111</v>
      </c>
      <c r="BK331" s="120" t="str">
        <f>VLOOKUP(Vertices[[#This Row],[State]],'Sentiment Classification'!E:G,3,FALSE)</f>
        <v>North</v>
      </c>
      <c r="BL331" s="65" t="str">
        <f>REPLACE(INDEX(GroupVertices[Group], MATCH(Vertices[[#This Row],[Vertex]],GroupVertices[Vertex],0)),1,1,"")</f>
        <v>orth</v>
      </c>
    </row>
    <row r="332" spans="1:64" x14ac:dyDescent="0.25">
      <c r="A332" s="64" t="s">
        <v>3995</v>
      </c>
      <c r="B332" s="79"/>
      <c r="C332" s="79"/>
      <c r="D332" s="87"/>
      <c r="E332" s="104"/>
      <c r="F332" s="75" t="s">
        <v>4024</v>
      </c>
      <c r="G332" s="105"/>
      <c r="H332" s="77"/>
      <c r="I332" s="90"/>
      <c r="J332" s="106"/>
      <c r="K332" s="77" t="s">
        <v>4101</v>
      </c>
      <c r="L332" s="107"/>
      <c r="M332" s="101">
        <v>2756.3603515625</v>
      </c>
      <c r="N332" s="101">
        <v>3330.837158203125</v>
      </c>
      <c r="O332" s="102"/>
      <c r="P332" s="103"/>
      <c r="Q332" s="103"/>
      <c r="R332" s="73"/>
      <c r="S332" s="48">
        <v>0</v>
      </c>
      <c r="T332" s="48">
        <v>2</v>
      </c>
      <c r="U332" s="49">
        <v>543.288276</v>
      </c>
      <c r="V332" s="49">
        <v>1.8320000000000001E-3</v>
      </c>
      <c r="W332" s="49">
        <v>1.413E-3</v>
      </c>
      <c r="X332" s="49">
        <v>0.77706600000000003</v>
      </c>
      <c r="Y332" s="49">
        <v>0</v>
      </c>
      <c r="Z332" s="49">
        <v>0</v>
      </c>
      <c r="AA332" s="91">
        <v>332</v>
      </c>
      <c r="AB332" s="91"/>
      <c r="AC332" s="92"/>
      <c r="AD332" s="66" t="s">
        <v>4061</v>
      </c>
      <c r="AE332" s="66">
        <v>134</v>
      </c>
      <c r="AF332" s="66">
        <v>19</v>
      </c>
      <c r="AG332" s="66">
        <v>12</v>
      </c>
      <c r="AH332" s="66">
        <v>43</v>
      </c>
      <c r="AI332" s="66"/>
      <c r="AJ332" s="66"/>
      <c r="AK332" s="66" t="s">
        <v>4077</v>
      </c>
      <c r="AL332" s="66"/>
      <c r="AM332" s="66"/>
      <c r="AN332" s="68">
        <v>42577.078368055554</v>
      </c>
      <c r="AO332" s="66"/>
      <c r="AP332" s="66" t="b">
        <v>1</v>
      </c>
      <c r="AQ332" s="66" t="b">
        <v>0</v>
      </c>
      <c r="AR332" s="66" t="b">
        <v>0</v>
      </c>
      <c r="AS332" s="66" t="s">
        <v>297</v>
      </c>
      <c r="AT332" s="66">
        <v>0</v>
      </c>
      <c r="AU332" s="66"/>
      <c r="AV332" s="66" t="b">
        <v>0</v>
      </c>
      <c r="AW332" s="66" t="s">
        <v>423</v>
      </c>
      <c r="AX332" s="69" t="s">
        <v>4089</v>
      </c>
      <c r="AY332" s="66" t="s">
        <v>66</v>
      </c>
      <c r="AZ332" s="48"/>
      <c r="BA332" s="48"/>
      <c r="BB332" s="48"/>
      <c r="BC332" s="48"/>
      <c r="BD332" s="48"/>
      <c r="BE332" s="48"/>
      <c r="BF332" s="118" t="s">
        <v>8971</v>
      </c>
      <c r="BG332" s="118" t="s">
        <v>8971</v>
      </c>
      <c r="BH332" s="118" t="s">
        <v>9300</v>
      </c>
      <c r="BI332" s="118" t="s">
        <v>9300</v>
      </c>
      <c r="BJ332" s="117" t="s">
        <v>4111</v>
      </c>
      <c r="BK332" s="120" t="str">
        <f>VLOOKUP(Vertices[[#This Row],[State]],'Sentiment Classification'!E:G,3,FALSE)</f>
        <v>North</v>
      </c>
      <c r="BL332" s="65" t="str">
        <f>REPLACE(INDEX(GroupVertices[Group], MATCH(Vertices[[#This Row],[Vertex]],GroupVertices[Vertex],0)),1,1,"")</f>
        <v>orth</v>
      </c>
    </row>
    <row r="333" spans="1:64" x14ac:dyDescent="0.25">
      <c r="A333" s="64" t="s">
        <v>3996</v>
      </c>
      <c r="B333" s="79"/>
      <c r="C333" s="79"/>
      <c r="D333" s="87"/>
      <c r="E333" s="104"/>
      <c r="F333" s="75" t="s">
        <v>4025</v>
      </c>
      <c r="G333" s="105"/>
      <c r="H333" s="77"/>
      <c r="I333" s="90"/>
      <c r="J333" s="106"/>
      <c r="K333" s="77" t="s">
        <v>4102</v>
      </c>
      <c r="L333" s="107"/>
      <c r="M333" s="101">
        <v>2924.77978515625</v>
      </c>
      <c r="N333" s="101">
        <v>3551.1552734375</v>
      </c>
      <c r="O333" s="102"/>
      <c r="P333" s="103"/>
      <c r="Q333" s="103"/>
      <c r="R333" s="73"/>
      <c r="S333" s="48">
        <v>0</v>
      </c>
      <c r="T333" s="48">
        <v>1</v>
      </c>
      <c r="U333" s="49">
        <v>0</v>
      </c>
      <c r="V333" s="49">
        <v>7.6923000000000005E-2</v>
      </c>
      <c r="W333" s="49">
        <v>0</v>
      </c>
      <c r="X333" s="49">
        <v>0.60617699999999997</v>
      </c>
      <c r="Y333" s="49">
        <v>0</v>
      </c>
      <c r="Z333" s="49">
        <v>0</v>
      </c>
      <c r="AA333" s="91">
        <v>333</v>
      </c>
      <c r="AB333" s="91"/>
      <c r="AC333" s="92"/>
      <c r="AD333" s="66" t="s">
        <v>4062</v>
      </c>
      <c r="AE333" s="66">
        <v>65</v>
      </c>
      <c r="AF333" s="66">
        <v>48</v>
      </c>
      <c r="AG333" s="66">
        <v>326</v>
      </c>
      <c r="AH333" s="66">
        <v>966</v>
      </c>
      <c r="AI333" s="66"/>
      <c r="AJ333" s="66" t="s">
        <v>4071</v>
      </c>
      <c r="AK333" s="66" t="s">
        <v>4078</v>
      </c>
      <c r="AL333" s="66"/>
      <c r="AM333" s="66"/>
      <c r="AN333" s="68">
        <v>42816.360127314816</v>
      </c>
      <c r="AO333" s="66"/>
      <c r="AP333" s="66" t="b">
        <v>1</v>
      </c>
      <c r="AQ333" s="66" t="b">
        <v>0</v>
      </c>
      <c r="AR333" s="66" t="b">
        <v>0</v>
      </c>
      <c r="AS333" s="66" t="s">
        <v>297</v>
      </c>
      <c r="AT333" s="66">
        <v>0</v>
      </c>
      <c r="AU333" s="66"/>
      <c r="AV333" s="66" t="b">
        <v>0</v>
      </c>
      <c r="AW333" s="66" t="s">
        <v>423</v>
      </c>
      <c r="AX333" s="69" t="s">
        <v>4090</v>
      </c>
      <c r="AY333" s="66" t="s">
        <v>66</v>
      </c>
      <c r="AZ333" s="48" t="s">
        <v>8779</v>
      </c>
      <c r="BA333" s="48" t="s">
        <v>8779</v>
      </c>
      <c r="BB333" s="48" t="s">
        <v>8789</v>
      </c>
      <c r="BC333" s="48" t="s">
        <v>8789</v>
      </c>
      <c r="BD333" s="48"/>
      <c r="BE333" s="48"/>
      <c r="BF333" s="118" t="s">
        <v>8972</v>
      </c>
      <c r="BG333" s="118" t="s">
        <v>8972</v>
      </c>
      <c r="BH333" s="118" t="s">
        <v>9301</v>
      </c>
      <c r="BI333" s="118" t="s">
        <v>9301</v>
      </c>
      <c r="BJ333" s="117" t="s">
        <v>4111</v>
      </c>
      <c r="BK333" s="120" t="str">
        <f>VLOOKUP(Vertices[[#This Row],[State]],'Sentiment Classification'!E:G,3,FALSE)</f>
        <v>North</v>
      </c>
      <c r="BL333" s="65" t="str">
        <f>REPLACE(INDEX(GroupVertices[Group], MATCH(Vertices[[#This Row],[Vertex]],GroupVertices[Vertex],0)),1,1,"")</f>
        <v>orth</v>
      </c>
    </row>
    <row r="334" spans="1:64" x14ac:dyDescent="0.25">
      <c r="A334" s="64" t="s">
        <v>3997</v>
      </c>
      <c r="B334" s="79"/>
      <c r="C334" s="79"/>
      <c r="D334" s="87"/>
      <c r="E334" s="104"/>
      <c r="F334" s="75" t="s">
        <v>418</v>
      </c>
      <c r="G334" s="105"/>
      <c r="H334" s="77"/>
      <c r="I334" s="90"/>
      <c r="J334" s="106"/>
      <c r="K334" s="77" t="s">
        <v>4103</v>
      </c>
      <c r="L334" s="107"/>
      <c r="M334" s="101">
        <v>2793.9345703125</v>
      </c>
      <c r="N334" s="101">
        <v>3327.19384765625</v>
      </c>
      <c r="O334" s="102"/>
      <c r="P334" s="103"/>
      <c r="Q334" s="103"/>
      <c r="R334" s="73"/>
      <c r="S334" s="48">
        <v>0</v>
      </c>
      <c r="T334" s="48">
        <v>1</v>
      </c>
      <c r="U334" s="49">
        <v>0</v>
      </c>
      <c r="V334" s="49">
        <v>7.6923000000000005E-2</v>
      </c>
      <c r="W334" s="49">
        <v>0</v>
      </c>
      <c r="X334" s="49">
        <v>0.60617699999999997</v>
      </c>
      <c r="Y334" s="49">
        <v>0</v>
      </c>
      <c r="Z334" s="49">
        <v>0</v>
      </c>
      <c r="AA334" s="91">
        <v>334</v>
      </c>
      <c r="AB334" s="91"/>
      <c r="AC334" s="92"/>
      <c r="AD334" s="66" t="s">
        <v>4063</v>
      </c>
      <c r="AE334" s="66">
        <v>49</v>
      </c>
      <c r="AF334" s="66">
        <v>0</v>
      </c>
      <c r="AG334" s="66">
        <v>4</v>
      </c>
      <c r="AH334" s="66">
        <v>0</v>
      </c>
      <c r="AI334" s="66"/>
      <c r="AJ334" s="66"/>
      <c r="AK334" s="66"/>
      <c r="AL334" s="66"/>
      <c r="AM334" s="66"/>
      <c r="AN334" s="68">
        <v>42835.49359953704</v>
      </c>
      <c r="AO334" s="66"/>
      <c r="AP334" s="66" t="b">
        <v>1</v>
      </c>
      <c r="AQ334" s="66" t="b">
        <v>1</v>
      </c>
      <c r="AR334" s="66" t="b">
        <v>0</v>
      </c>
      <c r="AS334" s="66" t="s">
        <v>297</v>
      </c>
      <c r="AT334" s="66">
        <v>0</v>
      </c>
      <c r="AU334" s="66"/>
      <c r="AV334" s="66" t="b">
        <v>0</v>
      </c>
      <c r="AW334" s="66" t="s">
        <v>423</v>
      </c>
      <c r="AX334" s="69" t="s">
        <v>4091</v>
      </c>
      <c r="AY334" s="66" t="s">
        <v>66</v>
      </c>
      <c r="AZ334" s="48" t="s">
        <v>8780</v>
      </c>
      <c r="BA334" s="48" t="s">
        <v>8780</v>
      </c>
      <c r="BB334" s="48" t="s">
        <v>8788</v>
      </c>
      <c r="BC334" s="48" t="s">
        <v>8788</v>
      </c>
      <c r="BD334" s="48"/>
      <c r="BE334" s="48"/>
      <c r="BF334" s="118" t="s">
        <v>8973</v>
      </c>
      <c r="BG334" s="118" t="s">
        <v>8973</v>
      </c>
      <c r="BH334" s="118" t="s">
        <v>9302</v>
      </c>
      <c r="BI334" s="118" t="s">
        <v>9302</v>
      </c>
      <c r="BJ334" s="117" t="s">
        <v>4111</v>
      </c>
      <c r="BK334" s="120" t="str">
        <f>VLOOKUP(Vertices[[#This Row],[State]],'Sentiment Classification'!E:G,3,FALSE)</f>
        <v>North</v>
      </c>
      <c r="BL334" s="65" t="str">
        <f>REPLACE(INDEX(GroupVertices[Group], MATCH(Vertices[[#This Row],[Vertex]],GroupVertices[Vertex],0)),1,1,"")</f>
        <v>orth</v>
      </c>
    </row>
    <row r="335" spans="1:64" x14ac:dyDescent="0.25">
      <c r="A335" s="64" t="s">
        <v>3998</v>
      </c>
      <c r="B335" s="79"/>
      <c r="C335" s="79"/>
      <c r="D335" s="87"/>
      <c r="E335" s="104"/>
      <c r="F335" s="75" t="s">
        <v>4026</v>
      </c>
      <c r="G335" s="105"/>
      <c r="H335" s="77"/>
      <c r="I335" s="90"/>
      <c r="J335" s="106"/>
      <c r="K335" s="77" t="s">
        <v>4104</v>
      </c>
      <c r="L335" s="107"/>
      <c r="M335" s="101">
        <v>2922.465087890625</v>
      </c>
      <c r="N335" s="101">
        <v>3487.68310546875</v>
      </c>
      <c r="O335" s="102"/>
      <c r="P335" s="103"/>
      <c r="Q335" s="103"/>
      <c r="R335" s="73"/>
      <c r="S335" s="48">
        <v>0</v>
      </c>
      <c r="T335" s="48">
        <v>1</v>
      </c>
      <c r="U335" s="49">
        <v>0</v>
      </c>
      <c r="V335" s="49">
        <v>1</v>
      </c>
      <c r="W335" s="49">
        <v>0</v>
      </c>
      <c r="X335" s="49">
        <v>0.99999899999999997</v>
      </c>
      <c r="Y335" s="49">
        <v>0</v>
      </c>
      <c r="Z335" s="49">
        <v>0</v>
      </c>
      <c r="AA335" s="91">
        <v>335</v>
      </c>
      <c r="AB335" s="91"/>
      <c r="AC335" s="92"/>
      <c r="AD335" s="66" t="s">
        <v>4064</v>
      </c>
      <c r="AE335" s="66">
        <v>5001</v>
      </c>
      <c r="AF335" s="66">
        <v>575</v>
      </c>
      <c r="AG335" s="66">
        <v>487</v>
      </c>
      <c r="AH335" s="66">
        <v>496</v>
      </c>
      <c r="AI335" s="66"/>
      <c r="AJ335" s="66" t="s">
        <v>4072</v>
      </c>
      <c r="AK335" s="66" t="s">
        <v>364</v>
      </c>
      <c r="AL335" s="66"/>
      <c r="AM335" s="66"/>
      <c r="AN335" s="68">
        <v>42453.29886574074</v>
      </c>
      <c r="AO335" s="69" t="s">
        <v>4082</v>
      </c>
      <c r="AP335" s="66" t="b">
        <v>1</v>
      </c>
      <c r="AQ335" s="66" t="b">
        <v>0</v>
      </c>
      <c r="AR335" s="66" t="b">
        <v>0</v>
      </c>
      <c r="AS335" s="66" t="s">
        <v>297</v>
      </c>
      <c r="AT335" s="66">
        <v>1</v>
      </c>
      <c r="AU335" s="66"/>
      <c r="AV335" s="66" t="b">
        <v>0</v>
      </c>
      <c r="AW335" s="66" t="s">
        <v>423</v>
      </c>
      <c r="AX335" s="69" t="s">
        <v>4092</v>
      </c>
      <c r="AY335" s="66" t="s">
        <v>66</v>
      </c>
      <c r="AZ335" s="48"/>
      <c r="BA335" s="48"/>
      <c r="BB335" s="48"/>
      <c r="BC335" s="48"/>
      <c r="BD335" s="48"/>
      <c r="BE335" s="48"/>
      <c r="BF335" s="118" t="s">
        <v>8974</v>
      </c>
      <c r="BG335" s="118" t="s">
        <v>8974</v>
      </c>
      <c r="BH335" s="118" t="s">
        <v>9303</v>
      </c>
      <c r="BI335" s="118" t="s">
        <v>9303</v>
      </c>
      <c r="BJ335" s="117" t="s">
        <v>4111</v>
      </c>
      <c r="BK335" s="120" t="str">
        <f>VLOOKUP(Vertices[[#This Row],[State]],'Sentiment Classification'!E:G,3,FALSE)</f>
        <v>North</v>
      </c>
      <c r="BL335" s="65" t="str">
        <f>REPLACE(INDEX(GroupVertices[Group], MATCH(Vertices[[#This Row],[Vertex]],GroupVertices[Vertex],0)),1,1,"")</f>
        <v>orth</v>
      </c>
    </row>
    <row r="336" spans="1:64" x14ac:dyDescent="0.25">
      <c r="A336" s="64" t="s">
        <v>4004</v>
      </c>
      <c r="B336" s="79"/>
      <c r="C336" s="79"/>
      <c r="D336" s="87"/>
      <c r="E336" s="104"/>
      <c r="F336" s="75" t="s">
        <v>4087</v>
      </c>
      <c r="G336" s="105"/>
      <c r="H336" s="77"/>
      <c r="I336" s="90"/>
      <c r="J336" s="106"/>
      <c r="K336" s="77" t="s">
        <v>4105</v>
      </c>
      <c r="L336" s="107"/>
      <c r="M336" s="101">
        <v>2609.216064453125</v>
      </c>
      <c r="N336" s="101">
        <v>2792.584716796875</v>
      </c>
      <c r="O336" s="102"/>
      <c r="P336" s="103"/>
      <c r="Q336" s="103"/>
      <c r="R336" s="73"/>
      <c r="S336" s="48">
        <v>1</v>
      </c>
      <c r="T336" s="48">
        <v>0</v>
      </c>
      <c r="U336" s="49">
        <v>0</v>
      </c>
      <c r="V336" s="49">
        <v>1</v>
      </c>
      <c r="W336" s="49">
        <v>0</v>
      </c>
      <c r="X336" s="49">
        <v>0.99999899999999997</v>
      </c>
      <c r="Y336" s="49">
        <v>0</v>
      </c>
      <c r="Z336" s="49">
        <v>0</v>
      </c>
      <c r="AA336" s="91">
        <v>336</v>
      </c>
      <c r="AB336" s="91"/>
      <c r="AC336" s="92"/>
      <c r="AD336" s="66" t="s">
        <v>4065</v>
      </c>
      <c r="AE336" s="66">
        <v>104</v>
      </c>
      <c r="AF336" s="66">
        <v>603371</v>
      </c>
      <c r="AG336" s="66">
        <v>397</v>
      </c>
      <c r="AH336" s="66">
        <v>19</v>
      </c>
      <c r="AI336" s="66">
        <v>19800</v>
      </c>
      <c r="AJ336" s="66" t="s">
        <v>4073</v>
      </c>
      <c r="AK336" s="66" t="s">
        <v>1158</v>
      </c>
      <c r="AL336" s="69" t="s">
        <v>4080</v>
      </c>
      <c r="AM336" s="66" t="s">
        <v>363</v>
      </c>
      <c r="AN336" s="68">
        <v>41815.425902777781</v>
      </c>
      <c r="AO336" s="69" t="s">
        <v>4083</v>
      </c>
      <c r="AP336" s="66" t="b">
        <v>0</v>
      </c>
      <c r="AQ336" s="66" t="b">
        <v>0</v>
      </c>
      <c r="AR336" s="66" t="b">
        <v>1</v>
      </c>
      <c r="AS336" s="66" t="s">
        <v>297</v>
      </c>
      <c r="AT336" s="66">
        <v>389</v>
      </c>
      <c r="AU336" s="69" t="s">
        <v>412</v>
      </c>
      <c r="AV336" s="66" t="b">
        <v>1</v>
      </c>
      <c r="AW336" s="66" t="s">
        <v>423</v>
      </c>
      <c r="AX336" s="69" t="s">
        <v>4093</v>
      </c>
      <c r="AY336" s="66" t="s">
        <v>65</v>
      </c>
      <c r="AZ336" s="48"/>
      <c r="BA336" s="48"/>
      <c r="BB336" s="48"/>
      <c r="BC336" s="48"/>
      <c r="BD336" s="48"/>
      <c r="BE336" s="48"/>
      <c r="BF336" s="48"/>
      <c r="BG336" s="48"/>
      <c r="BH336" s="48"/>
      <c r="BI336" s="48"/>
      <c r="BJ336" s="117" t="s">
        <v>4111</v>
      </c>
      <c r="BK336" s="120" t="str">
        <f>VLOOKUP(Vertices[[#This Row],[State]],'Sentiment Classification'!E:G,3,FALSE)</f>
        <v>North</v>
      </c>
      <c r="BL336" s="65" t="str">
        <f>REPLACE(INDEX(GroupVertices[Group], MATCH(Vertices[[#This Row],[Vertex]],GroupVertices[Vertex],0)),1,1,"")</f>
        <v>orth</v>
      </c>
    </row>
    <row r="337" spans="1:64" x14ac:dyDescent="0.25">
      <c r="A337" s="64" t="s">
        <v>3999</v>
      </c>
      <c r="B337" s="79"/>
      <c r="C337" s="79"/>
      <c r="D337" s="87"/>
      <c r="E337" s="104"/>
      <c r="F337" s="75" t="s">
        <v>4027</v>
      </c>
      <c r="G337" s="105"/>
      <c r="H337" s="77"/>
      <c r="I337" s="90"/>
      <c r="J337" s="106"/>
      <c r="K337" s="77" t="s">
        <v>4106</v>
      </c>
      <c r="L337" s="107"/>
      <c r="M337" s="101">
        <v>6528.0107421875</v>
      </c>
      <c r="N337" s="101">
        <v>9325.65234375</v>
      </c>
      <c r="O337" s="102"/>
      <c r="P337" s="103"/>
      <c r="Q337" s="103"/>
      <c r="R337" s="73"/>
      <c r="S337" s="48"/>
      <c r="T337" s="48"/>
      <c r="U337" s="49"/>
      <c r="V337" s="49"/>
      <c r="W337" s="49"/>
      <c r="X337" s="49"/>
      <c r="Y337" s="49"/>
      <c r="Z337" s="49"/>
      <c r="AA337" s="91">
        <v>337</v>
      </c>
      <c r="AB337" s="91"/>
      <c r="AC337" s="92"/>
      <c r="AD337" s="66" t="s">
        <v>4066</v>
      </c>
      <c r="AE337" s="66">
        <v>1849</v>
      </c>
      <c r="AF337" s="66">
        <v>758</v>
      </c>
      <c r="AG337" s="66">
        <v>91</v>
      </c>
      <c r="AH337" s="66">
        <v>177</v>
      </c>
      <c r="AI337" s="66">
        <v>-25200</v>
      </c>
      <c r="AJ337" s="66" t="s">
        <v>4074</v>
      </c>
      <c r="AK337" s="66"/>
      <c r="AL337" s="66"/>
      <c r="AM337" s="66" t="s">
        <v>391</v>
      </c>
      <c r="AN337" s="68">
        <v>42022.485972222225</v>
      </c>
      <c r="AO337" s="69" t="s">
        <v>4084</v>
      </c>
      <c r="AP337" s="66" t="b">
        <v>1</v>
      </c>
      <c r="AQ337" s="66" t="b">
        <v>0</v>
      </c>
      <c r="AR337" s="66" t="b">
        <v>1</v>
      </c>
      <c r="AS337" s="66" t="s">
        <v>297</v>
      </c>
      <c r="AT337" s="66">
        <v>0</v>
      </c>
      <c r="AU337" s="69" t="s">
        <v>409</v>
      </c>
      <c r="AV337" s="66" t="b">
        <v>0</v>
      </c>
      <c r="AW337" s="66" t="s">
        <v>423</v>
      </c>
      <c r="AX337" s="69" t="s">
        <v>4094</v>
      </c>
      <c r="AY337" s="66" t="s">
        <v>66</v>
      </c>
      <c r="AZ337" s="48"/>
      <c r="BA337" s="48"/>
      <c r="BB337" s="48"/>
      <c r="BC337" s="48"/>
      <c r="BD337" s="48"/>
      <c r="BE337" s="48"/>
      <c r="BF337" s="118"/>
      <c r="BG337" s="118"/>
      <c r="BH337" s="118"/>
      <c r="BI337" s="118"/>
      <c r="BJ337" s="117" t="s">
        <v>4111</v>
      </c>
      <c r="BK337" s="120" t="str">
        <f>VLOOKUP(Vertices[[#This Row],[State]],'Sentiment Classification'!E:G,3,FALSE)</f>
        <v>North</v>
      </c>
      <c r="BL337" s="65" t="s">
        <v>9475</v>
      </c>
    </row>
    <row r="338" spans="1:64" x14ac:dyDescent="0.25">
      <c r="A338" s="64" t="s">
        <v>4000</v>
      </c>
      <c r="B338" s="79"/>
      <c r="C338" s="79"/>
      <c r="D338" s="87"/>
      <c r="E338" s="104"/>
      <c r="F338" s="75" t="s">
        <v>418</v>
      </c>
      <c r="G338" s="105"/>
      <c r="H338" s="77"/>
      <c r="I338" s="90"/>
      <c r="J338" s="106"/>
      <c r="K338" s="77" t="s">
        <v>4107</v>
      </c>
      <c r="L338" s="107"/>
      <c r="M338" s="101">
        <v>6173.1181640625</v>
      </c>
      <c r="N338" s="101">
        <v>9569.2841796875</v>
      </c>
      <c r="O338" s="102"/>
      <c r="P338" s="103"/>
      <c r="Q338" s="103"/>
      <c r="R338" s="73"/>
      <c r="S338" s="48"/>
      <c r="T338" s="48"/>
      <c r="U338" s="49"/>
      <c r="V338" s="49"/>
      <c r="W338" s="49"/>
      <c r="X338" s="49"/>
      <c r="Y338" s="49"/>
      <c r="Z338" s="49"/>
      <c r="AA338" s="91">
        <v>338</v>
      </c>
      <c r="AB338" s="91"/>
      <c r="AC338" s="92"/>
      <c r="AD338" s="66" t="s">
        <v>4067</v>
      </c>
      <c r="AE338" s="66">
        <v>132</v>
      </c>
      <c r="AF338" s="66">
        <v>1</v>
      </c>
      <c r="AG338" s="66">
        <v>6</v>
      </c>
      <c r="AH338" s="66">
        <v>0</v>
      </c>
      <c r="AI338" s="66"/>
      <c r="AJ338" s="66"/>
      <c r="AK338" s="66"/>
      <c r="AL338" s="66"/>
      <c r="AM338" s="66"/>
      <c r="AN338" s="68">
        <v>42823.196250000001</v>
      </c>
      <c r="AO338" s="66"/>
      <c r="AP338" s="66" t="b">
        <v>1</v>
      </c>
      <c r="AQ338" s="66" t="b">
        <v>1</v>
      </c>
      <c r="AR338" s="66" t="b">
        <v>0</v>
      </c>
      <c r="AS338" s="66" t="s">
        <v>297</v>
      </c>
      <c r="AT338" s="66">
        <v>0</v>
      </c>
      <c r="AU338" s="66"/>
      <c r="AV338" s="66" t="b">
        <v>0</v>
      </c>
      <c r="AW338" s="66" t="s">
        <v>423</v>
      </c>
      <c r="AX338" s="69" t="s">
        <v>4095</v>
      </c>
      <c r="AY338" s="66" t="s">
        <v>66</v>
      </c>
      <c r="AZ338" s="48"/>
      <c r="BA338" s="48"/>
      <c r="BB338" s="48"/>
      <c r="BC338" s="48"/>
      <c r="BD338" s="48"/>
      <c r="BE338" s="48"/>
      <c r="BF338" s="118"/>
      <c r="BG338" s="118"/>
      <c r="BH338" s="118"/>
      <c r="BI338" s="118"/>
      <c r="BJ338" s="117" t="s">
        <v>4111</v>
      </c>
      <c r="BK338" s="120" t="str">
        <f>VLOOKUP(Vertices[[#This Row],[State]],'Sentiment Classification'!E:G,3,FALSE)</f>
        <v>North</v>
      </c>
      <c r="BL338" s="65" t="s">
        <v>9475</v>
      </c>
    </row>
    <row r="339" spans="1:64" x14ac:dyDescent="0.25">
      <c r="A339" s="64" t="s">
        <v>4001</v>
      </c>
      <c r="B339" s="79"/>
      <c r="C339" s="79"/>
      <c r="D339" s="87"/>
      <c r="E339" s="104"/>
      <c r="F339" s="75" t="s">
        <v>418</v>
      </c>
      <c r="G339" s="105"/>
      <c r="H339" s="77"/>
      <c r="I339" s="90"/>
      <c r="J339" s="106"/>
      <c r="K339" s="77" t="s">
        <v>4108</v>
      </c>
      <c r="L339" s="107"/>
      <c r="M339" s="101">
        <v>2920.770751953125</v>
      </c>
      <c r="N339" s="101">
        <v>3577.519775390625</v>
      </c>
      <c r="O339" s="102"/>
      <c r="P339" s="103"/>
      <c r="Q339" s="103"/>
      <c r="R339" s="73"/>
      <c r="S339" s="48">
        <v>0</v>
      </c>
      <c r="T339" s="48">
        <v>1</v>
      </c>
      <c r="U339" s="49">
        <v>0</v>
      </c>
      <c r="V339" s="49">
        <v>7.6923000000000005E-2</v>
      </c>
      <c r="W339" s="49">
        <v>0</v>
      </c>
      <c r="X339" s="49">
        <v>0.60617699999999997</v>
      </c>
      <c r="Y339" s="49">
        <v>0</v>
      </c>
      <c r="Z339" s="49">
        <v>0</v>
      </c>
      <c r="AA339" s="91">
        <v>339</v>
      </c>
      <c r="AB339" s="91"/>
      <c r="AC339" s="92"/>
      <c r="AD339" s="66" t="s">
        <v>4068</v>
      </c>
      <c r="AE339" s="66">
        <v>13</v>
      </c>
      <c r="AF339" s="66">
        <v>6</v>
      </c>
      <c r="AG339" s="66">
        <v>828</v>
      </c>
      <c r="AH339" s="66">
        <v>9</v>
      </c>
      <c r="AI339" s="66"/>
      <c r="AJ339" s="66" t="s">
        <v>4075</v>
      </c>
      <c r="AK339" s="66" t="s">
        <v>4079</v>
      </c>
      <c r="AL339" s="66"/>
      <c r="AM339" s="66"/>
      <c r="AN339" s="68">
        <v>42569.512175925927</v>
      </c>
      <c r="AO339" s="66"/>
      <c r="AP339" s="66" t="b">
        <v>1</v>
      </c>
      <c r="AQ339" s="66" t="b">
        <v>1</v>
      </c>
      <c r="AR339" s="66" t="b">
        <v>0</v>
      </c>
      <c r="AS339" s="66" t="s">
        <v>297</v>
      </c>
      <c r="AT339" s="66">
        <v>0</v>
      </c>
      <c r="AU339" s="66"/>
      <c r="AV339" s="66" t="b">
        <v>0</v>
      </c>
      <c r="AW339" s="66" t="s">
        <v>423</v>
      </c>
      <c r="AX339" s="69" t="s">
        <v>4096</v>
      </c>
      <c r="AY339" s="66" t="s">
        <v>66</v>
      </c>
      <c r="AZ339" s="48" t="s">
        <v>8781</v>
      </c>
      <c r="BA339" s="48" t="s">
        <v>8781</v>
      </c>
      <c r="BB339" s="48" t="s">
        <v>8789</v>
      </c>
      <c r="BC339" s="48" t="s">
        <v>8789</v>
      </c>
      <c r="BD339" s="48"/>
      <c r="BE339" s="48"/>
      <c r="BF339" s="118" t="s">
        <v>8975</v>
      </c>
      <c r="BG339" s="118" t="s">
        <v>8975</v>
      </c>
      <c r="BH339" s="118" t="s">
        <v>9304</v>
      </c>
      <c r="BI339" s="118" t="s">
        <v>9304</v>
      </c>
      <c r="BJ339" s="117" t="s">
        <v>4111</v>
      </c>
      <c r="BK339" s="120" t="str">
        <f>VLOOKUP(Vertices[[#This Row],[State]],'Sentiment Classification'!E:G,3,FALSE)</f>
        <v>North</v>
      </c>
      <c r="BL339" s="65" t="str">
        <f>REPLACE(INDEX(GroupVertices[Group], MATCH(Vertices[[#This Row],[Vertex]],GroupVertices[Vertex],0)),1,1,"")</f>
        <v>orth</v>
      </c>
    </row>
    <row r="340" spans="1:64" x14ac:dyDescent="0.25">
      <c r="A340" s="64" t="s">
        <v>4002</v>
      </c>
      <c r="B340" s="79"/>
      <c r="C340" s="79"/>
      <c r="D340" s="87"/>
      <c r="E340" s="104"/>
      <c r="F340" s="75" t="s">
        <v>4028</v>
      </c>
      <c r="G340" s="105"/>
      <c r="H340" s="77"/>
      <c r="I340" s="90"/>
      <c r="J340" s="106"/>
      <c r="K340" s="77" t="s">
        <v>4109</v>
      </c>
      <c r="L340" s="107"/>
      <c r="M340" s="101">
        <v>2843.784912109375</v>
      </c>
      <c r="N340" s="101">
        <v>3475.48193359375</v>
      </c>
      <c r="O340" s="102"/>
      <c r="P340" s="103"/>
      <c r="Q340" s="103"/>
      <c r="R340" s="73"/>
      <c r="S340" s="48">
        <v>0</v>
      </c>
      <c r="T340" s="48">
        <v>1</v>
      </c>
      <c r="U340" s="49">
        <v>0</v>
      </c>
      <c r="V340" s="49">
        <v>1.4840000000000001E-3</v>
      </c>
      <c r="W340" s="49">
        <v>9.9700000000000006E-4</v>
      </c>
      <c r="X340" s="49">
        <v>0.48002499999999998</v>
      </c>
      <c r="Y340" s="49">
        <v>0</v>
      </c>
      <c r="Z340" s="49">
        <v>0</v>
      </c>
      <c r="AA340" s="91">
        <v>340</v>
      </c>
      <c r="AB340" s="91"/>
      <c r="AC340" s="92"/>
      <c r="AD340" s="66" t="s">
        <v>4069</v>
      </c>
      <c r="AE340" s="66">
        <v>86</v>
      </c>
      <c r="AF340" s="66">
        <v>13</v>
      </c>
      <c r="AG340" s="66">
        <v>80</v>
      </c>
      <c r="AH340" s="66">
        <v>191</v>
      </c>
      <c r="AI340" s="66"/>
      <c r="AJ340" s="66" t="s">
        <v>4076</v>
      </c>
      <c r="AK340" s="66" t="s">
        <v>365</v>
      </c>
      <c r="AL340" s="69" t="s">
        <v>4081</v>
      </c>
      <c r="AM340" s="66"/>
      <c r="AN340" s="68">
        <v>42779.743541666663</v>
      </c>
      <c r="AO340" s="69" t="s">
        <v>4085</v>
      </c>
      <c r="AP340" s="66" t="b">
        <v>1</v>
      </c>
      <c r="AQ340" s="66" t="b">
        <v>0</v>
      </c>
      <c r="AR340" s="66" t="b">
        <v>1</v>
      </c>
      <c r="AS340" s="66" t="s">
        <v>297</v>
      </c>
      <c r="AT340" s="66">
        <v>0</v>
      </c>
      <c r="AU340" s="66"/>
      <c r="AV340" s="66" t="b">
        <v>0</v>
      </c>
      <c r="AW340" s="66" t="s">
        <v>423</v>
      </c>
      <c r="AX340" s="69" t="s">
        <v>4097</v>
      </c>
      <c r="AY340" s="66" t="s">
        <v>66</v>
      </c>
      <c r="AZ340" s="48" t="s">
        <v>4020</v>
      </c>
      <c r="BA340" s="48" t="s">
        <v>4020</v>
      </c>
      <c r="BB340" s="48" t="s">
        <v>525</v>
      </c>
      <c r="BC340" s="48" t="s">
        <v>525</v>
      </c>
      <c r="BD340" s="48"/>
      <c r="BE340" s="48"/>
      <c r="BF340" s="118" t="s">
        <v>8976</v>
      </c>
      <c r="BG340" s="118" t="s">
        <v>8976</v>
      </c>
      <c r="BH340" s="118" t="s">
        <v>9305</v>
      </c>
      <c r="BI340" s="118" t="s">
        <v>9305</v>
      </c>
      <c r="BJ340" s="117" t="s">
        <v>4111</v>
      </c>
      <c r="BK340" s="120" t="str">
        <f>VLOOKUP(Vertices[[#This Row],[State]],'Sentiment Classification'!E:G,3,FALSE)</f>
        <v>North</v>
      </c>
      <c r="BL340" s="65" t="str">
        <f>REPLACE(INDEX(GroupVertices[Group], MATCH(Vertices[[#This Row],[Vertex]],GroupVertices[Vertex],0)),1,1,"")</f>
        <v>orth</v>
      </c>
    </row>
    <row r="341" spans="1:64" x14ac:dyDescent="0.25">
      <c r="A341" s="80" t="s">
        <v>4003</v>
      </c>
      <c r="B341" s="86"/>
      <c r="C341" s="86"/>
      <c r="D341" s="94"/>
      <c r="E341" s="96"/>
      <c r="F341" s="76" t="s">
        <v>4029</v>
      </c>
      <c r="G341" s="86"/>
      <c r="H341" s="78"/>
      <c r="I341" s="97"/>
      <c r="J341" s="97"/>
      <c r="K341" s="78" t="s">
        <v>4110</v>
      </c>
      <c r="L341" s="108"/>
      <c r="M341" s="109">
        <v>2788.858642578125</v>
      </c>
      <c r="N341" s="109">
        <v>3368.740478515625</v>
      </c>
      <c r="O341" s="110"/>
      <c r="P341" s="111"/>
      <c r="Q341" s="111"/>
      <c r="R341" s="74"/>
      <c r="S341" s="48">
        <v>0</v>
      </c>
      <c r="T341" s="48">
        <v>1</v>
      </c>
      <c r="U341" s="49">
        <v>0</v>
      </c>
      <c r="V341" s="49">
        <v>1.4840000000000001E-3</v>
      </c>
      <c r="W341" s="49">
        <v>9.9700000000000006E-4</v>
      </c>
      <c r="X341" s="49">
        <v>0.48002499999999998</v>
      </c>
      <c r="Y341" s="49">
        <v>0</v>
      </c>
      <c r="Z341" s="49">
        <v>0</v>
      </c>
      <c r="AA341" s="112">
        <v>341</v>
      </c>
      <c r="AB341" s="112"/>
      <c r="AC341" s="99"/>
      <c r="AD341" s="81" t="s">
        <v>4070</v>
      </c>
      <c r="AE341" s="81">
        <v>288</v>
      </c>
      <c r="AF341" s="81">
        <v>34</v>
      </c>
      <c r="AG341" s="81">
        <v>400</v>
      </c>
      <c r="AH341" s="81">
        <v>414</v>
      </c>
      <c r="AI341" s="81">
        <v>19800</v>
      </c>
      <c r="AJ341" s="81"/>
      <c r="AK341" s="81"/>
      <c r="AL341" s="81"/>
      <c r="AM341" s="81" t="s">
        <v>363</v>
      </c>
      <c r="AN341" s="83">
        <v>41754.294722222221</v>
      </c>
      <c r="AO341" s="84" t="s">
        <v>4086</v>
      </c>
      <c r="AP341" s="81" t="b">
        <v>0</v>
      </c>
      <c r="AQ341" s="81" t="b">
        <v>0</v>
      </c>
      <c r="AR341" s="81" t="b">
        <v>0</v>
      </c>
      <c r="AS341" s="81" t="s">
        <v>297</v>
      </c>
      <c r="AT341" s="81">
        <v>0</v>
      </c>
      <c r="AU341" s="84" t="s">
        <v>409</v>
      </c>
      <c r="AV341" s="81" t="b">
        <v>0</v>
      </c>
      <c r="AW341" s="81" t="s">
        <v>423</v>
      </c>
      <c r="AX341" s="84" t="s">
        <v>4098</v>
      </c>
      <c r="AY341" s="81" t="s">
        <v>66</v>
      </c>
      <c r="AZ341" s="48"/>
      <c r="BA341" s="48"/>
      <c r="BB341" s="48"/>
      <c r="BC341" s="48"/>
      <c r="BD341" s="48"/>
      <c r="BE341" s="48"/>
      <c r="BF341" s="118" t="s">
        <v>8977</v>
      </c>
      <c r="BG341" s="118" t="s">
        <v>8977</v>
      </c>
      <c r="BH341" s="118" t="s">
        <v>9306</v>
      </c>
      <c r="BI341" s="118" t="s">
        <v>9306</v>
      </c>
      <c r="BJ341" s="117" t="s">
        <v>4111</v>
      </c>
      <c r="BK341" s="120" t="str">
        <f>VLOOKUP(Vertices[[#This Row],[State]],'Sentiment Classification'!E:G,3,FALSE)</f>
        <v>North</v>
      </c>
      <c r="BL341" s="65" t="str">
        <f>REPLACE(INDEX(GroupVertices[Group], MATCH(Vertices[[#This Row],[Vertex]],GroupVertices[Vertex],0)),1,1,"")</f>
        <v>orth</v>
      </c>
    </row>
    <row r="342" spans="1:64" x14ac:dyDescent="0.25">
      <c r="A342" s="64" t="s">
        <v>4112</v>
      </c>
      <c r="B342" s="79"/>
      <c r="C342" s="79"/>
      <c r="D342" s="87"/>
      <c r="E342" s="104"/>
      <c r="F342" s="75" t="s">
        <v>418</v>
      </c>
      <c r="G342" s="105"/>
      <c r="H342" s="77"/>
      <c r="I342" s="90"/>
      <c r="J342" s="106"/>
      <c r="K342" s="77" t="s">
        <v>4215</v>
      </c>
      <c r="L342" s="107"/>
      <c r="M342" s="101">
        <v>588.55694580078125</v>
      </c>
      <c r="N342" s="101">
        <v>8713.390625</v>
      </c>
      <c r="O342" s="102"/>
      <c r="P342" s="103"/>
      <c r="Q342" s="103"/>
      <c r="R342" s="73"/>
      <c r="S342" s="48">
        <v>0</v>
      </c>
      <c r="T342" s="48">
        <v>1</v>
      </c>
      <c r="U342" s="49">
        <v>0</v>
      </c>
      <c r="V342" s="49">
        <v>1.0709999999999999E-3</v>
      </c>
      <c r="W342" s="49">
        <v>2.1999999999999999E-5</v>
      </c>
      <c r="X342" s="49">
        <v>0.50348300000000001</v>
      </c>
      <c r="Y342" s="49">
        <v>0</v>
      </c>
      <c r="Z342" s="49">
        <v>0</v>
      </c>
      <c r="AA342" s="91">
        <v>342</v>
      </c>
      <c r="AB342" s="91"/>
      <c r="AC342" s="92"/>
      <c r="AD342" s="66" t="s">
        <v>4177</v>
      </c>
      <c r="AE342" s="66">
        <v>1</v>
      </c>
      <c r="AF342" s="66">
        <v>0</v>
      </c>
      <c r="AG342" s="66">
        <v>1</v>
      </c>
      <c r="AH342" s="66">
        <v>0</v>
      </c>
      <c r="AI342" s="66"/>
      <c r="AJ342" s="66"/>
      <c r="AK342" s="66"/>
      <c r="AL342" s="66"/>
      <c r="AM342" s="66"/>
      <c r="AN342" s="68">
        <v>42846.337384259263</v>
      </c>
      <c r="AO342" s="66"/>
      <c r="AP342" s="66" t="b">
        <v>1</v>
      </c>
      <c r="AQ342" s="66" t="b">
        <v>1</v>
      </c>
      <c r="AR342" s="66" t="b">
        <v>0</v>
      </c>
      <c r="AS342" s="66" t="s">
        <v>297</v>
      </c>
      <c r="AT342" s="66">
        <v>0</v>
      </c>
      <c r="AU342" s="66"/>
      <c r="AV342" s="66" t="b">
        <v>0</v>
      </c>
      <c r="AW342" s="66" t="s">
        <v>423</v>
      </c>
      <c r="AX342" s="69" t="s">
        <v>4204</v>
      </c>
      <c r="AY342" s="66" t="s">
        <v>66</v>
      </c>
      <c r="AZ342" s="48"/>
      <c r="BA342" s="48"/>
      <c r="BB342" s="48"/>
      <c r="BC342" s="48"/>
      <c r="BD342" s="48"/>
      <c r="BE342" s="48"/>
      <c r="BF342" s="118" t="s">
        <v>8978</v>
      </c>
      <c r="BG342" s="118" t="s">
        <v>8978</v>
      </c>
      <c r="BH342" s="118" t="s">
        <v>9307</v>
      </c>
      <c r="BI342" s="118" t="s">
        <v>9307</v>
      </c>
      <c r="BJ342" s="117" t="s">
        <v>4225</v>
      </c>
      <c r="BK342" s="120" t="str">
        <f>VLOOKUP(Vertices[[#This Row],[State]],'Sentiment Classification'!E:G,3,FALSE)</f>
        <v>East</v>
      </c>
      <c r="BL342" s="65" t="str">
        <f>REPLACE(INDEX(GroupVertices[Group], MATCH(Vertices[[#This Row],[Vertex]],GroupVertices[Vertex],0)),1,1,"")</f>
        <v>ast</v>
      </c>
    </row>
    <row r="343" spans="1:64" x14ac:dyDescent="0.25">
      <c r="A343" s="64" t="s">
        <v>4113</v>
      </c>
      <c r="B343" s="79"/>
      <c r="C343" s="79"/>
      <c r="D343" s="87"/>
      <c r="E343" s="104"/>
      <c r="F343" s="75" t="s">
        <v>4133</v>
      </c>
      <c r="G343" s="105"/>
      <c r="H343" s="77"/>
      <c r="I343" s="90"/>
      <c r="J343" s="106"/>
      <c r="K343" s="77" t="s">
        <v>4216</v>
      </c>
      <c r="L343" s="107"/>
      <c r="M343" s="101">
        <v>564.52734375</v>
      </c>
      <c r="N343" s="101">
        <v>9195.8984375</v>
      </c>
      <c r="O343" s="102"/>
      <c r="P343" s="103"/>
      <c r="Q343" s="103"/>
      <c r="R343" s="73"/>
      <c r="S343" s="48">
        <v>0</v>
      </c>
      <c r="T343" s="48">
        <v>1</v>
      </c>
      <c r="U343" s="49">
        <v>0</v>
      </c>
      <c r="V343" s="49">
        <v>1.4840000000000001E-3</v>
      </c>
      <c r="W343" s="49">
        <v>9.9700000000000006E-4</v>
      </c>
      <c r="X343" s="49">
        <v>0.48002499999999998</v>
      </c>
      <c r="Y343" s="49">
        <v>0</v>
      </c>
      <c r="Z343" s="49">
        <v>0</v>
      </c>
      <c r="AA343" s="91">
        <v>343</v>
      </c>
      <c r="AB343" s="91"/>
      <c r="AC343" s="92"/>
      <c r="AD343" s="66" t="s">
        <v>4178</v>
      </c>
      <c r="AE343" s="66">
        <v>86</v>
      </c>
      <c r="AF343" s="66">
        <v>23</v>
      </c>
      <c r="AG343" s="66">
        <v>765</v>
      </c>
      <c r="AH343" s="66">
        <v>777</v>
      </c>
      <c r="AI343" s="66"/>
      <c r="AJ343" s="66" t="s">
        <v>4187</v>
      </c>
      <c r="AK343" s="66" t="s">
        <v>4194</v>
      </c>
      <c r="AL343" s="66"/>
      <c r="AM343" s="66"/>
      <c r="AN343" s="68">
        <v>40647.42291666667</v>
      </c>
      <c r="AO343" s="69" t="s">
        <v>4199</v>
      </c>
      <c r="AP343" s="66" t="b">
        <v>1</v>
      </c>
      <c r="AQ343" s="66" t="b">
        <v>0</v>
      </c>
      <c r="AR343" s="66" t="b">
        <v>1</v>
      </c>
      <c r="AS343" s="66" t="s">
        <v>297</v>
      </c>
      <c r="AT343" s="66">
        <v>2</v>
      </c>
      <c r="AU343" s="69" t="s">
        <v>409</v>
      </c>
      <c r="AV343" s="66" t="b">
        <v>0</v>
      </c>
      <c r="AW343" s="66" t="s">
        <v>423</v>
      </c>
      <c r="AX343" s="69" t="s">
        <v>4205</v>
      </c>
      <c r="AY343" s="66" t="s">
        <v>66</v>
      </c>
      <c r="AZ343" s="48"/>
      <c r="BA343" s="48"/>
      <c r="BB343" s="48"/>
      <c r="BC343" s="48"/>
      <c r="BD343" s="48"/>
      <c r="BE343" s="48"/>
      <c r="BF343" s="118" t="s">
        <v>8979</v>
      </c>
      <c r="BG343" s="118" t="s">
        <v>8979</v>
      </c>
      <c r="BH343" s="118" t="s">
        <v>9308</v>
      </c>
      <c r="BI343" s="118" t="s">
        <v>9308</v>
      </c>
      <c r="BJ343" s="117" t="s">
        <v>4225</v>
      </c>
      <c r="BK343" s="120" t="str">
        <f>VLOOKUP(Vertices[[#This Row],[State]],'Sentiment Classification'!E:G,3,FALSE)</f>
        <v>East</v>
      </c>
      <c r="BL343" s="65" t="str">
        <f>REPLACE(INDEX(GroupVertices[Group], MATCH(Vertices[[#This Row],[Vertex]],GroupVertices[Vertex],0)),1,1,"")</f>
        <v>ast</v>
      </c>
    </row>
    <row r="344" spans="1:64" x14ac:dyDescent="0.25">
      <c r="A344" s="64" t="s">
        <v>4114</v>
      </c>
      <c r="B344" s="79"/>
      <c r="C344" s="79"/>
      <c r="D344" s="87"/>
      <c r="E344" s="104"/>
      <c r="F344" s="75" t="s">
        <v>4134</v>
      </c>
      <c r="G344" s="105"/>
      <c r="H344" s="77"/>
      <c r="I344" s="90"/>
      <c r="J344" s="106"/>
      <c r="K344" s="77" t="s">
        <v>4217</v>
      </c>
      <c r="L344" s="107"/>
      <c r="M344" s="101">
        <v>6186.4873046875</v>
      </c>
      <c r="N344" s="101">
        <v>8818.9990234375</v>
      </c>
      <c r="O344" s="102"/>
      <c r="P344" s="103"/>
      <c r="Q344" s="103"/>
      <c r="R344" s="73"/>
      <c r="S344" s="48"/>
      <c r="T344" s="48"/>
      <c r="U344" s="49"/>
      <c r="V344" s="49"/>
      <c r="W344" s="49"/>
      <c r="X344" s="49"/>
      <c r="Y344" s="49"/>
      <c r="Z344" s="49"/>
      <c r="AA344" s="91">
        <v>344</v>
      </c>
      <c r="AB344" s="91"/>
      <c r="AC344" s="92"/>
      <c r="AD344" s="66" t="s">
        <v>4179</v>
      </c>
      <c r="AE344" s="66">
        <v>15</v>
      </c>
      <c r="AF344" s="66">
        <v>11</v>
      </c>
      <c r="AG344" s="66">
        <v>4</v>
      </c>
      <c r="AH344" s="66">
        <v>2</v>
      </c>
      <c r="AI344" s="66"/>
      <c r="AJ344" s="66" t="s">
        <v>4188</v>
      </c>
      <c r="AK344" s="66" t="s">
        <v>3478</v>
      </c>
      <c r="AL344" s="66"/>
      <c r="AM344" s="66"/>
      <c r="AN344" s="68">
        <v>42659.592245370368</v>
      </c>
      <c r="AO344" s="66"/>
      <c r="AP344" s="66" t="b">
        <v>1</v>
      </c>
      <c r="AQ344" s="66" t="b">
        <v>0</v>
      </c>
      <c r="AR344" s="66" t="b">
        <v>1</v>
      </c>
      <c r="AS344" s="66" t="s">
        <v>297</v>
      </c>
      <c r="AT344" s="66">
        <v>0</v>
      </c>
      <c r="AU344" s="66"/>
      <c r="AV344" s="66" t="b">
        <v>0</v>
      </c>
      <c r="AW344" s="66" t="s">
        <v>423</v>
      </c>
      <c r="AX344" s="69" t="s">
        <v>4206</v>
      </c>
      <c r="AY344" s="66" t="s">
        <v>66</v>
      </c>
      <c r="AZ344" s="48"/>
      <c r="BA344" s="48"/>
      <c r="BB344" s="48"/>
      <c r="BC344" s="48"/>
      <c r="BD344" s="48"/>
      <c r="BE344" s="48"/>
      <c r="BF344" s="118"/>
      <c r="BG344" s="118"/>
      <c r="BH344" s="118"/>
      <c r="BI344" s="118"/>
      <c r="BJ344" s="117" t="s">
        <v>4225</v>
      </c>
      <c r="BK344" s="120" t="str">
        <f>VLOOKUP(Vertices[[#This Row],[State]],'Sentiment Classification'!E:G,3,FALSE)</f>
        <v>East</v>
      </c>
      <c r="BL344" s="65" t="s">
        <v>9474</v>
      </c>
    </row>
    <row r="345" spans="1:64" x14ac:dyDescent="0.25">
      <c r="A345" s="64" t="s">
        <v>4115</v>
      </c>
      <c r="B345" s="79"/>
      <c r="C345" s="79"/>
      <c r="D345" s="87"/>
      <c r="E345" s="104"/>
      <c r="F345" s="75" t="s">
        <v>418</v>
      </c>
      <c r="G345" s="105"/>
      <c r="H345" s="77"/>
      <c r="I345" s="90"/>
      <c r="J345" s="106"/>
      <c r="K345" s="77" t="s">
        <v>4218</v>
      </c>
      <c r="L345" s="107"/>
      <c r="M345" s="101">
        <v>6245.49658203125</v>
      </c>
      <c r="N345" s="101">
        <v>9227.2451171875</v>
      </c>
      <c r="O345" s="102"/>
      <c r="P345" s="103"/>
      <c r="Q345" s="103"/>
      <c r="R345" s="73"/>
      <c r="S345" s="48"/>
      <c r="T345" s="48"/>
      <c r="U345" s="49"/>
      <c r="V345" s="49"/>
      <c r="W345" s="49"/>
      <c r="X345" s="49"/>
      <c r="Y345" s="49"/>
      <c r="Z345" s="49"/>
      <c r="AA345" s="91">
        <v>345</v>
      </c>
      <c r="AB345" s="91"/>
      <c r="AC345" s="92"/>
      <c r="AD345" s="66" t="s">
        <v>4180</v>
      </c>
      <c r="AE345" s="66">
        <v>42</v>
      </c>
      <c r="AF345" s="66">
        <v>4</v>
      </c>
      <c r="AG345" s="66">
        <v>153</v>
      </c>
      <c r="AH345" s="66">
        <v>0</v>
      </c>
      <c r="AI345" s="66"/>
      <c r="AJ345" s="66"/>
      <c r="AK345" s="66"/>
      <c r="AL345" s="66"/>
      <c r="AM345" s="66"/>
      <c r="AN345" s="68">
        <v>41443.122210648151</v>
      </c>
      <c r="AO345" s="66"/>
      <c r="AP345" s="66" t="b">
        <v>1</v>
      </c>
      <c r="AQ345" s="66" t="b">
        <v>1</v>
      </c>
      <c r="AR345" s="66" t="b">
        <v>0</v>
      </c>
      <c r="AS345" s="66" t="s">
        <v>297</v>
      </c>
      <c r="AT345" s="66">
        <v>1</v>
      </c>
      <c r="AU345" s="69" t="s">
        <v>409</v>
      </c>
      <c r="AV345" s="66" t="b">
        <v>0</v>
      </c>
      <c r="AW345" s="66" t="s">
        <v>423</v>
      </c>
      <c r="AX345" s="69" t="s">
        <v>4207</v>
      </c>
      <c r="AY345" s="66" t="s">
        <v>66</v>
      </c>
      <c r="AZ345" s="48"/>
      <c r="BA345" s="48"/>
      <c r="BB345" s="48"/>
      <c r="BC345" s="48"/>
      <c r="BD345" s="48"/>
      <c r="BE345" s="48"/>
      <c r="BF345" s="118"/>
      <c r="BG345" s="118"/>
      <c r="BH345" s="118"/>
      <c r="BI345" s="118"/>
      <c r="BJ345" s="117" t="s">
        <v>4225</v>
      </c>
      <c r="BK345" s="120" t="str">
        <f>VLOOKUP(Vertices[[#This Row],[State]],'Sentiment Classification'!E:G,3,FALSE)</f>
        <v>East</v>
      </c>
      <c r="BL345" s="65" t="s">
        <v>9474</v>
      </c>
    </row>
    <row r="346" spans="1:64" x14ac:dyDescent="0.25">
      <c r="A346" s="64" t="s">
        <v>4116</v>
      </c>
      <c r="B346" s="79"/>
      <c r="C346" s="79"/>
      <c r="D346" s="87"/>
      <c r="E346" s="104"/>
      <c r="F346" s="75" t="s">
        <v>4135</v>
      </c>
      <c r="G346" s="105"/>
      <c r="H346" s="77"/>
      <c r="I346" s="90"/>
      <c r="J346" s="106"/>
      <c r="K346" s="77" t="s">
        <v>4219</v>
      </c>
      <c r="L346" s="107"/>
      <c r="M346" s="101">
        <v>884.7388916015625</v>
      </c>
      <c r="N346" s="101">
        <v>9178.068359375</v>
      </c>
      <c r="O346" s="102"/>
      <c r="P346" s="103"/>
      <c r="Q346" s="103"/>
      <c r="R346" s="73"/>
      <c r="S346" s="48">
        <v>0</v>
      </c>
      <c r="T346" s="48">
        <v>1</v>
      </c>
      <c r="U346" s="49">
        <v>0</v>
      </c>
      <c r="V346" s="49">
        <v>1</v>
      </c>
      <c r="W346" s="49">
        <v>0</v>
      </c>
      <c r="X346" s="49">
        <v>0.99999899999999997</v>
      </c>
      <c r="Y346" s="49">
        <v>0</v>
      </c>
      <c r="Z346" s="49">
        <v>0</v>
      </c>
      <c r="AA346" s="91">
        <v>346</v>
      </c>
      <c r="AB346" s="91"/>
      <c r="AC346" s="92"/>
      <c r="AD346" s="66" t="s">
        <v>4181</v>
      </c>
      <c r="AE346" s="66">
        <v>57</v>
      </c>
      <c r="AF346" s="66">
        <v>3</v>
      </c>
      <c r="AG346" s="66">
        <v>100</v>
      </c>
      <c r="AH346" s="66">
        <v>140</v>
      </c>
      <c r="AI346" s="66"/>
      <c r="AJ346" s="66" t="s">
        <v>4189</v>
      </c>
      <c r="AK346" s="66" t="s">
        <v>4195</v>
      </c>
      <c r="AL346" s="66"/>
      <c r="AM346" s="66"/>
      <c r="AN346" s="68">
        <v>42699.647766203707</v>
      </c>
      <c r="AO346" s="66"/>
      <c r="AP346" s="66" t="b">
        <v>1</v>
      </c>
      <c r="AQ346" s="66" t="b">
        <v>0</v>
      </c>
      <c r="AR346" s="66" t="b">
        <v>0</v>
      </c>
      <c r="AS346" s="66" t="s">
        <v>297</v>
      </c>
      <c r="AT346" s="66">
        <v>0</v>
      </c>
      <c r="AU346" s="66"/>
      <c r="AV346" s="66" t="b">
        <v>0</v>
      </c>
      <c r="AW346" s="66" t="s">
        <v>423</v>
      </c>
      <c r="AX346" s="69" t="s">
        <v>4208</v>
      </c>
      <c r="AY346" s="66" t="s">
        <v>66</v>
      </c>
      <c r="AZ346" s="48"/>
      <c r="BA346" s="48"/>
      <c r="BB346" s="48"/>
      <c r="BC346" s="48"/>
      <c r="BD346" s="48"/>
      <c r="BE346" s="48"/>
      <c r="BF346" s="118" t="s">
        <v>8980</v>
      </c>
      <c r="BG346" s="118" t="s">
        <v>8980</v>
      </c>
      <c r="BH346" s="118" t="s">
        <v>9309</v>
      </c>
      <c r="BI346" s="118" t="s">
        <v>9309</v>
      </c>
      <c r="BJ346" s="117" t="s">
        <v>4225</v>
      </c>
      <c r="BK346" s="120" t="str">
        <f>VLOOKUP(Vertices[[#This Row],[State]],'Sentiment Classification'!E:G,3,FALSE)</f>
        <v>East</v>
      </c>
      <c r="BL346" s="65" t="str">
        <f>REPLACE(INDEX(GroupVertices[Group], MATCH(Vertices[[#This Row],[Vertex]],GroupVertices[Vertex],0)),1,1,"")</f>
        <v>ast</v>
      </c>
    </row>
    <row r="347" spans="1:64" x14ac:dyDescent="0.25">
      <c r="A347" s="64" t="s">
        <v>4121</v>
      </c>
      <c r="B347" s="79"/>
      <c r="C347" s="79"/>
      <c r="D347" s="87"/>
      <c r="E347" s="104"/>
      <c r="F347" s="75" t="s">
        <v>4203</v>
      </c>
      <c r="G347" s="105"/>
      <c r="H347" s="77"/>
      <c r="I347" s="90"/>
      <c r="J347" s="106"/>
      <c r="K347" s="77" t="s">
        <v>4220</v>
      </c>
      <c r="L347" s="107"/>
      <c r="M347" s="101">
        <v>589.3765869140625</v>
      </c>
      <c r="N347" s="101">
        <v>9189.2578125</v>
      </c>
      <c r="O347" s="102"/>
      <c r="P347" s="103"/>
      <c r="Q347" s="103"/>
      <c r="R347" s="73"/>
      <c r="S347" s="48">
        <v>1</v>
      </c>
      <c r="T347" s="48">
        <v>0</v>
      </c>
      <c r="U347" s="49">
        <v>0</v>
      </c>
      <c r="V347" s="49">
        <v>1</v>
      </c>
      <c r="W347" s="49">
        <v>0</v>
      </c>
      <c r="X347" s="49">
        <v>0.99999899999999997</v>
      </c>
      <c r="Y347" s="49">
        <v>0</v>
      </c>
      <c r="Z347" s="49">
        <v>0</v>
      </c>
      <c r="AA347" s="91">
        <v>347</v>
      </c>
      <c r="AB347" s="91"/>
      <c r="AC347" s="92"/>
      <c r="AD347" s="66" t="s">
        <v>4182</v>
      </c>
      <c r="AE347" s="66">
        <v>282</v>
      </c>
      <c r="AF347" s="66">
        <v>5131</v>
      </c>
      <c r="AG347" s="66">
        <v>791</v>
      </c>
      <c r="AH347" s="66">
        <v>634</v>
      </c>
      <c r="AI347" s="66"/>
      <c r="AJ347" s="66" t="s">
        <v>4190</v>
      </c>
      <c r="AK347" s="66" t="s">
        <v>1152</v>
      </c>
      <c r="AL347" s="66"/>
      <c r="AM347" s="66"/>
      <c r="AN347" s="68">
        <v>41110.450648148151</v>
      </c>
      <c r="AO347" s="69" t="s">
        <v>4200</v>
      </c>
      <c r="AP347" s="66" t="b">
        <v>1</v>
      </c>
      <c r="AQ347" s="66" t="b">
        <v>0</v>
      </c>
      <c r="AR347" s="66" t="b">
        <v>1</v>
      </c>
      <c r="AS347" s="66" t="s">
        <v>297</v>
      </c>
      <c r="AT347" s="66">
        <v>18</v>
      </c>
      <c r="AU347" s="69" t="s">
        <v>409</v>
      </c>
      <c r="AV347" s="66" t="b">
        <v>0</v>
      </c>
      <c r="AW347" s="66" t="s">
        <v>423</v>
      </c>
      <c r="AX347" s="69" t="s">
        <v>4209</v>
      </c>
      <c r="AY347" s="66" t="s">
        <v>65</v>
      </c>
      <c r="AZ347" s="48"/>
      <c r="BA347" s="48"/>
      <c r="BB347" s="48"/>
      <c r="BC347" s="48"/>
      <c r="BD347" s="48"/>
      <c r="BE347" s="48"/>
      <c r="BF347" s="48"/>
      <c r="BG347" s="48"/>
      <c r="BH347" s="48"/>
      <c r="BI347" s="48"/>
      <c r="BJ347" s="117" t="s">
        <v>4225</v>
      </c>
      <c r="BK347" s="120" t="str">
        <f>VLOOKUP(Vertices[[#This Row],[State]],'Sentiment Classification'!E:G,3,FALSE)</f>
        <v>East</v>
      </c>
      <c r="BL347" s="65" t="str">
        <f>REPLACE(INDEX(GroupVertices[Group], MATCH(Vertices[[#This Row],[Vertex]],GroupVertices[Vertex],0)),1,1,"")</f>
        <v>ast</v>
      </c>
    </row>
    <row r="348" spans="1:64" x14ac:dyDescent="0.25">
      <c r="A348" s="64" t="s">
        <v>4117</v>
      </c>
      <c r="B348" s="79"/>
      <c r="C348" s="79"/>
      <c r="D348" s="87"/>
      <c r="E348" s="104"/>
      <c r="F348" s="75" t="s">
        <v>4136</v>
      </c>
      <c r="G348" s="105"/>
      <c r="H348" s="77"/>
      <c r="I348" s="90"/>
      <c r="J348" s="106"/>
      <c r="K348" s="77" t="s">
        <v>4221</v>
      </c>
      <c r="L348" s="107"/>
      <c r="M348" s="101">
        <v>6462.12255859375</v>
      </c>
      <c r="N348" s="101">
        <v>8887.1455078125</v>
      </c>
      <c r="O348" s="102"/>
      <c r="P348" s="103"/>
      <c r="Q348" s="103"/>
      <c r="R348" s="73"/>
      <c r="S348" s="48"/>
      <c r="T348" s="48"/>
      <c r="U348" s="49"/>
      <c r="V348" s="49"/>
      <c r="W348" s="49"/>
      <c r="X348" s="49"/>
      <c r="Y348" s="49"/>
      <c r="Z348" s="49"/>
      <c r="AA348" s="91">
        <v>348</v>
      </c>
      <c r="AB348" s="91"/>
      <c r="AC348" s="92"/>
      <c r="AD348" s="66" t="s">
        <v>4183</v>
      </c>
      <c r="AE348" s="66">
        <v>43</v>
      </c>
      <c r="AF348" s="66">
        <v>2</v>
      </c>
      <c r="AG348" s="66">
        <v>33</v>
      </c>
      <c r="AH348" s="66">
        <v>19</v>
      </c>
      <c r="AI348" s="66">
        <v>-25200</v>
      </c>
      <c r="AJ348" s="66" t="s">
        <v>4191</v>
      </c>
      <c r="AK348" s="66" t="s">
        <v>1152</v>
      </c>
      <c r="AL348" s="66"/>
      <c r="AM348" s="66" t="s">
        <v>391</v>
      </c>
      <c r="AN348" s="68">
        <v>42129.127384259256</v>
      </c>
      <c r="AO348" s="66"/>
      <c r="AP348" s="66" t="b">
        <v>0</v>
      </c>
      <c r="AQ348" s="66" t="b">
        <v>0</v>
      </c>
      <c r="AR348" s="66" t="b">
        <v>0</v>
      </c>
      <c r="AS348" s="66" t="s">
        <v>297</v>
      </c>
      <c r="AT348" s="66">
        <v>0</v>
      </c>
      <c r="AU348" s="69" t="s">
        <v>409</v>
      </c>
      <c r="AV348" s="66" t="b">
        <v>0</v>
      </c>
      <c r="AW348" s="66" t="s">
        <v>423</v>
      </c>
      <c r="AX348" s="69" t="s">
        <v>4210</v>
      </c>
      <c r="AY348" s="66" t="s">
        <v>66</v>
      </c>
      <c r="AZ348" s="48"/>
      <c r="BA348" s="48"/>
      <c r="BB348" s="48"/>
      <c r="BC348" s="48"/>
      <c r="BD348" s="48"/>
      <c r="BE348" s="48"/>
      <c r="BF348" s="118"/>
      <c r="BG348" s="118"/>
      <c r="BH348" s="118"/>
      <c r="BI348" s="118"/>
      <c r="BJ348" s="117" t="s">
        <v>4225</v>
      </c>
      <c r="BK348" s="120" t="str">
        <f>VLOOKUP(Vertices[[#This Row],[State]],'Sentiment Classification'!E:G,3,FALSE)</f>
        <v>East</v>
      </c>
      <c r="BL348" s="65" t="s">
        <v>9474</v>
      </c>
    </row>
    <row r="349" spans="1:64" x14ac:dyDescent="0.25">
      <c r="A349" s="64" t="s">
        <v>4118</v>
      </c>
      <c r="B349" s="79"/>
      <c r="C349" s="79"/>
      <c r="D349" s="87"/>
      <c r="E349" s="104"/>
      <c r="F349" s="75" t="s">
        <v>4137</v>
      </c>
      <c r="G349" s="105"/>
      <c r="H349" s="77"/>
      <c r="I349" s="90"/>
      <c r="J349" s="106"/>
      <c r="K349" s="77" t="s">
        <v>4222</v>
      </c>
      <c r="L349" s="107"/>
      <c r="M349" s="101">
        <v>559.09954833984375</v>
      </c>
      <c r="N349" s="101">
        <v>9204.0654296875</v>
      </c>
      <c r="O349" s="102"/>
      <c r="P349" s="103"/>
      <c r="Q349" s="103"/>
      <c r="R349" s="73"/>
      <c r="S349" s="48">
        <v>0</v>
      </c>
      <c r="T349" s="48">
        <v>2</v>
      </c>
      <c r="U349" s="49">
        <v>543.288276</v>
      </c>
      <c r="V349" s="49">
        <v>1.8320000000000001E-3</v>
      </c>
      <c r="W349" s="49">
        <v>1.413E-3</v>
      </c>
      <c r="X349" s="49">
        <v>0.77706600000000003</v>
      </c>
      <c r="Y349" s="49">
        <v>0</v>
      </c>
      <c r="Z349" s="49">
        <v>0</v>
      </c>
      <c r="AA349" s="91">
        <v>349</v>
      </c>
      <c r="AB349" s="91"/>
      <c r="AC349" s="92"/>
      <c r="AD349" s="66" t="s">
        <v>4184</v>
      </c>
      <c r="AE349" s="66">
        <v>8</v>
      </c>
      <c r="AF349" s="66">
        <v>13</v>
      </c>
      <c r="AG349" s="66">
        <v>18</v>
      </c>
      <c r="AH349" s="66">
        <v>1</v>
      </c>
      <c r="AI349" s="66">
        <v>19800</v>
      </c>
      <c r="AJ349" s="66"/>
      <c r="AK349" s="66" t="s">
        <v>1152</v>
      </c>
      <c r="AL349" s="66"/>
      <c r="AM349" s="66" t="s">
        <v>390</v>
      </c>
      <c r="AN349" s="68">
        <v>40587.20453703704</v>
      </c>
      <c r="AO349" s="66"/>
      <c r="AP349" s="66" t="b">
        <v>1</v>
      </c>
      <c r="AQ349" s="66" t="b">
        <v>0</v>
      </c>
      <c r="AR349" s="66" t="b">
        <v>1</v>
      </c>
      <c r="AS349" s="66" t="s">
        <v>297</v>
      </c>
      <c r="AT349" s="66">
        <v>0</v>
      </c>
      <c r="AU349" s="69" t="s">
        <v>409</v>
      </c>
      <c r="AV349" s="66" t="b">
        <v>0</v>
      </c>
      <c r="AW349" s="66" t="s">
        <v>423</v>
      </c>
      <c r="AX349" s="69" t="s">
        <v>4211</v>
      </c>
      <c r="AY349" s="66" t="s">
        <v>66</v>
      </c>
      <c r="AZ349" s="48"/>
      <c r="BA349" s="48"/>
      <c r="BB349" s="48"/>
      <c r="BC349" s="48"/>
      <c r="BD349" s="48"/>
      <c r="BE349" s="48"/>
      <c r="BF349" s="118" t="s">
        <v>8981</v>
      </c>
      <c r="BG349" s="118" t="s">
        <v>9114</v>
      </c>
      <c r="BH349" s="118" t="s">
        <v>9310</v>
      </c>
      <c r="BI349" s="118" t="s">
        <v>9439</v>
      </c>
      <c r="BJ349" s="117" t="s">
        <v>4225</v>
      </c>
      <c r="BK349" s="120" t="str">
        <f>VLOOKUP(Vertices[[#This Row],[State]],'Sentiment Classification'!E:G,3,FALSE)</f>
        <v>East</v>
      </c>
      <c r="BL349" s="65" t="str">
        <f>REPLACE(INDEX(GroupVertices[Group], MATCH(Vertices[[#This Row],[Vertex]],GroupVertices[Vertex],0)),1,1,"")</f>
        <v>ast</v>
      </c>
    </row>
    <row r="350" spans="1:64" x14ac:dyDescent="0.25">
      <c r="A350" s="64" t="s">
        <v>4119</v>
      </c>
      <c r="B350" s="79"/>
      <c r="C350" s="79"/>
      <c r="D350" s="87"/>
      <c r="E350" s="104"/>
      <c r="F350" s="75" t="s">
        <v>4138</v>
      </c>
      <c r="G350" s="105"/>
      <c r="H350" s="77"/>
      <c r="I350" s="90"/>
      <c r="J350" s="106"/>
      <c r="K350" s="77" t="s">
        <v>4223</v>
      </c>
      <c r="L350" s="107"/>
      <c r="M350" s="101">
        <v>589.89849853515625</v>
      </c>
      <c r="N350" s="101">
        <v>9205.4658203125</v>
      </c>
      <c r="O350" s="102"/>
      <c r="P350" s="103"/>
      <c r="Q350" s="103"/>
      <c r="R350" s="73"/>
      <c r="S350" s="48">
        <v>0</v>
      </c>
      <c r="T350" s="48">
        <v>1</v>
      </c>
      <c r="U350" s="49">
        <v>0</v>
      </c>
      <c r="V350" s="49">
        <v>1.374E-3</v>
      </c>
      <c r="W350" s="49">
        <v>4.1599999999999997E-4</v>
      </c>
      <c r="X350" s="49">
        <v>0.44704100000000002</v>
      </c>
      <c r="Y350" s="49">
        <v>0</v>
      </c>
      <c r="Z350" s="49">
        <v>0</v>
      </c>
      <c r="AA350" s="91">
        <v>350</v>
      </c>
      <c r="AB350" s="91"/>
      <c r="AC350" s="92"/>
      <c r="AD350" s="66" t="s">
        <v>4185</v>
      </c>
      <c r="AE350" s="66">
        <v>105</v>
      </c>
      <c r="AF350" s="66">
        <v>45</v>
      </c>
      <c r="AG350" s="66">
        <v>1054</v>
      </c>
      <c r="AH350" s="66">
        <v>1465</v>
      </c>
      <c r="AI350" s="66"/>
      <c r="AJ350" s="66" t="s">
        <v>4192</v>
      </c>
      <c r="AK350" s="66" t="s">
        <v>4196</v>
      </c>
      <c r="AL350" s="66"/>
      <c r="AM350" s="66"/>
      <c r="AN350" s="68">
        <v>41593.238055555557</v>
      </c>
      <c r="AO350" s="69" t="s">
        <v>4201</v>
      </c>
      <c r="AP350" s="66" t="b">
        <v>0</v>
      </c>
      <c r="AQ350" s="66" t="b">
        <v>0</v>
      </c>
      <c r="AR350" s="66" t="b">
        <v>1</v>
      </c>
      <c r="AS350" s="66" t="s">
        <v>297</v>
      </c>
      <c r="AT350" s="66">
        <v>1</v>
      </c>
      <c r="AU350" s="69" t="s">
        <v>660</v>
      </c>
      <c r="AV350" s="66" t="b">
        <v>0</v>
      </c>
      <c r="AW350" s="66" t="s">
        <v>423</v>
      </c>
      <c r="AX350" s="69" t="s">
        <v>4212</v>
      </c>
      <c r="AY350" s="66" t="s">
        <v>66</v>
      </c>
      <c r="AZ350" s="48"/>
      <c r="BA350" s="48"/>
      <c r="BB350" s="48"/>
      <c r="BC350" s="48"/>
      <c r="BD350" s="48"/>
      <c r="BE350" s="48"/>
      <c r="BF350" s="118" t="s">
        <v>8982</v>
      </c>
      <c r="BG350" s="118" t="s">
        <v>8982</v>
      </c>
      <c r="BH350" s="118" t="s">
        <v>9311</v>
      </c>
      <c r="BI350" s="118" t="s">
        <v>9311</v>
      </c>
      <c r="BJ350" s="117" t="s">
        <v>4225</v>
      </c>
      <c r="BK350" s="120" t="str">
        <f>VLOOKUP(Vertices[[#This Row],[State]],'Sentiment Classification'!E:G,3,FALSE)</f>
        <v>East</v>
      </c>
      <c r="BL350" s="65" t="str">
        <f>REPLACE(INDEX(GroupVertices[Group], MATCH(Vertices[[#This Row],[Vertex]],GroupVertices[Vertex],0)),1,1,"")</f>
        <v>ast</v>
      </c>
    </row>
    <row r="351" spans="1:64" x14ac:dyDescent="0.25">
      <c r="A351" s="80" t="s">
        <v>4120</v>
      </c>
      <c r="B351" s="86"/>
      <c r="C351" s="86"/>
      <c r="D351" s="94"/>
      <c r="E351" s="96"/>
      <c r="F351" s="76" t="s">
        <v>4139</v>
      </c>
      <c r="G351" s="86"/>
      <c r="H351" s="78"/>
      <c r="I351" s="97"/>
      <c r="J351" s="97"/>
      <c r="K351" s="78" t="s">
        <v>4224</v>
      </c>
      <c r="L351" s="108"/>
      <c r="M351" s="109">
        <v>551.06976318359375</v>
      </c>
      <c r="N351" s="109">
        <v>8775.3037109375</v>
      </c>
      <c r="O351" s="110"/>
      <c r="P351" s="111"/>
      <c r="Q351" s="111"/>
      <c r="R351" s="74"/>
      <c r="S351" s="48">
        <v>0</v>
      </c>
      <c r="T351" s="48">
        <v>1</v>
      </c>
      <c r="U351" s="49">
        <v>0</v>
      </c>
      <c r="V351" s="49">
        <v>1.4840000000000001E-3</v>
      </c>
      <c r="W351" s="49">
        <v>9.9700000000000006E-4</v>
      </c>
      <c r="X351" s="49">
        <v>0.48002499999999998</v>
      </c>
      <c r="Y351" s="49">
        <v>0</v>
      </c>
      <c r="Z351" s="49">
        <v>0</v>
      </c>
      <c r="AA351" s="112">
        <v>351</v>
      </c>
      <c r="AB351" s="112"/>
      <c r="AC351" s="99"/>
      <c r="AD351" s="81" t="s">
        <v>4186</v>
      </c>
      <c r="AE351" s="81">
        <v>35</v>
      </c>
      <c r="AF351" s="81">
        <v>7</v>
      </c>
      <c r="AG351" s="81">
        <v>15</v>
      </c>
      <c r="AH351" s="81">
        <v>29</v>
      </c>
      <c r="AI351" s="81"/>
      <c r="AJ351" s="81" t="s">
        <v>4193</v>
      </c>
      <c r="AK351" s="81" t="s">
        <v>4197</v>
      </c>
      <c r="AL351" s="84" t="s">
        <v>4198</v>
      </c>
      <c r="AM351" s="81"/>
      <c r="AN351" s="83">
        <v>41381.206203703703</v>
      </c>
      <c r="AO351" s="84" t="s">
        <v>4202</v>
      </c>
      <c r="AP351" s="81" t="b">
        <v>1</v>
      </c>
      <c r="AQ351" s="81" t="b">
        <v>0</v>
      </c>
      <c r="AR351" s="81" t="b">
        <v>0</v>
      </c>
      <c r="AS351" s="81" t="s">
        <v>297</v>
      </c>
      <c r="AT351" s="81">
        <v>0</v>
      </c>
      <c r="AU351" s="84" t="s">
        <v>409</v>
      </c>
      <c r="AV351" s="81" t="b">
        <v>0</v>
      </c>
      <c r="AW351" s="81" t="s">
        <v>423</v>
      </c>
      <c r="AX351" s="84" t="s">
        <v>4213</v>
      </c>
      <c r="AY351" s="81" t="s">
        <v>66</v>
      </c>
      <c r="AZ351" s="48"/>
      <c r="BA351" s="48"/>
      <c r="BB351" s="48"/>
      <c r="BC351" s="48"/>
      <c r="BD351" s="48"/>
      <c r="BE351" s="48"/>
      <c r="BF351" s="118" t="s">
        <v>8983</v>
      </c>
      <c r="BG351" s="118" t="s">
        <v>8983</v>
      </c>
      <c r="BH351" s="118" t="s">
        <v>9312</v>
      </c>
      <c r="BI351" s="118" t="s">
        <v>9312</v>
      </c>
      <c r="BJ351" s="117" t="s">
        <v>4225</v>
      </c>
      <c r="BK351" s="120" t="str">
        <f>VLOOKUP(Vertices[[#This Row],[State]],'Sentiment Classification'!E:G,3,FALSE)</f>
        <v>East</v>
      </c>
      <c r="BL351" s="65" t="str">
        <f>REPLACE(INDEX(GroupVertices[Group], MATCH(Vertices[[#This Row],[Vertex]],GroupVertices[Vertex],0)),1,1,"")</f>
        <v>ast</v>
      </c>
    </row>
    <row r="352" spans="1:64" x14ac:dyDescent="0.25">
      <c r="A352" s="64" t="s">
        <v>4226</v>
      </c>
      <c r="B352" s="79"/>
      <c r="C352" s="79"/>
      <c r="D352" s="87"/>
      <c r="E352" s="104"/>
      <c r="F352" s="75" t="s">
        <v>4239</v>
      </c>
      <c r="G352" s="105"/>
      <c r="H352" s="77"/>
      <c r="I352" s="90"/>
      <c r="J352" s="106"/>
      <c r="K352" s="77" t="s">
        <v>4277</v>
      </c>
      <c r="L352" s="107"/>
      <c r="M352" s="101">
        <v>2824.900390625</v>
      </c>
      <c r="N352" s="101">
        <v>3461.071533203125</v>
      </c>
      <c r="O352" s="102"/>
      <c r="P352" s="103"/>
      <c r="Q352" s="103"/>
      <c r="R352" s="73"/>
      <c r="S352" s="48">
        <v>0</v>
      </c>
      <c r="T352" s="48">
        <v>1</v>
      </c>
      <c r="U352" s="49">
        <v>0</v>
      </c>
      <c r="V352" s="49">
        <v>1.374E-3</v>
      </c>
      <c r="W352" s="49">
        <v>4.1599999999999997E-4</v>
      </c>
      <c r="X352" s="49">
        <v>0.44704100000000002</v>
      </c>
      <c r="Y352" s="49">
        <v>0</v>
      </c>
      <c r="Z352" s="49">
        <v>0</v>
      </c>
      <c r="AA352" s="91">
        <v>352</v>
      </c>
      <c r="AB352" s="91"/>
      <c r="AC352" s="92"/>
      <c r="AD352" s="66" t="s">
        <v>4260</v>
      </c>
      <c r="AE352" s="66">
        <v>29</v>
      </c>
      <c r="AF352" s="66">
        <v>5</v>
      </c>
      <c r="AG352" s="66">
        <v>7</v>
      </c>
      <c r="AH352" s="66">
        <v>2</v>
      </c>
      <c r="AI352" s="66"/>
      <c r="AJ352" s="66" t="s">
        <v>4264</v>
      </c>
      <c r="AK352" s="66"/>
      <c r="AL352" s="66"/>
      <c r="AM352" s="66"/>
      <c r="AN352" s="68">
        <v>42626.52171296296</v>
      </c>
      <c r="AO352" s="69" t="s">
        <v>4270</v>
      </c>
      <c r="AP352" s="66" t="b">
        <v>1</v>
      </c>
      <c r="AQ352" s="66" t="b">
        <v>0</v>
      </c>
      <c r="AR352" s="66" t="b">
        <v>1</v>
      </c>
      <c r="AS352" s="66" t="s">
        <v>297</v>
      </c>
      <c r="AT352" s="66">
        <v>0</v>
      </c>
      <c r="AU352" s="66"/>
      <c r="AV352" s="66" t="b">
        <v>0</v>
      </c>
      <c r="AW352" s="66" t="s">
        <v>423</v>
      </c>
      <c r="AX352" s="69" t="s">
        <v>4273</v>
      </c>
      <c r="AY352" s="66" t="s">
        <v>66</v>
      </c>
      <c r="AZ352" s="48"/>
      <c r="BA352" s="48"/>
      <c r="BB352" s="48"/>
      <c r="BC352" s="48"/>
      <c r="BD352" s="48"/>
      <c r="BE352" s="48"/>
      <c r="BF352" s="118" t="s">
        <v>8984</v>
      </c>
      <c r="BG352" s="118" t="s">
        <v>8984</v>
      </c>
      <c r="BH352" s="118" t="s">
        <v>9313</v>
      </c>
      <c r="BI352" s="118" t="s">
        <v>9313</v>
      </c>
      <c r="BJ352" s="117" t="s">
        <v>3479</v>
      </c>
      <c r="BK352" s="120" t="str">
        <f>VLOOKUP(Vertices[[#This Row],[State]],'Sentiment Classification'!E:G,3,FALSE)</f>
        <v>North</v>
      </c>
      <c r="BL352" s="65" t="str">
        <f>REPLACE(INDEX(GroupVertices[Group], MATCH(Vertices[[#This Row],[Vertex]],GroupVertices[Vertex],0)),1,1,"")</f>
        <v>orth</v>
      </c>
    </row>
    <row r="353" spans="1:64" x14ac:dyDescent="0.25">
      <c r="A353" s="64" t="s">
        <v>4227</v>
      </c>
      <c r="B353" s="79"/>
      <c r="C353" s="79"/>
      <c r="D353" s="87"/>
      <c r="E353" s="104"/>
      <c r="F353" s="75" t="s">
        <v>4240</v>
      </c>
      <c r="G353" s="105"/>
      <c r="H353" s="77"/>
      <c r="I353" s="90"/>
      <c r="J353" s="106"/>
      <c r="K353" s="77" t="s">
        <v>4278</v>
      </c>
      <c r="L353" s="107"/>
      <c r="M353" s="101">
        <v>6249.12451171875</v>
      </c>
      <c r="N353" s="101">
        <v>9126.8662109375</v>
      </c>
      <c r="O353" s="102"/>
      <c r="P353" s="103"/>
      <c r="Q353" s="103"/>
      <c r="R353" s="73"/>
      <c r="S353" s="48"/>
      <c r="T353" s="48"/>
      <c r="U353" s="49"/>
      <c r="V353" s="49"/>
      <c r="W353" s="49"/>
      <c r="X353" s="49"/>
      <c r="Y353" s="49"/>
      <c r="Z353" s="49"/>
      <c r="AA353" s="91">
        <v>353</v>
      </c>
      <c r="AB353" s="91"/>
      <c r="AC353" s="92"/>
      <c r="AD353" s="66" t="s">
        <v>4261</v>
      </c>
      <c r="AE353" s="66">
        <v>76</v>
      </c>
      <c r="AF353" s="66">
        <v>95</v>
      </c>
      <c r="AG353" s="66">
        <v>12159</v>
      </c>
      <c r="AH353" s="66">
        <v>0</v>
      </c>
      <c r="AI353" s="66">
        <v>19800</v>
      </c>
      <c r="AJ353" s="66" t="s">
        <v>4265</v>
      </c>
      <c r="AK353" s="66"/>
      <c r="AL353" s="69" t="s">
        <v>4268</v>
      </c>
      <c r="AM353" s="66" t="s">
        <v>363</v>
      </c>
      <c r="AN353" s="68">
        <v>41644.215208333335</v>
      </c>
      <c r="AO353" s="66"/>
      <c r="AP353" s="66" t="b">
        <v>1</v>
      </c>
      <c r="AQ353" s="66" t="b">
        <v>0</v>
      </c>
      <c r="AR353" s="66" t="b">
        <v>0</v>
      </c>
      <c r="AS353" s="66" t="s">
        <v>297</v>
      </c>
      <c r="AT353" s="66">
        <v>5</v>
      </c>
      <c r="AU353" s="69" t="s">
        <v>409</v>
      </c>
      <c r="AV353" s="66" t="b">
        <v>0</v>
      </c>
      <c r="AW353" s="66" t="s">
        <v>423</v>
      </c>
      <c r="AX353" s="69" t="s">
        <v>4274</v>
      </c>
      <c r="AY353" s="66" t="s">
        <v>66</v>
      </c>
      <c r="AZ353" s="48"/>
      <c r="BA353" s="48"/>
      <c r="BB353" s="48"/>
      <c r="BC353" s="48"/>
      <c r="BD353" s="48"/>
      <c r="BE353" s="48"/>
      <c r="BF353" s="118"/>
      <c r="BG353" s="118"/>
      <c r="BH353" s="118"/>
      <c r="BI353" s="118"/>
      <c r="BJ353" s="117" t="s">
        <v>3479</v>
      </c>
      <c r="BK353" s="120" t="str">
        <f>VLOOKUP(Vertices[[#This Row],[State]],'Sentiment Classification'!E:G,3,FALSE)</f>
        <v>North</v>
      </c>
      <c r="BL353" s="65" t="s">
        <v>9475</v>
      </c>
    </row>
    <row r="354" spans="1:64" x14ac:dyDescent="0.25">
      <c r="A354" s="64" t="s">
        <v>4228</v>
      </c>
      <c r="B354" s="79"/>
      <c r="C354" s="79"/>
      <c r="D354" s="87"/>
      <c r="E354" s="104"/>
      <c r="F354" s="75" t="s">
        <v>4272</v>
      </c>
      <c r="G354" s="105"/>
      <c r="H354" s="77"/>
      <c r="I354" s="90"/>
      <c r="J354" s="106"/>
      <c r="K354" s="77" t="s">
        <v>4279</v>
      </c>
      <c r="L354" s="107"/>
      <c r="M354" s="101">
        <v>2899.5888671875</v>
      </c>
      <c r="N354" s="101">
        <v>3592.583984375</v>
      </c>
      <c r="O354" s="102"/>
      <c r="P354" s="103"/>
      <c r="Q354" s="103"/>
      <c r="R354" s="73"/>
      <c r="S354" s="48">
        <v>0</v>
      </c>
      <c r="T354" s="48">
        <v>1</v>
      </c>
      <c r="U354" s="49">
        <v>0</v>
      </c>
      <c r="V354" s="49">
        <v>8.7600000000000004E-4</v>
      </c>
      <c r="W354" s="49">
        <v>3.9999999999999998E-6</v>
      </c>
      <c r="X354" s="49">
        <v>0.57365900000000003</v>
      </c>
      <c r="Y354" s="49">
        <v>0</v>
      </c>
      <c r="Z354" s="49">
        <v>0</v>
      </c>
      <c r="AA354" s="91">
        <v>354</v>
      </c>
      <c r="AB354" s="91"/>
      <c r="AC354" s="92"/>
      <c r="AD354" s="66" t="s">
        <v>4262</v>
      </c>
      <c r="AE354" s="66">
        <v>259</v>
      </c>
      <c r="AF354" s="66">
        <v>257</v>
      </c>
      <c r="AG354" s="66">
        <v>23179</v>
      </c>
      <c r="AH354" s="66">
        <v>79</v>
      </c>
      <c r="AI354" s="66">
        <v>19800</v>
      </c>
      <c r="AJ354" s="66" t="s">
        <v>4266</v>
      </c>
      <c r="AK354" s="66" t="s">
        <v>4267</v>
      </c>
      <c r="AL354" s="69" t="s">
        <v>4269</v>
      </c>
      <c r="AM354" s="66" t="s">
        <v>363</v>
      </c>
      <c r="AN354" s="68">
        <v>40141.725416666668</v>
      </c>
      <c r="AO354" s="69" t="s">
        <v>4271</v>
      </c>
      <c r="AP354" s="66" t="b">
        <v>0</v>
      </c>
      <c r="AQ354" s="66" t="b">
        <v>0</v>
      </c>
      <c r="AR354" s="66" t="b">
        <v>1</v>
      </c>
      <c r="AS354" s="66" t="s">
        <v>297</v>
      </c>
      <c r="AT354" s="66">
        <v>35</v>
      </c>
      <c r="AU354" s="69" t="s">
        <v>1253</v>
      </c>
      <c r="AV354" s="66" t="b">
        <v>0</v>
      </c>
      <c r="AW354" s="66" t="s">
        <v>423</v>
      </c>
      <c r="AX354" s="69" t="s">
        <v>4275</v>
      </c>
      <c r="AY354" s="66" t="s">
        <v>66</v>
      </c>
      <c r="AZ354" s="48"/>
      <c r="BA354" s="48"/>
      <c r="BB354" s="48"/>
      <c r="BC354" s="48"/>
      <c r="BD354" s="48" t="s">
        <v>4237</v>
      </c>
      <c r="BE354" s="48" t="s">
        <v>4237</v>
      </c>
      <c r="BF354" s="118" t="s">
        <v>8985</v>
      </c>
      <c r="BG354" s="118" t="s">
        <v>8985</v>
      </c>
      <c r="BH354" s="118" t="s">
        <v>9314</v>
      </c>
      <c r="BI354" s="118" t="s">
        <v>9314</v>
      </c>
      <c r="BJ354" s="117" t="s">
        <v>3479</v>
      </c>
      <c r="BK354" s="120" t="str">
        <f>VLOOKUP(Vertices[[#This Row],[State]],'Sentiment Classification'!E:G,3,FALSE)</f>
        <v>North</v>
      </c>
      <c r="BL354" s="65" t="str">
        <f>REPLACE(INDEX(GroupVertices[Group], MATCH(Vertices[[#This Row],[Vertex]],GroupVertices[Vertex],0)),1,1,"")</f>
        <v>orth</v>
      </c>
    </row>
    <row r="355" spans="1:64" x14ac:dyDescent="0.25">
      <c r="A355" s="80" t="s">
        <v>4229</v>
      </c>
      <c r="B355" s="86"/>
      <c r="C355" s="86"/>
      <c r="D355" s="94"/>
      <c r="E355" s="96"/>
      <c r="F355" s="76" t="s">
        <v>4241</v>
      </c>
      <c r="G355" s="86"/>
      <c r="H355" s="78"/>
      <c r="I355" s="97"/>
      <c r="J355" s="97"/>
      <c r="K355" s="78" t="s">
        <v>4280</v>
      </c>
      <c r="L355" s="108"/>
      <c r="M355" s="109">
        <v>2730.186279296875</v>
      </c>
      <c r="N355" s="109">
        <v>3346.825439453125</v>
      </c>
      <c r="O355" s="110"/>
      <c r="P355" s="111"/>
      <c r="Q355" s="111"/>
      <c r="R355" s="74"/>
      <c r="S355" s="48">
        <v>0</v>
      </c>
      <c r="T355" s="48">
        <v>1</v>
      </c>
      <c r="U355" s="49">
        <v>0</v>
      </c>
      <c r="V355" s="49">
        <v>1.4840000000000001E-3</v>
      </c>
      <c r="W355" s="49">
        <v>9.9700000000000006E-4</v>
      </c>
      <c r="X355" s="49">
        <v>0.48002499999999998</v>
      </c>
      <c r="Y355" s="49">
        <v>0</v>
      </c>
      <c r="Z355" s="49">
        <v>0</v>
      </c>
      <c r="AA355" s="112">
        <v>355</v>
      </c>
      <c r="AB355" s="112"/>
      <c r="AC355" s="99"/>
      <c r="AD355" s="81" t="s">
        <v>4263</v>
      </c>
      <c r="AE355" s="81">
        <v>6</v>
      </c>
      <c r="AF355" s="81">
        <v>3</v>
      </c>
      <c r="AG355" s="81">
        <v>10</v>
      </c>
      <c r="AH355" s="81">
        <v>9</v>
      </c>
      <c r="AI355" s="81"/>
      <c r="AJ355" s="81"/>
      <c r="AK355" s="81" t="s">
        <v>3479</v>
      </c>
      <c r="AL355" s="81"/>
      <c r="AM355" s="81"/>
      <c r="AN355" s="83">
        <v>42818.479814814818</v>
      </c>
      <c r="AO355" s="81"/>
      <c r="AP355" s="81" t="b">
        <v>1</v>
      </c>
      <c r="AQ355" s="81" t="b">
        <v>0</v>
      </c>
      <c r="AR355" s="81" t="b">
        <v>0</v>
      </c>
      <c r="AS355" s="81" t="s">
        <v>297</v>
      </c>
      <c r="AT355" s="81">
        <v>0</v>
      </c>
      <c r="AU355" s="81"/>
      <c r="AV355" s="81" t="b">
        <v>0</v>
      </c>
      <c r="AW355" s="81" t="s">
        <v>423</v>
      </c>
      <c r="AX355" s="84" t="s">
        <v>4276</v>
      </c>
      <c r="AY355" s="81" t="s">
        <v>66</v>
      </c>
      <c r="AZ355" s="48" t="s">
        <v>4235</v>
      </c>
      <c r="BA355" s="48" t="s">
        <v>4235</v>
      </c>
      <c r="BB355" s="48" t="s">
        <v>525</v>
      </c>
      <c r="BC355" s="48" t="s">
        <v>525</v>
      </c>
      <c r="BD355" s="48"/>
      <c r="BE355" s="48"/>
      <c r="BF355" s="118" t="s">
        <v>8986</v>
      </c>
      <c r="BG355" s="118" t="s">
        <v>8986</v>
      </c>
      <c r="BH355" s="118" t="s">
        <v>9315</v>
      </c>
      <c r="BI355" s="118" t="s">
        <v>9315</v>
      </c>
      <c r="BJ355" s="117" t="s">
        <v>3479</v>
      </c>
      <c r="BK355" s="120" t="str">
        <f>VLOOKUP(Vertices[[#This Row],[State]],'Sentiment Classification'!E:G,3,FALSE)</f>
        <v>North</v>
      </c>
      <c r="BL355" s="65" t="str">
        <f>REPLACE(INDEX(GroupVertices[Group], MATCH(Vertices[[#This Row],[Vertex]],GroupVertices[Vertex],0)),1,1,"")</f>
        <v>orth</v>
      </c>
    </row>
    <row r="356" spans="1:64" x14ac:dyDescent="0.25">
      <c r="A356" s="64" t="s">
        <v>4281</v>
      </c>
      <c r="B356" s="79"/>
      <c r="C356" s="79"/>
      <c r="D356" s="87"/>
      <c r="E356" s="104"/>
      <c r="F356" s="75" t="s">
        <v>4888</v>
      </c>
      <c r="G356" s="105"/>
      <c r="H356" s="77"/>
      <c r="I356" s="90"/>
      <c r="J356" s="106"/>
      <c r="K356" s="77" t="s">
        <v>7427</v>
      </c>
      <c r="L356" s="107"/>
      <c r="M356" s="101">
        <v>5867.76904296875</v>
      </c>
      <c r="N356" s="101">
        <v>9136.9248046875</v>
      </c>
      <c r="O356" s="102"/>
      <c r="P356" s="103"/>
      <c r="Q356" s="103"/>
      <c r="R356" s="73"/>
      <c r="S356" s="48"/>
      <c r="T356" s="48"/>
      <c r="U356" s="49"/>
      <c r="V356" s="49"/>
      <c r="W356" s="49"/>
      <c r="X356" s="49"/>
      <c r="Y356" s="49"/>
      <c r="Z356" s="49"/>
      <c r="AA356" s="91">
        <v>356</v>
      </c>
      <c r="AB356" s="91"/>
      <c r="AC356" s="92"/>
      <c r="AD356" s="66" t="s">
        <v>5916</v>
      </c>
      <c r="AE356" s="66">
        <v>1985</v>
      </c>
      <c r="AF356" s="66">
        <v>636</v>
      </c>
      <c r="AG356" s="66">
        <v>24367</v>
      </c>
      <c r="AH356" s="66">
        <v>0</v>
      </c>
      <c r="AI356" s="66"/>
      <c r="AJ356" s="66" t="s">
        <v>6269</v>
      </c>
      <c r="AK356" s="66" t="s">
        <v>363</v>
      </c>
      <c r="AL356" s="69" t="s">
        <v>6643</v>
      </c>
      <c r="AM356" s="66"/>
      <c r="AN356" s="68">
        <v>40646.712164351855</v>
      </c>
      <c r="AO356" s="69" t="s">
        <v>6739</v>
      </c>
      <c r="AP356" s="66" t="b">
        <v>0</v>
      </c>
      <c r="AQ356" s="66" t="b">
        <v>0</v>
      </c>
      <c r="AR356" s="66" t="b">
        <v>0</v>
      </c>
      <c r="AS356" s="66" t="s">
        <v>297</v>
      </c>
      <c r="AT356" s="66">
        <v>10</v>
      </c>
      <c r="AU356" s="69" t="s">
        <v>6942</v>
      </c>
      <c r="AV356" s="66" t="b">
        <v>0</v>
      </c>
      <c r="AW356" s="66" t="s">
        <v>423</v>
      </c>
      <c r="AX356" s="69" t="s">
        <v>7060</v>
      </c>
      <c r="AY356" s="66" t="s">
        <v>66</v>
      </c>
      <c r="AZ356" s="48"/>
      <c r="BA356" s="48"/>
      <c r="BB356" s="48"/>
      <c r="BC356" s="48"/>
      <c r="BD356" s="48"/>
      <c r="BE356" s="48"/>
      <c r="BF356" s="118"/>
      <c r="BG356" s="118"/>
      <c r="BH356" s="118"/>
      <c r="BI356" s="118"/>
      <c r="BJ356" s="117" t="s">
        <v>9452</v>
      </c>
      <c r="BK356" s="119" t="s">
        <v>9452</v>
      </c>
      <c r="BL356" s="65" t="s">
        <v>9477</v>
      </c>
    </row>
    <row r="357" spans="1:64" x14ac:dyDescent="0.25">
      <c r="A357" s="64" t="s">
        <v>4282</v>
      </c>
      <c r="B357" s="79"/>
      <c r="C357" s="79"/>
      <c r="D357" s="87"/>
      <c r="E357" s="104"/>
      <c r="F357" s="75" t="s">
        <v>4889</v>
      </c>
      <c r="G357" s="105"/>
      <c r="H357" s="77"/>
      <c r="I357" s="90"/>
      <c r="J357" s="106"/>
      <c r="K357" s="77" t="s">
        <v>7428</v>
      </c>
      <c r="L357" s="107"/>
      <c r="M357" s="101">
        <v>2861.311767578125</v>
      </c>
      <c r="N357" s="101">
        <v>3501.864013671875</v>
      </c>
      <c r="O357" s="102"/>
      <c r="P357" s="103"/>
      <c r="Q357" s="103"/>
      <c r="R357" s="73"/>
      <c r="S357" s="48">
        <v>0</v>
      </c>
      <c r="T357" s="48">
        <v>1</v>
      </c>
      <c r="U357" s="49">
        <v>0</v>
      </c>
      <c r="V357" s="49">
        <v>1</v>
      </c>
      <c r="W357" s="49">
        <v>0</v>
      </c>
      <c r="X357" s="49">
        <v>0.99999899999999997</v>
      </c>
      <c r="Y357" s="49">
        <v>0</v>
      </c>
      <c r="Z357" s="49">
        <v>0</v>
      </c>
      <c r="AA357" s="91">
        <v>357</v>
      </c>
      <c r="AB357" s="91"/>
      <c r="AC357" s="92"/>
      <c r="AD357" s="66" t="s">
        <v>5917</v>
      </c>
      <c r="AE357" s="66">
        <v>212</v>
      </c>
      <c r="AF357" s="66">
        <v>158</v>
      </c>
      <c r="AG357" s="66">
        <v>6091</v>
      </c>
      <c r="AH357" s="66">
        <v>1182</v>
      </c>
      <c r="AI357" s="66"/>
      <c r="AJ357" s="66" t="s">
        <v>6270</v>
      </c>
      <c r="AK357" s="66" t="s">
        <v>364</v>
      </c>
      <c r="AL357" s="66"/>
      <c r="AM357" s="66"/>
      <c r="AN357" s="68">
        <v>42642.497604166667</v>
      </c>
      <c r="AO357" s="69" t="s">
        <v>6740</v>
      </c>
      <c r="AP357" s="66" t="b">
        <v>1</v>
      </c>
      <c r="AQ357" s="66" t="b">
        <v>0</v>
      </c>
      <c r="AR357" s="66" t="b">
        <v>0</v>
      </c>
      <c r="AS357" s="66" t="s">
        <v>297</v>
      </c>
      <c r="AT357" s="66">
        <v>5</v>
      </c>
      <c r="AU357" s="66"/>
      <c r="AV357" s="66" t="b">
        <v>0</v>
      </c>
      <c r="AW357" s="66" t="s">
        <v>423</v>
      </c>
      <c r="AX357" s="69" t="s">
        <v>7061</v>
      </c>
      <c r="AY357" s="66" t="s">
        <v>66</v>
      </c>
      <c r="AZ357" s="48" t="s">
        <v>4790</v>
      </c>
      <c r="BA357" s="48" t="s">
        <v>4790</v>
      </c>
      <c r="BB357" s="48" t="s">
        <v>4836</v>
      </c>
      <c r="BC357" s="48" t="s">
        <v>4836</v>
      </c>
      <c r="BD357" s="48"/>
      <c r="BE357" s="48"/>
      <c r="BF357" s="118" t="s">
        <v>8987</v>
      </c>
      <c r="BG357" s="118" t="s">
        <v>8987</v>
      </c>
      <c r="BH357" s="118" t="s">
        <v>9316</v>
      </c>
      <c r="BI357" s="118" t="s">
        <v>9316</v>
      </c>
      <c r="BJ357" s="117" t="s">
        <v>1167</v>
      </c>
      <c r="BK357" s="120" t="str">
        <f>VLOOKUP(Vertices[[#This Row],[State]],'Sentiment Classification'!E:G,3,FALSE)</f>
        <v>North</v>
      </c>
      <c r="BL357" s="65" t="str">
        <f>REPLACE(INDEX(GroupVertices[Group], MATCH(Vertices[[#This Row],[Vertex]],GroupVertices[Vertex],0)),1,1,"")</f>
        <v>orth</v>
      </c>
    </row>
    <row r="358" spans="1:64" x14ac:dyDescent="0.25">
      <c r="A358" s="64" t="s">
        <v>4606</v>
      </c>
      <c r="B358" s="79"/>
      <c r="C358" s="79"/>
      <c r="D358" s="87"/>
      <c r="E358" s="104"/>
      <c r="F358" s="75" t="s">
        <v>6977</v>
      </c>
      <c r="G358" s="105"/>
      <c r="H358" s="77"/>
      <c r="I358" s="90"/>
      <c r="J358" s="106"/>
      <c r="K358" s="77" t="s">
        <v>7429</v>
      </c>
      <c r="L358" s="107"/>
      <c r="M358" s="101">
        <v>5391.40771484375</v>
      </c>
      <c r="N358" s="101">
        <v>5441.9677734375</v>
      </c>
      <c r="O358" s="102"/>
      <c r="P358" s="103"/>
      <c r="Q358" s="103"/>
      <c r="R358" s="73"/>
      <c r="S358" s="48">
        <v>1</v>
      </c>
      <c r="T358" s="48">
        <v>0</v>
      </c>
      <c r="U358" s="49">
        <v>0</v>
      </c>
      <c r="V358" s="49">
        <v>1</v>
      </c>
      <c r="W358" s="49">
        <v>0</v>
      </c>
      <c r="X358" s="49">
        <v>0.99999899999999997</v>
      </c>
      <c r="Y358" s="49">
        <v>0</v>
      </c>
      <c r="Z358" s="49">
        <v>0</v>
      </c>
      <c r="AA358" s="91">
        <v>358</v>
      </c>
      <c r="AB358" s="91"/>
      <c r="AC358" s="92"/>
      <c r="AD358" s="66" t="s">
        <v>5918</v>
      </c>
      <c r="AE358" s="66">
        <v>750</v>
      </c>
      <c r="AF358" s="66">
        <v>2439595</v>
      </c>
      <c r="AG358" s="66">
        <v>309166</v>
      </c>
      <c r="AH358" s="66">
        <v>400</v>
      </c>
      <c r="AI358" s="66">
        <v>19800</v>
      </c>
      <c r="AJ358" s="66" t="s">
        <v>6271</v>
      </c>
      <c r="AK358" s="66" t="s">
        <v>365</v>
      </c>
      <c r="AL358" s="69" t="s">
        <v>6644</v>
      </c>
      <c r="AM358" s="66" t="s">
        <v>363</v>
      </c>
      <c r="AN358" s="68">
        <v>39941.478645833333</v>
      </c>
      <c r="AO358" s="69" t="s">
        <v>6741</v>
      </c>
      <c r="AP358" s="66" t="b">
        <v>0</v>
      </c>
      <c r="AQ358" s="66" t="b">
        <v>0</v>
      </c>
      <c r="AR358" s="66" t="b">
        <v>1</v>
      </c>
      <c r="AS358" s="66" t="s">
        <v>297</v>
      </c>
      <c r="AT358" s="66">
        <v>4021</v>
      </c>
      <c r="AU358" s="69" t="s">
        <v>6943</v>
      </c>
      <c r="AV358" s="66" t="b">
        <v>1</v>
      </c>
      <c r="AW358" s="66" t="s">
        <v>423</v>
      </c>
      <c r="AX358" s="69" t="s">
        <v>7062</v>
      </c>
      <c r="AY358" s="66" t="s">
        <v>65</v>
      </c>
      <c r="AZ358" s="48"/>
      <c r="BA358" s="48"/>
      <c r="BB358" s="48"/>
      <c r="BC358" s="48"/>
      <c r="BD358" s="48"/>
      <c r="BE358" s="48"/>
      <c r="BF358" s="48"/>
      <c r="BG358" s="48"/>
      <c r="BH358" s="48"/>
      <c r="BI358" s="48"/>
      <c r="BJ358" s="117" t="s">
        <v>9452</v>
      </c>
      <c r="BK358" s="119" t="s">
        <v>9452</v>
      </c>
      <c r="BL358" s="65" t="str">
        <f>REPLACE(INDEX(GroupVertices[Group], MATCH(Vertices[[#This Row],[Vertex]],GroupVertices[Vertex],0)),1,1,"")</f>
        <v>A</v>
      </c>
    </row>
    <row r="359" spans="1:64" x14ac:dyDescent="0.25">
      <c r="A359" s="64" t="s">
        <v>4283</v>
      </c>
      <c r="B359" s="79"/>
      <c r="C359" s="79"/>
      <c r="D359" s="87"/>
      <c r="E359" s="104"/>
      <c r="F359" s="75" t="s">
        <v>4890</v>
      </c>
      <c r="G359" s="105"/>
      <c r="H359" s="77"/>
      <c r="I359" s="90"/>
      <c r="J359" s="106"/>
      <c r="K359" s="77" t="s">
        <v>7430</v>
      </c>
      <c r="L359" s="107"/>
      <c r="M359" s="101">
        <v>6454.92919921875</v>
      </c>
      <c r="N359" s="101">
        <v>8840.9482421875</v>
      </c>
      <c r="O359" s="102"/>
      <c r="P359" s="103"/>
      <c r="Q359" s="103"/>
      <c r="R359" s="73"/>
      <c r="S359" s="48"/>
      <c r="T359" s="48"/>
      <c r="U359" s="49"/>
      <c r="V359" s="49"/>
      <c r="W359" s="49"/>
      <c r="X359" s="49"/>
      <c r="Y359" s="49"/>
      <c r="Z359" s="49"/>
      <c r="AA359" s="91">
        <v>359</v>
      </c>
      <c r="AB359" s="91"/>
      <c r="AC359" s="92"/>
      <c r="AD359" s="66" t="s">
        <v>5919</v>
      </c>
      <c r="AE359" s="66">
        <v>280</v>
      </c>
      <c r="AF359" s="66">
        <v>490</v>
      </c>
      <c r="AG359" s="66">
        <v>7971</v>
      </c>
      <c r="AH359" s="66">
        <v>2221</v>
      </c>
      <c r="AI359" s="66">
        <v>19800</v>
      </c>
      <c r="AJ359" s="66" t="s">
        <v>6272</v>
      </c>
      <c r="AK359" s="66" t="s">
        <v>6540</v>
      </c>
      <c r="AL359" s="66"/>
      <c r="AM359" s="66" t="s">
        <v>388</v>
      </c>
      <c r="AN359" s="68">
        <v>40239.718576388892</v>
      </c>
      <c r="AO359" s="69" t="s">
        <v>6742</v>
      </c>
      <c r="AP359" s="66" t="b">
        <v>0</v>
      </c>
      <c r="AQ359" s="66" t="b">
        <v>0</v>
      </c>
      <c r="AR359" s="66" t="b">
        <v>1</v>
      </c>
      <c r="AS359" s="66" t="s">
        <v>297</v>
      </c>
      <c r="AT359" s="66">
        <v>8</v>
      </c>
      <c r="AU359" s="69" t="s">
        <v>1264</v>
      </c>
      <c r="AV359" s="66" t="b">
        <v>0</v>
      </c>
      <c r="AW359" s="66" t="s">
        <v>423</v>
      </c>
      <c r="AX359" s="69" t="s">
        <v>7063</v>
      </c>
      <c r="AY359" s="66" t="s">
        <v>66</v>
      </c>
      <c r="AZ359" s="48"/>
      <c r="BA359" s="48"/>
      <c r="BB359" s="48"/>
      <c r="BC359" s="48"/>
      <c r="BD359" s="48"/>
      <c r="BE359" s="48"/>
      <c r="BF359" s="118"/>
      <c r="BG359" s="118"/>
      <c r="BH359" s="118"/>
      <c r="BI359" s="118"/>
      <c r="BJ359" s="117" t="s">
        <v>1167</v>
      </c>
      <c r="BK359" s="120" t="str">
        <f>VLOOKUP(Vertices[[#This Row],[State]],'Sentiment Classification'!E:G,3,FALSE)</f>
        <v>North</v>
      </c>
      <c r="BL359" s="65" t="s">
        <v>9475</v>
      </c>
    </row>
    <row r="360" spans="1:64" x14ac:dyDescent="0.25">
      <c r="A360" s="64" t="s">
        <v>4284</v>
      </c>
      <c r="B360" s="79"/>
      <c r="C360" s="79"/>
      <c r="D360" s="87"/>
      <c r="E360" s="104"/>
      <c r="F360" s="75" t="s">
        <v>4891</v>
      </c>
      <c r="G360" s="105"/>
      <c r="H360" s="77"/>
      <c r="I360" s="90"/>
      <c r="J360" s="106"/>
      <c r="K360" s="77" t="s">
        <v>7431</v>
      </c>
      <c r="L360" s="107"/>
      <c r="M360" s="101">
        <v>6462.21435546875</v>
      </c>
      <c r="N360" s="101">
        <v>8929.2158203125</v>
      </c>
      <c r="O360" s="102"/>
      <c r="P360" s="103"/>
      <c r="Q360" s="103"/>
      <c r="R360" s="73"/>
      <c r="S360" s="48"/>
      <c r="T360" s="48"/>
      <c r="U360" s="49"/>
      <c r="V360" s="49"/>
      <c r="W360" s="49"/>
      <c r="X360" s="49"/>
      <c r="Y360" s="49"/>
      <c r="Z360" s="49"/>
      <c r="AA360" s="91">
        <v>360</v>
      </c>
      <c r="AB360" s="91"/>
      <c r="AC360" s="92"/>
      <c r="AD360" s="66" t="s">
        <v>4284</v>
      </c>
      <c r="AE360" s="66">
        <v>1968</v>
      </c>
      <c r="AF360" s="66">
        <v>249</v>
      </c>
      <c r="AG360" s="66">
        <v>10973</v>
      </c>
      <c r="AH360" s="66">
        <v>0</v>
      </c>
      <c r="AI360" s="66"/>
      <c r="AJ360" s="66"/>
      <c r="AK360" s="66"/>
      <c r="AL360" s="66"/>
      <c r="AM360" s="66"/>
      <c r="AN360" s="68">
        <v>41743.501574074071</v>
      </c>
      <c r="AO360" s="69" t="s">
        <v>6743</v>
      </c>
      <c r="AP360" s="66" t="b">
        <v>1</v>
      </c>
      <c r="AQ360" s="66" t="b">
        <v>0</v>
      </c>
      <c r="AR360" s="66" t="b">
        <v>0</v>
      </c>
      <c r="AS360" s="66" t="s">
        <v>297</v>
      </c>
      <c r="AT360" s="66">
        <v>10</v>
      </c>
      <c r="AU360" s="69" t="s">
        <v>409</v>
      </c>
      <c r="AV360" s="66" t="b">
        <v>0</v>
      </c>
      <c r="AW360" s="66" t="s">
        <v>423</v>
      </c>
      <c r="AX360" s="69" t="s">
        <v>7064</v>
      </c>
      <c r="AY360" s="66" t="s">
        <v>66</v>
      </c>
      <c r="AZ360" s="48"/>
      <c r="BA360" s="48"/>
      <c r="BB360" s="48"/>
      <c r="BC360" s="48"/>
      <c r="BD360" s="48"/>
      <c r="BE360" s="48"/>
      <c r="BF360" s="118"/>
      <c r="BG360" s="118"/>
      <c r="BH360" s="118"/>
      <c r="BI360" s="118"/>
      <c r="BJ360" s="117" t="s">
        <v>1167</v>
      </c>
      <c r="BK360" s="120" t="str">
        <f>VLOOKUP(Vertices[[#This Row],[State]],'Sentiment Classification'!E:G,3,FALSE)</f>
        <v>North</v>
      </c>
      <c r="BL360" s="65" t="s">
        <v>9475</v>
      </c>
    </row>
    <row r="361" spans="1:64" x14ac:dyDescent="0.25">
      <c r="A361" s="64" t="s">
        <v>4285</v>
      </c>
      <c r="B361" s="79"/>
      <c r="C361" s="79"/>
      <c r="D361" s="87"/>
      <c r="E361" s="104"/>
      <c r="F361" s="75" t="s">
        <v>4892</v>
      </c>
      <c r="G361" s="105"/>
      <c r="H361" s="77"/>
      <c r="I361" s="90"/>
      <c r="J361" s="106"/>
      <c r="K361" s="77" t="s">
        <v>7432</v>
      </c>
      <c r="L361" s="107"/>
      <c r="M361" s="101">
        <v>6381.271484375</v>
      </c>
      <c r="N361" s="101">
        <v>8846.505859375</v>
      </c>
      <c r="O361" s="102"/>
      <c r="P361" s="103"/>
      <c r="Q361" s="103"/>
      <c r="R361" s="73"/>
      <c r="S361" s="48"/>
      <c r="T361" s="48"/>
      <c r="U361" s="49"/>
      <c r="V361" s="49"/>
      <c r="W361" s="49"/>
      <c r="X361" s="49"/>
      <c r="Y361" s="49"/>
      <c r="Z361" s="49"/>
      <c r="AA361" s="91">
        <v>361</v>
      </c>
      <c r="AB361" s="91"/>
      <c r="AC361" s="92"/>
      <c r="AD361" s="66" t="s">
        <v>5920</v>
      </c>
      <c r="AE361" s="66">
        <v>1966</v>
      </c>
      <c r="AF361" s="66">
        <v>367</v>
      </c>
      <c r="AG361" s="66">
        <v>11337</v>
      </c>
      <c r="AH361" s="66">
        <v>0</v>
      </c>
      <c r="AI361" s="66"/>
      <c r="AJ361" s="66"/>
      <c r="AK361" s="66"/>
      <c r="AL361" s="66"/>
      <c r="AM361" s="66"/>
      <c r="AN361" s="68">
        <v>41744.437372685185</v>
      </c>
      <c r="AO361" s="69" t="s">
        <v>6744</v>
      </c>
      <c r="AP361" s="66" t="b">
        <v>1</v>
      </c>
      <c r="AQ361" s="66" t="b">
        <v>0</v>
      </c>
      <c r="AR361" s="66" t="b">
        <v>0</v>
      </c>
      <c r="AS361" s="66" t="s">
        <v>297</v>
      </c>
      <c r="AT361" s="66">
        <v>6</v>
      </c>
      <c r="AU361" s="69" t="s">
        <v>409</v>
      </c>
      <c r="AV361" s="66" t="b">
        <v>0</v>
      </c>
      <c r="AW361" s="66" t="s">
        <v>423</v>
      </c>
      <c r="AX361" s="69" t="s">
        <v>7065</v>
      </c>
      <c r="AY361" s="66" t="s">
        <v>66</v>
      </c>
      <c r="AZ361" s="48"/>
      <c r="BA361" s="48"/>
      <c r="BB361" s="48"/>
      <c r="BC361" s="48"/>
      <c r="BD361" s="48"/>
      <c r="BE361" s="48"/>
      <c r="BF361" s="118"/>
      <c r="BG361" s="118"/>
      <c r="BH361" s="118"/>
      <c r="BI361" s="118"/>
      <c r="BJ361" s="117" t="s">
        <v>1167</v>
      </c>
      <c r="BK361" s="120" t="str">
        <f>VLOOKUP(Vertices[[#This Row],[State]],'Sentiment Classification'!E:G,3,FALSE)</f>
        <v>North</v>
      </c>
      <c r="BL361" s="65" t="s">
        <v>9475</v>
      </c>
    </row>
    <row r="362" spans="1:64" x14ac:dyDescent="0.25">
      <c r="A362" s="64" t="s">
        <v>4286</v>
      </c>
      <c r="B362" s="79"/>
      <c r="C362" s="79"/>
      <c r="D362" s="87"/>
      <c r="E362" s="104"/>
      <c r="F362" s="75" t="s">
        <v>4893</v>
      </c>
      <c r="G362" s="105"/>
      <c r="H362" s="77"/>
      <c r="I362" s="90"/>
      <c r="J362" s="106"/>
      <c r="K362" s="77" t="s">
        <v>7433</v>
      </c>
      <c r="L362" s="107"/>
      <c r="M362" s="101">
        <v>6224.38818359375</v>
      </c>
      <c r="N362" s="101">
        <v>9218.58984375</v>
      </c>
      <c r="O362" s="102"/>
      <c r="P362" s="103"/>
      <c r="Q362" s="103"/>
      <c r="R362" s="73"/>
      <c r="S362" s="48"/>
      <c r="T362" s="48"/>
      <c r="U362" s="49"/>
      <c r="V362" s="49"/>
      <c r="W362" s="49"/>
      <c r="X362" s="49"/>
      <c r="Y362" s="49"/>
      <c r="Z362" s="49"/>
      <c r="AA362" s="91">
        <v>362</v>
      </c>
      <c r="AB362" s="91"/>
      <c r="AC362" s="92"/>
      <c r="AD362" s="66" t="s">
        <v>5921</v>
      </c>
      <c r="AE362" s="66">
        <v>1582</v>
      </c>
      <c r="AF362" s="66">
        <v>79</v>
      </c>
      <c r="AG362" s="66">
        <v>8129</v>
      </c>
      <c r="AH362" s="66">
        <v>0</v>
      </c>
      <c r="AI362" s="66"/>
      <c r="AJ362" s="66"/>
      <c r="AK362" s="66"/>
      <c r="AL362" s="66"/>
      <c r="AM362" s="66"/>
      <c r="AN362" s="68">
        <v>42031.478402777779</v>
      </c>
      <c r="AO362" s="66"/>
      <c r="AP362" s="66" t="b">
        <v>1</v>
      </c>
      <c r="AQ362" s="66" t="b">
        <v>0</v>
      </c>
      <c r="AR362" s="66" t="b">
        <v>0</v>
      </c>
      <c r="AS362" s="66" t="s">
        <v>297</v>
      </c>
      <c r="AT362" s="66">
        <v>7</v>
      </c>
      <c r="AU362" s="69" t="s">
        <v>409</v>
      </c>
      <c r="AV362" s="66" t="b">
        <v>0</v>
      </c>
      <c r="AW362" s="66" t="s">
        <v>423</v>
      </c>
      <c r="AX362" s="69" t="s">
        <v>7066</v>
      </c>
      <c r="AY362" s="66" t="s">
        <v>66</v>
      </c>
      <c r="AZ362" s="48"/>
      <c r="BA362" s="48"/>
      <c r="BB362" s="48"/>
      <c r="BC362" s="48"/>
      <c r="BD362" s="48"/>
      <c r="BE362" s="48"/>
      <c r="BF362" s="118"/>
      <c r="BG362" s="118"/>
      <c r="BH362" s="118"/>
      <c r="BI362" s="118"/>
      <c r="BJ362" s="117" t="s">
        <v>1167</v>
      </c>
      <c r="BK362" s="120" t="str">
        <f>VLOOKUP(Vertices[[#This Row],[State]],'Sentiment Classification'!E:G,3,FALSE)</f>
        <v>North</v>
      </c>
      <c r="BL362" s="65" t="s">
        <v>9475</v>
      </c>
    </row>
    <row r="363" spans="1:64" x14ac:dyDescent="0.25">
      <c r="A363" s="64" t="s">
        <v>4287</v>
      </c>
      <c r="B363" s="79"/>
      <c r="C363" s="79"/>
      <c r="D363" s="87"/>
      <c r="E363" s="104"/>
      <c r="F363" s="75" t="s">
        <v>4894</v>
      </c>
      <c r="G363" s="105"/>
      <c r="H363" s="77"/>
      <c r="I363" s="90"/>
      <c r="J363" s="106"/>
      <c r="K363" s="77" t="s">
        <v>7434</v>
      </c>
      <c r="L363" s="107"/>
      <c r="M363" s="101">
        <v>6085.056640625</v>
      </c>
      <c r="N363" s="101">
        <v>8982.138671875</v>
      </c>
      <c r="O363" s="102"/>
      <c r="P363" s="103"/>
      <c r="Q363" s="103"/>
      <c r="R363" s="73"/>
      <c r="S363" s="48"/>
      <c r="T363" s="48"/>
      <c r="U363" s="49"/>
      <c r="V363" s="49"/>
      <c r="W363" s="49"/>
      <c r="X363" s="49"/>
      <c r="Y363" s="49"/>
      <c r="Z363" s="49"/>
      <c r="AA363" s="91">
        <v>363</v>
      </c>
      <c r="AB363" s="91"/>
      <c r="AC363" s="92"/>
      <c r="AD363" s="66" t="s">
        <v>5922</v>
      </c>
      <c r="AE363" s="66">
        <v>1082</v>
      </c>
      <c r="AF363" s="66">
        <v>57</v>
      </c>
      <c r="AG363" s="66">
        <v>8186</v>
      </c>
      <c r="AH363" s="66">
        <v>0</v>
      </c>
      <c r="AI363" s="66"/>
      <c r="AJ363" s="66"/>
      <c r="AK363" s="66"/>
      <c r="AL363" s="66"/>
      <c r="AM363" s="66"/>
      <c r="AN363" s="68">
        <v>42032.305254629631</v>
      </c>
      <c r="AO363" s="66"/>
      <c r="AP363" s="66" t="b">
        <v>1</v>
      </c>
      <c r="AQ363" s="66" t="b">
        <v>0</v>
      </c>
      <c r="AR363" s="66" t="b">
        <v>0</v>
      </c>
      <c r="AS363" s="66" t="s">
        <v>658</v>
      </c>
      <c r="AT363" s="66">
        <v>7</v>
      </c>
      <c r="AU363" s="69" t="s">
        <v>409</v>
      </c>
      <c r="AV363" s="66" t="b">
        <v>0</v>
      </c>
      <c r="AW363" s="66" t="s">
        <v>423</v>
      </c>
      <c r="AX363" s="69" t="s">
        <v>7067</v>
      </c>
      <c r="AY363" s="66" t="s">
        <v>66</v>
      </c>
      <c r="AZ363" s="48"/>
      <c r="BA363" s="48"/>
      <c r="BB363" s="48"/>
      <c r="BC363" s="48"/>
      <c r="BD363" s="48"/>
      <c r="BE363" s="48"/>
      <c r="BF363" s="118"/>
      <c r="BG363" s="118"/>
      <c r="BH363" s="118"/>
      <c r="BI363" s="118"/>
      <c r="BJ363" s="117" t="s">
        <v>1167</v>
      </c>
      <c r="BK363" s="120" t="str">
        <f>VLOOKUP(Vertices[[#This Row],[State]],'Sentiment Classification'!E:G,3,FALSE)</f>
        <v>North</v>
      </c>
      <c r="BL363" s="65" t="s">
        <v>9475</v>
      </c>
    </row>
    <row r="364" spans="1:64" x14ac:dyDescent="0.25">
      <c r="A364" s="64" t="s">
        <v>4288</v>
      </c>
      <c r="B364" s="79"/>
      <c r="C364" s="79"/>
      <c r="D364" s="87"/>
      <c r="E364" s="104"/>
      <c r="F364" s="75" t="s">
        <v>4895</v>
      </c>
      <c r="G364" s="105"/>
      <c r="H364" s="77"/>
      <c r="I364" s="90"/>
      <c r="J364" s="106"/>
      <c r="K364" s="77" t="s">
        <v>7435</v>
      </c>
      <c r="L364" s="107"/>
      <c r="M364" s="101">
        <v>5944.46142578125</v>
      </c>
      <c r="N364" s="101">
        <v>9275.8701171875</v>
      </c>
      <c r="O364" s="102"/>
      <c r="P364" s="103"/>
      <c r="Q364" s="103"/>
      <c r="R364" s="73"/>
      <c r="S364" s="48"/>
      <c r="T364" s="48"/>
      <c r="U364" s="49"/>
      <c r="V364" s="49"/>
      <c r="W364" s="49"/>
      <c r="X364" s="49"/>
      <c r="Y364" s="49"/>
      <c r="Z364" s="49"/>
      <c r="AA364" s="91">
        <v>364</v>
      </c>
      <c r="AB364" s="91"/>
      <c r="AC364" s="92"/>
      <c r="AD364" s="66" t="s">
        <v>5923</v>
      </c>
      <c r="AE364" s="66">
        <v>1971</v>
      </c>
      <c r="AF364" s="66">
        <v>168</v>
      </c>
      <c r="AG364" s="66">
        <v>13212</v>
      </c>
      <c r="AH364" s="66">
        <v>0</v>
      </c>
      <c r="AI364" s="66"/>
      <c r="AJ364" s="66"/>
      <c r="AK364" s="66" t="s">
        <v>388</v>
      </c>
      <c r="AL364" s="69" t="s">
        <v>6645</v>
      </c>
      <c r="AM364" s="66"/>
      <c r="AN364" s="68">
        <v>41667.694074074076</v>
      </c>
      <c r="AO364" s="69" t="s">
        <v>6745</v>
      </c>
      <c r="AP364" s="66" t="b">
        <v>1</v>
      </c>
      <c r="AQ364" s="66" t="b">
        <v>0</v>
      </c>
      <c r="AR364" s="66" t="b">
        <v>0</v>
      </c>
      <c r="AS364" s="66" t="s">
        <v>297</v>
      </c>
      <c r="AT364" s="66">
        <v>5</v>
      </c>
      <c r="AU364" s="69" t="s">
        <v>409</v>
      </c>
      <c r="AV364" s="66" t="b">
        <v>0</v>
      </c>
      <c r="AW364" s="66" t="s">
        <v>423</v>
      </c>
      <c r="AX364" s="69" t="s">
        <v>7068</v>
      </c>
      <c r="AY364" s="66" t="s">
        <v>66</v>
      </c>
      <c r="AZ364" s="48"/>
      <c r="BA364" s="48"/>
      <c r="BB364" s="48"/>
      <c r="BC364" s="48"/>
      <c r="BD364" s="48"/>
      <c r="BE364" s="48"/>
      <c r="BF364" s="118"/>
      <c r="BG364" s="118"/>
      <c r="BH364" s="118"/>
      <c r="BI364" s="118"/>
      <c r="BJ364" s="117" t="s">
        <v>1167</v>
      </c>
      <c r="BK364" s="120" t="str">
        <f>VLOOKUP(Vertices[[#This Row],[State]],'Sentiment Classification'!E:G,3,FALSE)</f>
        <v>North</v>
      </c>
      <c r="BL364" s="65" t="s">
        <v>9475</v>
      </c>
    </row>
    <row r="365" spans="1:64" x14ac:dyDescent="0.25">
      <c r="A365" s="64" t="s">
        <v>4289</v>
      </c>
      <c r="B365" s="79"/>
      <c r="C365" s="79"/>
      <c r="D365" s="87"/>
      <c r="E365" s="104"/>
      <c r="F365" s="75" t="s">
        <v>4896</v>
      </c>
      <c r="G365" s="105"/>
      <c r="H365" s="77"/>
      <c r="I365" s="90"/>
      <c r="J365" s="106"/>
      <c r="K365" s="77" t="s">
        <v>7436</v>
      </c>
      <c r="L365" s="107"/>
      <c r="M365" s="101">
        <v>6591.087890625</v>
      </c>
      <c r="N365" s="101">
        <v>9402.638671875</v>
      </c>
      <c r="O365" s="102"/>
      <c r="P365" s="103"/>
      <c r="Q365" s="103"/>
      <c r="R365" s="73"/>
      <c r="S365" s="48"/>
      <c r="T365" s="48"/>
      <c r="U365" s="49"/>
      <c r="V365" s="49"/>
      <c r="W365" s="49"/>
      <c r="X365" s="49"/>
      <c r="Y365" s="49"/>
      <c r="Z365" s="49"/>
      <c r="AA365" s="91">
        <v>365</v>
      </c>
      <c r="AB365" s="91"/>
      <c r="AC365" s="92"/>
      <c r="AD365" s="66" t="s">
        <v>5924</v>
      </c>
      <c r="AE365" s="66">
        <v>1243</v>
      </c>
      <c r="AF365" s="66">
        <v>204</v>
      </c>
      <c r="AG365" s="66">
        <v>9496</v>
      </c>
      <c r="AH365" s="66">
        <v>0</v>
      </c>
      <c r="AI365" s="66"/>
      <c r="AJ365" s="66"/>
      <c r="AK365" s="66"/>
      <c r="AL365" s="66"/>
      <c r="AM365" s="66"/>
      <c r="AN365" s="68">
        <v>42032.331655092596</v>
      </c>
      <c r="AO365" s="69" t="s">
        <v>6746</v>
      </c>
      <c r="AP365" s="66" t="b">
        <v>0</v>
      </c>
      <c r="AQ365" s="66" t="b">
        <v>0</v>
      </c>
      <c r="AR365" s="66" t="b">
        <v>0</v>
      </c>
      <c r="AS365" s="66" t="s">
        <v>658</v>
      </c>
      <c r="AT365" s="66">
        <v>8</v>
      </c>
      <c r="AU365" s="69" t="s">
        <v>6944</v>
      </c>
      <c r="AV365" s="66" t="b">
        <v>0</v>
      </c>
      <c r="AW365" s="66" t="s">
        <v>423</v>
      </c>
      <c r="AX365" s="69" t="s">
        <v>7069</v>
      </c>
      <c r="AY365" s="66" t="s">
        <v>66</v>
      </c>
      <c r="AZ365" s="48"/>
      <c r="BA365" s="48"/>
      <c r="BB365" s="48"/>
      <c r="BC365" s="48"/>
      <c r="BD365" s="48"/>
      <c r="BE365" s="48"/>
      <c r="BF365" s="118"/>
      <c r="BG365" s="118"/>
      <c r="BH365" s="118"/>
      <c r="BI365" s="118"/>
      <c r="BJ365" s="117" t="s">
        <v>1167</v>
      </c>
      <c r="BK365" s="120" t="str">
        <f>VLOOKUP(Vertices[[#This Row],[State]],'Sentiment Classification'!E:G,3,FALSE)</f>
        <v>North</v>
      </c>
      <c r="BL365" s="65" t="s">
        <v>9475</v>
      </c>
    </row>
    <row r="366" spans="1:64" x14ac:dyDescent="0.25">
      <c r="A366" s="64" t="s">
        <v>4290</v>
      </c>
      <c r="B366" s="79"/>
      <c r="C366" s="79"/>
      <c r="D366" s="87"/>
      <c r="E366" s="104"/>
      <c r="F366" s="75" t="s">
        <v>4897</v>
      </c>
      <c r="G366" s="105"/>
      <c r="H366" s="77"/>
      <c r="I366" s="90"/>
      <c r="J366" s="106"/>
      <c r="K366" s="77" t="s">
        <v>7437</v>
      </c>
      <c r="L366" s="107"/>
      <c r="M366" s="101">
        <v>5943.00390625</v>
      </c>
      <c r="N366" s="101">
        <v>9017.7568359375</v>
      </c>
      <c r="O366" s="102"/>
      <c r="P366" s="103"/>
      <c r="Q366" s="103"/>
      <c r="R366" s="73"/>
      <c r="S366" s="48"/>
      <c r="T366" s="48"/>
      <c r="U366" s="49"/>
      <c r="V366" s="49"/>
      <c r="W366" s="49"/>
      <c r="X366" s="49"/>
      <c r="Y366" s="49"/>
      <c r="Z366" s="49"/>
      <c r="AA366" s="91">
        <v>366</v>
      </c>
      <c r="AB366" s="91"/>
      <c r="AC366" s="92"/>
      <c r="AD366" s="66" t="s">
        <v>5925</v>
      </c>
      <c r="AE366" s="66">
        <v>1962</v>
      </c>
      <c r="AF366" s="66">
        <v>204</v>
      </c>
      <c r="AG366" s="66">
        <v>18152</v>
      </c>
      <c r="AH366" s="66">
        <v>1</v>
      </c>
      <c r="AI366" s="66">
        <v>19800</v>
      </c>
      <c r="AJ366" s="66" t="s">
        <v>6273</v>
      </c>
      <c r="AK366" s="66" t="s">
        <v>1158</v>
      </c>
      <c r="AL366" s="69" t="s">
        <v>6646</v>
      </c>
      <c r="AM366" s="66" t="s">
        <v>477</v>
      </c>
      <c r="AN366" s="68">
        <v>41605.294618055559</v>
      </c>
      <c r="AO366" s="69" t="s">
        <v>6747</v>
      </c>
      <c r="AP366" s="66" t="b">
        <v>1</v>
      </c>
      <c r="AQ366" s="66" t="b">
        <v>0</v>
      </c>
      <c r="AR366" s="66" t="b">
        <v>0</v>
      </c>
      <c r="AS366" s="66" t="s">
        <v>297</v>
      </c>
      <c r="AT366" s="66">
        <v>5</v>
      </c>
      <c r="AU366" s="69" t="s">
        <v>409</v>
      </c>
      <c r="AV366" s="66" t="b">
        <v>0</v>
      </c>
      <c r="AW366" s="66" t="s">
        <v>423</v>
      </c>
      <c r="AX366" s="69" t="s">
        <v>7070</v>
      </c>
      <c r="AY366" s="66" t="s">
        <v>66</v>
      </c>
      <c r="AZ366" s="48"/>
      <c r="BA366" s="48"/>
      <c r="BB366" s="48"/>
      <c r="BC366" s="48"/>
      <c r="BD366" s="48"/>
      <c r="BE366" s="48"/>
      <c r="BF366" s="118"/>
      <c r="BG366" s="118"/>
      <c r="BH366" s="118"/>
      <c r="BI366" s="118"/>
      <c r="BJ366" s="117" t="s">
        <v>1167</v>
      </c>
      <c r="BK366" s="120" t="str">
        <f>VLOOKUP(Vertices[[#This Row],[State]],'Sentiment Classification'!E:G,3,FALSE)</f>
        <v>North</v>
      </c>
      <c r="BL366" s="65" t="s">
        <v>9475</v>
      </c>
    </row>
    <row r="367" spans="1:64" x14ac:dyDescent="0.25">
      <c r="A367" s="64" t="s">
        <v>4291</v>
      </c>
      <c r="B367" s="79"/>
      <c r="C367" s="79"/>
      <c r="D367" s="87"/>
      <c r="E367" s="104"/>
      <c r="F367" s="75" t="s">
        <v>4898</v>
      </c>
      <c r="G367" s="105"/>
      <c r="H367" s="77"/>
      <c r="I367" s="90"/>
      <c r="J367" s="106"/>
      <c r="K367" s="77" t="s">
        <v>7438</v>
      </c>
      <c r="L367" s="107"/>
      <c r="M367" s="101">
        <v>6252.37353515625</v>
      </c>
      <c r="N367" s="101">
        <v>9251.9384765625</v>
      </c>
      <c r="O367" s="102"/>
      <c r="P367" s="103"/>
      <c r="Q367" s="103"/>
      <c r="R367" s="73"/>
      <c r="S367" s="48"/>
      <c r="T367" s="48"/>
      <c r="U367" s="49"/>
      <c r="V367" s="49"/>
      <c r="W367" s="49"/>
      <c r="X367" s="49"/>
      <c r="Y367" s="49"/>
      <c r="Z367" s="49"/>
      <c r="AA367" s="91">
        <v>367</v>
      </c>
      <c r="AB367" s="91"/>
      <c r="AC367" s="92"/>
      <c r="AD367" s="66" t="s">
        <v>5926</v>
      </c>
      <c r="AE367" s="66">
        <v>1963</v>
      </c>
      <c r="AF367" s="66">
        <v>860</v>
      </c>
      <c r="AG367" s="66">
        <v>13578</v>
      </c>
      <c r="AH367" s="66">
        <v>0</v>
      </c>
      <c r="AI367" s="66">
        <v>19800</v>
      </c>
      <c r="AJ367" s="66"/>
      <c r="AK367" s="66"/>
      <c r="AL367" s="66"/>
      <c r="AM367" s="66" t="s">
        <v>477</v>
      </c>
      <c r="AN367" s="68">
        <v>41743.332627314812</v>
      </c>
      <c r="AO367" s="69" t="s">
        <v>6748</v>
      </c>
      <c r="AP367" s="66" t="b">
        <v>1</v>
      </c>
      <c r="AQ367" s="66" t="b">
        <v>0</v>
      </c>
      <c r="AR367" s="66" t="b">
        <v>0</v>
      </c>
      <c r="AS367" s="66" t="s">
        <v>297</v>
      </c>
      <c r="AT367" s="66">
        <v>6</v>
      </c>
      <c r="AU367" s="69" t="s">
        <v>409</v>
      </c>
      <c r="AV367" s="66" t="b">
        <v>0</v>
      </c>
      <c r="AW367" s="66" t="s">
        <v>423</v>
      </c>
      <c r="AX367" s="69" t="s">
        <v>7071</v>
      </c>
      <c r="AY367" s="66" t="s">
        <v>66</v>
      </c>
      <c r="AZ367" s="48"/>
      <c r="BA367" s="48"/>
      <c r="BB367" s="48"/>
      <c r="BC367" s="48"/>
      <c r="BD367" s="48"/>
      <c r="BE367" s="48"/>
      <c r="BF367" s="118"/>
      <c r="BG367" s="118"/>
      <c r="BH367" s="118"/>
      <c r="BI367" s="118"/>
      <c r="BJ367" s="117" t="s">
        <v>1167</v>
      </c>
      <c r="BK367" s="120" t="str">
        <f>VLOOKUP(Vertices[[#This Row],[State]],'Sentiment Classification'!E:G,3,FALSE)</f>
        <v>North</v>
      </c>
      <c r="BL367" s="65" t="s">
        <v>9475</v>
      </c>
    </row>
    <row r="368" spans="1:64" x14ac:dyDescent="0.25">
      <c r="A368" s="64" t="s">
        <v>4292</v>
      </c>
      <c r="B368" s="79"/>
      <c r="C368" s="79"/>
      <c r="D368" s="87"/>
      <c r="E368" s="104"/>
      <c r="F368" s="75" t="s">
        <v>4899</v>
      </c>
      <c r="G368" s="105"/>
      <c r="H368" s="77"/>
      <c r="I368" s="90"/>
      <c r="J368" s="106"/>
      <c r="K368" s="77" t="s">
        <v>7439</v>
      </c>
      <c r="L368" s="107"/>
      <c r="M368" s="101">
        <v>3238.870361328125</v>
      </c>
      <c r="N368" s="101">
        <v>2303.11474609375</v>
      </c>
      <c r="O368" s="102"/>
      <c r="P368" s="103"/>
      <c r="Q368" s="103"/>
      <c r="R368" s="73"/>
      <c r="S368" s="48">
        <v>0</v>
      </c>
      <c r="T368" s="48">
        <v>2</v>
      </c>
      <c r="U368" s="49">
        <v>0</v>
      </c>
      <c r="V368" s="49">
        <v>1.091E-3</v>
      </c>
      <c r="W368" s="49">
        <v>3.1999999999999999E-5</v>
      </c>
      <c r="X368" s="49">
        <v>0.72303200000000001</v>
      </c>
      <c r="Y368" s="49">
        <v>0.5</v>
      </c>
      <c r="Z368" s="49">
        <v>0</v>
      </c>
      <c r="AA368" s="91">
        <v>368</v>
      </c>
      <c r="AB368" s="91"/>
      <c r="AC368" s="92"/>
      <c r="AD368" s="66" t="s">
        <v>5927</v>
      </c>
      <c r="AE368" s="66">
        <v>128</v>
      </c>
      <c r="AF368" s="66">
        <v>41</v>
      </c>
      <c r="AG368" s="66">
        <v>1674</v>
      </c>
      <c r="AH368" s="66">
        <v>1507</v>
      </c>
      <c r="AI368" s="66"/>
      <c r="AJ368" s="66"/>
      <c r="AK368" s="66"/>
      <c r="AL368" s="66"/>
      <c r="AM368" s="66"/>
      <c r="AN368" s="68">
        <v>42740.345081018517</v>
      </c>
      <c r="AO368" s="66"/>
      <c r="AP368" s="66" t="b">
        <v>1</v>
      </c>
      <c r="AQ368" s="66" t="b">
        <v>0</v>
      </c>
      <c r="AR368" s="66" t="b">
        <v>0</v>
      </c>
      <c r="AS368" s="66" t="s">
        <v>659</v>
      </c>
      <c r="AT368" s="66">
        <v>0</v>
      </c>
      <c r="AU368" s="66"/>
      <c r="AV368" s="66" t="b">
        <v>0</v>
      </c>
      <c r="AW368" s="66" t="s">
        <v>423</v>
      </c>
      <c r="AX368" s="69" t="s">
        <v>7072</v>
      </c>
      <c r="AY368" s="66" t="s">
        <v>66</v>
      </c>
      <c r="AZ368" s="48"/>
      <c r="BA368" s="48"/>
      <c r="BB368" s="48"/>
      <c r="BC368" s="48"/>
      <c r="BD368" s="48" t="s">
        <v>4850</v>
      </c>
      <c r="BE368" s="48" t="s">
        <v>4850</v>
      </c>
      <c r="BF368" s="118" t="s">
        <v>8988</v>
      </c>
      <c r="BG368" s="118" t="s">
        <v>8988</v>
      </c>
      <c r="BH368" s="118" t="s">
        <v>9317</v>
      </c>
      <c r="BI368" s="118" t="s">
        <v>9317</v>
      </c>
      <c r="BJ368" s="117" t="s">
        <v>1167</v>
      </c>
      <c r="BK368" s="120" t="str">
        <f>VLOOKUP(Vertices[[#This Row],[State]],'Sentiment Classification'!E:G,3,FALSE)</f>
        <v>North</v>
      </c>
      <c r="BL368" s="65" t="str">
        <f>REPLACE(INDEX(GroupVertices[Group], MATCH(Vertices[[#This Row],[Vertex]],GroupVertices[Vertex],0)),1,1,"")</f>
        <v>orth</v>
      </c>
    </row>
    <row r="369" spans="1:64" x14ac:dyDescent="0.25">
      <c r="A369" s="64" t="s">
        <v>4594</v>
      </c>
      <c r="B369" s="79"/>
      <c r="C369" s="79"/>
      <c r="D369" s="87"/>
      <c r="E369" s="104"/>
      <c r="F369" s="75" t="s">
        <v>5150</v>
      </c>
      <c r="G369" s="105"/>
      <c r="H369" s="77"/>
      <c r="I369" s="90"/>
      <c r="J369" s="106"/>
      <c r="K369" s="77" t="s">
        <v>7440</v>
      </c>
      <c r="L369" s="107"/>
      <c r="M369" s="101">
        <v>2847.44091796875</v>
      </c>
      <c r="N369" s="101">
        <v>2929.27587890625</v>
      </c>
      <c r="O369" s="102"/>
      <c r="P369" s="103"/>
      <c r="Q369" s="103"/>
      <c r="R369" s="73"/>
      <c r="S369" s="48">
        <v>2</v>
      </c>
      <c r="T369" s="48">
        <v>1</v>
      </c>
      <c r="U369" s="49">
        <v>1</v>
      </c>
      <c r="V369" s="49">
        <v>1.0920000000000001E-3</v>
      </c>
      <c r="W369" s="49">
        <v>3.3000000000000003E-5</v>
      </c>
      <c r="X369" s="49">
        <v>1.0422929999999999</v>
      </c>
      <c r="Y369" s="49">
        <v>0.33333333333333331</v>
      </c>
      <c r="Z369" s="49">
        <v>0</v>
      </c>
      <c r="AA369" s="91">
        <v>369</v>
      </c>
      <c r="AB369" s="91"/>
      <c r="AC369" s="92"/>
      <c r="AD369" s="66" t="s">
        <v>5928</v>
      </c>
      <c r="AE369" s="66">
        <v>108</v>
      </c>
      <c r="AF369" s="66">
        <v>28</v>
      </c>
      <c r="AG369" s="66">
        <v>37</v>
      </c>
      <c r="AH369" s="66">
        <v>1494</v>
      </c>
      <c r="AI369" s="66"/>
      <c r="AJ369" s="66" t="s">
        <v>6274</v>
      </c>
      <c r="AK369" s="66" t="s">
        <v>6541</v>
      </c>
      <c r="AL369" s="66"/>
      <c r="AM369" s="66"/>
      <c r="AN369" s="68">
        <v>42056.706018518518</v>
      </c>
      <c r="AO369" s="69" t="s">
        <v>6749</v>
      </c>
      <c r="AP369" s="66" t="b">
        <v>1</v>
      </c>
      <c r="AQ369" s="66" t="b">
        <v>0</v>
      </c>
      <c r="AR369" s="66" t="b">
        <v>1</v>
      </c>
      <c r="AS369" s="66" t="s">
        <v>297</v>
      </c>
      <c r="AT369" s="66">
        <v>0</v>
      </c>
      <c r="AU369" s="69" t="s">
        <v>409</v>
      </c>
      <c r="AV369" s="66" t="b">
        <v>0</v>
      </c>
      <c r="AW369" s="66" t="s">
        <v>423</v>
      </c>
      <c r="AX369" s="69" t="s">
        <v>7073</v>
      </c>
      <c r="AY369" s="66" t="s">
        <v>66</v>
      </c>
      <c r="AZ369" s="48"/>
      <c r="BA369" s="48"/>
      <c r="BB369" s="48"/>
      <c r="BC369" s="48"/>
      <c r="BD369" s="48" t="s">
        <v>4850</v>
      </c>
      <c r="BE369" s="48" t="s">
        <v>4850</v>
      </c>
      <c r="BF369" s="118" t="s">
        <v>8989</v>
      </c>
      <c r="BG369" s="118" t="s">
        <v>8989</v>
      </c>
      <c r="BH369" s="118" t="s">
        <v>9318</v>
      </c>
      <c r="BI369" s="118" t="s">
        <v>9318</v>
      </c>
      <c r="BJ369" s="117" t="s">
        <v>1167</v>
      </c>
      <c r="BK369" s="120" t="str">
        <f>VLOOKUP(Vertices[[#This Row],[State]],'Sentiment Classification'!E:G,3,FALSE)</f>
        <v>North</v>
      </c>
      <c r="BL369" s="65" t="str">
        <f>REPLACE(INDEX(GroupVertices[Group], MATCH(Vertices[[#This Row],[Vertex]],GroupVertices[Vertex],0)),1,1,"")</f>
        <v>orth</v>
      </c>
    </row>
    <row r="370" spans="1:64" x14ac:dyDescent="0.25">
      <c r="A370" s="64" t="s">
        <v>4293</v>
      </c>
      <c r="B370" s="79"/>
      <c r="C370" s="79"/>
      <c r="D370" s="87"/>
      <c r="E370" s="104"/>
      <c r="F370" s="75" t="s">
        <v>4900</v>
      </c>
      <c r="G370" s="105"/>
      <c r="H370" s="77"/>
      <c r="I370" s="90"/>
      <c r="J370" s="106"/>
      <c r="K370" s="77" t="s">
        <v>7441</v>
      </c>
      <c r="L370" s="107"/>
      <c r="M370" s="101">
        <v>2535.981201171875</v>
      </c>
      <c r="N370" s="101">
        <v>2117.88916015625</v>
      </c>
      <c r="O370" s="102"/>
      <c r="P370" s="103"/>
      <c r="Q370" s="103"/>
      <c r="R370" s="73"/>
      <c r="S370" s="48">
        <v>0</v>
      </c>
      <c r="T370" s="48">
        <v>1</v>
      </c>
      <c r="U370" s="49">
        <v>0</v>
      </c>
      <c r="V370" s="49">
        <v>0.2</v>
      </c>
      <c r="W370" s="49">
        <v>0</v>
      </c>
      <c r="X370" s="49">
        <v>0.693693</v>
      </c>
      <c r="Y370" s="49">
        <v>0</v>
      </c>
      <c r="Z370" s="49">
        <v>0</v>
      </c>
      <c r="AA370" s="91">
        <v>370</v>
      </c>
      <c r="AB370" s="91"/>
      <c r="AC370" s="92"/>
      <c r="AD370" s="66" t="s">
        <v>5929</v>
      </c>
      <c r="AE370" s="66">
        <v>27</v>
      </c>
      <c r="AF370" s="66">
        <v>6</v>
      </c>
      <c r="AG370" s="66">
        <v>62</v>
      </c>
      <c r="AH370" s="66">
        <v>62</v>
      </c>
      <c r="AI370" s="66">
        <v>19800</v>
      </c>
      <c r="AJ370" s="66"/>
      <c r="AK370" s="66" t="s">
        <v>6542</v>
      </c>
      <c r="AL370" s="66"/>
      <c r="AM370" s="66" t="s">
        <v>363</v>
      </c>
      <c r="AN370" s="68">
        <v>42084.34270833333</v>
      </c>
      <c r="AO370" s="66"/>
      <c r="AP370" s="66" t="b">
        <v>1</v>
      </c>
      <c r="AQ370" s="66" t="b">
        <v>0</v>
      </c>
      <c r="AR370" s="66" t="b">
        <v>0</v>
      </c>
      <c r="AS370" s="66" t="s">
        <v>297</v>
      </c>
      <c r="AT370" s="66">
        <v>0</v>
      </c>
      <c r="AU370" s="69" t="s">
        <v>409</v>
      </c>
      <c r="AV370" s="66" t="b">
        <v>0</v>
      </c>
      <c r="AW370" s="66" t="s">
        <v>423</v>
      </c>
      <c r="AX370" s="69" t="s">
        <v>7074</v>
      </c>
      <c r="AY370" s="66" t="s">
        <v>66</v>
      </c>
      <c r="AZ370" s="48"/>
      <c r="BA370" s="48"/>
      <c r="BB370" s="48"/>
      <c r="BC370" s="48"/>
      <c r="BD370" s="48"/>
      <c r="BE370" s="48"/>
      <c r="BF370" s="118" t="s">
        <v>8990</v>
      </c>
      <c r="BG370" s="118" t="s">
        <v>8990</v>
      </c>
      <c r="BH370" s="118" t="s">
        <v>9319</v>
      </c>
      <c r="BI370" s="118" t="s">
        <v>9319</v>
      </c>
      <c r="BJ370" s="117" t="s">
        <v>1167</v>
      </c>
      <c r="BK370" s="120" t="str">
        <f>VLOOKUP(Vertices[[#This Row],[State]],'Sentiment Classification'!E:G,3,FALSE)</f>
        <v>North</v>
      </c>
      <c r="BL370" s="65" t="str">
        <f>REPLACE(INDEX(GroupVertices[Group], MATCH(Vertices[[#This Row],[Vertex]],GroupVertices[Vertex],0)),1,1,"")</f>
        <v>orth</v>
      </c>
    </row>
    <row r="371" spans="1:64" x14ac:dyDescent="0.25">
      <c r="A371" s="64" t="s">
        <v>4443</v>
      </c>
      <c r="B371" s="79"/>
      <c r="C371" s="79"/>
      <c r="D371" s="87"/>
      <c r="E371" s="104"/>
      <c r="F371" s="75" t="s">
        <v>5047</v>
      </c>
      <c r="G371" s="105"/>
      <c r="H371" s="77"/>
      <c r="I371" s="90"/>
      <c r="J371" s="106"/>
      <c r="K371" s="77" t="s">
        <v>7442</v>
      </c>
      <c r="L371" s="107"/>
      <c r="M371" s="101">
        <v>2358.10595703125</v>
      </c>
      <c r="N371" s="101">
        <v>2968.63037109375</v>
      </c>
      <c r="O371" s="102"/>
      <c r="P371" s="103"/>
      <c r="Q371" s="103"/>
      <c r="R371" s="73"/>
      <c r="S371" s="48">
        <v>3</v>
      </c>
      <c r="T371" s="48">
        <v>0</v>
      </c>
      <c r="U371" s="49">
        <v>6</v>
      </c>
      <c r="V371" s="49">
        <v>0.33333299999999999</v>
      </c>
      <c r="W371" s="49">
        <v>0</v>
      </c>
      <c r="X371" s="49">
        <v>1.918917</v>
      </c>
      <c r="Y371" s="49">
        <v>0</v>
      </c>
      <c r="Z371" s="49">
        <v>0</v>
      </c>
      <c r="AA371" s="91">
        <v>371</v>
      </c>
      <c r="AB371" s="91"/>
      <c r="AC371" s="92"/>
      <c r="AD371" s="66" t="s">
        <v>5930</v>
      </c>
      <c r="AE371" s="66">
        <v>28</v>
      </c>
      <c r="AF371" s="66">
        <v>81622</v>
      </c>
      <c r="AG371" s="66">
        <v>32084</v>
      </c>
      <c r="AH371" s="66">
        <v>668</v>
      </c>
      <c r="AI371" s="66">
        <v>19800</v>
      </c>
      <c r="AJ371" s="66" t="s">
        <v>6275</v>
      </c>
      <c r="AK371" s="66" t="s">
        <v>365</v>
      </c>
      <c r="AL371" s="69" t="s">
        <v>6647</v>
      </c>
      <c r="AM371" s="66" t="s">
        <v>363</v>
      </c>
      <c r="AN371" s="68">
        <v>40288.284791666665</v>
      </c>
      <c r="AO371" s="69" t="s">
        <v>6750</v>
      </c>
      <c r="AP371" s="66" t="b">
        <v>1</v>
      </c>
      <c r="AQ371" s="66" t="b">
        <v>0</v>
      </c>
      <c r="AR371" s="66" t="b">
        <v>0</v>
      </c>
      <c r="AS371" s="66" t="s">
        <v>297</v>
      </c>
      <c r="AT371" s="66">
        <v>314</v>
      </c>
      <c r="AU371" s="69" t="s">
        <v>409</v>
      </c>
      <c r="AV371" s="66" t="b">
        <v>1</v>
      </c>
      <c r="AW371" s="66" t="s">
        <v>423</v>
      </c>
      <c r="AX371" s="69" t="s">
        <v>7075</v>
      </c>
      <c r="AY371" s="66" t="s">
        <v>66</v>
      </c>
      <c r="AZ371" s="48"/>
      <c r="BA371" s="48"/>
      <c r="BB371" s="48"/>
      <c r="BC371" s="48"/>
      <c r="BD371" s="48"/>
      <c r="BE371" s="48"/>
      <c r="BF371" s="118"/>
      <c r="BG371" s="118"/>
      <c r="BH371" s="118"/>
      <c r="BI371" s="118"/>
      <c r="BJ371" s="117" t="s">
        <v>1167</v>
      </c>
      <c r="BK371" s="120" t="str">
        <f>VLOOKUP(Vertices[[#This Row],[State]],'Sentiment Classification'!E:G,3,FALSE)</f>
        <v>North</v>
      </c>
      <c r="BL371" s="65" t="str">
        <f>REPLACE(INDEX(GroupVertices[Group], MATCH(Vertices[[#This Row],[Vertex]],GroupVertices[Vertex],0)),1,1,"")</f>
        <v>orth</v>
      </c>
    </row>
    <row r="372" spans="1:64" x14ac:dyDescent="0.25">
      <c r="A372" s="64" t="s">
        <v>4294</v>
      </c>
      <c r="B372" s="79"/>
      <c r="C372" s="79"/>
      <c r="D372" s="87"/>
      <c r="E372" s="104"/>
      <c r="F372" s="75" t="s">
        <v>4901</v>
      </c>
      <c r="G372" s="105"/>
      <c r="H372" s="77"/>
      <c r="I372" s="90"/>
      <c r="J372" s="106"/>
      <c r="K372" s="77" t="s">
        <v>7443</v>
      </c>
      <c r="L372" s="107"/>
      <c r="M372" s="101">
        <v>2437.1845703125</v>
      </c>
      <c r="N372" s="101">
        <v>2806.79638671875</v>
      </c>
      <c r="O372" s="102"/>
      <c r="P372" s="103"/>
      <c r="Q372" s="103"/>
      <c r="R372" s="73"/>
      <c r="S372" s="48">
        <v>1</v>
      </c>
      <c r="T372" s="48">
        <v>0</v>
      </c>
      <c r="U372" s="49">
        <v>0</v>
      </c>
      <c r="V372" s="49">
        <v>1</v>
      </c>
      <c r="W372" s="49">
        <v>0</v>
      </c>
      <c r="X372" s="49">
        <v>0.99999899999999997</v>
      </c>
      <c r="Y372" s="49">
        <v>0</v>
      </c>
      <c r="Z372" s="49">
        <v>0</v>
      </c>
      <c r="AA372" s="91">
        <v>372</v>
      </c>
      <c r="AB372" s="91"/>
      <c r="AC372" s="92"/>
      <c r="AD372" s="66" t="s">
        <v>5931</v>
      </c>
      <c r="AE372" s="66">
        <v>866</v>
      </c>
      <c r="AF372" s="66">
        <v>960</v>
      </c>
      <c r="AG372" s="66">
        <v>6436</v>
      </c>
      <c r="AH372" s="66">
        <v>3147</v>
      </c>
      <c r="AI372" s="66"/>
      <c r="AJ372" s="66" t="s">
        <v>6276</v>
      </c>
      <c r="AK372" s="66"/>
      <c r="AL372" s="69" t="s">
        <v>6648</v>
      </c>
      <c r="AM372" s="66"/>
      <c r="AN372" s="68">
        <v>42051.469328703701</v>
      </c>
      <c r="AO372" s="69" t="s">
        <v>6751</v>
      </c>
      <c r="AP372" s="66" t="b">
        <v>1</v>
      </c>
      <c r="AQ372" s="66" t="b">
        <v>0</v>
      </c>
      <c r="AR372" s="66" t="b">
        <v>1</v>
      </c>
      <c r="AS372" s="66" t="s">
        <v>297</v>
      </c>
      <c r="AT372" s="66">
        <v>6</v>
      </c>
      <c r="AU372" s="69" t="s">
        <v>409</v>
      </c>
      <c r="AV372" s="66" t="b">
        <v>0</v>
      </c>
      <c r="AW372" s="66" t="s">
        <v>423</v>
      </c>
      <c r="AX372" s="69" t="s">
        <v>7076</v>
      </c>
      <c r="AY372" s="66" t="s">
        <v>66</v>
      </c>
      <c r="AZ372" s="48"/>
      <c r="BA372" s="48"/>
      <c r="BB372" s="48"/>
      <c r="BC372" s="48"/>
      <c r="BD372" s="48"/>
      <c r="BE372" s="48"/>
      <c r="BF372" s="118"/>
      <c r="BG372" s="118"/>
      <c r="BH372" s="118"/>
      <c r="BI372" s="118"/>
      <c r="BJ372" s="117" t="s">
        <v>1167</v>
      </c>
      <c r="BK372" s="120" t="str">
        <f>VLOOKUP(Vertices[[#This Row],[State]],'Sentiment Classification'!E:G,3,FALSE)</f>
        <v>North</v>
      </c>
      <c r="BL372" s="65" t="str">
        <f>REPLACE(INDEX(GroupVertices[Group], MATCH(Vertices[[#This Row],[Vertex]],GroupVertices[Vertex],0)),1,1,"")</f>
        <v>orth</v>
      </c>
    </row>
    <row r="373" spans="1:64" x14ac:dyDescent="0.25">
      <c r="A373" s="64" t="s">
        <v>4295</v>
      </c>
      <c r="B373" s="79"/>
      <c r="C373" s="79"/>
      <c r="D373" s="87"/>
      <c r="E373" s="104"/>
      <c r="F373" s="75" t="s">
        <v>4902</v>
      </c>
      <c r="G373" s="105"/>
      <c r="H373" s="77"/>
      <c r="I373" s="90"/>
      <c r="J373" s="106"/>
      <c r="K373" s="77" t="s">
        <v>7444</v>
      </c>
      <c r="L373" s="107"/>
      <c r="M373" s="101">
        <v>2751.6796875</v>
      </c>
      <c r="N373" s="101">
        <v>3500.937744140625</v>
      </c>
      <c r="O373" s="102"/>
      <c r="P373" s="103"/>
      <c r="Q373" s="103"/>
      <c r="R373" s="73"/>
      <c r="S373" s="48">
        <v>0</v>
      </c>
      <c r="T373" s="48">
        <v>1</v>
      </c>
      <c r="U373" s="49">
        <v>0</v>
      </c>
      <c r="V373" s="49">
        <v>1</v>
      </c>
      <c r="W373" s="49">
        <v>0</v>
      </c>
      <c r="X373" s="49">
        <v>0.99999899999999997</v>
      </c>
      <c r="Y373" s="49">
        <v>0</v>
      </c>
      <c r="Z373" s="49">
        <v>0</v>
      </c>
      <c r="AA373" s="91">
        <v>373</v>
      </c>
      <c r="AB373" s="91"/>
      <c r="AC373" s="92"/>
      <c r="AD373" s="66" t="s">
        <v>5932</v>
      </c>
      <c r="AE373" s="66">
        <v>50</v>
      </c>
      <c r="AF373" s="66">
        <v>35</v>
      </c>
      <c r="AG373" s="66">
        <v>629</v>
      </c>
      <c r="AH373" s="66">
        <v>382</v>
      </c>
      <c r="AI373" s="66"/>
      <c r="AJ373" s="66" t="s">
        <v>6277</v>
      </c>
      <c r="AK373" s="66"/>
      <c r="AL373" s="66"/>
      <c r="AM373" s="66"/>
      <c r="AN373" s="68">
        <v>42794.341215277775</v>
      </c>
      <c r="AO373" s="69" t="s">
        <v>6752</v>
      </c>
      <c r="AP373" s="66" t="b">
        <v>1</v>
      </c>
      <c r="AQ373" s="66" t="b">
        <v>0</v>
      </c>
      <c r="AR373" s="66" t="b">
        <v>0</v>
      </c>
      <c r="AS373" s="66" t="s">
        <v>297</v>
      </c>
      <c r="AT373" s="66">
        <v>0</v>
      </c>
      <c r="AU373" s="66"/>
      <c r="AV373" s="66" t="b">
        <v>0</v>
      </c>
      <c r="AW373" s="66" t="s">
        <v>423</v>
      </c>
      <c r="AX373" s="69" t="s">
        <v>7077</v>
      </c>
      <c r="AY373" s="66" t="s">
        <v>66</v>
      </c>
      <c r="AZ373" s="48" t="s">
        <v>4799</v>
      </c>
      <c r="BA373" s="48" t="s">
        <v>4799</v>
      </c>
      <c r="BB373" s="48" t="s">
        <v>4837</v>
      </c>
      <c r="BC373" s="48" t="s">
        <v>4837</v>
      </c>
      <c r="BD373" s="48" t="s">
        <v>4852</v>
      </c>
      <c r="BE373" s="48" t="s">
        <v>4852</v>
      </c>
      <c r="BF373" s="118" t="s">
        <v>8991</v>
      </c>
      <c r="BG373" s="118" t="s">
        <v>8991</v>
      </c>
      <c r="BH373" s="118" t="s">
        <v>9320</v>
      </c>
      <c r="BI373" s="118" t="s">
        <v>9320</v>
      </c>
      <c r="BJ373" s="117" t="s">
        <v>1167</v>
      </c>
      <c r="BK373" s="120" t="str">
        <f>VLOOKUP(Vertices[[#This Row],[State]],'Sentiment Classification'!E:G,3,FALSE)</f>
        <v>North</v>
      </c>
      <c r="BL373" s="65" t="str">
        <f>REPLACE(INDEX(GroupVertices[Group], MATCH(Vertices[[#This Row],[Vertex]],GroupVertices[Vertex],0)),1,1,"")</f>
        <v>orth</v>
      </c>
    </row>
    <row r="374" spans="1:64" x14ac:dyDescent="0.25">
      <c r="A374" s="64" t="s">
        <v>4296</v>
      </c>
      <c r="B374" s="79"/>
      <c r="C374" s="79"/>
      <c r="D374" s="87"/>
      <c r="E374" s="104"/>
      <c r="F374" s="75" t="s">
        <v>4903</v>
      </c>
      <c r="G374" s="105"/>
      <c r="H374" s="77"/>
      <c r="I374" s="90"/>
      <c r="J374" s="106"/>
      <c r="K374" s="77" t="s">
        <v>7445</v>
      </c>
      <c r="L374" s="107"/>
      <c r="M374" s="101">
        <v>5260.388671875</v>
      </c>
      <c r="N374" s="101">
        <v>5886.4306640625</v>
      </c>
      <c r="O374" s="102"/>
      <c r="P374" s="103"/>
      <c r="Q374" s="103"/>
      <c r="R374" s="73"/>
      <c r="S374" s="48">
        <v>0</v>
      </c>
      <c r="T374" s="48">
        <v>1</v>
      </c>
      <c r="U374" s="49">
        <v>0</v>
      </c>
      <c r="V374" s="49">
        <v>1.4840000000000001E-3</v>
      </c>
      <c r="W374" s="49">
        <v>9.9700000000000006E-4</v>
      </c>
      <c r="X374" s="49">
        <v>0.48002499999999998</v>
      </c>
      <c r="Y374" s="49">
        <v>0</v>
      </c>
      <c r="Z374" s="49">
        <v>0</v>
      </c>
      <c r="AA374" s="91">
        <v>374</v>
      </c>
      <c r="AB374" s="91"/>
      <c r="AC374" s="92"/>
      <c r="AD374" s="66" t="s">
        <v>5933</v>
      </c>
      <c r="AE374" s="66">
        <v>323</v>
      </c>
      <c r="AF374" s="66">
        <v>51</v>
      </c>
      <c r="AG374" s="66">
        <v>4358</v>
      </c>
      <c r="AH374" s="66">
        <v>9065</v>
      </c>
      <c r="AI374" s="66">
        <v>19800</v>
      </c>
      <c r="AJ374" s="66" t="s">
        <v>6278</v>
      </c>
      <c r="AK374" s="66" t="s">
        <v>6543</v>
      </c>
      <c r="AL374" s="66"/>
      <c r="AM374" s="66" t="s">
        <v>363</v>
      </c>
      <c r="AN374" s="68">
        <v>41055.411840277775</v>
      </c>
      <c r="AO374" s="66"/>
      <c r="AP374" s="66" t="b">
        <v>0</v>
      </c>
      <c r="AQ374" s="66" t="b">
        <v>0</v>
      </c>
      <c r="AR374" s="66" t="b">
        <v>1</v>
      </c>
      <c r="AS374" s="66" t="s">
        <v>297</v>
      </c>
      <c r="AT374" s="66">
        <v>1</v>
      </c>
      <c r="AU374" s="69" t="s">
        <v>2697</v>
      </c>
      <c r="AV374" s="66" t="b">
        <v>0</v>
      </c>
      <c r="AW374" s="66" t="s">
        <v>423</v>
      </c>
      <c r="AX374" s="69" t="s">
        <v>7078</v>
      </c>
      <c r="AY374" s="66" t="s">
        <v>66</v>
      </c>
      <c r="AZ374" s="48"/>
      <c r="BA374" s="48"/>
      <c r="BB374" s="48"/>
      <c r="BC374" s="48"/>
      <c r="BD374" s="48"/>
      <c r="BE374" s="48"/>
      <c r="BF374" s="118" t="s">
        <v>8992</v>
      </c>
      <c r="BG374" s="118" t="s">
        <v>8992</v>
      </c>
      <c r="BH374" s="118" t="s">
        <v>9321</v>
      </c>
      <c r="BI374" s="118" t="s">
        <v>9321</v>
      </c>
      <c r="BJ374" s="117" t="s">
        <v>9452</v>
      </c>
      <c r="BK374" s="119" t="s">
        <v>9452</v>
      </c>
      <c r="BL374" s="65" t="str">
        <f>REPLACE(INDEX(GroupVertices[Group], MATCH(Vertices[[#This Row],[Vertex]],GroupVertices[Vertex],0)),1,1,"")</f>
        <v>A</v>
      </c>
    </row>
    <row r="375" spans="1:64" x14ac:dyDescent="0.25">
      <c r="A375" s="64" t="s">
        <v>4297</v>
      </c>
      <c r="B375" s="79"/>
      <c r="C375" s="79"/>
      <c r="D375" s="87"/>
      <c r="E375" s="104"/>
      <c r="F375" s="75" t="s">
        <v>4904</v>
      </c>
      <c r="G375" s="105"/>
      <c r="H375" s="77"/>
      <c r="I375" s="90"/>
      <c r="J375" s="106"/>
      <c r="K375" s="77" t="s">
        <v>7446</v>
      </c>
      <c r="L375" s="107"/>
      <c r="M375" s="101">
        <v>5919.76708984375</v>
      </c>
      <c r="N375" s="101">
        <v>9056.0654296875</v>
      </c>
      <c r="O375" s="102"/>
      <c r="P375" s="103"/>
      <c r="Q375" s="103"/>
      <c r="R375" s="73"/>
      <c r="S375" s="48"/>
      <c r="T375" s="48"/>
      <c r="U375" s="49"/>
      <c r="V375" s="49"/>
      <c r="W375" s="49"/>
      <c r="X375" s="49"/>
      <c r="Y375" s="49"/>
      <c r="Z375" s="49"/>
      <c r="AA375" s="91">
        <v>375</v>
      </c>
      <c r="AB375" s="91"/>
      <c r="AC375" s="92"/>
      <c r="AD375" s="66" t="s">
        <v>5934</v>
      </c>
      <c r="AE375" s="66">
        <v>983</v>
      </c>
      <c r="AF375" s="66">
        <v>153</v>
      </c>
      <c r="AG375" s="66">
        <v>1843</v>
      </c>
      <c r="AH375" s="66">
        <v>168</v>
      </c>
      <c r="AI375" s="66">
        <v>19800</v>
      </c>
      <c r="AJ375" s="66" t="s">
        <v>6279</v>
      </c>
      <c r="AK375" s="66" t="s">
        <v>364</v>
      </c>
      <c r="AL375" s="69" t="s">
        <v>6649</v>
      </c>
      <c r="AM375" s="66" t="s">
        <v>363</v>
      </c>
      <c r="AN375" s="68">
        <v>41400.522523148145</v>
      </c>
      <c r="AO375" s="69" t="s">
        <v>6753</v>
      </c>
      <c r="AP375" s="66" t="b">
        <v>0</v>
      </c>
      <c r="AQ375" s="66" t="b">
        <v>0</v>
      </c>
      <c r="AR375" s="66" t="b">
        <v>1</v>
      </c>
      <c r="AS375" s="66" t="s">
        <v>297</v>
      </c>
      <c r="AT375" s="66">
        <v>2</v>
      </c>
      <c r="AU375" s="69" t="s">
        <v>3284</v>
      </c>
      <c r="AV375" s="66" t="b">
        <v>0</v>
      </c>
      <c r="AW375" s="66" t="s">
        <v>423</v>
      </c>
      <c r="AX375" s="69" t="s">
        <v>7079</v>
      </c>
      <c r="AY375" s="66" t="s">
        <v>66</v>
      </c>
      <c r="AZ375" s="48"/>
      <c r="BA375" s="48"/>
      <c r="BB375" s="48"/>
      <c r="BC375" s="48"/>
      <c r="BD375" s="48"/>
      <c r="BE375" s="48"/>
      <c r="BF375" s="118"/>
      <c r="BG375" s="118"/>
      <c r="BH375" s="118"/>
      <c r="BI375" s="118"/>
      <c r="BJ375" s="117" t="s">
        <v>1167</v>
      </c>
      <c r="BK375" s="120" t="str">
        <f>VLOOKUP(Vertices[[#This Row],[State]],'Sentiment Classification'!E:G,3,FALSE)</f>
        <v>North</v>
      </c>
      <c r="BL375" s="65" t="s">
        <v>9475</v>
      </c>
    </row>
    <row r="376" spans="1:64" x14ac:dyDescent="0.25">
      <c r="A376" s="64" t="s">
        <v>4298</v>
      </c>
      <c r="B376" s="79"/>
      <c r="C376" s="79"/>
      <c r="D376" s="87"/>
      <c r="E376" s="104"/>
      <c r="F376" s="75" t="s">
        <v>418</v>
      </c>
      <c r="G376" s="105"/>
      <c r="H376" s="77"/>
      <c r="I376" s="90"/>
      <c r="J376" s="106"/>
      <c r="K376" s="77" t="s">
        <v>7447</v>
      </c>
      <c r="L376" s="107"/>
      <c r="M376" s="101">
        <v>2773.31982421875</v>
      </c>
      <c r="N376" s="101">
        <v>2910.9912109375</v>
      </c>
      <c r="O376" s="102"/>
      <c r="P376" s="103"/>
      <c r="Q376" s="103"/>
      <c r="R376" s="73"/>
      <c r="S376" s="48">
        <v>0</v>
      </c>
      <c r="T376" s="48">
        <v>2</v>
      </c>
      <c r="U376" s="49">
        <v>32</v>
      </c>
      <c r="V376" s="49">
        <v>2.3255999999999999E-2</v>
      </c>
      <c r="W376" s="49">
        <v>0</v>
      </c>
      <c r="X376" s="49">
        <v>0.96237300000000003</v>
      </c>
      <c r="Y376" s="49">
        <v>0</v>
      </c>
      <c r="Z376" s="49">
        <v>0</v>
      </c>
      <c r="AA376" s="91">
        <v>376</v>
      </c>
      <c r="AB376" s="91"/>
      <c r="AC376" s="92"/>
      <c r="AD376" s="66" t="s">
        <v>5935</v>
      </c>
      <c r="AE376" s="66">
        <v>291</v>
      </c>
      <c r="AF376" s="66">
        <v>148</v>
      </c>
      <c r="AG376" s="66">
        <v>15947</v>
      </c>
      <c r="AH376" s="66">
        <v>16242</v>
      </c>
      <c r="AI376" s="66"/>
      <c r="AJ376" s="66" t="s">
        <v>6280</v>
      </c>
      <c r="AK376" s="66"/>
      <c r="AL376" s="66"/>
      <c r="AM376" s="66"/>
      <c r="AN376" s="68">
        <v>40062.492164351854</v>
      </c>
      <c r="AO376" s="66"/>
      <c r="AP376" s="66" t="b">
        <v>0</v>
      </c>
      <c r="AQ376" s="66" t="b">
        <v>1</v>
      </c>
      <c r="AR376" s="66" t="b">
        <v>0</v>
      </c>
      <c r="AS376" s="66" t="s">
        <v>297</v>
      </c>
      <c r="AT376" s="66">
        <v>23</v>
      </c>
      <c r="AU376" s="69" t="s">
        <v>6945</v>
      </c>
      <c r="AV376" s="66" t="b">
        <v>0</v>
      </c>
      <c r="AW376" s="66" t="s">
        <v>423</v>
      </c>
      <c r="AX376" s="69" t="s">
        <v>7080</v>
      </c>
      <c r="AY376" s="66" t="s">
        <v>66</v>
      </c>
      <c r="AZ376" s="48" t="s">
        <v>4800</v>
      </c>
      <c r="BA376" s="48" t="s">
        <v>4800</v>
      </c>
      <c r="BB376" s="48" t="s">
        <v>525</v>
      </c>
      <c r="BC376" s="48" t="s">
        <v>525</v>
      </c>
      <c r="BD376" s="48"/>
      <c r="BE376" s="48"/>
      <c r="BF376" s="118" t="s">
        <v>8993</v>
      </c>
      <c r="BG376" s="118" t="s">
        <v>8993</v>
      </c>
      <c r="BH376" s="118" t="s">
        <v>9322</v>
      </c>
      <c r="BI376" s="118" t="s">
        <v>9322</v>
      </c>
      <c r="BJ376" s="117" t="s">
        <v>1167</v>
      </c>
      <c r="BK376" s="120" t="str">
        <f>VLOOKUP(Vertices[[#This Row],[State]],'Sentiment Classification'!E:G,3,FALSE)</f>
        <v>North</v>
      </c>
      <c r="BL376" s="65" t="str">
        <f>REPLACE(INDEX(GroupVertices[Group], MATCH(Vertices[[#This Row],[Vertex]],GroupVertices[Vertex],0)),1,1,"")</f>
        <v>orth</v>
      </c>
    </row>
    <row r="377" spans="1:64" x14ac:dyDescent="0.25">
      <c r="A377" s="64" t="s">
        <v>4607</v>
      </c>
      <c r="B377" s="79"/>
      <c r="C377" s="79"/>
      <c r="D377" s="87"/>
      <c r="E377" s="104"/>
      <c r="F377" s="75" t="s">
        <v>6978</v>
      </c>
      <c r="G377" s="105"/>
      <c r="H377" s="77"/>
      <c r="I377" s="90"/>
      <c r="J377" s="106"/>
      <c r="K377" s="77" t="s">
        <v>7448</v>
      </c>
      <c r="L377" s="107"/>
      <c r="M377" s="101">
        <v>3393.136474609375</v>
      </c>
      <c r="N377" s="101">
        <v>3689.836181640625</v>
      </c>
      <c r="O377" s="102"/>
      <c r="P377" s="103"/>
      <c r="Q377" s="103"/>
      <c r="R377" s="73"/>
      <c r="S377" s="48">
        <v>1</v>
      </c>
      <c r="T377" s="48">
        <v>0</v>
      </c>
      <c r="U377" s="49">
        <v>0</v>
      </c>
      <c r="V377" s="49">
        <v>1.6948999999999999E-2</v>
      </c>
      <c r="W377" s="49">
        <v>0</v>
      </c>
      <c r="X377" s="49">
        <v>0.55900899999999998</v>
      </c>
      <c r="Y377" s="49">
        <v>0</v>
      </c>
      <c r="Z377" s="49">
        <v>0</v>
      </c>
      <c r="AA377" s="91">
        <v>377</v>
      </c>
      <c r="AB377" s="91"/>
      <c r="AC377" s="92"/>
      <c r="AD377" s="66" t="s">
        <v>5936</v>
      </c>
      <c r="AE377" s="66">
        <v>33</v>
      </c>
      <c r="AF377" s="66">
        <v>10668</v>
      </c>
      <c r="AG377" s="66">
        <v>39142</v>
      </c>
      <c r="AH377" s="66">
        <v>31937</v>
      </c>
      <c r="AI377" s="66">
        <v>-25200</v>
      </c>
      <c r="AJ377" s="66" t="s">
        <v>6281</v>
      </c>
      <c r="AK377" s="66" t="s">
        <v>6544</v>
      </c>
      <c r="AL377" s="69" t="s">
        <v>6650</v>
      </c>
      <c r="AM377" s="66" t="s">
        <v>391</v>
      </c>
      <c r="AN377" s="68">
        <v>42229.57230324074</v>
      </c>
      <c r="AO377" s="69" t="s">
        <v>6754</v>
      </c>
      <c r="AP377" s="66" t="b">
        <v>1</v>
      </c>
      <c r="AQ377" s="66" t="b">
        <v>0</v>
      </c>
      <c r="AR377" s="66" t="b">
        <v>1</v>
      </c>
      <c r="AS377" s="66" t="s">
        <v>297</v>
      </c>
      <c r="AT377" s="66">
        <v>85</v>
      </c>
      <c r="AU377" s="69" t="s">
        <v>409</v>
      </c>
      <c r="AV377" s="66" t="b">
        <v>0</v>
      </c>
      <c r="AW377" s="66" t="s">
        <v>423</v>
      </c>
      <c r="AX377" s="69" t="s">
        <v>7081</v>
      </c>
      <c r="AY377" s="66" t="s">
        <v>65</v>
      </c>
      <c r="AZ377" s="48"/>
      <c r="BA377" s="48"/>
      <c r="BB377" s="48"/>
      <c r="BC377" s="48"/>
      <c r="BD377" s="48"/>
      <c r="BE377" s="48"/>
      <c r="BF377" s="48"/>
      <c r="BG377" s="48"/>
      <c r="BH377" s="48"/>
      <c r="BI377" s="48"/>
      <c r="BJ377" s="117" t="s">
        <v>1167</v>
      </c>
      <c r="BK377" s="120" t="str">
        <f>VLOOKUP(Vertices[[#This Row],[State]],'Sentiment Classification'!E:G,3,FALSE)</f>
        <v>North</v>
      </c>
      <c r="BL377" s="65" t="str">
        <f>REPLACE(INDEX(GroupVertices[Group], MATCH(Vertices[[#This Row],[Vertex]],GroupVertices[Vertex],0)),1,1,"")</f>
        <v>orth</v>
      </c>
    </row>
    <row r="378" spans="1:64" x14ac:dyDescent="0.25">
      <c r="A378" s="64" t="s">
        <v>4608</v>
      </c>
      <c r="B378" s="79"/>
      <c r="C378" s="79"/>
      <c r="D378" s="87"/>
      <c r="E378" s="104"/>
      <c r="F378" s="75" t="s">
        <v>6979</v>
      </c>
      <c r="G378" s="105"/>
      <c r="H378" s="77"/>
      <c r="I378" s="90"/>
      <c r="J378" s="106"/>
      <c r="K378" s="77" t="s">
        <v>7449</v>
      </c>
      <c r="L378" s="107"/>
      <c r="M378" s="101">
        <v>2300.51318359375</v>
      </c>
      <c r="N378" s="101">
        <v>2309.525146484375</v>
      </c>
      <c r="O378" s="102"/>
      <c r="P378" s="103"/>
      <c r="Q378" s="103"/>
      <c r="R378" s="73"/>
      <c r="S378" s="48">
        <v>6</v>
      </c>
      <c r="T378" s="48">
        <v>0</v>
      </c>
      <c r="U378" s="49">
        <v>224</v>
      </c>
      <c r="V378" s="49">
        <v>3.4483E-2</v>
      </c>
      <c r="W378" s="49">
        <v>0</v>
      </c>
      <c r="X378" s="49">
        <v>2.3803480000000001</v>
      </c>
      <c r="Y378" s="49">
        <v>6.6666666666666666E-2</v>
      </c>
      <c r="Z378" s="49">
        <v>0</v>
      </c>
      <c r="AA378" s="91">
        <v>378</v>
      </c>
      <c r="AB378" s="91"/>
      <c r="AC378" s="92"/>
      <c r="AD378" s="66" t="s">
        <v>5937</v>
      </c>
      <c r="AE378" s="66">
        <v>175</v>
      </c>
      <c r="AF378" s="66">
        <v>11203695</v>
      </c>
      <c r="AG378" s="66">
        <v>19906</v>
      </c>
      <c r="AH378" s="66">
        <v>185</v>
      </c>
      <c r="AI378" s="66">
        <v>19800</v>
      </c>
      <c r="AJ378" s="66" t="s">
        <v>6282</v>
      </c>
      <c r="AK378" s="66" t="s">
        <v>365</v>
      </c>
      <c r="AL378" s="69" t="s">
        <v>6651</v>
      </c>
      <c r="AM378" s="66" t="s">
        <v>390</v>
      </c>
      <c r="AN378" s="68">
        <v>40852.385509259257</v>
      </c>
      <c r="AO378" s="66"/>
      <c r="AP378" s="66" t="b">
        <v>1</v>
      </c>
      <c r="AQ378" s="66" t="b">
        <v>0</v>
      </c>
      <c r="AR378" s="66" t="b">
        <v>0</v>
      </c>
      <c r="AS378" s="66" t="s">
        <v>297</v>
      </c>
      <c r="AT378" s="66">
        <v>5402</v>
      </c>
      <c r="AU378" s="69" t="s">
        <v>409</v>
      </c>
      <c r="AV378" s="66" t="b">
        <v>1</v>
      </c>
      <c r="AW378" s="66" t="s">
        <v>423</v>
      </c>
      <c r="AX378" s="69" t="s">
        <v>7082</v>
      </c>
      <c r="AY378" s="66" t="s">
        <v>65</v>
      </c>
      <c r="AZ378" s="48"/>
      <c r="BA378" s="48"/>
      <c r="BB378" s="48"/>
      <c r="BC378" s="48"/>
      <c r="BD378" s="48"/>
      <c r="BE378" s="48"/>
      <c r="BF378" s="48"/>
      <c r="BG378" s="48"/>
      <c r="BH378" s="48"/>
      <c r="BI378" s="48"/>
      <c r="BJ378" s="117" t="s">
        <v>1167</v>
      </c>
      <c r="BK378" s="120" t="str">
        <f>VLOOKUP(Vertices[[#This Row],[State]],'Sentiment Classification'!E:G,3,FALSE)</f>
        <v>North</v>
      </c>
      <c r="BL378" s="65" t="str">
        <f>REPLACE(INDEX(GroupVertices[Group], MATCH(Vertices[[#This Row],[Vertex]],GroupVertices[Vertex],0)),1,1,"")</f>
        <v>orth</v>
      </c>
    </row>
    <row r="379" spans="1:64" x14ac:dyDescent="0.25">
      <c r="A379" s="64" t="s">
        <v>4299</v>
      </c>
      <c r="B379" s="79"/>
      <c r="C379" s="79"/>
      <c r="D379" s="87"/>
      <c r="E379" s="104"/>
      <c r="F379" s="75" t="s">
        <v>4905</v>
      </c>
      <c r="G379" s="105"/>
      <c r="H379" s="77"/>
      <c r="I379" s="90"/>
      <c r="J379" s="106"/>
      <c r="K379" s="77" t="s">
        <v>7450</v>
      </c>
      <c r="L379" s="107"/>
      <c r="M379" s="101">
        <v>2753.74951171875</v>
      </c>
      <c r="N379" s="101">
        <v>3475.17529296875</v>
      </c>
      <c r="O379" s="102"/>
      <c r="P379" s="103"/>
      <c r="Q379" s="103"/>
      <c r="R379" s="73"/>
      <c r="S379" s="48">
        <v>0</v>
      </c>
      <c r="T379" s="48">
        <v>1</v>
      </c>
      <c r="U379" s="49">
        <v>0</v>
      </c>
      <c r="V379" s="49">
        <v>8.9800000000000004E-4</v>
      </c>
      <c r="W379" s="49">
        <v>9.0000000000000002E-6</v>
      </c>
      <c r="X379" s="49">
        <v>0.49626399999999998</v>
      </c>
      <c r="Y379" s="49">
        <v>0</v>
      </c>
      <c r="Z379" s="49">
        <v>0</v>
      </c>
      <c r="AA379" s="91">
        <v>379</v>
      </c>
      <c r="AB379" s="91"/>
      <c r="AC379" s="92"/>
      <c r="AD379" s="66" t="s">
        <v>5938</v>
      </c>
      <c r="AE379" s="66">
        <v>1</v>
      </c>
      <c r="AF379" s="66">
        <v>4</v>
      </c>
      <c r="AG379" s="66">
        <v>49</v>
      </c>
      <c r="AH379" s="66">
        <v>32</v>
      </c>
      <c r="AI379" s="66">
        <v>-25200</v>
      </c>
      <c r="AJ379" s="66"/>
      <c r="AK379" s="66"/>
      <c r="AL379" s="66"/>
      <c r="AM379" s="66" t="s">
        <v>391</v>
      </c>
      <c r="AN379" s="68">
        <v>42777.953009259261</v>
      </c>
      <c r="AO379" s="69" t="s">
        <v>6755</v>
      </c>
      <c r="AP379" s="66" t="b">
        <v>1</v>
      </c>
      <c r="AQ379" s="66" t="b">
        <v>0</v>
      </c>
      <c r="AR379" s="66" t="b">
        <v>0</v>
      </c>
      <c r="AS379" s="66" t="s">
        <v>658</v>
      </c>
      <c r="AT379" s="66">
        <v>0</v>
      </c>
      <c r="AU379" s="66"/>
      <c r="AV379" s="66" t="b">
        <v>0</v>
      </c>
      <c r="AW379" s="66" t="s">
        <v>423</v>
      </c>
      <c r="AX379" s="69" t="s">
        <v>7083</v>
      </c>
      <c r="AY379" s="66" t="s">
        <v>66</v>
      </c>
      <c r="AZ379" s="48" t="s">
        <v>4801</v>
      </c>
      <c r="BA379" s="48" t="s">
        <v>4801</v>
      </c>
      <c r="BB379" s="48" t="s">
        <v>251</v>
      </c>
      <c r="BC379" s="48" t="s">
        <v>251</v>
      </c>
      <c r="BD379" s="48"/>
      <c r="BE379" s="48"/>
      <c r="BF379" s="118" t="s">
        <v>8994</v>
      </c>
      <c r="BG379" s="118" t="s">
        <v>8994</v>
      </c>
      <c r="BH379" s="118" t="s">
        <v>9323</v>
      </c>
      <c r="BI379" s="118" t="s">
        <v>9323</v>
      </c>
      <c r="BJ379" s="117" t="s">
        <v>1167</v>
      </c>
      <c r="BK379" s="120" t="str">
        <f>VLOOKUP(Vertices[[#This Row],[State]],'Sentiment Classification'!E:G,3,FALSE)</f>
        <v>North</v>
      </c>
      <c r="BL379" s="65" t="str">
        <f>REPLACE(INDEX(GroupVertices[Group], MATCH(Vertices[[#This Row],[Vertex]],GroupVertices[Vertex],0)),1,1,"")</f>
        <v>orth</v>
      </c>
    </row>
    <row r="380" spans="1:64" x14ac:dyDescent="0.25">
      <c r="A380" s="64" t="s">
        <v>4300</v>
      </c>
      <c r="B380" s="79"/>
      <c r="C380" s="79"/>
      <c r="D380" s="87"/>
      <c r="E380" s="104"/>
      <c r="F380" s="75" t="s">
        <v>6980</v>
      </c>
      <c r="G380" s="105"/>
      <c r="H380" s="77"/>
      <c r="I380" s="90"/>
      <c r="J380" s="106"/>
      <c r="K380" s="77" t="s">
        <v>7451</v>
      </c>
      <c r="L380" s="107"/>
      <c r="M380" s="101">
        <v>6436.64453125</v>
      </c>
      <c r="N380" s="101">
        <v>9254.83984375</v>
      </c>
      <c r="O380" s="102"/>
      <c r="P380" s="103"/>
      <c r="Q380" s="103"/>
      <c r="R380" s="73"/>
      <c r="S380" s="48"/>
      <c r="T380" s="48"/>
      <c r="U380" s="49"/>
      <c r="V380" s="49"/>
      <c r="W380" s="49"/>
      <c r="X380" s="49"/>
      <c r="Y380" s="49"/>
      <c r="Z380" s="49"/>
      <c r="AA380" s="91">
        <v>380</v>
      </c>
      <c r="AB380" s="91"/>
      <c r="AC380" s="92"/>
      <c r="AD380" s="66" t="s">
        <v>5939</v>
      </c>
      <c r="AE380" s="66">
        <v>308</v>
      </c>
      <c r="AF380" s="66">
        <v>499</v>
      </c>
      <c r="AG380" s="66">
        <v>3583</v>
      </c>
      <c r="AH380" s="66">
        <v>219</v>
      </c>
      <c r="AI380" s="66">
        <v>19800</v>
      </c>
      <c r="AJ380" s="66" t="s">
        <v>6283</v>
      </c>
      <c r="AK380" s="66" t="s">
        <v>365</v>
      </c>
      <c r="AL380" s="69" t="s">
        <v>6652</v>
      </c>
      <c r="AM380" s="66" t="s">
        <v>363</v>
      </c>
      <c r="AN380" s="68">
        <v>41528.37704861111</v>
      </c>
      <c r="AO380" s="69" t="s">
        <v>6756</v>
      </c>
      <c r="AP380" s="66" t="b">
        <v>0</v>
      </c>
      <c r="AQ380" s="66" t="b">
        <v>0</v>
      </c>
      <c r="AR380" s="66" t="b">
        <v>0</v>
      </c>
      <c r="AS380" s="66" t="s">
        <v>297</v>
      </c>
      <c r="AT380" s="66">
        <v>12</v>
      </c>
      <c r="AU380" s="69" t="s">
        <v>409</v>
      </c>
      <c r="AV380" s="66" t="b">
        <v>0</v>
      </c>
      <c r="AW380" s="66" t="s">
        <v>423</v>
      </c>
      <c r="AX380" s="69" t="s">
        <v>7084</v>
      </c>
      <c r="AY380" s="66" t="s">
        <v>66</v>
      </c>
      <c r="AZ380" s="48"/>
      <c r="BA380" s="48"/>
      <c r="BB380" s="48"/>
      <c r="BC380" s="48"/>
      <c r="BD380" s="48"/>
      <c r="BE380" s="48"/>
      <c r="BF380" s="118"/>
      <c r="BG380" s="118"/>
      <c r="BH380" s="118"/>
      <c r="BI380" s="118"/>
      <c r="BJ380" s="117" t="s">
        <v>1167</v>
      </c>
      <c r="BK380" s="120" t="str">
        <f>VLOOKUP(Vertices[[#This Row],[State]],'Sentiment Classification'!E:G,3,FALSE)</f>
        <v>North</v>
      </c>
      <c r="BL380" s="65" t="s">
        <v>9475</v>
      </c>
    </row>
    <row r="381" spans="1:64" x14ac:dyDescent="0.25">
      <c r="A381" s="64" t="s">
        <v>4301</v>
      </c>
      <c r="B381" s="79"/>
      <c r="C381" s="79"/>
      <c r="D381" s="87"/>
      <c r="E381" s="104"/>
      <c r="F381" s="75" t="s">
        <v>4906</v>
      </c>
      <c r="G381" s="105"/>
      <c r="H381" s="77"/>
      <c r="I381" s="90"/>
      <c r="J381" s="106"/>
      <c r="K381" s="77" t="s">
        <v>7452</v>
      </c>
      <c r="L381" s="107"/>
      <c r="M381" s="101">
        <v>2841.683837890625</v>
      </c>
      <c r="N381" s="101">
        <v>3611.07470703125</v>
      </c>
      <c r="O381" s="102"/>
      <c r="P381" s="103"/>
      <c r="Q381" s="103"/>
      <c r="R381" s="73"/>
      <c r="S381" s="48">
        <v>0</v>
      </c>
      <c r="T381" s="48">
        <v>2</v>
      </c>
      <c r="U381" s="49">
        <v>543.288276</v>
      </c>
      <c r="V381" s="49">
        <v>1.8320000000000001E-3</v>
      </c>
      <c r="W381" s="49">
        <v>1.413E-3</v>
      </c>
      <c r="X381" s="49">
        <v>0.77706600000000003</v>
      </c>
      <c r="Y381" s="49">
        <v>0</v>
      </c>
      <c r="Z381" s="49">
        <v>0</v>
      </c>
      <c r="AA381" s="91">
        <v>381</v>
      </c>
      <c r="AB381" s="91"/>
      <c r="AC381" s="92"/>
      <c r="AD381" s="66" t="s">
        <v>5940</v>
      </c>
      <c r="AE381" s="66">
        <v>715</v>
      </c>
      <c r="AF381" s="66">
        <v>332</v>
      </c>
      <c r="AG381" s="66">
        <v>5741</v>
      </c>
      <c r="AH381" s="66">
        <v>1386</v>
      </c>
      <c r="AI381" s="66">
        <v>19800</v>
      </c>
      <c r="AJ381" s="66" t="s">
        <v>6284</v>
      </c>
      <c r="AK381" s="66" t="s">
        <v>6545</v>
      </c>
      <c r="AL381" s="69" t="s">
        <v>6653</v>
      </c>
      <c r="AM381" s="66" t="s">
        <v>363</v>
      </c>
      <c r="AN381" s="68">
        <v>40248.65766203704</v>
      </c>
      <c r="AO381" s="69" t="s">
        <v>6757</v>
      </c>
      <c r="AP381" s="66" t="b">
        <v>1</v>
      </c>
      <c r="AQ381" s="66" t="b">
        <v>0</v>
      </c>
      <c r="AR381" s="66" t="b">
        <v>1</v>
      </c>
      <c r="AS381" s="66" t="s">
        <v>297</v>
      </c>
      <c r="AT381" s="66">
        <v>10</v>
      </c>
      <c r="AU381" s="69" t="s">
        <v>409</v>
      </c>
      <c r="AV381" s="66" t="b">
        <v>0</v>
      </c>
      <c r="AW381" s="66" t="s">
        <v>423</v>
      </c>
      <c r="AX381" s="69" t="s">
        <v>7085</v>
      </c>
      <c r="AY381" s="66" t="s">
        <v>66</v>
      </c>
      <c r="AZ381" s="48"/>
      <c r="BA381" s="48"/>
      <c r="BB381" s="48"/>
      <c r="BC381" s="48"/>
      <c r="BD381" s="48" t="s">
        <v>4853</v>
      </c>
      <c r="BE381" s="48" t="s">
        <v>4853</v>
      </c>
      <c r="BF381" s="118" t="s">
        <v>8995</v>
      </c>
      <c r="BG381" s="118" t="s">
        <v>8995</v>
      </c>
      <c r="BH381" s="118" t="s">
        <v>9324</v>
      </c>
      <c r="BI381" s="118" t="s">
        <v>9324</v>
      </c>
      <c r="BJ381" s="117" t="s">
        <v>1167</v>
      </c>
      <c r="BK381" s="120" t="str">
        <f>VLOOKUP(Vertices[[#This Row],[State]],'Sentiment Classification'!E:G,3,FALSE)</f>
        <v>North</v>
      </c>
      <c r="BL381" s="65" t="str">
        <f>REPLACE(INDEX(GroupVertices[Group], MATCH(Vertices[[#This Row],[Vertex]],GroupVertices[Vertex],0)),1,1,"")</f>
        <v>orth</v>
      </c>
    </row>
    <row r="382" spans="1:64" x14ac:dyDescent="0.25">
      <c r="A382" s="64" t="s">
        <v>4302</v>
      </c>
      <c r="B382" s="79"/>
      <c r="C382" s="79"/>
      <c r="D382" s="87"/>
      <c r="E382" s="104"/>
      <c r="F382" s="75" t="s">
        <v>4907</v>
      </c>
      <c r="G382" s="105"/>
      <c r="H382" s="77"/>
      <c r="I382" s="90"/>
      <c r="J382" s="106"/>
      <c r="K382" s="77" t="s">
        <v>7453</v>
      </c>
      <c r="L382" s="107"/>
      <c r="M382" s="101">
        <v>1711.3739013671875</v>
      </c>
      <c r="N382" s="101">
        <v>3228.104736328125</v>
      </c>
      <c r="O382" s="102"/>
      <c r="P382" s="103"/>
      <c r="Q382" s="103"/>
      <c r="R382" s="73"/>
      <c r="S382" s="48">
        <v>0</v>
      </c>
      <c r="T382" s="48">
        <v>1</v>
      </c>
      <c r="U382" s="49">
        <v>0</v>
      </c>
      <c r="V382" s="49">
        <v>0.2</v>
      </c>
      <c r="W382" s="49">
        <v>0</v>
      </c>
      <c r="X382" s="49">
        <v>0.693693</v>
      </c>
      <c r="Y382" s="49">
        <v>0</v>
      </c>
      <c r="Z382" s="49">
        <v>0</v>
      </c>
      <c r="AA382" s="91">
        <v>382</v>
      </c>
      <c r="AB382" s="91"/>
      <c r="AC382" s="92"/>
      <c r="AD382" s="66" t="s">
        <v>5941</v>
      </c>
      <c r="AE382" s="66">
        <v>250</v>
      </c>
      <c r="AF382" s="66">
        <v>69</v>
      </c>
      <c r="AG382" s="66">
        <v>1242</v>
      </c>
      <c r="AH382" s="66">
        <v>90</v>
      </c>
      <c r="AI382" s="66">
        <v>-36000</v>
      </c>
      <c r="AJ382" s="66" t="s">
        <v>6285</v>
      </c>
      <c r="AK382" s="66" t="s">
        <v>388</v>
      </c>
      <c r="AL382" s="66"/>
      <c r="AM382" s="66" t="s">
        <v>389</v>
      </c>
      <c r="AN382" s="68">
        <v>39972.661909722221</v>
      </c>
      <c r="AO382" s="69" t="s">
        <v>6758</v>
      </c>
      <c r="AP382" s="66" t="b">
        <v>1</v>
      </c>
      <c r="AQ382" s="66" t="b">
        <v>0</v>
      </c>
      <c r="AR382" s="66" t="b">
        <v>1</v>
      </c>
      <c r="AS382" s="66" t="s">
        <v>297</v>
      </c>
      <c r="AT382" s="66">
        <v>0</v>
      </c>
      <c r="AU382" s="69" t="s">
        <v>409</v>
      </c>
      <c r="AV382" s="66" t="b">
        <v>0</v>
      </c>
      <c r="AW382" s="66" t="s">
        <v>423</v>
      </c>
      <c r="AX382" s="69" t="s">
        <v>7086</v>
      </c>
      <c r="AY382" s="66" t="s">
        <v>66</v>
      </c>
      <c r="AZ382" s="48"/>
      <c r="BA382" s="48"/>
      <c r="BB382" s="48"/>
      <c r="BC382" s="48"/>
      <c r="BD382" s="48"/>
      <c r="BE382" s="48"/>
      <c r="BF382" s="118" t="s">
        <v>8990</v>
      </c>
      <c r="BG382" s="118" t="s">
        <v>8990</v>
      </c>
      <c r="BH382" s="118" t="s">
        <v>9319</v>
      </c>
      <c r="BI382" s="118" t="s">
        <v>9319</v>
      </c>
      <c r="BJ382" s="117" t="s">
        <v>1167</v>
      </c>
      <c r="BK382" s="120" t="str">
        <f>VLOOKUP(Vertices[[#This Row],[State]],'Sentiment Classification'!E:G,3,FALSE)</f>
        <v>North</v>
      </c>
      <c r="BL382" s="65" t="str">
        <f>REPLACE(INDEX(GroupVertices[Group], MATCH(Vertices[[#This Row],[Vertex]],GroupVertices[Vertex],0)),1,1,"")</f>
        <v>orth</v>
      </c>
    </row>
    <row r="383" spans="1:64" x14ac:dyDescent="0.25">
      <c r="A383" s="64" t="s">
        <v>4303</v>
      </c>
      <c r="B383" s="79"/>
      <c r="C383" s="79"/>
      <c r="D383" s="87"/>
      <c r="E383" s="104"/>
      <c r="F383" s="75" t="s">
        <v>4908</v>
      </c>
      <c r="G383" s="105"/>
      <c r="H383" s="77"/>
      <c r="I383" s="90"/>
      <c r="J383" s="106"/>
      <c r="K383" s="77" t="s">
        <v>7454</v>
      </c>
      <c r="L383" s="107"/>
      <c r="M383" s="101">
        <v>2569.261962890625</v>
      </c>
      <c r="N383" s="101">
        <v>2879.208984375</v>
      </c>
      <c r="O383" s="102"/>
      <c r="P383" s="103"/>
      <c r="Q383" s="103"/>
      <c r="R383" s="73"/>
      <c r="S383" s="48">
        <v>1</v>
      </c>
      <c r="T383" s="48">
        <v>4</v>
      </c>
      <c r="U383" s="49">
        <v>835</v>
      </c>
      <c r="V383" s="49">
        <v>1.098E-3</v>
      </c>
      <c r="W383" s="49">
        <v>4.1999999999999998E-5</v>
      </c>
      <c r="X383" s="49">
        <v>1.35439</v>
      </c>
      <c r="Y383" s="49">
        <v>0.25</v>
      </c>
      <c r="Z383" s="49">
        <v>0.25</v>
      </c>
      <c r="AA383" s="91">
        <v>383</v>
      </c>
      <c r="AB383" s="91"/>
      <c r="AC383" s="92"/>
      <c r="AD383" s="66" t="s">
        <v>5942</v>
      </c>
      <c r="AE383" s="66">
        <v>140</v>
      </c>
      <c r="AF383" s="66">
        <v>145</v>
      </c>
      <c r="AG383" s="66">
        <v>18924</v>
      </c>
      <c r="AH383" s="66">
        <v>665</v>
      </c>
      <c r="AI383" s="66"/>
      <c r="AJ383" s="66" t="s">
        <v>6286</v>
      </c>
      <c r="AK383" s="66" t="s">
        <v>365</v>
      </c>
      <c r="AL383" s="66"/>
      <c r="AM383" s="66"/>
      <c r="AN383" s="68">
        <v>40919.829826388886</v>
      </c>
      <c r="AO383" s="69" t="s">
        <v>6759</v>
      </c>
      <c r="AP383" s="66" t="b">
        <v>0</v>
      </c>
      <c r="AQ383" s="66" t="b">
        <v>0</v>
      </c>
      <c r="AR383" s="66" t="b">
        <v>1</v>
      </c>
      <c r="AS383" s="66" t="s">
        <v>297</v>
      </c>
      <c r="AT383" s="66">
        <v>23</v>
      </c>
      <c r="AU383" s="69" t="s">
        <v>409</v>
      </c>
      <c r="AV383" s="66" t="b">
        <v>0</v>
      </c>
      <c r="AW383" s="66" t="s">
        <v>423</v>
      </c>
      <c r="AX383" s="69" t="s">
        <v>7087</v>
      </c>
      <c r="AY383" s="66" t="s">
        <v>66</v>
      </c>
      <c r="AZ383" s="48"/>
      <c r="BA383" s="48"/>
      <c r="BB383" s="48"/>
      <c r="BC383" s="48"/>
      <c r="BD383" s="48"/>
      <c r="BE383" s="48"/>
      <c r="BF383" s="118" t="s">
        <v>8996</v>
      </c>
      <c r="BG383" s="118" t="s">
        <v>8996</v>
      </c>
      <c r="BH383" s="118" t="s">
        <v>9325</v>
      </c>
      <c r="BI383" s="118" t="s">
        <v>9325</v>
      </c>
      <c r="BJ383" s="117" t="s">
        <v>1167</v>
      </c>
      <c r="BK383" s="120" t="str">
        <f>VLOOKUP(Vertices[[#This Row],[State]],'Sentiment Classification'!E:G,3,FALSE)</f>
        <v>North</v>
      </c>
      <c r="BL383" s="65" t="str">
        <f>REPLACE(INDEX(GroupVertices[Group], MATCH(Vertices[[#This Row],[Vertex]],GroupVertices[Vertex],0)),1,1,"")</f>
        <v>orth</v>
      </c>
    </row>
    <row r="384" spans="1:64" x14ac:dyDescent="0.25">
      <c r="A384" s="64" t="s">
        <v>4304</v>
      </c>
      <c r="B384" s="79"/>
      <c r="C384" s="79"/>
      <c r="D384" s="87"/>
      <c r="E384" s="104"/>
      <c r="F384" s="75" t="s">
        <v>4909</v>
      </c>
      <c r="G384" s="105"/>
      <c r="H384" s="77"/>
      <c r="I384" s="90"/>
      <c r="J384" s="106"/>
      <c r="K384" s="77" t="s">
        <v>7455</v>
      </c>
      <c r="L384" s="107"/>
      <c r="M384" s="101">
        <v>2913.5927734375</v>
      </c>
      <c r="N384" s="101">
        <v>3549.178466796875</v>
      </c>
      <c r="O384" s="102"/>
      <c r="P384" s="103"/>
      <c r="Q384" s="103"/>
      <c r="R384" s="73"/>
      <c r="S384" s="48">
        <v>1</v>
      </c>
      <c r="T384" s="48">
        <v>4</v>
      </c>
      <c r="U384" s="49">
        <v>835</v>
      </c>
      <c r="V384" s="49">
        <v>1.098E-3</v>
      </c>
      <c r="W384" s="49">
        <v>4.1999999999999998E-5</v>
      </c>
      <c r="X384" s="49">
        <v>1.35439</v>
      </c>
      <c r="Y384" s="49">
        <v>0.25</v>
      </c>
      <c r="Z384" s="49">
        <v>0.25</v>
      </c>
      <c r="AA384" s="91">
        <v>384</v>
      </c>
      <c r="AB384" s="91"/>
      <c r="AC384" s="92"/>
      <c r="AD384" s="66" t="s">
        <v>5943</v>
      </c>
      <c r="AE384" s="66">
        <v>182</v>
      </c>
      <c r="AF384" s="66">
        <v>139</v>
      </c>
      <c r="AG384" s="66">
        <v>4024</v>
      </c>
      <c r="AH384" s="66">
        <v>3945</v>
      </c>
      <c r="AI384" s="66"/>
      <c r="AJ384" s="66"/>
      <c r="AK384" s="66"/>
      <c r="AL384" s="66"/>
      <c r="AM384" s="66"/>
      <c r="AN384" s="68">
        <v>41238.346550925926</v>
      </c>
      <c r="AO384" s="66"/>
      <c r="AP384" s="66" t="b">
        <v>1</v>
      </c>
      <c r="AQ384" s="66" t="b">
        <v>0</v>
      </c>
      <c r="AR384" s="66" t="b">
        <v>0</v>
      </c>
      <c r="AS384" s="66" t="s">
        <v>297</v>
      </c>
      <c r="AT384" s="66">
        <v>1</v>
      </c>
      <c r="AU384" s="69" t="s">
        <v>409</v>
      </c>
      <c r="AV384" s="66" t="b">
        <v>0</v>
      </c>
      <c r="AW384" s="66" t="s">
        <v>423</v>
      </c>
      <c r="AX384" s="69" t="s">
        <v>7088</v>
      </c>
      <c r="AY384" s="66" t="s">
        <v>66</v>
      </c>
      <c r="AZ384" s="48"/>
      <c r="BA384" s="48"/>
      <c r="BB384" s="48"/>
      <c r="BC384" s="48"/>
      <c r="BD384" s="48"/>
      <c r="BE384" s="48"/>
      <c r="BF384" s="118" t="s">
        <v>8997</v>
      </c>
      <c r="BG384" s="118" t="s">
        <v>8997</v>
      </c>
      <c r="BH384" s="118" t="s">
        <v>9326</v>
      </c>
      <c r="BI384" s="118" t="s">
        <v>9326</v>
      </c>
      <c r="BJ384" s="117" t="s">
        <v>1167</v>
      </c>
      <c r="BK384" s="120" t="str">
        <f>VLOOKUP(Vertices[[#This Row],[State]],'Sentiment Classification'!E:G,3,FALSE)</f>
        <v>North</v>
      </c>
      <c r="BL384" s="65" t="str">
        <f>REPLACE(INDEX(GroupVertices[Group], MATCH(Vertices[[#This Row],[Vertex]],GroupVertices[Vertex],0)),1,1,"")</f>
        <v>orth</v>
      </c>
    </row>
    <row r="385" spans="1:64" x14ac:dyDescent="0.25">
      <c r="A385" s="64" t="s">
        <v>4609</v>
      </c>
      <c r="B385" s="79"/>
      <c r="C385" s="79"/>
      <c r="D385" s="87"/>
      <c r="E385" s="104"/>
      <c r="F385" s="75" t="s">
        <v>6981</v>
      </c>
      <c r="G385" s="105"/>
      <c r="H385" s="77"/>
      <c r="I385" s="90"/>
      <c r="J385" s="106"/>
      <c r="K385" s="77" t="s">
        <v>7456</v>
      </c>
      <c r="L385" s="107"/>
      <c r="M385" s="101">
        <v>3185.96533203125</v>
      </c>
      <c r="N385" s="101">
        <v>2825.036376953125</v>
      </c>
      <c r="O385" s="102"/>
      <c r="P385" s="103"/>
      <c r="Q385" s="103"/>
      <c r="R385" s="73"/>
      <c r="S385" s="48">
        <v>2</v>
      </c>
      <c r="T385" s="48">
        <v>0</v>
      </c>
      <c r="U385" s="49">
        <v>0</v>
      </c>
      <c r="V385" s="49">
        <v>8.9099999999999997E-4</v>
      </c>
      <c r="W385" s="49">
        <v>5.0000000000000004E-6</v>
      </c>
      <c r="X385" s="49">
        <v>0.72561600000000004</v>
      </c>
      <c r="Y385" s="49">
        <v>1</v>
      </c>
      <c r="Z385" s="49">
        <v>0</v>
      </c>
      <c r="AA385" s="91">
        <v>385</v>
      </c>
      <c r="AB385" s="91"/>
      <c r="AC385" s="92"/>
      <c r="AD385" s="66" t="s">
        <v>5944</v>
      </c>
      <c r="AE385" s="66">
        <v>1371</v>
      </c>
      <c r="AF385" s="66">
        <v>52624</v>
      </c>
      <c r="AG385" s="66">
        <v>16338</v>
      </c>
      <c r="AH385" s="66">
        <v>6978</v>
      </c>
      <c r="AI385" s="66">
        <v>19800</v>
      </c>
      <c r="AJ385" s="66" t="s">
        <v>6287</v>
      </c>
      <c r="AK385" s="66" t="s">
        <v>364</v>
      </c>
      <c r="AL385" s="69" t="s">
        <v>6654</v>
      </c>
      <c r="AM385" s="66" t="s">
        <v>363</v>
      </c>
      <c r="AN385" s="68">
        <v>40805.406377314815</v>
      </c>
      <c r="AO385" s="69" t="s">
        <v>6760</v>
      </c>
      <c r="AP385" s="66" t="b">
        <v>0</v>
      </c>
      <c r="AQ385" s="66" t="b">
        <v>0</v>
      </c>
      <c r="AR385" s="66" t="b">
        <v>1</v>
      </c>
      <c r="AS385" s="66" t="s">
        <v>297</v>
      </c>
      <c r="AT385" s="66">
        <v>208</v>
      </c>
      <c r="AU385" s="69" t="s">
        <v>6946</v>
      </c>
      <c r="AV385" s="66" t="b">
        <v>1</v>
      </c>
      <c r="AW385" s="66" t="s">
        <v>423</v>
      </c>
      <c r="AX385" s="69" t="s">
        <v>7089</v>
      </c>
      <c r="AY385" s="66" t="s">
        <v>65</v>
      </c>
      <c r="AZ385" s="48"/>
      <c r="BA385" s="48"/>
      <c r="BB385" s="48"/>
      <c r="BC385" s="48"/>
      <c r="BD385" s="48"/>
      <c r="BE385" s="48"/>
      <c r="BF385" s="48"/>
      <c r="BG385" s="48"/>
      <c r="BH385" s="48"/>
      <c r="BI385" s="48"/>
      <c r="BJ385" s="117" t="s">
        <v>1167</v>
      </c>
      <c r="BK385" s="120" t="str">
        <f>VLOOKUP(Vertices[[#This Row],[State]],'Sentiment Classification'!E:G,3,FALSE)</f>
        <v>North</v>
      </c>
      <c r="BL385" s="65" t="str">
        <f>REPLACE(INDEX(GroupVertices[Group], MATCH(Vertices[[#This Row],[Vertex]],GroupVertices[Vertex],0)),1,1,"")</f>
        <v>orth</v>
      </c>
    </row>
    <row r="386" spans="1:64" x14ac:dyDescent="0.25">
      <c r="A386" s="64" t="s">
        <v>4305</v>
      </c>
      <c r="B386" s="79"/>
      <c r="C386" s="79"/>
      <c r="D386" s="87"/>
      <c r="E386" s="104"/>
      <c r="F386" s="75" t="s">
        <v>4910</v>
      </c>
      <c r="G386" s="105"/>
      <c r="H386" s="77"/>
      <c r="I386" s="90"/>
      <c r="J386" s="106"/>
      <c r="K386" s="77" t="s">
        <v>7457</v>
      </c>
      <c r="L386" s="107"/>
      <c r="M386" s="101">
        <v>2852.148193359375</v>
      </c>
      <c r="N386" s="101">
        <v>3499.10986328125</v>
      </c>
      <c r="O386" s="102"/>
      <c r="P386" s="103"/>
      <c r="Q386" s="103"/>
      <c r="R386" s="73"/>
      <c r="S386" s="48">
        <v>0</v>
      </c>
      <c r="T386" s="48">
        <v>1</v>
      </c>
      <c r="U386" s="49">
        <v>0</v>
      </c>
      <c r="V386" s="49">
        <v>9.3460000000000001E-3</v>
      </c>
      <c r="W386" s="49">
        <v>0</v>
      </c>
      <c r="X386" s="49">
        <v>0.59937399999999996</v>
      </c>
      <c r="Y386" s="49">
        <v>0</v>
      </c>
      <c r="Z386" s="49">
        <v>0</v>
      </c>
      <c r="AA386" s="91">
        <v>386</v>
      </c>
      <c r="AB386" s="91"/>
      <c r="AC386" s="92"/>
      <c r="AD386" s="66" t="s">
        <v>5945</v>
      </c>
      <c r="AE386" s="66">
        <v>36</v>
      </c>
      <c r="AF386" s="66">
        <v>20</v>
      </c>
      <c r="AG386" s="66">
        <v>35</v>
      </c>
      <c r="AH386" s="66">
        <v>4</v>
      </c>
      <c r="AI386" s="66"/>
      <c r="AJ386" s="66" t="s">
        <v>6288</v>
      </c>
      <c r="AK386" s="66" t="s">
        <v>4077</v>
      </c>
      <c r="AL386" s="66"/>
      <c r="AM386" s="66"/>
      <c r="AN386" s="68">
        <v>40888.529687499999</v>
      </c>
      <c r="AO386" s="69" t="s">
        <v>6761</v>
      </c>
      <c r="AP386" s="66" t="b">
        <v>1</v>
      </c>
      <c r="AQ386" s="66" t="b">
        <v>0</v>
      </c>
      <c r="AR386" s="66" t="b">
        <v>1</v>
      </c>
      <c r="AS386" s="66" t="s">
        <v>297</v>
      </c>
      <c r="AT386" s="66">
        <v>0</v>
      </c>
      <c r="AU386" s="69" t="s">
        <v>409</v>
      </c>
      <c r="AV386" s="66" t="b">
        <v>0</v>
      </c>
      <c r="AW386" s="66" t="s">
        <v>423</v>
      </c>
      <c r="AX386" s="69" t="s">
        <v>7090</v>
      </c>
      <c r="AY386" s="66" t="s">
        <v>66</v>
      </c>
      <c r="AZ386" s="48"/>
      <c r="BA386" s="48"/>
      <c r="BB386" s="48"/>
      <c r="BC386" s="48"/>
      <c r="BD386" s="48"/>
      <c r="BE386" s="48"/>
      <c r="BF386" s="118" t="s">
        <v>8998</v>
      </c>
      <c r="BG386" s="118" t="s">
        <v>8998</v>
      </c>
      <c r="BH386" s="118" t="s">
        <v>9327</v>
      </c>
      <c r="BI386" s="118" t="s">
        <v>9327</v>
      </c>
      <c r="BJ386" s="117" t="s">
        <v>1167</v>
      </c>
      <c r="BK386" s="120" t="str">
        <f>VLOOKUP(Vertices[[#This Row],[State]],'Sentiment Classification'!E:G,3,FALSE)</f>
        <v>North</v>
      </c>
      <c r="BL386" s="65" t="str">
        <f>REPLACE(INDEX(GroupVertices[Group], MATCH(Vertices[[#This Row],[Vertex]],GroupVertices[Vertex],0)),1,1,"")</f>
        <v>orth</v>
      </c>
    </row>
    <row r="387" spans="1:64" x14ac:dyDescent="0.25">
      <c r="A387" s="64" t="s">
        <v>4610</v>
      </c>
      <c r="B387" s="79"/>
      <c r="C387" s="79"/>
      <c r="D387" s="87"/>
      <c r="E387" s="104"/>
      <c r="F387" s="75" t="s">
        <v>6982</v>
      </c>
      <c r="G387" s="105"/>
      <c r="H387" s="77"/>
      <c r="I387" s="90"/>
      <c r="J387" s="106"/>
      <c r="K387" s="77" t="s">
        <v>7458</v>
      </c>
      <c r="L387" s="107"/>
      <c r="M387" s="101">
        <v>2328.735107421875</v>
      </c>
      <c r="N387" s="101">
        <v>3070.236083984375</v>
      </c>
      <c r="O387" s="102"/>
      <c r="P387" s="103"/>
      <c r="Q387" s="103"/>
      <c r="R387" s="73"/>
      <c r="S387" s="48">
        <v>2</v>
      </c>
      <c r="T387" s="48">
        <v>0</v>
      </c>
      <c r="U387" s="49">
        <v>48</v>
      </c>
      <c r="V387" s="49">
        <v>1.2048E-2</v>
      </c>
      <c r="W387" s="49">
        <v>0</v>
      </c>
      <c r="X387" s="49">
        <v>1.05735</v>
      </c>
      <c r="Y387" s="49">
        <v>0</v>
      </c>
      <c r="Z387" s="49">
        <v>0</v>
      </c>
      <c r="AA387" s="91">
        <v>387</v>
      </c>
      <c r="AB387" s="91"/>
      <c r="AC387" s="92"/>
      <c r="AD387" s="66" t="s">
        <v>5946</v>
      </c>
      <c r="AE387" s="66">
        <v>138</v>
      </c>
      <c r="AF387" s="66">
        <v>2566653</v>
      </c>
      <c r="AG387" s="66">
        <v>36640</v>
      </c>
      <c r="AH387" s="66">
        <v>3525</v>
      </c>
      <c r="AI387" s="66">
        <v>19800</v>
      </c>
      <c r="AJ387" s="66" t="s">
        <v>6289</v>
      </c>
      <c r="AK387" s="66" t="s">
        <v>1163</v>
      </c>
      <c r="AL387" s="69" t="s">
        <v>3688</v>
      </c>
      <c r="AM387" s="66" t="s">
        <v>388</v>
      </c>
      <c r="AN387" s="68">
        <v>40197.319780092592</v>
      </c>
      <c r="AO387" s="69" t="s">
        <v>6762</v>
      </c>
      <c r="AP387" s="66" t="b">
        <v>0</v>
      </c>
      <c r="AQ387" s="66" t="b">
        <v>0</v>
      </c>
      <c r="AR387" s="66" t="b">
        <v>1</v>
      </c>
      <c r="AS387" s="66" t="s">
        <v>297</v>
      </c>
      <c r="AT387" s="66">
        <v>1311</v>
      </c>
      <c r="AU387" s="69" t="s">
        <v>6947</v>
      </c>
      <c r="AV387" s="66" t="b">
        <v>1</v>
      </c>
      <c r="AW387" s="66" t="s">
        <v>423</v>
      </c>
      <c r="AX387" s="69" t="s">
        <v>7091</v>
      </c>
      <c r="AY387" s="66" t="s">
        <v>65</v>
      </c>
      <c r="AZ387" s="48"/>
      <c r="BA387" s="48"/>
      <c r="BB387" s="48"/>
      <c r="BC387" s="48"/>
      <c r="BD387" s="48"/>
      <c r="BE387" s="48"/>
      <c r="BF387" s="48"/>
      <c r="BG387" s="48"/>
      <c r="BH387" s="48"/>
      <c r="BI387" s="48"/>
      <c r="BJ387" s="117" t="s">
        <v>1167</v>
      </c>
      <c r="BK387" s="120" t="str">
        <f>VLOOKUP(Vertices[[#This Row],[State]],'Sentiment Classification'!E:G,3,FALSE)</f>
        <v>North</v>
      </c>
      <c r="BL387" s="65" t="str">
        <f>REPLACE(INDEX(GroupVertices[Group], MATCH(Vertices[[#This Row],[Vertex]],GroupVertices[Vertex],0)),1,1,"")</f>
        <v>orth</v>
      </c>
    </row>
    <row r="388" spans="1:64" x14ac:dyDescent="0.25">
      <c r="A388" s="64" t="s">
        <v>4306</v>
      </c>
      <c r="B388" s="79"/>
      <c r="C388" s="79"/>
      <c r="D388" s="87"/>
      <c r="E388" s="104"/>
      <c r="F388" s="75" t="s">
        <v>6983</v>
      </c>
      <c r="G388" s="105"/>
      <c r="H388" s="77"/>
      <c r="I388" s="90"/>
      <c r="J388" s="106"/>
      <c r="K388" s="77" t="s">
        <v>7459</v>
      </c>
      <c r="L388" s="107"/>
      <c r="M388" s="101">
        <v>6192.93212890625</v>
      </c>
      <c r="N388" s="101">
        <v>9449.2958984375</v>
      </c>
      <c r="O388" s="102"/>
      <c r="P388" s="103"/>
      <c r="Q388" s="103"/>
      <c r="R388" s="73"/>
      <c r="S388" s="48"/>
      <c r="T388" s="48"/>
      <c r="U388" s="49"/>
      <c r="V388" s="49"/>
      <c r="W388" s="49"/>
      <c r="X388" s="49"/>
      <c r="Y388" s="49"/>
      <c r="Z388" s="49"/>
      <c r="AA388" s="91">
        <v>388</v>
      </c>
      <c r="AB388" s="91"/>
      <c r="AC388" s="92"/>
      <c r="AD388" s="66" t="s">
        <v>5947</v>
      </c>
      <c r="AE388" s="66">
        <v>2119</v>
      </c>
      <c r="AF388" s="66">
        <v>6205</v>
      </c>
      <c r="AG388" s="66">
        <v>20693</v>
      </c>
      <c r="AH388" s="66">
        <v>11</v>
      </c>
      <c r="AI388" s="66"/>
      <c r="AJ388" s="66" t="s">
        <v>6290</v>
      </c>
      <c r="AK388" s="66" t="s">
        <v>2676</v>
      </c>
      <c r="AL388" s="69" t="s">
        <v>6655</v>
      </c>
      <c r="AM388" s="66"/>
      <c r="AN388" s="68">
        <v>41927.423263888886</v>
      </c>
      <c r="AO388" s="66"/>
      <c r="AP388" s="66" t="b">
        <v>1</v>
      </c>
      <c r="AQ388" s="66" t="b">
        <v>0</v>
      </c>
      <c r="AR388" s="66" t="b">
        <v>0</v>
      </c>
      <c r="AS388" s="66" t="s">
        <v>297</v>
      </c>
      <c r="AT388" s="66">
        <v>32</v>
      </c>
      <c r="AU388" s="69" t="s">
        <v>409</v>
      </c>
      <c r="AV388" s="66" t="b">
        <v>0</v>
      </c>
      <c r="AW388" s="66" t="s">
        <v>423</v>
      </c>
      <c r="AX388" s="69" t="s">
        <v>7092</v>
      </c>
      <c r="AY388" s="66" t="s">
        <v>66</v>
      </c>
      <c r="AZ388" s="48"/>
      <c r="BA388" s="48"/>
      <c r="BB388" s="48"/>
      <c r="BC388" s="48"/>
      <c r="BD388" s="48"/>
      <c r="BE388" s="48"/>
      <c r="BF388" s="118"/>
      <c r="BG388" s="118"/>
      <c r="BH388" s="118"/>
      <c r="BI388" s="118"/>
      <c r="BJ388" s="117" t="s">
        <v>1167</v>
      </c>
      <c r="BK388" s="120" t="str">
        <f>VLOOKUP(Vertices[[#This Row],[State]],'Sentiment Classification'!E:G,3,FALSE)</f>
        <v>North</v>
      </c>
      <c r="BL388" s="65" t="s">
        <v>9475</v>
      </c>
    </row>
    <row r="389" spans="1:64" x14ac:dyDescent="0.25">
      <c r="A389" s="64" t="s">
        <v>4307</v>
      </c>
      <c r="B389" s="79"/>
      <c r="C389" s="79"/>
      <c r="D389" s="87"/>
      <c r="E389" s="104"/>
      <c r="F389" s="75" t="s">
        <v>4911</v>
      </c>
      <c r="G389" s="105"/>
      <c r="H389" s="77"/>
      <c r="I389" s="90"/>
      <c r="J389" s="106"/>
      <c r="K389" s="77" t="s">
        <v>7460</v>
      </c>
      <c r="L389" s="107"/>
      <c r="M389" s="101">
        <v>5948.162109375</v>
      </c>
      <c r="N389" s="101">
        <v>9088.2353515625</v>
      </c>
      <c r="O389" s="102"/>
      <c r="P389" s="103"/>
      <c r="Q389" s="103"/>
      <c r="R389" s="73"/>
      <c r="S389" s="48"/>
      <c r="T389" s="48"/>
      <c r="U389" s="49"/>
      <c r="V389" s="49"/>
      <c r="W389" s="49"/>
      <c r="X389" s="49"/>
      <c r="Y389" s="49"/>
      <c r="Z389" s="49"/>
      <c r="AA389" s="91">
        <v>389</v>
      </c>
      <c r="AB389" s="91"/>
      <c r="AC389" s="92"/>
      <c r="AD389" s="66" t="s">
        <v>5948</v>
      </c>
      <c r="AE389" s="66">
        <v>242</v>
      </c>
      <c r="AF389" s="66">
        <v>445</v>
      </c>
      <c r="AG389" s="66">
        <v>4977</v>
      </c>
      <c r="AH389" s="66">
        <v>143</v>
      </c>
      <c r="AI389" s="66">
        <v>19800</v>
      </c>
      <c r="AJ389" s="66" t="s">
        <v>6291</v>
      </c>
      <c r="AK389" s="66" t="s">
        <v>6546</v>
      </c>
      <c r="AL389" s="69" t="s">
        <v>6656</v>
      </c>
      <c r="AM389" s="66" t="s">
        <v>363</v>
      </c>
      <c r="AN389" s="68">
        <v>40021.345208333332</v>
      </c>
      <c r="AO389" s="69" t="s">
        <v>6763</v>
      </c>
      <c r="AP389" s="66" t="b">
        <v>1</v>
      </c>
      <c r="AQ389" s="66" t="b">
        <v>0</v>
      </c>
      <c r="AR389" s="66" t="b">
        <v>0</v>
      </c>
      <c r="AS389" s="66" t="s">
        <v>297</v>
      </c>
      <c r="AT389" s="66">
        <v>2</v>
      </c>
      <c r="AU389" s="69" t="s">
        <v>409</v>
      </c>
      <c r="AV389" s="66" t="b">
        <v>0</v>
      </c>
      <c r="AW389" s="66" t="s">
        <v>423</v>
      </c>
      <c r="AX389" s="69" t="s">
        <v>7093</v>
      </c>
      <c r="AY389" s="66" t="s">
        <v>66</v>
      </c>
      <c r="AZ389" s="48"/>
      <c r="BA389" s="48"/>
      <c r="BB389" s="48"/>
      <c r="BC389" s="48"/>
      <c r="BD389" s="48"/>
      <c r="BE389" s="48"/>
      <c r="BF389" s="118"/>
      <c r="BG389" s="118"/>
      <c r="BH389" s="118"/>
      <c r="BI389" s="118"/>
      <c r="BJ389" s="117" t="s">
        <v>1167</v>
      </c>
      <c r="BK389" s="120" t="str">
        <f>VLOOKUP(Vertices[[#This Row],[State]],'Sentiment Classification'!E:G,3,FALSE)</f>
        <v>North</v>
      </c>
      <c r="BL389" s="65" t="s">
        <v>9475</v>
      </c>
    </row>
    <row r="390" spans="1:64" x14ac:dyDescent="0.25">
      <c r="A390" s="64" t="s">
        <v>4308</v>
      </c>
      <c r="B390" s="79"/>
      <c r="C390" s="79"/>
      <c r="D390" s="87"/>
      <c r="E390" s="104"/>
      <c r="F390" s="75" t="s">
        <v>4912</v>
      </c>
      <c r="G390" s="105"/>
      <c r="H390" s="77"/>
      <c r="I390" s="90"/>
      <c r="J390" s="106"/>
      <c r="K390" s="77" t="s">
        <v>7461</v>
      </c>
      <c r="L390" s="107"/>
      <c r="M390" s="101">
        <v>3011.05908203125</v>
      </c>
      <c r="N390" s="101">
        <v>3351.647705078125</v>
      </c>
      <c r="O390" s="102"/>
      <c r="P390" s="103"/>
      <c r="Q390" s="103"/>
      <c r="R390" s="73"/>
      <c r="S390" s="48">
        <v>0</v>
      </c>
      <c r="T390" s="48">
        <v>1</v>
      </c>
      <c r="U390" s="49">
        <v>0</v>
      </c>
      <c r="V390" s="49">
        <v>4.2189999999999997E-3</v>
      </c>
      <c r="W390" s="49">
        <v>7.1570000000000002E-3</v>
      </c>
      <c r="X390" s="49">
        <v>0.54440100000000002</v>
      </c>
      <c r="Y390" s="49">
        <v>0</v>
      </c>
      <c r="Z390" s="49">
        <v>0</v>
      </c>
      <c r="AA390" s="91">
        <v>390</v>
      </c>
      <c r="AB390" s="91"/>
      <c r="AC390" s="92"/>
      <c r="AD390" s="66" t="s">
        <v>5949</v>
      </c>
      <c r="AE390" s="66">
        <v>0</v>
      </c>
      <c r="AF390" s="66">
        <v>0</v>
      </c>
      <c r="AG390" s="66">
        <v>53</v>
      </c>
      <c r="AH390" s="66">
        <v>17</v>
      </c>
      <c r="AI390" s="66"/>
      <c r="AJ390" s="66" t="s">
        <v>6292</v>
      </c>
      <c r="AK390" s="66"/>
      <c r="AL390" s="66"/>
      <c r="AM390" s="66"/>
      <c r="AN390" s="68">
        <v>42702.404560185183</v>
      </c>
      <c r="AO390" s="66"/>
      <c r="AP390" s="66" t="b">
        <v>1</v>
      </c>
      <c r="AQ390" s="66" t="b">
        <v>0</v>
      </c>
      <c r="AR390" s="66" t="b">
        <v>0</v>
      </c>
      <c r="AS390" s="66" t="s">
        <v>297</v>
      </c>
      <c r="AT390" s="66">
        <v>0</v>
      </c>
      <c r="AU390" s="66"/>
      <c r="AV390" s="66" t="b">
        <v>0</v>
      </c>
      <c r="AW390" s="66" t="s">
        <v>423</v>
      </c>
      <c r="AX390" s="69" t="s">
        <v>7094</v>
      </c>
      <c r="AY390" s="66" t="s">
        <v>66</v>
      </c>
      <c r="AZ390" s="48"/>
      <c r="BA390" s="48"/>
      <c r="BB390" s="48"/>
      <c r="BC390" s="48"/>
      <c r="BD390" s="48" t="s">
        <v>4854</v>
      </c>
      <c r="BE390" s="48" t="s">
        <v>4854</v>
      </c>
      <c r="BF390" s="118" t="s">
        <v>8999</v>
      </c>
      <c r="BG390" s="118" t="s">
        <v>8999</v>
      </c>
      <c r="BH390" s="118" t="s">
        <v>9328</v>
      </c>
      <c r="BI390" s="118" t="s">
        <v>9328</v>
      </c>
      <c r="BJ390" s="117" t="s">
        <v>1167</v>
      </c>
      <c r="BK390" s="120" t="str">
        <f>VLOOKUP(Vertices[[#This Row],[State]],'Sentiment Classification'!E:G,3,FALSE)</f>
        <v>North</v>
      </c>
      <c r="BL390" s="65" t="str">
        <f>REPLACE(INDEX(GroupVertices[Group], MATCH(Vertices[[#This Row],[Vertex]],GroupVertices[Vertex],0)),1,1,"")</f>
        <v>orth</v>
      </c>
    </row>
    <row r="391" spans="1:64" x14ac:dyDescent="0.25">
      <c r="A391" s="64" t="s">
        <v>4500</v>
      </c>
      <c r="B391" s="79"/>
      <c r="C391" s="79"/>
      <c r="D391" s="87"/>
      <c r="E391" s="104"/>
      <c r="F391" s="75" t="s">
        <v>5100</v>
      </c>
      <c r="G391" s="105"/>
      <c r="H391" s="77"/>
      <c r="I391" s="90"/>
      <c r="J391" s="106"/>
      <c r="K391" s="77" t="s">
        <v>7462</v>
      </c>
      <c r="L391" s="107"/>
      <c r="M391" s="101">
        <v>2385.12353515625</v>
      </c>
      <c r="N391" s="101">
        <v>2977.14208984375</v>
      </c>
      <c r="O391" s="102"/>
      <c r="P391" s="103"/>
      <c r="Q391" s="103"/>
      <c r="R391" s="73"/>
      <c r="S391" s="48">
        <v>119</v>
      </c>
      <c r="T391" s="48">
        <v>0</v>
      </c>
      <c r="U391" s="49">
        <v>14042</v>
      </c>
      <c r="V391" s="49">
        <v>8.4030000000000007E-3</v>
      </c>
      <c r="W391" s="49">
        <v>7.1570000000000002E-3</v>
      </c>
      <c r="X391" s="49">
        <v>55.216169000000001</v>
      </c>
      <c r="Y391" s="49">
        <v>0</v>
      </c>
      <c r="Z391" s="49">
        <v>0</v>
      </c>
      <c r="AA391" s="91">
        <v>391</v>
      </c>
      <c r="AB391" s="91"/>
      <c r="AC391" s="92"/>
      <c r="AD391" s="66" t="s">
        <v>5950</v>
      </c>
      <c r="AE391" s="66">
        <v>21002</v>
      </c>
      <c r="AF391" s="66">
        <v>136750</v>
      </c>
      <c r="AG391" s="66">
        <v>23441</v>
      </c>
      <c r="AH391" s="66">
        <v>5997</v>
      </c>
      <c r="AI391" s="66">
        <v>19800</v>
      </c>
      <c r="AJ391" s="66" t="s">
        <v>6293</v>
      </c>
      <c r="AK391" s="66" t="s">
        <v>2512</v>
      </c>
      <c r="AL391" s="69" t="s">
        <v>6657</v>
      </c>
      <c r="AM391" s="66" t="s">
        <v>363</v>
      </c>
      <c r="AN391" s="68">
        <v>41090.627997685187</v>
      </c>
      <c r="AO391" s="69" t="s">
        <v>6764</v>
      </c>
      <c r="AP391" s="66" t="b">
        <v>0</v>
      </c>
      <c r="AQ391" s="66" t="b">
        <v>0</v>
      </c>
      <c r="AR391" s="66" t="b">
        <v>0</v>
      </c>
      <c r="AS391" s="66" t="s">
        <v>297</v>
      </c>
      <c r="AT391" s="66">
        <v>178</v>
      </c>
      <c r="AU391" s="69" t="s">
        <v>6948</v>
      </c>
      <c r="AV391" s="66" t="b">
        <v>0</v>
      </c>
      <c r="AW391" s="66" t="s">
        <v>423</v>
      </c>
      <c r="AX391" s="69" t="s">
        <v>7095</v>
      </c>
      <c r="AY391" s="66" t="s">
        <v>66</v>
      </c>
      <c r="AZ391" s="48"/>
      <c r="BA391" s="48"/>
      <c r="BB391" s="48"/>
      <c r="BC391" s="48"/>
      <c r="BD391" s="48"/>
      <c r="BE391" s="48"/>
      <c r="BF391" s="118"/>
      <c r="BG391" s="118"/>
      <c r="BH391" s="118"/>
      <c r="BI391" s="118"/>
      <c r="BJ391" s="117" t="s">
        <v>1167</v>
      </c>
      <c r="BK391" s="120" t="str">
        <f>VLOOKUP(Vertices[[#This Row],[State]],'Sentiment Classification'!E:G,3,FALSE)</f>
        <v>North</v>
      </c>
      <c r="BL391" s="65" t="str">
        <f>REPLACE(INDEX(GroupVertices[Group], MATCH(Vertices[[#This Row],[Vertex]],GroupVertices[Vertex],0)),1,1,"")</f>
        <v>orth</v>
      </c>
    </row>
    <row r="392" spans="1:64" x14ac:dyDescent="0.25">
      <c r="A392" s="64" t="s">
        <v>4309</v>
      </c>
      <c r="B392" s="79"/>
      <c r="C392" s="79"/>
      <c r="D392" s="87"/>
      <c r="E392" s="104"/>
      <c r="F392" s="75" t="s">
        <v>4913</v>
      </c>
      <c r="G392" s="105"/>
      <c r="H392" s="77"/>
      <c r="I392" s="90"/>
      <c r="J392" s="106"/>
      <c r="K392" s="77" t="s">
        <v>7463</v>
      </c>
      <c r="L392" s="107"/>
      <c r="M392" s="101">
        <v>2286.304443359375</v>
      </c>
      <c r="N392" s="101">
        <v>2711.208740234375</v>
      </c>
      <c r="O392" s="102"/>
      <c r="P392" s="103"/>
      <c r="Q392" s="103"/>
      <c r="R392" s="73"/>
      <c r="S392" s="48">
        <v>0</v>
      </c>
      <c r="T392" s="48">
        <v>1</v>
      </c>
      <c r="U392" s="49">
        <v>0</v>
      </c>
      <c r="V392" s="49">
        <v>4.2189999999999997E-3</v>
      </c>
      <c r="W392" s="49">
        <v>7.1570000000000002E-3</v>
      </c>
      <c r="X392" s="49">
        <v>0.54440100000000002</v>
      </c>
      <c r="Y392" s="49">
        <v>0</v>
      </c>
      <c r="Z392" s="49">
        <v>0</v>
      </c>
      <c r="AA392" s="91">
        <v>392</v>
      </c>
      <c r="AB392" s="91"/>
      <c r="AC392" s="92"/>
      <c r="AD392" s="66" t="s">
        <v>5951</v>
      </c>
      <c r="AE392" s="66">
        <v>60</v>
      </c>
      <c r="AF392" s="66">
        <v>42</v>
      </c>
      <c r="AG392" s="66">
        <v>839</v>
      </c>
      <c r="AH392" s="66">
        <v>425</v>
      </c>
      <c r="AI392" s="66"/>
      <c r="AJ392" s="66" t="s">
        <v>6294</v>
      </c>
      <c r="AK392" s="66"/>
      <c r="AL392" s="66"/>
      <c r="AM392" s="66"/>
      <c r="AN392" s="68">
        <v>41809.63318287037</v>
      </c>
      <c r="AO392" s="66"/>
      <c r="AP392" s="66" t="b">
        <v>1</v>
      </c>
      <c r="AQ392" s="66" t="b">
        <v>0</v>
      </c>
      <c r="AR392" s="66" t="b">
        <v>0</v>
      </c>
      <c r="AS392" s="66" t="s">
        <v>297</v>
      </c>
      <c r="AT392" s="66">
        <v>2</v>
      </c>
      <c r="AU392" s="69" t="s">
        <v>409</v>
      </c>
      <c r="AV392" s="66" t="b">
        <v>0</v>
      </c>
      <c r="AW392" s="66" t="s">
        <v>423</v>
      </c>
      <c r="AX392" s="69" t="s">
        <v>7096</v>
      </c>
      <c r="AY392" s="66" t="s">
        <v>66</v>
      </c>
      <c r="AZ392" s="48"/>
      <c r="BA392" s="48"/>
      <c r="BB392" s="48"/>
      <c r="BC392" s="48"/>
      <c r="BD392" s="48" t="s">
        <v>4854</v>
      </c>
      <c r="BE392" s="48" t="s">
        <v>4854</v>
      </c>
      <c r="BF392" s="118" t="s">
        <v>8999</v>
      </c>
      <c r="BG392" s="118" t="s">
        <v>8999</v>
      </c>
      <c r="BH392" s="118" t="s">
        <v>9328</v>
      </c>
      <c r="BI392" s="118" t="s">
        <v>9328</v>
      </c>
      <c r="BJ392" s="117" t="s">
        <v>1167</v>
      </c>
      <c r="BK392" s="120" t="str">
        <f>VLOOKUP(Vertices[[#This Row],[State]],'Sentiment Classification'!E:G,3,FALSE)</f>
        <v>North</v>
      </c>
      <c r="BL392" s="65" t="str">
        <f>REPLACE(INDEX(GroupVertices[Group], MATCH(Vertices[[#This Row],[Vertex]],GroupVertices[Vertex],0)),1,1,"")</f>
        <v>orth</v>
      </c>
    </row>
    <row r="393" spans="1:64" x14ac:dyDescent="0.25">
      <c r="A393" s="64" t="s">
        <v>4310</v>
      </c>
      <c r="B393" s="79"/>
      <c r="C393" s="79"/>
      <c r="D393" s="87"/>
      <c r="E393" s="104"/>
      <c r="F393" s="75" t="s">
        <v>4914</v>
      </c>
      <c r="G393" s="105"/>
      <c r="H393" s="77"/>
      <c r="I393" s="90"/>
      <c r="J393" s="106"/>
      <c r="K393" s="77" t="s">
        <v>7464</v>
      </c>
      <c r="L393" s="107"/>
      <c r="M393" s="101">
        <v>3078.753173828125</v>
      </c>
      <c r="N393" s="101">
        <v>3098.646728515625</v>
      </c>
      <c r="O393" s="102"/>
      <c r="P393" s="103"/>
      <c r="Q393" s="103"/>
      <c r="R393" s="73"/>
      <c r="S393" s="48">
        <v>0</v>
      </c>
      <c r="T393" s="48">
        <v>1</v>
      </c>
      <c r="U393" s="49">
        <v>0</v>
      </c>
      <c r="V393" s="49">
        <v>4.2189999999999997E-3</v>
      </c>
      <c r="W393" s="49">
        <v>7.1570000000000002E-3</v>
      </c>
      <c r="X393" s="49">
        <v>0.54440100000000002</v>
      </c>
      <c r="Y393" s="49">
        <v>0</v>
      </c>
      <c r="Z393" s="49">
        <v>0</v>
      </c>
      <c r="AA393" s="91">
        <v>393</v>
      </c>
      <c r="AB393" s="91"/>
      <c r="AC393" s="92"/>
      <c r="AD393" s="66" t="s">
        <v>5952</v>
      </c>
      <c r="AE393" s="66">
        <v>0</v>
      </c>
      <c r="AF393" s="66">
        <v>0</v>
      </c>
      <c r="AG393" s="66">
        <v>56</v>
      </c>
      <c r="AH393" s="66">
        <v>25</v>
      </c>
      <c r="AI393" s="66"/>
      <c r="AJ393" s="66" t="s">
        <v>6295</v>
      </c>
      <c r="AK393" s="66"/>
      <c r="AL393" s="66"/>
      <c r="AM393" s="66"/>
      <c r="AN393" s="68">
        <v>42640.680567129632</v>
      </c>
      <c r="AO393" s="66"/>
      <c r="AP393" s="66" t="b">
        <v>1</v>
      </c>
      <c r="AQ393" s="66" t="b">
        <v>0</v>
      </c>
      <c r="AR393" s="66" t="b">
        <v>0</v>
      </c>
      <c r="AS393" s="66" t="s">
        <v>297</v>
      </c>
      <c r="AT393" s="66">
        <v>2</v>
      </c>
      <c r="AU393" s="66"/>
      <c r="AV393" s="66" t="b">
        <v>0</v>
      </c>
      <c r="AW393" s="66" t="s">
        <v>423</v>
      </c>
      <c r="AX393" s="69" t="s">
        <v>7097</v>
      </c>
      <c r="AY393" s="66" t="s">
        <v>66</v>
      </c>
      <c r="AZ393" s="48"/>
      <c r="BA393" s="48"/>
      <c r="BB393" s="48"/>
      <c r="BC393" s="48"/>
      <c r="BD393" s="48" t="s">
        <v>4854</v>
      </c>
      <c r="BE393" s="48" t="s">
        <v>4854</v>
      </c>
      <c r="BF393" s="118" t="s">
        <v>8999</v>
      </c>
      <c r="BG393" s="118" t="s">
        <v>8999</v>
      </c>
      <c r="BH393" s="118" t="s">
        <v>9328</v>
      </c>
      <c r="BI393" s="118" t="s">
        <v>9328</v>
      </c>
      <c r="BJ393" s="117" t="s">
        <v>1167</v>
      </c>
      <c r="BK393" s="120" t="str">
        <f>VLOOKUP(Vertices[[#This Row],[State]],'Sentiment Classification'!E:G,3,FALSE)</f>
        <v>North</v>
      </c>
      <c r="BL393" s="65" t="str">
        <f>REPLACE(INDEX(GroupVertices[Group], MATCH(Vertices[[#This Row],[Vertex]],GroupVertices[Vertex],0)),1,1,"")</f>
        <v>orth</v>
      </c>
    </row>
    <row r="394" spans="1:64" x14ac:dyDescent="0.25">
      <c r="A394" s="64" t="s">
        <v>4311</v>
      </c>
      <c r="B394" s="79"/>
      <c r="C394" s="79"/>
      <c r="D394" s="87"/>
      <c r="E394" s="104"/>
      <c r="F394" s="75" t="s">
        <v>4915</v>
      </c>
      <c r="G394" s="105"/>
      <c r="H394" s="77"/>
      <c r="I394" s="90"/>
      <c r="J394" s="106"/>
      <c r="K394" s="77" t="s">
        <v>7465</v>
      </c>
      <c r="L394" s="107"/>
      <c r="M394" s="101">
        <v>1987.6685791015625</v>
      </c>
      <c r="N394" s="101">
        <v>2054.09228515625</v>
      </c>
      <c r="O394" s="102"/>
      <c r="P394" s="103"/>
      <c r="Q394" s="103"/>
      <c r="R394" s="73"/>
      <c r="S394" s="48">
        <v>0</v>
      </c>
      <c r="T394" s="48">
        <v>1</v>
      </c>
      <c r="U394" s="49">
        <v>0</v>
      </c>
      <c r="V394" s="49">
        <v>4.2189999999999997E-3</v>
      </c>
      <c r="W394" s="49">
        <v>7.1570000000000002E-3</v>
      </c>
      <c r="X394" s="49">
        <v>0.54440100000000002</v>
      </c>
      <c r="Y394" s="49">
        <v>0</v>
      </c>
      <c r="Z394" s="49">
        <v>0</v>
      </c>
      <c r="AA394" s="91">
        <v>394</v>
      </c>
      <c r="AB394" s="91"/>
      <c r="AC394" s="92"/>
      <c r="AD394" s="66" t="s">
        <v>5953</v>
      </c>
      <c r="AE394" s="66">
        <v>0</v>
      </c>
      <c r="AF394" s="66">
        <v>0</v>
      </c>
      <c r="AG394" s="66">
        <v>55</v>
      </c>
      <c r="AH394" s="66">
        <v>20</v>
      </c>
      <c r="AI394" s="66"/>
      <c r="AJ394" s="66" t="s">
        <v>6296</v>
      </c>
      <c r="AK394" s="66"/>
      <c r="AL394" s="66"/>
      <c r="AM394" s="66"/>
      <c r="AN394" s="68">
        <v>42701.757106481484</v>
      </c>
      <c r="AO394" s="66"/>
      <c r="AP394" s="66" t="b">
        <v>1</v>
      </c>
      <c r="AQ394" s="66" t="b">
        <v>0</v>
      </c>
      <c r="AR394" s="66" t="b">
        <v>0</v>
      </c>
      <c r="AS394" s="66" t="s">
        <v>297</v>
      </c>
      <c r="AT394" s="66">
        <v>1</v>
      </c>
      <c r="AU394" s="66"/>
      <c r="AV394" s="66" t="b">
        <v>0</v>
      </c>
      <c r="AW394" s="66" t="s">
        <v>423</v>
      </c>
      <c r="AX394" s="69" t="s">
        <v>7098</v>
      </c>
      <c r="AY394" s="66" t="s">
        <v>66</v>
      </c>
      <c r="AZ394" s="48"/>
      <c r="BA394" s="48"/>
      <c r="BB394" s="48"/>
      <c r="BC394" s="48"/>
      <c r="BD394" s="48" t="s">
        <v>4854</v>
      </c>
      <c r="BE394" s="48" t="s">
        <v>4854</v>
      </c>
      <c r="BF394" s="118" t="s">
        <v>8999</v>
      </c>
      <c r="BG394" s="118" t="s">
        <v>8999</v>
      </c>
      <c r="BH394" s="118" t="s">
        <v>9328</v>
      </c>
      <c r="BI394" s="118" t="s">
        <v>9328</v>
      </c>
      <c r="BJ394" s="117" t="s">
        <v>1167</v>
      </c>
      <c r="BK394" s="120" t="str">
        <f>VLOOKUP(Vertices[[#This Row],[State]],'Sentiment Classification'!E:G,3,FALSE)</f>
        <v>North</v>
      </c>
      <c r="BL394" s="65" t="str">
        <f>REPLACE(INDEX(GroupVertices[Group], MATCH(Vertices[[#This Row],[Vertex]],GroupVertices[Vertex],0)),1,1,"")</f>
        <v>orth</v>
      </c>
    </row>
    <row r="395" spans="1:64" x14ac:dyDescent="0.25">
      <c r="A395" s="64" t="s">
        <v>4312</v>
      </c>
      <c r="B395" s="79"/>
      <c r="C395" s="79"/>
      <c r="D395" s="87"/>
      <c r="E395" s="104"/>
      <c r="F395" s="75" t="s">
        <v>4916</v>
      </c>
      <c r="G395" s="105"/>
      <c r="H395" s="77"/>
      <c r="I395" s="90"/>
      <c r="J395" s="106"/>
      <c r="K395" s="77" t="s">
        <v>7466</v>
      </c>
      <c r="L395" s="107"/>
      <c r="M395" s="101">
        <v>2865.765625</v>
      </c>
      <c r="N395" s="101">
        <v>1918.76953125</v>
      </c>
      <c r="O395" s="102"/>
      <c r="P395" s="103"/>
      <c r="Q395" s="103"/>
      <c r="R395" s="73"/>
      <c r="S395" s="48">
        <v>0</v>
      </c>
      <c r="T395" s="48">
        <v>1</v>
      </c>
      <c r="U395" s="49">
        <v>0</v>
      </c>
      <c r="V395" s="49">
        <v>4.2189999999999997E-3</v>
      </c>
      <c r="W395" s="49">
        <v>7.1570000000000002E-3</v>
      </c>
      <c r="X395" s="49">
        <v>0.54440100000000002</v>
      </c>
      <c r="Y395" s="49">
        <v>0</v>
      </c>
      <c r="Z395" s="49">
        <v>0</v>
      </c>
      <c r="AA395" s="91">
        <v>395</v>
      </c>
      <c r="AB395" s="91"/>
      <c r="AC395" s="92"/>
      <c r="AD395" s="66" t="s">
        <v>5954</v>
      </c>
      <c r="AE395" s="66">
        <v>106</v>
      </c>
      <c r="AF395" s="66">
        <v>78</v>
      </c>
      <c r="AG395" s="66">
        <v>837</v>
      </c>
      <c r="AH395" s="66">
        <v>404</v>
      </c>
      <c r="AI395" s="66"/>
      <c r="AJ395" s="66" t="s">
        <v>6297</v>
      </c>
      <c r="AK395" s="66"/>
      <c r="AL395" s="66"/>
      <c r="AM395" s="66"/>
      <c r="AN395" s="68">
        <v>41806.832662037035</v>
      </c>
      <c r="AO395" s="66"/>
      <c r="AP395" s="66" t="b">
        <v>1</v>
      </c>
      <c r="AQ395" s="66" t="b">
        <v>0</v>
      </c>
      <c r="AR395" s="66" t="b">
        <v>0</v>
      </c>
      <c r="AS395" s="66" t="s">
        <v>297</v>
      </c>
      <c r="AT395" s="66">
        <v>1</v>
      </c>
      <c r="AU395" s="69" t="s">
        <v>409</v>
      </c>
      <c r="AV395" s="66" t="b">
        <v>0</v>
      </c>
      <c r="AW395" s="66" t="s">
        <v>423</v>
      </c>
      <c r="AX395" s="69" t="s">
        <v>7099</v>
      </c>
      <c r="AY395" s="66" t="s">
        <v>66</v>
      </c>
      <c r="AZ395" s="48"/>
      <c r="BA395" s="48"/>
      <c r="BB395" s="48"/>
      <c r="BC395" s="48"/>
      <c r="BD395" s="48" t="s">
        <v>4854</v>
      </c>
      <c r="BE395" s="48" t="s">
        <v>4854</v>
      </c>
      <c r="BF395" s="118" t="s">
        <v>8999</v>
      </c>
      <c r="BG395" s="118" t="s">
        <v>8999</v>
      </c>
      <c r="BH395" s="118" t="s">
        <v>9328</v>
      </c>
      <c r="BI395" s="118" t="s">
        <v>9328</v>
      </c>
      <c r="BJ395" s="117" t="s">
        <v>1167</v>
      </c>
      <c r="BK395" s="120" t="str">
        <f>VLOOKUP(Vertices[[#This Row],[State]],'Sentiment Classification'!E:G,3,FALSE)</f>
        <v>North</v>
      </c>
      <c r="BL395" s="65" t="str">
        <f>REPLACE(INDEX(GroupVertices[Group], MATCH(Vertices[[#This Row],[Vertex]],GroupVertices[Vertex],0)),1,1,"")</f>
        <v>orth</v>
      </c>
    </row>
    <row r="396" spans="1:64" x14ac:dyDescent="0.25">
      <c r="A396" s="64" t="s">
        <v>4313</v>
      </c>
      <c r="B396" s="79"/>
      <c r="C396" s="79"/>
      <c r="D396" s="87"/>
      <c r="E396" s="104"/>
      <c r="F396" s="75" t="s">
        <v>4917</v>
      </c>
      <c r="G396" s="105"/>
      <c r="H396" s="77"/>
      <c r="I396" s="90"/>
      <c r="J396" s="106"/>
      <c r="K396" s="77" t="s">
        <v>7467</v>
      </c>
      <c r="L396" s="107"/>
      <c r="M396" s="101">
        <v>1593.394775390625</v>
      </c>
      <c r="N396" s="101">
        <v>2736.427978515625</v>
      </c>
      <c r="O396" s="102"/>
      <c r="P396" s="103"/>
      <c r="Q396" s="103"/>
      <c r="R396" s="73"/>
      <c r="S396" s="48">
        <v>0</v>
      </c>
      <c r="T396" s="48">
        <v>1</v>
      </c>
      <c r="U396" s="49">
        <v>0</v>
      </c>
      <c r="V396" s="49">
        <v>4.2189999999999997E-3</v>
      </c>
      <c r="W396" s="49">
        <v>7.1570000000000002E-3</v>
      </c>
      <c r="X396" s="49">
        <v>0.54440100000000002</v>
      </c>
      <c r="Y396" s="49">
        <v>0</v>
      </c>
      <c r="Z396" s="49">
        <v>0</v>
      </c>
      <c r="AA396" s="91">
        <v>396</v>
      </c>
      <c r="AB396" s="91"/>
      <c r="AC396" s="92"/>
      <c r="AD396" s="66" t="s">
        <v>5955</v>
      </c>
      <c r="AE396" s="66">
        <v>0</v>
      </c>
      <c r="AF396" s="66">
        <v>1</v>
      </c>
      <c r="AG396" s="66">
        <v>52</v>
      </c>
      <c r="AH396" s="66">
        <v>16</v>
      </c>
      <c r="AI396" s="66"/>
      <c r="AJ396" s="66" t="s">
        <v>6298</v>
      </c>
      <c r="AK396" s="66"/>
      <c r="AL396" s="66"/>
      <c r="AM396" s="66"/>
      <c r="AN396" s="68">
        <v>42702.357523148145</v>
      </c>
      <c r="AO396" s="66"/>
      <c r="AP396" s="66" t="b">
        <v>1</v>
      </c>
      <c r="AQ396" s="66" t="b">
        <v>0</v>
      </c>
      <c r="AR396" s="66" t="b">
        <v>0</v>
      </c>
      <c r="AS396" s="66" t="s">
        <v>297</v>
      </c>
      <c r="AT396" s="66">
        <v>2</v>
      </c>
      <c r="AU396" s="66"/>
      <c r="AV396" s="66" t="b">
        <v>0</v>
      </c>
      <c r="AW396" s="66" t="s">
        <v>423</v>
      </c>
      <c r="AX396" s="69" t="s">
        <v>7100</v>
      </c>
      <c r="AY396" s="66" t="s">
        <v>66</v>
      </c>
      <c r="AZ396" s="48"/>
      <c r="BA396" s="48"/>
      <c r="BB396" s="48"/>
      <c r="BC396" s="48"/>
      <c r="BD396" s="48" t="s">
        <v>4854</v>
      </c>
      <c r="BE396" s="48" t="s">
        <v>4854</v>
      </c>
      <c r="BF396" s="118" t="s">
        <v>8999</v>
      </c>
      <c r="BG396" s="118" t="s">
        <v>8999</v>
      </c>
      <c r="BH396" s="118" t="s">
        <v>9328</v>
      </c>
      <c r="BI396" s="118" t="s">
        <v>9328</v>
      </c>
      <c r="BJ396" s="117" t="s">
        <v>1167</v>
      </c>
      <c r="BK396" s="120" t="str">
        <f>VLOOKUP(Vertices[[#This Row],[State]],'Sentiment Classification'!E:G,3,FALSE)</f>
        <v>North</v>
      </c>
      <c r="BL396" s="65" t="str">
        <f>REPLACE(INDEX(GroupVertices[Group], MATCH(Vertices[[#This Row],[Vertex]],GroupVertices[Vertex],0)),1,1,"")</f>
        <v>orth</v>
      </c>
    </row>
    <row r="397" spans="1:64" x14ac:dyDescent="0.25">
      <c r="A397" s="64" t="s">
        <v>4314</v>
      </c>
      <c r="B397" s="79"/>
      <c r="C397" s="79"/>
      <c r="D397" s="87"/>
      <c r="E397" s="104"/>
      <c r="F397" s="75" t="s">
        <v>4918</v>
      </c>
      <c r="G397" s="105"/>
      <c r="H397" s="77"/>
      <c r="I397" s="90"/>
      <c r="J397" s="106"/>
      <c r="K397" s="77" t="s">
        <v>7468</v>
      </c>
      <c r="L397" s="107"/>
      <c r="M397" s="101">
        <v>3158.787109375</v>
      </c>
      <c r="N397" s="101">
        <v>3482.464111328125</v>
      </c>
      <c r="O397" s="102"/>
      <c r="P397" s="103"/>
      <c r="Q397" s="103"/>
      <c r="R397" s="73"/>
      <c r="S397" s="48">
        <v>0</v>
      </c>
      <c r="T397" s="48">
        <v>1</v>
      </c>
      <c r="U397" s="49">
        <v>0</v>
      </c>
      <c r="V397" s="49">
        <v>4.2189999999999997E-3</v>
      </c>
      <c r="W397" s="49">
        <v>7.1570000000000002E-3</v>
      </c>
      <c r="X397" s="49">
        <v>0.54440100000000002</v>
      </c>
      <c r="Y397" s="49">
        <v>0</v>
      </c>
      <c r="Z397" s="49">
        <v>0</v>
      </c>
      <c r="AA397" s="91">
        <v>397</v>
      </c>
      <c r="AB397" s="91"/>
      <c r="AC397" s="92"/>
      <c r="AD397" s="66" t="s">
        <v>5956</v>
      </c>
      <c r="AE397" s="66">
        <v>0</v>
      </c>
      <c r="AF397" s="66">
        <v>0</v>
      </c>
      <c r="AG397" s="66">
        <v>69</v>
      </c>
      <c r="AH397" s="66">
        <v>28</v>
      </c>
      <c r="AI397" s="66"/>
      <c r="AJ397" s="66" t="s">
        <v>6299</v>
      </c>
      <c r="AK397" s="66"/>
      <c r="AL397" s="66"/>
      <c r="AM397" s="66"/>
      <c r="AN397" s="68">
        <v>42700.806122685186</v>
      </c>
      <c r="AO397" s="66"/>
      <c r="AP397" s="66" t="b">
        <v>1</v>
      </c>
      <c r="AQ397" s="66" t="b">
        <v>0</v>
      </c>
      <c r="AR397" s="66" t="b">
        <v>0</v>
      </c>
      <c r="AS397" s="66" t="s">
        <v>297</v>
      </c>
      <c r="AT397" s="66">
        <v>1</v>
      </c>
      <c r="AU397" s="66"/>
      <c r="AV397" s="66" t="b">
        <v>0</v>
      </c>
      <c r="AW397" s="66" t="s">
        <v>423</v>
      </c>
      <c r="AX397" s="69" t="s">
        <v>7101</v>
      </c>
      <c r="AY397" s="66" t="s">
        <v>66</v>
      </c>
      <c r="AZ397" s="48"/>
      <c r="BA397" s="48"/>
      <c r="BB397" s="48"/>
      <c r="BC397" s="48"/>
      <c r="BD397" s="48" t="s">
        <v>4854</v>
      </c>
      <c r="BE397" s="48" t="s">
        <v>4854</v>
      </c>
      <c r="BF397" s="118" t="s">
        <v>8999</v>
      </c>
      <c r="BG397" s="118" t="s">
        <v>8999</v>
      </c>
      <c r="BH397" s="118" t="s">
        <v>9328</v>
      </c>
      <c r="BI397" s="118" t="s">
        <v>9328</v>
      </c>
      <c r="BJ397" s="117" t="s">
        <v>1167</v>
      </c>
      <c r="BK397" s="120" t="str">
        <f>VLOOKUP(Vertices[[#This Row],[State]],'Sentiment Classification'!E:G,3,FALSE)</f>
        <v>North</v>
      </c>
      <c r="BL397" s="65" t="str">
        <f>REPLACE(INDEX(GroupVertices[Group], MATCH(Vertices[[#This Row],[Vertex]],GroupVertices[Vertex],0)),1,1,"")</f>
        <v>orth</v>
      </c>
    </row>
    <row r="398" spans="1:64" x14ac:dyDescent="0.25">
      <c r="A398" s="64" t="s">
        <v>4315</v>
      </c>
      <c r="B398" s="79"/>
      <c r="C398" s="79"/>
      <c r="D398" s="87"/>
      <c r="E398" s="104"/>
      <c r="F398" s="75" t="s">
        <v>4919</v>
      </c>
      <c r="G398" s="105"/>
      <c r="H398" s="77"/>
      <c r="I398" s="90"/>
      <c r="J398" s="106"/>
      <c r="K398" s="77" t="s">
        <v>7469</v>
      </c>
      <c r="L398" s="107"/>
      <c r="M398" s="101">
        <v>3326.134521484375</v>
      </c>
      <c r="N398" s="101">
        <v>2882.3984375</v>
      </c>
      <c r="O398" s="102"/>
      <c r="P398" s="103"/>
      <c r="Q398" s="103"/>
      <c r="R398" s="73"/>
      <c r="S398" s="48">
        <v>0</v>
      </c>
      <c r="T398" s="48">
        <v>1</v>
      </c>
      <c r="U398" s="49">
        <v>0</v>
      </c>
      <c r="V398" s="49">
        <v>4.2189999999999997E-3</v>
      </c>
      <c r="W398" s="49">
        <v>7.1570000000000002E-3</v>
      </c>
      <c r="X398" s="49">
        <v>0.54440100000000002</v>
      </c>
      <c r="Y398" s="49">
        <v>0</v>
      </c>
      <c r="Z398" s="49">
        <v>0</v>
      </c>
      <c r="AA398" s="91">
        <v>398</v>
      </c>
      <c r="AB398" s="91"/>
      <c r="AC398" s="92"/>
      <c r="AD398" s="66" t="s">
        <v>5957</v>
      </c>
      <c r="AE398" s="66">
        <v>0</v>
      </c>
      <c r="AF398" s="66">
        <v>0</v>
      </c>
      <c r="AG398" s="66">
        <v>55</v>
      </c>
      <c r="AH398" s="66">
        <v>19</v>
      </c>
      <c r="AI398" s="66"/>
      <c r="AJ398" s="66" t="s">
        <v>6300</v>
      </c>
      <c r="AK398" s="66"/>
      <c r="AL398" s="66"/>
      <c r="AM398" s="66"/>
      <c r="AN398" s="68">
        <v>42701.420983796299</v>
      </c>
      <c r="AO398" s="66"/>
      <c r="AP398" s="66" t="b">
        <v>1</v>
      </c>
      <c r="AQ398" s="66" t="b">
        <v>0</v>
      </c>
      <c r="AR398" s="66" t="b">
        <v>0</v>
      </c>
      <c r="AS398" s="66" t="s">
        <v>297</v>
      </c>
      <c r="AT398" s="66">
        <v>1</v>
      </c>
      <c r="AU398" s="66"/>
      <c r="AV398" s="66" t="b">
        <v>0</v>
      </c>
      <c r="AW398" s="66" t="s">
        <v>423</v>
      </c>
      <c r="AX398" s="69" t="s">
        <v>7102</v>
      </c>
      <c r="AY398" s="66" t="s">
        <v>66</v>
      </c>
      <c r="AZ398" s="48"/>
      <c r="BA398" s="48"/>
      <c r="BB398" s="48"/>
      <c r="BC398" s="48"/>
      <c r="BD398" s="48" t="s">
        <v>4854</v>
      </c>
      <c r="BE398" s="48" t="s">
        <v>4854</v>
      </c>
      <c r="BF398" s="118" t="s">
        <v>8999</v>
      </c>
      <c r="BG398" s="118" t="s">
        <v>8999</v>
      </c>
      <c r="BH398" s="118" t="s">
        <v>9328</v>
      </c>
      <c r="BI398" s="118" t="s">
        <v>9328</v>
      </c>
      <c r="BJ398" s="117" t="s">
        <v>1167</v>
      </c>
      <c r="BK398" s="120" t="str">
        <f>VLOOKUP(Vertices[[#This Row],[State]],'Sentiment Classification'!E:G,3,FALSE)</f>
        <v>North</v>
      </c>
      <c r="BL398" s="65" t="str">
        <f>REPLACE(INDEX(GroupVertices[Group], MATCH(Vertices[[#This Row],[Vertex]],GroupVertices[Vertex],0)),1,1,"")</f>
        <v>orth</v>
      </c>
    </row>
    <row r="399" spans="1:64" x14ac:dyDescent="0.25">
      <c r="A399" s="64" t="s">
        <v>4316</v>
      </c>
      <c r="B399" s="79"/>
      <c r="C399" s="79"/>
      <c r="D399" s="87"/>
      <c r="E399" s="104"/>
      <c r="F399" s="75" t="s">
        <v>4920</v>
      </c>
      <c r="G399" s="105"/>
      <c r="H399" s="77"/>
      <c r="I399" s="90"/>
      <c r="J399" s="106"/>
      <c r="K399" s="77" t="s">
        <v>7470</v>
      </c>
      <c r="L399" s="107"/>
      <c r="M399" s="101">
        <v>2430.716552734375</v>
      </c>
      <c r="N399" s="101">
        <v>2267.526611328125</v>
      </c>
      <c r="O399" s="102"/>
      <c r="P399" s="103"/>
      <c r="Q399" s="103"/>
      <c r="R399" s="73"/>
      <c r="S399" s="48">
        <v>0</v>
      </c>
      <c r="T399" s="48">
        <v>1</v>
      </c>
      <c r="U399" s="49">
        <v>0</v>
      </c>
      <c r="V399" s="49">
        <v>4.2189999999999997E-3</v>
      </c>
      <c r="W399" s="49">
        <v>7.1570000000000002E-3</v>
      </c>
      <c r="X399" s="49">
        <v>0.54440100000000002</v>
      </c>
      <c r="Y399" s="49">
        <v>0</v>
      </c>
      <c r="Z399" s="49">
        <v>0</v>
      </c>
      <c r="AA399" s="91">
        <v>399</v>
      </c>
      <c r="AB399" s="91"/>
      <c r="AC399" s="92"/>
      <c r="AD399" s="66" t="s">
        <v>5958</v>
      </c>
      <c r="AE399" s="66">
        <v>76</v>
      </c>
      <c r="AF399" s="66">
        <v>64</v>
      </c>
      <c r="AG399" s="66">
        <v>873</v>
      </c>
      <c r="AH399" s="66">
        <v>403</v>
      </c>
      <c r="AI399" s="66"/>
      <c r="AJ399" s="66" t="s">
        <v>6301</v>
      </c>
      <c r="AK399" s="66"/>
      <c r="AL399" s="66"/>
      <c r="AM399" s="66"/>
      <c r="AN399" s="68">
        <v>41806.856793981482</v>
      </c>
      <c r="AO399" s="66"/>
      <c r="AP399" s="66" t="b">
        <v>1</v>
      </c>
      <c r="AQ399" s="66" t="b">
        <v>0</v>
      </c>
      <c r="AR399" s="66" t="b">
        <v>0</v>
      </c>
      <c r="AS399" s="66" t="s">
        <v>297</v>
      </c>
      <c r="AT399" s="66">
        <v>1</v>
      </c>
      <c r="AU399" s="69" t="s">
        <v>409</v>
      </c>
      <c r="AV399" s="66" t="b">
        <v>0</v>
      </c>
      <c r="AW399" s="66" t="s">
        <v>423</v>
      </c>
      <c r="AX399" s="69" t="s">
        <v>7103</v>
      </c>
      <c r="AY399" s="66" t="s">
        <v>66</v>
      </c>
      <c r="AZ399" s="48"/>
      <c r="BA399" s="48"/>
      <c r="BB399" s="48"/>
      <c r="BC399" s="48"/>
      <c r="BD399" s="48" t="s">
        <v>4854</v>
      </c>
      <c r="BE399" s="48" t="s">
        <v>4854</v>
      </c>
      <c r="BF399" s="118" t="s">
        <v>8999</v>
      </c>
      <c r="BG399" s="118" t="s">
        <v>8999</v>
      </c>
      <c r="BH399" s="118" t="s">
        <v>9328</v>
      </c>
      <c r="BI399" s="118" t="s">
        <v>9328</v>
      </c>
      <c r="BJ399" s="117" t="s">
        <v>1167</v>
      </c>
      <c r="BK399" s="120" t="str">
        <f>VLOOKUP(Vertices[[#This Row],[State]],'Sentiment Classification'!E:G,3,FALSE)</f>
        <v>North</v>
      </c>
      <c r="BL399" s="65" t="str">
        <f>REPLACE(INDEX(GroupVertices[Group], MATCH(Vertices[[#This Row],[Vertex]],GroupVertices[Vertex],0)),1,1,"")</f>
        <v>orth</v>
      </c>
    </row>
    <row r="400" spans="1:64" x14ac:dyDescent="0.25">
      <c r="A400" s="64" t="s">
        <v>4317</v>
      </c>
      <c r="B400" s="79"/>
      <c r="C400" s="79"/>
      <c r="D400" s="87"/>
      <c r="E400" s="104"/>
      <c r="F400" s="75" t="s">
        <v>4921</v>
      </c>
      <c r="G400" s="105"/>
      <c r="H400" s="77"/>
      <c r="I400" s="90"/>
      <c r="J400" s="106"/>
      <c r="K400" s="77" t="s">
        <v>7471</v>
      </c>
      <c r="L400" s="107"/>
      <c r="M400" s="101">
        <v>2744.093994140625</v>
      </c>
      <c r="N400" s="101">
        <v>2976.55810546875</v>
      </c>
      <c r="O400" s="102"/>
      <c r="P400" s="103"/>
      <c r="Q400" s="103"/>
      <c r="R400" s="73"/>
      <c r="S400" s="48">
        <v>0</v>
      </c>
      <c r="T400" s="48">
        <v>1</v>
      </c>
      <c r="U400" s="49">
        <v>0</v>
      </c>
      <c r="V400" s="49">
        <v>4.2189999999999997E-3</v>
      </c>
      <c r="W400" s="49">
        <v>7.1570000000000002E-3</v>
      </c>
      <c r="X400" s="49">
        <v>0.54440100000000002</v>
      </c>
      <c r="Y400" s="49">
        <v>0</v>
      </c>
      <c r="Z400" s="49">
        <v>0</v>
      </c>
      <c r="AA400" s="91">
        <v>400</v>
      </c>
      <c r="AB400" s="91"/>
      <c r="AC400" s="92"/>
      <c r="AD400" s="66" t="s">
        <v>5959</v>
      </c>
      <c r="AE400" s="66">
        <v>0</v>
      </c>
      <c r="AF400" s="66">
        <v>0</v>
      </c>
      <c r="AG400" s="66">
        <v>53</v>
      </c>
      <c r="AH400" s="66">
        <v>12</v>
      </c>
      <c r="AI400" s="66"/>
      <c r="AJ400" s="66" t="s">
        <v>6302</v>
      </c>
      <c r="AK400" s="66"/>
      <c r="AL400" s="66"/>
      <c r="AM400" s="66"/>
      <c r="AN400" s="68">
        <v>42701.440462962964</v>
      </c>
      <c r="AO400" s="66"/>
      <c r="AP400" s="66" t="b">
        <v>1</v>
      </c>
      <c r="AQ400" s="66" t="b">
        <v>0</v>
      </c>
      <c r="AR400" s="66" t="b">
        <v>0</v>
      </c>
      <c r="AS400" s="66" t="s">
        <v>297</v>
      </c>
      <c r="AT400" s="66">
        <v>0</v>
      </c>
      <c r="AU400" s="66"/>
      <c r="AV400" s="66" t="b">
        <v>0</v>
      </c>
      <c r="AW400" s="66" t="s">
        <v>423</v>
      </c>
      <c r="AX400" s="69" t="s">
        <v>7104</v>
      </c>
      <c r="AY400" s="66" t="s">
        <v>66</v>
      </c>
      <c r="AZ400" s="48"/>
      <c r="BA400" s="48"/>
      <c r="BB400" s="48"/>
      <c r="BC400" s="48"/>
      <c r="BD400" s="48" t="s">
        <v>4854</v>
      </c>
      <c r="BE400" s="48" t="s">
        <v>4854</v>
      </c>
      <c r="BF400" s="118" t="s">
        <v>8999</v>
      </c>
      <c r="BG400" s="118" t="s">
        <v>8999</v>
      </c>
      <c r="BH400" s="118" t="s">
        <v>9328</v>
      </c>
      <c r="BI400" s="118" t="s">
        <v>9328</v>
      </c>
      <c r="BJ400" s="117" t="s">
        <v>1167</v>
      </c>
      <c r="BK400" s="120" t="str">
        <f>VLOOKUP(Vertices[[#This Row],[State]],'Sentiment Classification'!E:G,3,FALSE)</f>
        <v>North</v>
      </c>
      <c r="BL400" s="65" t="str">
        <f>REPLACE(INDEX(GroupVertices[Group], MATCH(Vertices[[#This Row],[Vertex]],GroupVertices[Vertex],0)),1,1,"")</f>
        <v>orth</v>
      </c>
    </row>
    <row r="401" spans="1:64" x14ac:dyDescent="0.25">
      <c r="A401" s="64" t="s">
        <v>4318</v>
      </c>
      <c r="B401" s="79"/>
      <c r="C401" s="79"/>
      <c r="D401" s="87"/>
      <c r="E401" s="104"/>
      <c r="F401" s="75" t="s">
        <v>4922</v>
      </c>
      <c r="G401" s="105"/>
      <c r="H401" s="77"/>
      <c r="I401" s="90"/>
      <c r="J401" s="106"/>
      <c r="K401" s="77" t="s">
        <v>7472</v>
      </c>
      <c r="L401" s="107"/>
      <c r="M401" s="101">
        <v>2895.64697265625</v>
      </c>
      <c r="N401" s="101">
        <v>3757.36083984375</v>
      </c>
      <c r="O401" s="102"/>
      <c r="P401" s="103"/>
      <c r="Q401" s="103"/>
      <c r="R401" s="73"/>
      <c r="S401" s="48">
        <v>0</v>
      </c>
      <c r="T401" s="48">
        <v>1</v>
      </c>
      <c r="U401" s="49">
        <v>0</v>
      </c>
      <c r="V401" s="49">
        <v>4.2189999999999997E-3</v>
      </c>
      <c r="W401" s="49">
        <v>7.1570000000000002E-3</v>
      </c>
      <c r="X401" s="49">
        <v>0.54440100000000002</v>
      </c>
      <c r="Y401" s="49">
        <v>0</v>
      </c>
      <c r="Z401" s="49">
        <v>0</v>
      </c>
      <c r="AA401" s="91">
        <v>401</v>
      </c>
      <c r="AB401" s="91"/>
      <c r="AC401" s="92"/>
      <c r="AD401" s="66" t="s">
        <v>5960</v>
      </c>
      <c r="AE401" s="66">
        <v>1</v>
      </c>
      <c r="AF401" s="66">
        <v>0</v>
      </c>
      <c r="AG401" s="66">
        <v>61</v>
      </c>
      <c r="AH401" s="66">
        <v>11</v>
      </c>
      <c r="AI401" s="66"/>
      <c r="AJ401" s="66" t="s">
        <v>6303</v>
      </c>
      <c r="AK401" s="66"/>
      <c r="AL401" s="66"/>
      <c r="AM401" s="66"/>
      <c r="AN401" s="68">
        <v>42640.677766203706</v>
      </c>
      <c r="AO401" s="66"/>
      <c r="AP401" s="66" t="b">
        <v>1</v>
      </c>
      <c r="AQ401" s="66" t="b">
        <v>0</v>
      </c>
      <c r="AR401" s="66" t="b">
        <v>0</v>
      </c>
      <c r="AS401" s="66" t="s">
        <v>297</v>
      </c>
      <c r="AT401" s="66">
        <v>0</v>
      </c>
      <c r="AU401" s="66"/>
      <c r="AV401" s="66" t="b">
        <v>0</v>
      </c>
      <c r="AW401" s="66" t="s">
        <v>423</v>
      </c>
      <c r="AX401" s="69" t="s">
        <v>7105</v>
      </c>
      <c r="AY401" s="66" t="s">
        <v>66</v>
      </c>
      <c r="AZ401" s="48"/>
      <c r="BA401" s="48"/>
      <c r="BB401" s="48"/>
      <c r="BC401" s="48"/>
      <c r="BD401" s="48" t="s">
        <v>4854</v>
      </c>
      <c r="BE401" s="48" t="s">
        <v>4854</v>
      </c>
      <c r="BF401" s="118" t="s">
        <v>8999</v>
      </c>
      <c r="BG401" s="118" t="s">
        <v>8999</v>
      </c>
      <c r="BH401" s="118" t="s">
        <v>9328</v>
      </c>
      <c r="BI401" s="118" t="s">
        <v>9328</v>
      </c>
      <c r="BJ401" s="117" t="s">
        <v>1167</v>
      </c>
      <c r="BK401" s="120" t="str">
        <f>VLOOKUP(Vertices[[#This Row],[State]],'Sentiment Classification'!E:G,3,FALSE)</f>
        <v>North</v>
      </c>
      <c r="BL401" s="65" t="str">
        <f>REPLACE(INDEX(GroupVertices[Group], MATCH(Vertices[[#This Row],[Vertex]],GroupVertices[Vertex],0)),1,1,"")</f>
        <v>orth</v>
      </c>
    </row>
    <row r="402" spans="1:64" x14ac:dyDescent="0.25">
      <c r="A402" s="64" t="s">
        <v>4319</v>
      </c>
      <c r="B402" s="79"/>
      <c r="C402" s="79"/>
      <c r="D402" s="87"/>
      <c r="E402" s="104"/>
      <c r="F402" s="75" t="s">
        <v>4923</v>
      </c>
      <c r="G402" s="105"/>
      <c r="H402" s="77"/>
      <c r="I402" s="90"/>
      <c r="J402" s="106"/>
      <c r="K402" s="77" t="s">
        <v>7473</v>
      </c>
      <c r="L402" s="107"/>
      <c r="M402" s="101">
        <v>2082.799072265625</v>
      </c>
      <c r="N402" s="101">
        <v>2520.134521484375</v>
      </c>
      <c r="O402" s="102"/>
      <c r="P402" s="103"/>
      <c r="Q402" s="103"/>
      <c r="R402" s="73"/>
      <c r="S402" s="48">
        <v>0</v>
      </c>
      <c r="T402" s="48">
        <v>1</v>
      </c>
      <c r="U402" s="49">
        <v>0</v>
      </c>
      <c r="V402" s="49">
        <v>4.2189999999999997E-3</v>
      </c>
      <c r="W402" s="49">
        <v>7.1570000000000002E-3</v>
      </c>
      <c r="X402" s="49">
        <v>0.54440100000000002</v>
      </c>
      <c r="Y402" s="49">
        <v>0</v>
      </c>
      <c r="Z402" s="49">
        <v>0</v>
      </c>
      <c r="AA402" s="91">
        <v>402</v>
      </c>
      <c r="AB402" s="91"/>
      <c r="AC402" s="92"/>
      <c r="AD402" s="66" t="s">
        <v>5961</v>
      </c>
      <c r="AE402" s="66">
        <v>0</v>
      </c>
      <c r="AF402" s="66">
        <v>0</v>
      </c>
      <c r="AG402" s="66">
        <v>57</v>
      </c>
      <c r="AH402" s="66">
        <v>18</v>
      </c>
      <c r="AI402" s="66"/>
      <c r="AJ402" s="66" t="s">
        <v>6304</v>
      </c>
      <c r="AK402" s="66"/>
      <c r="AL402" s="66"/>
      <c r="AM402" s="66"/>
      <c r="AN402" s="68">
        <v>42701.491516203707</v>
      </c>
      <c r="AO402" s="66"/>
      <c r="AP402" s="66" t="b">
        <v>1</v>
      </c>
      <c r="AQ402" s="66" t="b">
        <v>0</v>
      </c>
      <c r="AR402" s="66" t="b">
        <v>0</v>
      </c>
      <c r="AS402" s="66" t="s">
        <v>297</v>
      </c>
      <c r="AT402" s="66">
        <v>1</v>
      </c>
      <c r="AU402" s="66"/>
      <c r="AV402" s="66" t="b">
        <v>0</v>
      </c>
      <c r="AW402" s="66" t="s">
        <v>423</v>
      </c>
      <c r="AX402" s="69" t="s">
        <v>7106</v>
      </c>
      <c r="AY402" s="66" t="s">
        <v>66</v>
      </c>
      <c r="AZ402" s="48"/>
      <c r="BA402" s="48"/>
      <c r="BB402" s="48"/>
      <c r="BC402" s="48"/>
      <c r="BD402" s="48" t="s">
        <v>4854</v>
      </c>
      <c r="BE402" s="48" t="s">
        <v>4854</v>
      </c>
      <c r="BF402" s="118" t="s">
        <v>8999</v>
      </c>
      <c r="BG402" s="118" t="s">
        <v>8999</v>
      </c>
      <c r="BH402" s="118" t="s">
        <v>9328</v>
      </c>
      <c r="BI402" s="118" t="s">
        <v>9328</v>
      </c>
      <c r="BJ402" s="117" t="s">
        <v>1167</v>
      </c>
      <c r="BK402" s="120" t="str">
        <f>VLOOKUP(Vertices[[#This Row],[State]],'Sentiment Classification'!E:G,3,FALSE)</f>
        <v>North</v>
      </c>
      <c r="BL402" s="65" t="str">
        <f>REPLACE(INDEX(GroupVertices[Group], MATCH(Vertices[[#This Row],[Vertex]],GroupVertices[Vertex],0)),1,1,"")</f>
        <v>orth</v>
      </c>
    </row>
    <row r="403" spans="1:64" x14ac:dyDescent="0.25">
      <c r="A403" s="64" t="s">
        <v>4320</v>
      </c>
      <c r="B403" s="79"/>
      <c r="C403" s="79"/>
      <c r="D403" s="87"/>
      <c r="E403" s="104"/>
      <c r="F403" s="75" t="s">
        <v>4924</v>
      </c>
      <c r="G403" s="105"/>
      <c r="H403" s="77"/>
      <c r="I403" s="90"/>
      <c r="J403" s="106"/>
      <c r="K403" s="77" t="s">
        <v>7474</v>
      </c>
      <c r="L403" s="107"/>
      <c r="M403" s="101">
        <v>2517.6259765625</v>
      </c>
      <c r="N403" s="101">
        <v>1987.826416015625</v>
      </c>
      <c r="O403" s="102"/>
      <c r="P403" s="103"/>
      <c r="Q403" s="103"/>
      <c r="R403" s="73"/>
      <c r="S403" s="48">
        <v>0</v>
      </c>
      <c r="T403" s="48">
        <v>1</v>
      </c>
      <c r="U403" s="49">
        <v>0</v>
      </c>
      <c r="V403" s="49">
        <v>4.2189999999999997E-3</v>
      </c>
      <c r="W403" s="49">
        <v>7.1570000000000002E-3</v>
      </c>
      <c r="X403" s="49">
        <v>0.54440100000000002</v>
      </c>
      <c r="Y403" s="49">
        <v>0</v>
      </c>
      <c r="Z403" s="49">
        <v>0</v>
      </c>
      <c r="AA403" s="91">
        <v>403</v>
      </c>
      <c r="AB403" s="91"/>
      <c r="AC403" s="92"/>
      <c r="AD403" s="66" t="s">
        <v>5962</v>
      </c>
      <c r="AE403" s="66">
        <v>99</v>
      </c>
      <c r="AF403" s="66">
        <v>81</v>
      </c>
      <c r="AG403" s="66">
        <v>878</v>
      </c>
      <c r="AH403" s="66">
        <v>433</v>
      </c>
      <c r="AI403" s="66"/>
      <c r="AJ403" s="66" t="s">
        <v>6305</v>
      </c>
      <c r="AK403" s="66"/>
      <c r="AL403" s="66"/>
      <c r="AM403" s="66"/>
      <c r="AN403" s="68">
        <v>41802.688946759263</v>
      </c>
      <c r="AO403" s="66"/>
      <c r="AP403" s="66" t="b">
        <v>1</v>
      </c>
      <c r="AQ403" s="66" t="b">
        <v>0</v>
      </c>
      <c r="AR403" s="66" t="b">
        <v>0</v>
      </c>
      <c r="AS403" s="66" t="s">
        <v>297</v>
      </c>
      <c r="AT403" s="66">
        <v>2</v>
      </c>
      <c r="AU403" s="69" t="s">
        <v>409</v>
      </c>
      <c r="AV403" s="66" t="b">
        <v>0</v>
      </c>
      <c r="AW403" s="66" t="s">
        <v>423</v>
      </c>
      <c r="AX403" s="69" t="s">
        <v>7107</v>
      </c>
      <c r="AY403" s="66" t="s">
        <v>66</v>
      </c>
      <c r="AZ403" s="48"/>
      <c r="BA403" s="48"/>
      <c r="BB403" s="48"/>
      <c r="BC403" s="48"/>
      <c r="BD403" s="48" t="s">
        <v>4854</v>
      </c>
      <c r="BE403" s="48" t="s">
        <v>4854</v>
      </c>
      <c r="BF403" s="118" t="s">
        <v>8999</v>
      </c>
      <c r="BG403" s="118" t="s">
        <v>8999</v>
      </c>
      <c r="BH403" s="118" t="s">
        <v>9328</v>
      </c>
      <c r="BI403" s="118" t="s">
        <v>9328</v>
      </c>
      <c r="BJ403" s="117" t="s">
        <v>1167</v>
      </c>
      <c r="BK403" s="120" t="str">
        <f>VLOOKUP(Vertices[[#This Row],[State]],'Sentiment Classification'!E:G,3,FALSE)</f>
        <v>North</v>
      </c>
      <c r="BL403" s="65" t="str">
        <f>REPLACE(INDEX(GroupVertices[Group], MATCH(Vertices[[#This Row],[Vertex]],GroupVertices[Vertex],0)),1,1,"")</f>
        <v>orth</v>
      </c>
    </row>
    <row r="404" spans="1:64" x14ac:dyDescent="0.25">
      <c r="A404" s="64" t="s">
        <v>4321</v>
      </c>
      <c r="B404" s="79"/>
      <c r="C404" s="79"/>
      <c r="D404" s="87"/>
      <c r="E404" s="104"/>
      <c r="F404" s="75" t="s">
        <v>4925</v>
      </c>
      <c r="G404" s="105"/>
      <c r="H404" s="77"/>
      <c r="I404" s="90"/>
      <c r="J404" s="106"/>
      <c r="K404" s="77" t="s">
        <v>7475</v>
      </c>
      <c r="L404" s="107"/>
      <c r="M404" s="101">
        <v>5402.076171875</v>
      </c>
      <c r="N404" s="101">
        <v>5557.9013671875</v>
      </c>
      <c r="O404" s="102"/>
      <c r="P404" s="103"/>
      <c r="Q404" s="103"/>
      <c r="R404" s="73"/>
      <c r="S404" s="48">
        <v>0</v>
      </c>
      <c r="T404" s="48">
        <v>1</v>
      </c>
      <c r="U404" s="49">
        <v>0</v>
      </c>
      <c r="V404" s="49">
        <v>4.2189999999999997E-3</v>
      </c>
      <c r="W404" s="49">
        <v>7.1570000000000002E-3</v>
      </c>
      <c r="X404" s="49">
        <v>0.54440100000000002</v>
      </c>
      <c r="Y404" s="49">
        <v>0</v>
      </c>
      <c r="Z404" s="49">
        <v>0</v>
      </c>
      <c r="AA404" s="91">
        <v>404</v>
      </c>
      <c r="AB404" s="91"/>
      <c r="AC404" s="92"/>
      <c r="AD404" s="66" t="s">
        <v>5963</v>
      </c>
      <c r="AE404" s="66">
        <v>19</v>
      </c>
      <c r="AF404" s="66">
        <v>9</v>
      </c>
      <c r="AG404" s="66">
        <v>866</v>
      </c>
      <c r="AH404" s="66">
        <v>441</v>
      </c>
      <c r="AI404" s="66"/>
      <c r="AJ404" s="66"/>
      <c r="AK404" s="66" t="s">
        <v>6547</v>
      </c>
      <c r="AL404" s="66"/>
      <c r="AM404" s="66"/>
      <c r="AN404" s="68">
        <v>41806.850451388891</v>
      </c>
      <c r="AO404" s="66"/>
      <c r="AP404" s="66" t="b">
        <v>1</v>
      </c>
      <c r="AQ404" s="66" t="b">
        <v>0</v>
      </c>
      <c r="AR404" s="66" t="b">
        <v>0</v>
      </c>
      <c r="AS404" s="66" t="s">
        <v>297</v>
      </c>
      <c r="AT404" s="66">
        <v>1</v>
      </c>
      <c r="AU404" s="69" t="s">
        <v>409</v>
      </c>
      <c r="AV404" s="66" t="b">
        <v>0</v>
      </c>
      <c r="AW404" s="66" t="s">
        <v>423</v>
      </c>
      <c r="AX404" s="69" t="s">
        <v>7108</v>
      </c>
      <c r="AY404" s="66" t="s">
        <v>66</v>
      </c>
      <c r="AZ404" s="48"/>
      <c r="BA404" s="48"/>
      <c r="BB404" s="48"/>
      <c r="BC404" s="48"/>
      <c r="BD404" s="48" t="s">
        <v>4854</v>
      </c>
      <c r="BE404" s="48" t="s">
        <v>4854</v>
      </c>
      <c r="BF404" s="118" t="s">
        <v>8999</v>
      </c>
      <c r="BG404" s="118" t="s">
        <v>8999</v>
      </c>
      <c r="BH404" s="118" t="s">
        <v>9328</v>
      </c>
      <c r="BI404" s="118" t="s">
        <v>9328</v>
      </c>
      <c r="BJ404" s="117" t="s">
        <v>9452</v>
      </c>
      <c r="BK404" s="119" t="s">
        <v>9452</v>
      </c>
      <c r="BL404" s="65" t="str">
        <f>REPLACE(INDEX(GroupVertices[Group], MATCH(Vertices[[#This Row],[Vertex]],GroupVertices[Vertex],0)),1,1,"")</f>
        <v>A</v>
      </c>
    </row>
    <row r="405" spans="1:64" x14ac:dyDescent="0.25">
      <c r="A405" s="64" t="s">
        <v>4322</v>
      </c>
      <c r="B405" s="79"/>
      <c r="C405" s="79"/>
      <c r="D405" s="87"/>
      <c r="E405" s="104"/>
      <c r="F405" s="75" t="s">
        <v>4926</v>
      </c>
      <c r="G405" s="105"/>
      <c r="H405" s="77"/>
      <c r="I405" s="90"/>
      <c r="J405" s="106"/>
      <c r="K405" s="77" t="s">
        <v>7476</v>
      </c>
      <c r="L405" s="107"/>
      <c r="M405" s="101">
        <v>2610.960205078125</v>
      </c>
      <c r="N405" s="101">
        <v>3974.94287109375</v>
      </c>
      <c r="O405" s="102"/>
      <c r="P405" s="103"/>
      <c r="Q405" s="103"/>
      <c r="R405" s="73"/>
      <c r="S405" s="48">
        <v>0</v>
      </c>
      <c r="T405" s="48">
        <v>1</v>
      </c>
      <c r="U405" s="49">
        <v>0</v>
      </c>
      <c r="V405" s="49">
        <v>4.2189999999999997E-3</v>
      </c>
      <c r="W405" s="49">
        <v>7.1570000000000002E-3</v>
      </c>
      <c r="X405" s="49">
        <v>0.54440100000000002</v>
      </c>
      <c r="Y405" s="49">
        <v>0</v>
      </c>
      <c r="Z405" s="49">
        <v>0</v>
      </c>
      <c r="AA405" s="91">
        <v>405</v>
      </c>
      <c r="AB405" s="91"/>
      <c r="AC405" s="92"/>
      <c r="AD405" s="66" t="s">
        <v>5964</v>
      </c>
      <c r="AE405" s="66">
        <v>86</v>
      </c>
      <c r="AF405" s="66">
        <v>72</v>
      </c>
      <c r="AG405" s="66">
        <v>846</v>
      </c>
      <c r="AH405" s="66">
        <v>425</v>
      </c>
      <c r="AI405" s="66"/>
      <c r="AJ405" s="66" t="s">
        <v>6306</v>
      </c>
      <c r="AK405" s="66"/>
      <c r="AL405" s="66"/>
      <c r="AM405" s="66"/>
      <c r="AN405" s="68">
        <v>41809.625289351854</v>
      </c>
      <c r="AO405" s="66"/>
      <c r="AP405" s="66" t="b">
        <v>1</v>
      </c>
      <c r="AQ405" s="66" t="b">
        <v>0</v>
      </c>
      <c r="AR405" s="66" t="b">
        <v>0</v>
      </c>
      <c r="AS405" s="66" t="s">
        <v>297</v>
      </c>
      <c r="AT405" s="66">
        <v>1</v>
      </c>
      <c r="AU405" s="69" t="s">
        <v>409</v>
      </c>
      <c r="AV405" s="66" t="b">
        <v>0</v>
      </c>
      <c r="AW405" s="66" t="s">
        <v>423</v>
      </c>
      <c r="AX405" s="69" t="s">
        <v>7109</v>
      </c>
      <c r="AY405" s="66" t="s">
        <v>66</v>
      </c>
      <c r="AZ405" s="48"/>
      <c r="BA405" s="48"/>
      <c r="BB405" s="48"/>
      <c r="BC405" s="48"/>
      <c r="BD405" s="48" t="s">
        <v>4854</v>
      </c>
      <c r="BE405" s="48" t="s">
        <v>4854</v>
      </c>
      <c r="BF405" s="118" t="s">
        <v>8999</v>
      </c>
      <c r="BG405" s="118" t="s">
        <v>8999</v>
      </c>
      <c r="BH405" s="118" t="s">
        <v>9328</v>
      </c>
      <c r="BI405" s="118" t="s">
        <v>9328</v>
      </c>
      <c r="BJ405" s="117" t="s">
        <v>1167</v>
      </c>
      <c r="BK405" s="120" t="str">
        <f>VLOOKUP(Vertices[[#This Row],[State]],'Sentiment Classification'!E:G,3,FALSE)</f>
        <v>North</v>
      </c>
      <c r="BL405" s="65" t="str">
        <f>REPLACE(INDEX(GroupVertices[Group], MATCH(Vertices[[#This Row],[Vertex]],GroupVertices[Vertex],0)),1,1,"")</f>
        <v>orth</v>
      </c>
    </row>
    <row r="406" spans="1:64" x14ac:dyDescent="0.25">
      <c r="A406" s="64" t="s">
        <v>4323</v>
      </c>
      <c r="B406" s="79"/>
      <c r="C406" s="79"/>
      <c r="D406" s="87"/>
      <c r="E406" s="104"/>
      <c r="F406" s="75" t="s">
        <v>4927</v>
      </c>
      <c r="G406" s="105"/>
      <c r="H406" s="77"/>
      <c r="I406" s="90"/>
      <c r="J406" s="106"/>
      <c r="K406" s="77" t="s">
        <v>7477</v>
      </c>
      <c r="L406" s="107"/>
      <c r="M406" s="101">
        <v>1525.2786865234375</v>
      </c>
      <c r="N406" s="101">
        <v>2504.015869140625</v>
      </c>
      <c r="O406" s="102"/>
      <c r="P406" s="103"/>
      <c r="Q406" s="103"/>
      <c r="R406" s="73"/>
      <c r="S406" s="48">
        <v>0</v>
      </c>
      <c r="T406" s="48">
        <v>1</v>
      </c>
      <c r="U406" s="49">
        <v>0</v>
      </c>
      <c r="V406" s="49">
        <v>4.2189999999999997E-3</v>
      </c>
      <c r="W406" s="49">
        <v>7.1570000000000002E-3</v>
      </c>
      <c r="X406" s="49">
        <v>0.54440100000000002</v>
      </c>
      <c r="Y406" s="49">
        <v>0</v>
      </c>
      <c r="Z406" s="49">
        <v>0</v>
      </c>
      <c r="AA406" s="91">
        <v>406</v>
      </c>
      <c r="AB406" s="91"/>
      <c r="AC406" s="92"/>
      <c r="AD406" s="66" t="s">
        <v>5965</v>
      </c>
      <c r="AE406" s="66">
        <v>1</v>
      </c>
      <c r="AF406" s="66">
        <v>5</v>
      </c>
      <c r="AG406" s="66">
        <v>54</v>
      </c>
      <c r="AH406" s="66">
        <v>24</v>
      </c>
      <c r="AI406" s="66"/>
      <c r="AJ406" s="66" t="s">
        <v>6307</v>
      </c>
      <c r="AK406" s="66"/>
      <c r="AL406" s="66"/>
      <c r="AM406" s="66"/>
      <c r="AN406" s="68">
        <v>42640.684814814813</v>
      </c>
      <c r="AO406" s="66"/>
      <c r="AP406" s="66" t="b">
        <v>1</v>
      </c>
      <c r="AQ406" s="66" t="b">
        <v>0</v>
      </c>
      <c r="AR406" s="66" t="b">
        <v>0</v>
      </c>
      <c r="AS406" s="66" t="s">
        <v>297</v>
      </c>
      <c r="AT406" s="66">
        <v>1</v>
      </c>
      <c r="AU406" s="66"/>
      <c r="AV406" s="66" t="b">
        <v>0</v>
      </c>
      <c r="AW406" s="66" t="s">
        <v>423</v>
      </c>
      <c r="AX406" s="69" t="s">
        <v>7110</v>
      </c>
      <c r="AY406" s="66" t="s">
        <v>66</v>
      </c>
      <c r="AZ406" s="48"/>
      <c r="BA406" s="48"/>
      <c r="BB406" s="48"/>
      <c r="BC406" s="48"/>
      <c r="BD406" s="48" t="s">
        <v>4854</v>
      </c>
      <c r="BE406" s="48" t="s">
        <v>4854</v>
      </c>
      <c r="BF406" s="118" t="s">
        <v>8999</v>
      </c>
      <c r="BG406" s="118" t="s">
        <v>8999</v>
      </c>
      <c r="BH406" s="118" t="s">
        <v>9328</v>
      </c>
      <c r="BI406" s="118" t="s">
        <v>9328</v>
      </c>
      <c r="BJ406" s="117" t="s">
        <v>1167</v>
      </c>
      <c r="BK406" s="120" t="str">
        <f>VLOOKUP(Vertices[[#This Row],[State]],'Sentiment Classification'!E:G,3,FALSE)</f>
        <v>North</v>
      </c>
      <c r="BL406" s="65" t="str">
        <f>REPLACE(INDEX(GroupVertices[Group], MATCH(Vertices[[#This Row],[Vertex]],GroupVertices[Vertex],0)),1,1,"")</f>
        <v>orth</v>
      </c>
    </row>
    <row r="407" spans="1:64" x14ac:dyDescent="0.25">
      <c r="A407" s="64" t="s">
        <v>4324</v>
      </c>
      <c r="B407" s="79"/>
      <c r="C407" s="79"/>
      <c r="D407" s="87"/>
      <c r="E407" s="104"/>
      <c r="F407" s="75" t="s">
        <v>4928</v>
      </c>
      <c r="G407" s="105"/>
      <c r="H407" s="77"/>
      <c r="I407" s="90"/>
      <c r="J407" s="106"/>
      <c r="K407" s="77" t="s">
        <v>7478</v>
      </c>
      <c r="L407" s="107"/>
      <c r="M407" s="101">
        <v>2061.978515625</v>
      </c>
      <c r="N407" s="101">
        <v>1829.116943359375</v>
      </c>
      <c r="O407" s="102"/>
      <c r="P407" s="103"/>
      <c r="Q407" s="103"/>
      <c r="R407" s="73"/>
      <c r="S407" s="48">
        <v>0</v>
      </c>
      <c r="T407" s="48">
        <v>1</v>
      </c>
      <c r="U407" s="49">
        <v>0</v>
      </c>
      <c r="V407" s="49">
        <v>4.2189999999999997E-3</v>
      </c>
      <c r="W407" s="49">
        <v>7.1570000000000002E-3</v>
      </c>
      <c r="X407" s="49">
        <v>0.54440100000000002</v>
      </c>
      <c r="Y407" s="49">
        <v>0</v>
      </c>
      <c r="Z407" s="49">
        <v>0</v>
      </c>
      <c r="AA407" s="91">
        <v>407</v>
      </c>
      <c r="AB407" s="91"/>
      <c r="AC407" s="92"/>
      <c r="AD407" s="66" t="s">
        <v>5966</v>
      </c>
      <c r="AE407" s="66">
        <v>1</v>
      </c>
      <c r="AF407" s="66">
        <v>0</v>
      </c>
      <c r="AG407" s="66">
        <v>56</v>
      </c>
      <c r="AH407" s="66">
        <v>10</v>
      </c>
      <c r="AI407" s="66"/>
      <c r="AJ407" s="66" t="s">
        <v>6308</v>
      </c>
      <c r="AK407" s="66"/>
      <c r="AL407" s="66"/>
      <c r="AM407" s="66"/>
      <c r="AN407" s="68">
        <v>42637.737326388888</v>
      </c>
      <c r="AO407" s="66"/>
      <c r="AP407" s="66" t="b">
        <v>1</v>
      </c>
      <c r="AQ407" s="66" t="b">
        <v>0</v>
      </c>
      <c r="AR407" s="66" t="b">
        <v>0</v>
      </c>
      <c r="AS407" s="66" t="s">
        <v>297</v>
      </c>
      <c r="AT407" s="66">
        <v>0</v>
      </c>
      <c r="AU407" s="66"/>
      <c r="AV407" s="66" t="b">
        <v>0</v>
      </c>
      <c r="AW407" s="66" t="s">
        <v>423</v>
      </c>
      <c r="AX407" s="69" t="s">
        <v>7111</v>
      </c>
      <c r="AY407" s="66" t="s">
        <v>66</v>
      </c>
      <c r="AZ407" s="48"/>
      <c r="BA407" s="48"/>
      <c r="BB407" s="48"/>
      <c r="BC407" s="48"/>
      <c r="BD407" s="48" t="s">
        <v>4854</v>
      </c>
      <c r="BE407" s="48" t="s">
        <v>4854</v>
      </c>
      <c r="BF407" s="118" t="s">
        <v>8999</v>
      </c>
      <c r="BG407" s="118" t="s">
        <v>8999</v>
      </c>
      <c r="BH407" s="118" t="s">
        <v>9328</v>
      </c>
      <c r="BI407" s="118" t="s">
        <v>9328</v>
      </c>
      <c r="BJ407" s="117" t="s">
        <v>1167</v>
      </c>
      <c r="BK407" s="120" t="str">
        <f>VLOOKUP(Vertices[[#This Row],[State]],'Sentiment Classification'!E:G,3,FALSE)</f>
        <v>North</v>
      </c>
      <c r="BL407" s="65" t="str">
        <f>REPLACE(INDEX(GroupVertices[Group], MATCH(Vertices[[#This Row],[Vertex]],GroupVertices[Vertex],0)),1,1,"")</f>
        <v>orth</v>
      </c>
    </row>
    <row r="408" spans="1:64" x14ac:dyDescent="0.25">
      <c r="A408" s="64" t="s">
        <v>4325</v>
      </c>
      <c r="B408" s="79"/>
      <c r="C408" s="79"/>
      <c r="D408" s="87"/>
      <c r="E408" s="104"/>
      <c r="F408" s="75" t="s">
        <v>4929</v>
      </c>
      <c r="G408" s="105"/>
      <c r="H408" s="77"/>
      <c r="I408" s="90"/>
      <c r="J408" s="106"/>
      <c r="K408" s="77" t="s">
        <v>7479</v>
      </c>
      <c r="L408" s="107"/>
      <c r="M408" s="101">
        <v>2809.473876953125</v>
      </c>
      <c r="N408" s="101">
        <v>2709.84619140625</v>
      </c>
      <c r="O408" s="102"/>
      <c r="P408" s="103"/>
      <c r="Q408" s="103"/>
      <c r="R408" s="73"/>
      <c r="S408" s="48">
        <v>0</v>
      </c>
      <c r="T408" s="48">
        <v>1</v>
      </c>
      <c r="U408" s="49">
        <v>0</v>
      </c>
      <c r="V408" s="49">
        <v>4.2189999999999997E-3</v>
      </c>
      <c r="W408" s="49">
        <v>7.1570000000000002E-3</v>
      </c>
      <c r="X408" s="49">
        <v>0.54440100000000002</v>
      </c>
      <c r="Y408" s="49">
        <v>0</v>
      </c>
      <c r="Z408" s="49">
        <v>0</v>
      </c>
      <c r="AA408" s="91">
        <v>408</v>
      </c>
      <c r="AB408" s="91"/>
      <c r="AC408" s="92"/>
      <c r="AD408" s="66" t="s">
        <v>5967</v>
      </c>
      <c r="AE408" s="66">
        <v>99</v>
      </c>
      <c r="AF408" s="66">
        <v>78</v>
      </c>
      <c r="AG408" s="66">
        <v>887</v>
      </c>
      <c r="AH408" s="66">
        <v>436</v>
      </c>
      <c r="AI408" s="66"/>
      <c r="AJ408" s="66" t="s">
        <v>6309</v>
      </c>
      <c r="AK408" s="66"/>
      <c r="AL408" s="66"/>
      <c r="AM408" s="66"/>
      <c r="AN408" s="68">
        <v>41806.757731481484</v>
      </c>
      <c r="AO408" s="66"/>
      <c r="AP408" s="66" t="b">
        <v>1</v>
      </c>
      <c r="AQ408" s="66" t="b">
        <v>0</v>
      </c>
      <c r="AR408" s="66" t="b">
        <v>0</v>
      </c>
      <c r="AS408" s="66" t="s">
        <v>297</v>
      </c>
      <c r="AT408" s="66">
        <v>0</v>
      </c>
      <c r="AU408" s="69" t="s">
        <v>409</v>
      </c>
      <c r="AV408" s="66" t="b">
        <v>0</v>
      </c>
      <c r="AW408" s="66" t="s">
        <v>423</v>
      </c>
      <c r="AX408" s="69" t="s">
        <v>7112</v>
      </c>
      <c r="AY408" s="66" t="s">
        <v>66</v>
      </c>
      <c r="AZ408" s="48"/>
      <c r="BA408" s="48"/>
      <c r="BB408" s="48"/>
      <c r="BC408" s="48"/>
      <c r="BD408" s="48" t="s">
        <v>4854</v>
      </c>
      <c r="BE408" s="48" t="s">
        <v>4854</v>
      </c>
      <c r="BF408" s="118" t="s">
        <v>8999</v>
      </c>
      <c r="BG408" s="118" t="s">
        <v>8999</v>
      </c>
      <c r="BH408" s="118" t="s">
        <v>9328</v>
      </c>
      <c r="BI408" s="118" t="s">
        <v>9328</v>
      </c>
      <c r="BJ408" s="117" t="s">
        <v>1167</v>
      </c>
      <c r="BK408" s="120" t="str">
        <f>VLOOKUP(Vertices[[#This Row],[State]],'Sentiment Classification'!E:G,3,FALSE)</f>
        <v>North</v>
      </c>
      <c r="BL408" s="65" t="str">
        <f>REPLACE(INDEX(GroupVertices[Group], MATCH(Vertices[[#This Row],[Vertex]],GroupVertices[Vertex],0)),1,1,"")</f>
        <v>orth</v>
      </c>
    </row>
    <row r="409" spans="1:64" x14ac:dyDescent="0.25">
      <c r="A409" s="64" t="s">
        <v>4326</v>
      </c>
      <c r="B409" s="79"/>
      <c r="C409" s="79"/>
      <c r="D409" s="87"/>
      <c r="E409" s="104"/>
      <c r="F409" s="75" t="s">
        <v>4930</v>
      </c>
      <c r="G409" s="105"/>
      <c r="H409" s="77"/>
      <c r="I409" s="90"/>
      <c r="J409" s="106"/>
      <c r="K409" s="77" t="s">
        <v>7480</v>
      </c>
      <c r="L409" s="107"/>
      <c r="M409" s="101">
        <v>1653.9105224609375</v>
      </c>
      <c r="N409" s="101">
        <v>2953.3623046875</v>
      </c>
      <c r="O409" s="102"/>
      <c r="P409" s="103"/>
      <c r="Q409" s="103"/>
      <c r="R409" s="73"/>
      <c r="S409" s="48">
        <v>0</v>
      </c>
      <c r="T409" s="48">
        <v>1</v>
      </c>
      <c r="U409" s="49">
        <v>0</v>
      </c>
      <c r="V409" s="49">
        <v>4.2189999999999997E-3</v>
      </c>
      <c r="W409" s="49">
        <v>7.1570000000000002E-3</v>
      </c>
      <c r="X409" s="49">
        <v>0.54440100000000002</v>
      </c>
      <c r="Y409" s="49">
        <v>0</v>
      </c>
      <c r="Z409" s="49">
        <v>0</v>
      </c>
      <c r="AA409" s="91">
        <v>409</v>
      </c>
      <c r="AB409" s="91"/>
      <c r="AC409" s="92"/>
      <c r="AD409" s="66" t="s">
        <v>5968</v>
      </c>
      <c r="AE409" s="66">
        <v>0</v>
      </c>
      <c r="AF409" s="66">
        <v>0</v>
      </c>
      <c r="AG409" s="66">
        <v>54</v>
      </c>
      <c r="AH409" s="66">
        <v>28</v>
      </c>
      <c r="AI409" s="66"/>
      <c r="AJ409" s="66" t="s">
        <v>6310</v>
      </c>
      <c r="AK409" s="66"/>
      <c r="AL409" s="66"/>
      <c r="AM409" s="66"/>
      <c r="AN409" s="68">
        <v>42701.317650462966</v>
      </c>
      <c r="AO409" s="66"/>
      <c r="AP409" s="66" t="b">
        <v>1</v>
      </c>
      <c r="AQ409" s="66" t="b">
        <v>0</v>
      </c>
      <c r="AR409" s="66" t="b">
        <v>0</v>
      </c>
      <c r="AS409" s="66" t="s">
        <v>297</v>
      </c>
      <c r="AT409" s="66">
        <v>1</v>
      </c>
      <c r="AU409" s="66"/>
      <c r="AV409" s="66" t="b">
        <v>0</v>
      </c>
      <c r="AW409" s="66" t="s">
        <v>423</v>
      </c>
      <c r="AX409" s="69" t="s">
        <v>7113</v>
      </c>
      <c r="AY409" s="66" t="s">
        <v>66</v>
      </c>
      <c r="AZ409" s="48"/>
      <c r="BA409" s="48"/>
      <c r="BB409" s="48"/>
      <c r="BC409" s="48"/>
      <c r="BD409" s="48" t="s">
        <v>4854</v>
      </c>
      <c r="BE409" s="48" t="s">
        <v>4854</v>
      </c>
      <c r="BF409" s="118" t="s">
        <v>8999</v>
      </c>
      <c r="BG409" s="118" t="s">
        <v>8999</v>
      </c>
      <c r="BH409" s="118" t="s">
        <v>9328</v>
      </c>
      <c r="BI409" s="118" t="s">
        <v>9328</v>
      </c>
      <c r="BJ409" s="117" t="s">
        <v>1167</v>
      </c>
      <c r="BK409" s="120" t="str">
        <f>VLOOKUP(Vertices[[#This Row],[State]],'Sentiment Classification'!E:G,3,FALSE)</f>
        <v>North</v>
      </c>
      <c r="BL409" s="65" t="str">
        <f>REPLACE(INDEX(GroupVertices[Group], MATCH(Vertices[[#This Row],[Vertex]],GroupVertices[Vertex],0)),1,1,"")</f>
        <v>orth</v>
      </c>
    </row>
    <row r="410" spans="1:64" x14ac:dyDescent="0.25">
      <c r="A410" s="64" t="s">
        <v>4327</v>
      </c>
      <c r="B410" s="79"/>
      <c r="C410" s="79"/>
      <c r="D410" s="87"/>
      <c r="E410" s="104"/>
      <c r="F410" s="75" t="s">
        <v>4931</v>
      </c>
      <c r="G410" s="105"/>
      <c r="H410" s="77"/>
      <c r="I410" s="90"/>
      <c r="J410" s="106"/>
      <c r="K410" s="77" t="s">
        <v>7481</v>
      </c>
      <c r="L410" s="107"/>
      <c r="M410" s="101">
        <v>3218.13232421875</v>
      </c>
      <c r="N410" s="101">
        <v>2406.1142578125</v>
      </c>
      <c r="O410" s="102"/>
      <c r="P410" s="103"/>
      <c r="Q410" s="103"/>
      <c r="R410" s="73"/>
      <c r="S410" s="48">
        <v>0</v>
      </c>
      <c r="T410" s="48">
        <v>1</v>
      </c>
      <c r="U410" s="49">
        <v>0</v>
      </c>
      <c r="V410" s="49">
        <v>4.2189999999999997E-3</v>
      </c>
      <c r="W410" s="49">
        <v>7.1570000000000002E-3</v>
      </c>
      <c r="X410" s="49">
        <v>0.54440100000000002</v>
      </c>
      <c r="Y410" s="49">
        <v>0</v>
      </c>
      <c r="Z410" s="49">
        <v>0</v>
      </c>
      <c r="AA410" s="91">
        <v>410</v>
      </c>
      <c r="AB410" s="91"/>
      <c r="AC410" s="92"/>
      <c r="AD410" s="66" t="s">
        <v>5969</v>
      </c>
      <c r="AE410" s="66">
        <v>124</v>
      </c>
      <c r="AF410" s="66">
        <v>91</v>
      </c>
      <c r="AG410" s="66">
        <v>903</v>
      </c>
      <c r="AH410" s="66">
        <v>480</v>
      </c>
      <c r="AI410" s="66">
        <v>-25200</v>
      </c>
      <c r="AJ410" s="66" t="s">
        <v>6311</v>
      </c>
      <c r="AK410" s="66"/>
      <c r="AL410" s="66"/>
      <c r="AM410" s="66" t="s">
        <v>391</v>
      </c>
      <c r="AN410" s="68">
        <v>41802.607685185183</v>
      </c>
      <c r="AO410" s="66"/>
      <c r="AP410" s="66" t="b">
        <v>1</v>
      </c>
      <c r="AQ410" s="66" t="b">
        <v>0</v>
      </c>
      <c r="AR410" s="66" t="b">
        <v>0</v>
      </c>
      <c r="AS410" s="66" t="s">
        <v>297</v>
      </c>
      <c r="AT410" s="66">
        <v>1</v>
      </c>
      <c r="AU410" s="69" t="s">
        <v>409</v>
      </c>
      <c r="AV410" s="66" t="b">
        <v>0</v>
      </c>
      <c r="AW410" s="66" t="s">
        <v>423</v>
      </c>
      <c r="AX410" s="69" t="s">
        <v>7114</v>
      </c>
      <c r="AY410" s="66" t="s">
        <v>66</v>
      </c>
      <c r="AZ410" s="48"/>
      <c r="BA410" s="48"/>
      <c r="BB410" s="48"/>
      <c r="BC410" s="48"/>
      <c r="BD410" s="48" t="s">
        <v>4854</v>
      </c>
      <c r="BE410" s="48" t="s">
        <v>4854</v>
      </c>
      <c r="BF410" s="118" t="s">
        <v>8999</v>
      </c>
      <c r="BG410" s="118" t="s">
        <v>8999</v>
      </c>
      <c r="BH410" s="118" t="s">
        <v>9328</v>
      </c>
      <c r="BI410" s="118" t="s">
        <v>9328</v>
      </c>
      <c r="BJ410" s="117" t="s">
        <v>1167</v>
      </c>
      <c r="BK410" s="120" t="str">
        <f>VLOOKUP(Vertices[[#This Row],[State]],'Sentiment Classification'!E:G,3,FALSE)</f>
        <v>North</v>
      </c>
      <c r="BL410" s="65" t="str">
        <f>REPLACE(INDEX(GroupVertices[Group], MATCH(Vertices[[#This Row],[Vertex]],GroupVertices[Vertex],0)),1,1,"")</f>
        <v>orth</v>
      </c>
    </row>
    <row r="411" spans="1:64" x14ac:dyDescent="0.25">
      <c r="A411" s="64" t="s">
        <v>4328</v>
      </c>
      <c r="B411" s="79"/>
      <c r="C411" s="79"/>
      <c r="D411" s="87"/>
      <c r="E411" s="104"/>
      <c r="F411" s="75" t="s">
        <v>4932</v>
      </c>
      <c r="G411" s="105"/>
      <c r="H411" s="77"/>
      <c r="I411" s="90"/>
      <c r="J411" s="106"/>
      <c r="K411" s="77" t="s">
        <v>7482</v>
      </c>
      <c r="L411" s="107"/>
      <c r="M411" s="101">
        <v>3184.0732421875</v>
      </c>
      <c r="N411" s="101">
        <v>3249.051025390625</v>
      </c>
      <c r="O411" s="102"/>
      <c r="P411" s="103"/>
      <c r="Q411" s="103"/>
      <c r="R411" s="73"/>
      <c r="S411" s="48">
        <v>0</v>
      </c>
      <c r="T411" s="48">
        <v>1</v>
      </c>
      <c r="U411" s="49">
        <v>0</v>
      </c>
      <c r="V411" s="49">
        <v>4.2189999999999997E-3</v>
      </c>
      <c r="W411" s="49">
        <v>7.1570000000000002E-3</v>
      </c>
      <c r="X411" s="49">
        <v>0.54440100000000002</v>
      </c>
      <c r="Y411" s="49">
        <v>0</v>
      </c>
      <c r="Z411" s="49">
        <v>0</v>
      </c>
      <c r="AA411" s="91">
        <v>411</v>
      </c>
      <c r="AB411" s="91"/>
      <c r="AC411" s="92"/>
      <c r="AD411" s="66" t="s">
        <v>5970</v>
      </c>
      <c r="AE411" s="66">
        <v>76</v>
      </c>
      <c r="AF411" s="66">
        <v>48</v>
      </c>
      <c r="AG411" s="66">
        <v>838</v>
      </c>
      <c r="AH411" s="66">
        <v>421</v>
      </c>
      <c r="AI411" s="66"/>
      <c r="AJ411" s="66" t="s">
        <v>6312</v>
      </c>
      <c r="AK411" s="66"/>
      <c r="AL411" s="66"/>
      <c r="AM411" s="66"/>
      <c r="AN411" s="68">
        <v>41802.6952662037</v>
      </c>
      <c r="AO411" s="66"/>
      <c r="AP411" s="66" t="b">
        <v>1</v>
      </c>
      <c r="AQ411" s="66" t="b">
        <v>0</v>
      </c>
      <c r="AR411" s="66" t="b">
        <v>0</v>
      </c>
      <c r="AS411" s="66" t="s">
        <v>297</v>
      </c>
      <c r="AT411" s="66">
        <v>2</v>
      </c>
      <c r="AU411" s="69" t="s">
        <v>409</v>
      </c>
      <c r="AV411" s="66" t="b">
        <v>0</v>
      </c>
      <c r="AW411" s="66" t="s">
        <v>423</v>
      </c>
      <c r="AX411" s="69" t="s">
        <v>7115</v>
      </c>
      <c r="AY411" s="66" t="s">
        <v>66</v>
      </c>
      <c r="AZ411" s="48"/>
      <c r="BA411" s="48"/>
      <c r="BB411" s="48"/>
      <c r="BC411" s="48"/>
      <c r="BD411" s="48" t="s">
        <v>4854</v>
      </c>
      <c r="BE411" s="48" t="s">
        <v>4854</v>
      </c>
      <c r="BF411" s="118" t="s">
        <v>8999</v>
      </c>
      <c r="BG411" s="118" t="s">
        <v>8999</v>
      </c>
      <c r="BH411" s="118" t="s">
        <v>9328</v>
      </c>
      <c r="BI411" s="118" t="s">
        <v>9328</v>
      </c>
      <c r="BJ411" s="117" t="s">
        <v>1167</v>
      </c>
      <c r="BK411" s="120" t="str">
        <f>VLOOKUP(Vertices[[#This Row],[State]],'Sentiment Classification'!E:G,3,FALSE)</f>
        <v>North</v>
      </c>
      <c r="BL411" s="65" t="str">
        <f>REPLACE(INDEX(GroupVertices[Group], MATCH(Vertices[[#This Row],[Vertex]],GroupVertices[Vertex],0)),1,1,"")</f>
        <v>orth</v>
      </c>
    </row>
    <row r="412" spans="1:64" x14ac:dyDescent="0.25">
      <c r="A412" s="64" t="s">
        <v>4329</v>
      </c>
      <c r="B412" s="79"/>
      <c r="C412" s="79"/>
      <c r="D412" s="87"/>
      <c r="E412" s="104"/>
      <c r="F412" s="75" t="s">
        <v>4933</v>
      </c>
      <c r="G412" s="105"/>
      <c r="H412" s="77"/>
      <c r="I412" s="90"/>
      <c r="J412" s="106"/>
      <c r="K412" s="77" t="s">
        <v>7483</v>
      </c>
      <c r="L412" s="107"/>
      <c r="M412" s="101">
        <v>1779.5526123046875</v>
      </c>
      <c r="N412" s="101">
        <v>3188.3818359375</v>
      </c>
      <c r="O412" s="102"/>
      <c r="P412" s="103"/>
      <c r="Q412" s="103"/>
      <c r="R412" s="73"/>
      <c r="S412" s="48">
        <v>0</v>
      </c>
      <c r="T412" s="48">
        <v>1</v>
      </c>
      <c r="U412" s="49">
        <v>0</v>
      </c>
      <c r="V412" s="49">
        <v>4.2189999999999997E-3</v>
      </c>
      <c r="W412" s="49">
        <v>7.1570000000000002E-3</v>
      </c>
      <c r="X412" s="49">
        <v>0.54440100000000002</v>
      </c>
      <c r="Y412" s="49">
        <v>0</v>
      </c>
      <c r="Z412" s="49">
        <v>0</v>
      </c>
      <c r="AA412" s="91">
        <v>412</v>
      </c>
      <c r="AB412" s="91"/>
      <c r="AC412" s="92"/>
      <c r="AD412" s="66" t="s">
        <v>5971</v>
      </c>
      <c r="AE412" s="66">
        <v>0</v>
      </c>
      <c r="AF412" s="66">
        <v>1</v>
      </c>
      <c r="AG412" s="66">
        <v>53</v>
      </c>
      <c r="AH412" s="66">
        <v>18</v>
      </c>
      <c r="AI412" s="66"/>
      <c r="AJ412" s="66" t="s">
        <v>6313</v>
      </c>
      <c r="AK412" s="66"/>
      <c r="AL412" s="66"/>
      <c r="AM412" s="66"/>
      <c r="AN412" s="68">
        <v>42701.806377314817</v>
      </c>
      <c r="AO412" s="66"/>
      <c r="AP412" s="66" t="b">
        <v>1</v>
      </c>
      <c r="AQ412" s="66" t="b">
        <v>0</v>
      </c>
      <c r="AR412" s="66" t="b">
        <v>0</v>
      </c>
      <c r="AS412" s="66" t="s">
        <v>297</v>
      </c>
      <c r="AT412" s="66">
        <v>2</v>
      </c>
      <c r="AU412" s="66"/>
      <c r="AV412" s="66" t="b">
        <v>0</v>
      </c>
      <c r="AW412" s="66" t="s">
        <v>423</v>
      </c>
      <c r="AX412" s="69" t="s">
        <v>7116</v>
      </c>
      <c r="AY412" s="66" t="s">
        <v>66</v>
      </c>
      <c r="AZ412" s="48"/>
      <c r="BA412" s="48"/>
      <c r="BB412" s="48"/>
      <c r="BC412" s="48"/>
      <c r="BD412" s="48" t="s">
        <v>4854</v>
      </c>
      <c r="BE412" s="48" t="s">
        <v>4854</v>
      </c>
      <c r="BF412" s="118" t="s">
        <v>8999</v>
      </c>
      <c r="BG412" s="118" t="s">
        <v>8999</v>
      </c>
      <c r="BH412" s="118" t="s">
        <v>9328</v>
      </c>
      <c r="BI412" s="118" t="s">
        <v>9328</v>
      </c>
      <c r="BJ412" s="117" t="s">
        <v>1167</v>
      </c>
      <c r="BK412" s="120" t="str">
        <f>VLOOKUP(Vertices[[#This Row],[State]],'Sentiment Classification'!E:G,3,FALSE)</f>
        <v>North</v>
      </c>
      <c r="BL412" s="65" t="str">
        <f>REPLACE(INDEX(GroupVertices[Group], MATCH(Vertices[[#This Row],[Vertex]],GroupVertices[Vertex],0)),1,1,"")</f>
        <v>orth</v>
      </c>
    </row>
    <row r="413" spans="1:64" x14ac:dyDescent="0.25">
      <c r="A413" s="64" t="s">
        <v>4330</v>
      </c>
      <c r="B413" s="79"/>
      <c r="C413" s="79"/>
      <c r="D413" s="87"/>
      <c r="E413" s="104"/>
      <c r="F413" s="75" t="s">
        <v>4934</v>
      </c>
      <c r="G413" s="105"/>
      <c r="H413" s="77"/>
      <c r="I413" s="90"/>
      <c r="J413" s="106"/>
      <c r="K413" s="77" t="s">
        <v>7484</v>
      </c>
      <c r="L413" s="107"/>
      <c r="M413" s="101">
        <v>2949.61181640625</v>
      </c>
      <c r="N413" s="101">
        <v>2947.540771484375</v>
      </c>
      <c r="O413" s="102"/>
      <c r="P413" s="103"/>
      <c r="Q413" s="103"/>
      <c r="R413" s="73"/>
      <c r="S413" s="48">
        <v>0</v>
      </c>
      <c r="T413" s="48">
        <v>1</v>
      </c>
      <c r="U413" s="49">
        <v>0</v>
      </c>
      <c r="V413" s="49">
        <v>4.2189999999999997E-3</v>
      </c>
      <c r="W413" s="49">
        <v>7.1570000000000002E-3</v>
      </c>
      <c r="X413" s="49">
        <v>0.54440100000000002</v>
      </c>
      <c r="Y413" s="49">
        <v>0</v>
      </c>
      <c r="Z413" s="49">
        <v>0</v>
      </c>
      <c r="AA413" s="91">
        <v>413</v>
      </c>
      <c r="AB413" s="91"/>
      <c r="AC413" s="92"/>
      <c r="AD413" s="66" t="s">
        <v>5972</v>
      </c>
      <c r="AE413" s="66">
        <v>0</v>
      </c>
      <c r="AF413" s="66">
        <v>0</v>
      </c>
      <c r="AG413" s="66">
        <v>39</v>
      </c>
      <c r="AH413" s="66">
        <v>11</v>
      </c>
      <c r="AI413" s="66"/>
      <c r="AJ413" s="66" t="s">
        <v>6314</v>
      </c>
      <c r="AK413" s="66"/>
      <c r="AL413" s="66"/>
      <c r="AM413" s="66"/>
      <c r="AN413" s="68">
        <v>41790.757592592592</v>
      </c>
      <c r="AO413" s="66"/>
      <c r="AP413" s="66" t="b">
        <v>1</v>
      </c>
      <c r="AQ413" s="66" t="b">
        <v>0</v>
      </c>
      <c r="AR413" s="66" t="b">
        <v>0</v>
      </c>
      <c r="AS413" s="66" t="s">
        <v>297</v>
      </c>
      <c r="AT413" s="66">
        <v>0</v>
      </c>
      <c r="AU413" s="69" t="s">
        <v>409</v>
      </c>
      <c r="AV413" s="66" t="b">
        <v>0</v>
      </c>
      <c r="AW413" s="66" t="s">
        <v>423</v>
      </c>
      <c r="AX413" s="69" t="s">
        <v>7117</v>
      </c>
      <c r="AY413" s="66" t="s">
        <v>66</v>
      </c>
      <c r="AZ413" s="48"/>
      <c r="BA413" s="48"/>
      <c r="BB413" s="48"/>
      <c r="BC413" s="48"/>
      <c r="BD413" s="48" t="s">
        <v>4854</v>
      </c>
      <c r="BE413" s="48" t="s">
        <v>4854</v>
      </c>
      <c r="BF413" s="118" t="s">
        <v>8999</v>
      </c>
      <c r="BG413" s="118" t="s">
        <v>8999</v>
      </c>
      <c r="BH413" s="118" t="s">
        <v>9328</v>
      </c>
      <c r="BI413" s="118" t="s">
        <v>9328</v>
      </c>
      <c r="BJ413" s="117" t="s">
        <v>1167</v>
      </c>
      <c r="BK413" s="120" t="str">
        <f>VLOOKUP(Vertices[[#This Row],[State]],'Sentiment Classification'!E:G,3,FALSE)</f>
        <v>North</v>
      </c>
      <c r="BL413" s="65" t="str">
        <f>REPLACE(INDEX(GroupVertices[Group], MATCH(Vertices[[#This Row],[Vertex]],GroupVertices[Vertex],0)),1,1,"")</f>
        <v>orth</v>
      </c>
    </row>
    <row r="414" spans="1:64" x14ac:dyDescent="0.25">
      <c r="A414" s="64" t="s">
        <v>4331</v>
      </c>
      <c r="B414" s="79"/>
      <c r="C414" s="79"/>
      <c r="D414" s="87"/>
      <c r="E414" s="104"/>
      <c r="F414" s="75" t="s">
        <v>4935</v>
      </c>
      <c r="G414" s="105"/>
      <c r="H414" s="77"/>
      <c r="I414" s="90"/>
      <c r="J414" s="106"/>
      <c r="K414" s="77" t="s">
        <v>7485</v>
      </c>
      <c r="L414" s="107"/>
      <c r="M414" s="101">
        <v>2079.781494140625</v>
      </c>
      <c r="N414" s="101">
        <v>3750.149658203125</v>
      </c>
      <c r="O414" s="102"/>
      <c r="P414" s="103"/>
      <c r="Q414" s="103"/>
      <c r="R414" s="73"/>
      <c r="S414" s="48">
        <v>0</v>
      </c>
      <c r="T414" s="48">
        <v>1</v>
      </c>
      <c r="U414" s="49">
        <v>0</v>
      </c>
      <c r="V414" s="49">
        <v>4.2189999999999997E-3</v>
      </c>
      <c r="W414" s="49">
        <v>7.1570000000000002E-3</v>
      </c>
      <c r="X414" s="49">
        <v>0.54440100000000002</v>
      </c>
      <c r="Y414" s="49">
        <v>0</v>
      </c>
      <c r="Z414" s="49">
        <v>0</v>
      </c>
      <c r="AA414" s="91">
        <v>414</v>
      </c>
      <c r="AB414" s="91"/>
      <c r="AC414" s="92"/>
      <c r="AD414" s="66" t="s">
        <v>5973</v>
      </c>
      <c r="AE414" s="66">
        <v>0</v>
      </c>
      <c r="AF414" s="66">
        <v>0</v>
      </c>
      <c r="AG414" s="66">
        <v>56</v>
      </c>
      <c r="AH414" s="66">
        <v>28</v>
      </c>
      <c r="AI414" s="66"/>
      <c r="AJ414" s="66" t="s">
        <v>6315</v>
      </c>
      <c r="AK414" s="66"/>
      <c r="AL414" s="66"/>
      <c r="AM414" s="66"/>
      <c r="AN414" s="68">
        <v>42701.379803240743</v>
      </c>
      <c r="AO414" s="66"/>
      <c r="AP414" s="66" t="b">
        <v>1</v>
      </c>
      <c r="AQ414" s="66" t="b">
        <v>0</v>
      </c>
      <c r="AR414" s="66" t="b">
        <v>0</v>
      </c>
      <c r="AS414" s="66" t="s">
        <v>297</v>
      </c>
      <c r="AT414" s="66">
        <v>1</v>
      </c>
      <c r="AU414" s="66"/>
      <c r="AV414" s="66" t="b">
        <v>0</v>
      </c>
      <c r="AW414" s="66" t="s">
        <v>423</v>
      </c>
      <c r="AX414" s="69" t="s">
        <v>7118</v>
      </c>
      <c r="AY414" s="66" t="s">
        <v>66</v>
      </c>
      <c r="AZ414" s="48"/>
      <c r="BA414" s="48"/>
      <c r="BB414" s="48"/>
      <c r="BC414" s="48"/>
      <c r="BD414" s="48" t="s">
        <v>4854</v>
      </c>
      <c r="BE414" s="48" t="s">
        <v>4854</v>
      </c>
      <c r="BF414" s="118" t="s">
        <v>8999</v>
      </c>
      <c r="BG414" s="118" t="s">
        <v>8999</v>
      </c>
      <c r="BH414" s="118" t="s">
        <v>9328</v>
      </c>
      <c r="BI414" s="118" t="s">
        <v>9328</v>
      </c>
      <c r="BJ414" s="117" t="s">
        <v>1167</v>
      </c>
      <c r="BK414" s="120" t="str">
        <f>VLOOKUP(Vertices[[#This Row],[State]],'Sentiment Classification'!E:G,3,FALSE)</f>
        <v>North</v>
      </c>
      <c r="BL414" s="65" t="str">
        <f>REPLACE(INDEX(GroupVertices[Group], MATCH(Vertices[[#This Row],[Vertex]],GroupVertices[Vertex],0)),1,1,"")</f>
        <v>orth</v>
      </c>
    </row>
    <row r="415" spans="1:64" x14ac:dyDescent="0.25">
      <c r="A415" s="64" t="s">
        <v>4332</v>
      </c>
      <c r="B415" s="79"/>
      <c r="C415" s="79"/>
      <c r="D415" s="87"/>
      <c r="E415" s="104"/>
      <c r="F415" s="75" t="s">
        <v>4936</v>
      </c>
      <c r="G415" s="105"/>
      <c r="H415" s="77"/>
      <c r="I415" s="90"/>
      <c r="J415" s="106"/>
      <c r="K415" s="77" t="s">
        <v>7486</v>
      </c>
      <c r="L415" s="107"/>
      <c r="M415" s="101">
        <v>2210.735595703125</v>
      </c>
      <c r="N415" s="101">
        <v>3206.947265625</v>
      </c>
      <c r="O415" s="102"/>
      <c r="P415" s="103"/>
      <c r="Q415" s="103"/>
      <c r="R415" s="73"/>
      <c r="S415" s="48">
        <v>0</v>
      </c>
      <c r="T415" s="48">
        <v>1</v>
      </c>
      <c r="U415" s="49">
        <v>0</v>
      </c>
      <c r="V415" s="49">
        <v>4.2189999999999997E-3</v>
      </c>
      <c r="W415" s="49">
        <v>7.1570000000000002E-3</v>
      </c>
      <c r="X415" s="49">
        <v>0.54440100000000002</v>
      </c>
      <c r="Y415" s="49">
        <v>0</v>
      </c>
      <c r="Z415" s="49">
        <v>0</v>
      </c>
      <c r="AA415" s="91">
        <v>415</v>
      </c>
      <c r="AB415" s="91"/>
      <c r="AC415" s="92"/>
      <c r="AD415" s="66" t="s">
        <v>5974</v>
      </c>
      <c r="AE415" s="66">
        <v>0</v>
      </c>
      <c r="AF415" s="66">
        <v>1</v>
      </c>
      <c r="AG415" s="66">
        <v>55</v>
      </c>
      <c r="AH415" s="66">
        <v>17</v>
      </c>
      <c r="AI415" s="66"/>
      <c r="AJ415" s="66" t="s">
        <v>6316</v>
      </c>
      <c r="AK415" s="66"/>
      <c r="AL415" s="66"/>
      <c r="AM415" s="66"/>
      <c r="AN415" s="68">
        <v>42702.3590625</v>
      </c>
      <c r="AO415" s="66"/>
      <c r="AP415" s="66" t="b">
        <v>1</v>
      </c>
      <c r="AQ415" s="66" t="b">
        <v>0</v>
      </c>
      <c r="AR415" s="66" t="b">
        <v>0</v>
      </c>
      <c r="AS415" s="66" t="s">
        <v>297</v>
      </c>
      <c r="AT415" s="66">
        <v>2</v>
      </c>
      <c r="AU415" s="66"/>
      <c r="AV415" s="66" t="b">
        <v>0</v>
      </c>
      <c r="AW415" s="66" t="s">
        <v>423</v>
      </c>
      <c r="AX415" s="69" t="s">
        <v>7119</v>
      </c>
      <c r="AY415" s="66" t="s">
        <v>66</v>
      </c>
      <c r="AZ415" s="48"/>
      <c r="BA415" s="48"/>
      <c r="BB415" s="48"/>
      <c r="BC415" s="48"/>
      <c r="BD415" s="48" t="s">
        <v>4854</v>
      </c>
      <c r="BE415" s="48" t="s">
        <v>4854</v>
      </c>
      <c r="BF415" s="118" t="s">
        <v>8999</v>
      </c>
      <c r="BG415" s="118" t="s">
        <v>8999</v>
      </c>
      <c r="BH415" s="118" t="s">
        <v>9328</v>
      </c>
      <c r="BI415" s="118" t="s">
        <v>9328</v>
      </c>
      <c r="BJ415" s="117" t="s">
        <v>1167</v>
      </c>
      <c r="BK415" s="120" t="str">
        <f>VLOOKUP(Vertices[[#This Row],[State]],'Sentiment Classification'!E:G,3,FALSE)</f>
        <v>North</v>
      </c>
      <c r="BL415" s="65" t="str">
        <f>REPLACE(INDEX(GroupVertices[Group], MATCH(Vertices[[#This Row],[Vertex]],GroupVertices[Vertex],0)),1,1,"")</f>
        <v>orth</v>
      </c>
    </row>
    <row r="416" spans="1:64" x14ac:dyDescent="0.25">
      <c r="A416" s="64" t="s">
        <v>4333</v>
      </c>
      <c r="B416" s="79"/>
      <c r="C416" s="79"/>
      <c r="D416" s="87"/>
      <c r="E416" s="104"/>
      <c r="F416" s="75" t="s">
        <v>4937</v>
      </c>
      <c r="G416" s="105"/>
      <c r="H416" s="77"/>
      <c r="I416" s="90"/>
      <c r="J416" s="106"/>
      <c r="K416" s="77" t="s">
        <v>7487</v>
      </c>
      <c r="L416" s="107"/>
      <c r="M416" s="101">
        <v>1845.1416015625</v>
      </c>
      <c r="N416" s="101">
        <v>1965.2572021484375</v>
      </c>
      <c r="O416" s="102"/>
      <c r="P416" s="103"/>
      <c r="Q416" s="103"/>
      <c r="R416" s="73"/>
      <c r="S416" s="48">
        <v>0</v>
      </c>
      <c r="T416" s="48">
        <v>1</v>
      </c>
      <c r="U416" s="49">
        <v>0</v>
      </c>
      <c r="V416" s="49">
        <v>4.2189999999999997E-3</v>
      </c>
      <c r="W416" s="49">
        <v>7.1570000000000002E-3</v>
      </c>
      <c r="X416" s="49">
        <v>0.54440100000000002</v>
      </c>
      <c r="Y416" s="49">
        <v>0</v>
      </c>
      <c r="Z416" s="49">
        <v>0</v>
      </c>
      <c r="AA416" s="91">
        <v>416</v>
      </c>
      <c r="AB416" s="91"/>
      <c r="AC416" s="92"/>
      <c r="AD416" s="66" t="s">
        <v>5975</v>
      </c>
      <c r="AE416" s="66">
        <v>0</v>
      </c>
      <c r="AF416" s="66">
        <v>0</v>
      </c>
      <c r="AG416" s="66">
        <v>50</v>
      </c>
      <c r="AH416" s="66">
        <v>17</v>
      </c>
      <c r="AI416" s="66"/>
      <c r="AJ416" s="66" t="s">
        <v>6317</v>
      </c>
      <c r="AK416" s="66"/>
      <c r="AL416" s="66"/>
      <c r="AM416" s="66"/>
      <c r="AN416" s="68">
        <v>42702.402546296296</v>
      </c>
      <c r="AO416" s="66"/>
      <c r="AP416" s="66" t="b">
        <v>1</v>
      </c>
      <c r="AQ416" s="66" t="b">
        <v>0</v>
      </c>
      <c r="AR416" s="66" t="b">
        <v>0</v>
      </c>
      <c r="AS416" s="66" t="s">
        <v>297</v>
      </c>
      <c r="AT416" s="66">
        <v>0</v>
      </c>
      <c r="AU416" s="66"/>
      <c r="AV416" s="66" t="b">
        <v>0</v>
      </c>
      <c r="AW416" s="66" t="s">
        <v>423</v>
      </c>
      <c r="AX416" s="69" t="s">
        <v>7120</v>
      </c>
      <c r="AY416" s="66" t="s">
        <v>66</v>
      </c>
      <c r="AZ416" s="48"/>
      <c r="BA416" s="48"/>
      <c r="BB416" s="48"/>
      <c r="BC416" s="48"/>
      <c r="BD416" s="48" t="s">
        <v>4854</v>
      </c>
      <c r="BE416" s="48" t="s">
        <v>4854</v>
      </c>
      <c r="BF416" s="118" t="s">
        <v>8999</v>
      </c>
      <c r="BG416" s="118" t="s">
        <v>8999</v>
      </c>
      <c r="BH416" s="118" t="s">
        <v>9328</v>
      </c>
      <c r="BI416" s="118" t="s">
        <v>9328</v>
      </c>
      <c r="BJ416" s="117" t="s">
        <v>1167</v>
      </c>
      <c r="BK416" s="120" t="str">
        <f>VLOOKUP(Vertices[[#This Row],[State]],'Sentiment Classification'!E:G,3,FALSE)</f>
        <v>North</v>
      </c>
      <c r="BL416" s="65" t="str">
        <f>REPLACE(INDEX(GroupVertices[Group], MATCH(Vertices[[#This Row],[Vertex]],GroupVertices[Vertex],0)),1,1,"")</f>
        <v>orth</v>
      </c>
    </row>
    <row r="417" spans="1:64" x14ac:dyDescent="0.25">
      <c r="A417" s="64" t="s">
        <v>4334</v>
      </c>
      <c r="B417" s="79"/>
      <c r="C417" s="79"/>
      <c r="D417" s="87"/>
      <c r="E417" s="104"/>
      <c r="F417" s="75" t="s">
        <v>4938</v>
      </c>
      <c r="G417" s="105"/>
      <c r="H417" s="77"/>
      <c r="I417" s="90"/>
      <c r="J417" s="106"/>
      <c r="K417" s="77" t="s">
        <v>7488</v>
      </c>
      <c r="L417" s="107"/>
      <c r="M417" s="101">
        <v>2978.66650390625</v>
      </c>
      <c r="N417" s="101">
        <v>2025.589599609375</v>
      </c>
      <c r="O417" s="102"/>
      <c r="P417" s="103"/>
      <c r="Q417" s="103"/>
      <c r="R417" s="73"/>
      <c r="S417" s="48">
        <v>0</v>
      </c>
      <c r="T417" s="48">
        <v>1</v>
      </c>
      <c r="U417" s="49">
        <v>0</v>
      </c>
      <c r="V417" s="49">
        <v>4.2189999999999997E-3</v>
      </c>
      <c r="W417" s="49">
        <v>7.1570000000000002E-3</v>
      </c>
      <c r="X417" s="49">
        <v>0.54440100000000002</v>
      </c>
      <c r="Y417" s="49">
        <v>0</v>
      </c>
      <c r="Z417" s="49">
        <v>0</v>
      </c>
      <c r="AA417" s="91">
        <v>417</v>
      </c>
      <c r="AB417" s="91"/>
      <c r="AC417" s="92"/>
      <c r="AD417" s="66" t="s">
        <v>5976</v>
      </c>
      <c r="AE417" s="66">
        <v>0</v>
      </c>
      <c r="AF417" s="66">
        <v>1</v>
      </c>
      <c r="AG417" s="66">
        <v>53</v>
      </c>
      <c r="AH417" s="66">
        <v>19</v>
      </c>
      <c r="AI417" s="66"/>
      <c r="AJ417" s="66" t="s">
        <v>6318</v>
      </c>
      <c r="AK417" s="66"/>
      <c r="AL417" s="66"/>
      <c r="AM417" s="66"/>
      <c r="AN417" s="68">
        <v>42701.807685185187</v>
      </c>
      <c r="AO417" s="66"/>
      <c r="AP417" s="66" t="b">
        <v>1</v>
      </c>
      <c r="AQ417" s="66" t="b">
        <v>0</v>
      </c>
      <c r="AR417" s="66" t="b">
        <v>0</v>
      </c>
      <c r="AS417" s="66" t="s">
        <v>297</v>
      </c>
      <c r="AT417" s="66">
        <v>0</v>
      </c>
      <c r="AU417" s="66"/>
      <c r="AV417" s="66" t="b">
        <v>0</v>
      </c>
      <c r="AW417" s="66" t="s">
        <v>423</v>
      </c>
      <c r="AX417" s="69" t="s">
        <v>7121</v>
      </c>
      <c r="AY417" s="66" t="s">
        <v>66</v>
      </c>
      <c r="AZ417" s="48"/>
      <c r="BA417" s="48"/>
      <c r="BB417" s="48"/>
      <c r="BC417" s="48"/>
      <c r="BD417" s="48" t="s">
        <v>4854</v>
      </c>
      <c r="BE417" s="48" t="s">
        <v>4854</v>
      </c>
      <c r="BF417" s="118" t="s">
        <v>8999</v>
      </c>
      <c r="BG417" s="118" t="s">
        <v>8999</v>
      </c>
      <c r="BH417" s="118" t="s">
        <v>9328</v>
      </c>
      <c r="BI417" s="118" t="s">
        <v>9328</v>
      </c>
      <c r="BJ417" s="117" t="s">
        <v>1167</v>
      </c>
      <c r="BK417" s="120" t="str">
        <f>VLOOKUP(Vertices[[#This Row],[State]],'Sentiment Classification'!E:G,3,FALSE)</f>
        <v>North</v>
      </c>
      <c r="BL417" s="65" t="str">
        <f>REPLACE(INDEX(GroupVertices[Group], MATCH(Vertices[[#This Row],[Vertex]],GroupVertices[Vertex],0)),1,1,"")</f>
        <v>orth</v>
      </c>
    </row>
    <row r="418" spans="1:64" x14ac:dyDescent="0.25">
      <c r="A418" s="64" t="s">
        <v>4335</v>
      </c>
      <c r="B418" s="79"/>
      <c r="C418" s="79"/>
      <c r="D418" s="87"/>
      <c r="E418" s="104"/>
      <c r="F418" s="75" t="s">
        <v>4939</v>
      </c>
      <c r="G418" s="105"/>
      <c r="H418" s="77"/>
      <c r="I418" s="90"/>
      <c r="J418" s="106"/>
      <c r="K418" s="77" t="s">
        <v>7489</v>
      </c>
      <c r="L418" s="107"/>
      <c r="M418" s="101">
        <v>2646.86474609375</v>
      </c>
      <c r="N418" s="101">
        <v>1809.29345703125</v>
      </c>
      <c r="O418" s="102"/>
      <c r="P418" s="103"/>
      <c r="Q418" s="103"/>
      <c r="R418" s="73"/>
      <c r="S418" s="48">
        <v>0</v>
      </c>
      <c r="T418" s="48">
        <v>1</v>
      </c>
      <c r="U418" s="49">
        <v>0</v>
      </c>
      <c r="V418" s="49">
        <v>4.2189999999999997E-3</v>
      </c>
      <c r="W418" s="49">
        <v>7.1570000000000002E-3</v>
      </c>
      <c r="X418" s="49">
        <v>0.54440100000000002</v>
      </c>
      <c r="Y418" s="49">
        <v>0</v>
      </c>
      <c r="Z418" s="49">
        <v>0</v>
      </c>
      <c r="AA418" s="91">
        <v>418</v>
      </c>
      <c r="AB418" s="91"/>
      <c r="AC418" s="92"/>
      <c r="AD418" s="66" t="s">
        <v>5977</v>
      </c>
      <c r="AE418" s="66">
        <v>0</v>
      </c>
      <c r="AF418" s="66">
        <v>1</v>
      </c>
      <c r="AG418" s="66">
        <v>50</v>
      </c>
      <c r="AH418" s="66">
        <v>17</v>
      </c>
      <c r="AI418" s="66"/>
      <c r="AJ418" s="66" t="s">
        <v>6319</v>
      </c>
      <c r="AK418" s="66"/>
      <c r="AL418" s="66"/>
      <c r="AM418" s="66"/>
      <c r="AN418" s="68">
        <v>42701.314837962964</v>
      </c>
      <c r="AO418" s="66"/>
      <c r="AP418" s="66" t="b">
        <v>1</v>
      </c>
      <c r="AQ418" s="66" t="b">
        <v>0</v>
      </c>
      <c r="AR418" s="66" t="b">
        <v>0</v>
      </c>
      <c r="AS418" s="66" t="s">
        <v>297</v>
      </c>
      <c r="AT418" s="66">
        <v>1</v>
      </c>
      <c r="AU418" s="66"/>
      <c r="AV418" s="66" t="b">
        <v>0</v>
      </c>
      <c r="AW418" s="66" t="s">
        <v>423</v>
      </c>
      <c r="AX418" s="69" t="s">
        <v>7122</v>
      </c>
      <c r="AY418" s="66" t="s">
        <v>66</v>
      </c>
      <c r="AZ418" s="48"/>
      <c r="BA418" s="48"/>
      <c r="BB418" s="48"/>
      <c r="BC418" s="48"/>
      <c r="BD418" s="48" t="s">
        <v>4854</v>
      </c>
      <c r="BE418" s="48" t="s">
        <v>4854</v>
      </c>
      <c r="BF418" s="118" t="s">
        <v>8999</v>
      </c>
      <c r="BG418" s="118" t="s">
        <v>8999</v>
      </c>
      <c r="BH418" s="118" t="s">
        <v>9328</v>
      </c>
      <c r="BI418" s="118" t="s">
        <v>9328</v>
      </c>
      <c r="BJ418" s="117" t="s">
        <v>1167</v>
      </c>
      <c r="BK418" s="120" t="str">
        <f>VLOOKUP(Vertices[[#This Row],[State]],'Sentiment Classification'!E:G,3,FALSE)</f>
        <v>North</v>
      </c>
      <c r="BL418" s="65" t="str">
        <f>REPLACE(INDEX(GroupVertices[Group], MATCH(Vertices[[#This Row],[Vertex]],GroupVertices[Vertex],0)),1,1,"")</f>
        <v>orth</v>
      </c>
    </row>
    <row r="419" spans="1:64" x14ac:dyDescent="0.25">
      <c r="A419" s="64" t="s">
        <v>4336</v>
      </c>
      <c r="B419" s="79"/>
      <c r="C419" s="79"/>
      <c r="D419" s="87"/>
      <c r="E419" s="104"/>
      <c r="F419" s="75" t="s">
        <v>4940</v>
      </c>
      <c r="G419" s="105"/>
      <c r="H419" s="77"/>
      <c r="I419" s="90"/>
      <c r="J419" s="106"/>
      <c r="K419" s="77" t="s">
        <v>7490</v>
      </c>
      <c r="L419" s="107"/>
      <c r="M419" s="101">
        <v>2474.078369140625</v>
      </c>
      <c r="N419" s="101">
        <v>2553.9873046875</v>
      </c>
      <c r="O419" s="102"/>
      <c r="P419" s="103"/>
      <c r="Q419" s="103"/>
      <c r="R419" s="73"/>
      <c r="S419" s="48">
        <v>0</v>
      </c>
      <c r="T419" s="48">
        <v>1</v>
      </c>
      <c r="U419" s="49">
        <v>0</v>
      </c>
      <c r="V419" s="49">
        <v>4.2189999999999997E-3</v>
      </c>
      <c r="W419" s="49">
        <v>7.1570000000000002E-3</v>
      </c>
      <c r="X419" s="49">
        <v>0.54440100000000002</v>
      </c>
      <c r="Y419" s="49">
        <v>0</v>
      </c>
      <c r="Z419" s="49">
        <v>0</v>
      </c>
      <c r="AA419" s="91">
        <v>419</v>
      </c>
      <c r="AB419" s="91"/>
      <c r="AC419" s="92"/>
      <c r="AD419" s="66" t="s">
        <v>5978</v>
      </c>
      <c r="AE419" s="66">
        <v>0</v>
      </c>
      <c r="AF419" s="66">
        <v>0</v>
      </c>
      <c r="AG419" s="66">
        <v>59</v>
      </c>
      <c r="AH419" s="66">
        <v>19</v>
      </c>
      <c r="AI419" s="66"/>
      <c r="AJ419" s="66" t="s">
        <v>6320</v>
      </c>
      <c r="AK419" s="66"/>
      <c r="AL419" s="66"/>
      <c r="AM419" s="66"/>
      <c r="AN419" s="68">
        <v>42701.442546296297</v>
      </c>
      <c r="AO419" s="66"/>
      <c r="AP419" s="66" t="b">
        <v>1</v>
      </c>
      <c r="AQ419" s="66" t="b">
        <v>0</v>
      </c>
      <c r="AR419" s="66" t="b">
        <v>0</v>
      </c>
      <c r="AS419" s="66" t="s">
        <v>297</v>
      </c>
      <c r="AT419" s="66">
        <v>0</v>
      </c>
      <c r="AU419" s="66"/>
      <c r="AV419" s="66" t="b">
        <v>0</v>
      </c>
      <c r="AW419" s="66" t="s">
        <v>423</v>
      </c>
      <c r="AX419" s="69" t="s">
        <v>7123</v>
      </c>
      <c r="AY419" s="66" t="s">
        <v>66</v>
      </c>
      <c r="AZ419" s="48"/>
      <c r="BA419" s="48"/>
      <c r="BB419" s="48"/>
      <c r="BC419" s="48"/>
      <c r="BD419" s="48" t="s">
        <v>4854</v>
      </c>
      <c r="BE419" s="48" t="s">
        <v>4854</v>
      </c>
      <c r="BF419" s="118" t="s">
        <v>8999</v>
      </c>
      <c r="BG419" s="118" t="s">
        <v>8999</v>
      </c>
      <c r="BH419" s="118" t="s">
        <v>9328</v>
      </c>
      <c r="BI419" s="118" t="s">
        <v>9328</v>
      </c>
      <c r="BJ419" s="117" t="s">
        <v>1167</v>
      </c>
      <c r="BK419" s="120" t="str">
        <f>VLOOKUP(Vertices[[#This Row],[State]],'Sentiment Classification'!E:G,3,FALSE)</f>
        <v>North</v>
      </c>
      <c r="BL419" s="65" t="str">
        <f>REPLACE(INDEX(GroupVertices[Group], MATCH(Vertices[[#This Row],[Vertex]],GroupVertices[Vertex],0)),1,1,"")</f>
        <v>orth</v>
      </c>
    </row>
    <row r="420" spans="1:64" x14ac:dyDescent="0.25">
      <c r="A420" s="64" t="s">
        <v>4337</v>
      </c>
      <c r="B420" s="79"/>
      <c r="C420" s="79"/>
      <c r="D420" s="87"/>
      <c r="E420" s="104"/>
      <c r="F420" s="75" t="s">
        <v>4941</v>
      </c>
      <c r="G420" s="105"/>
      <c r="H420" s="77"/>
      <c r="I420" s="90"/>
      <c r="J420" s="106"/>
      <c r="K420" s="77" t="s">
        <v>7491</v>
      </c>
      <c r="L420" s="107"/>
      <c r="M420" s="101">
        <v>1721.1785888671875</v>
      </c>
      <c r="N420" s="101">
        <v>3577.322021484375</v>
      </c>
      <c r="O420" s="102"/>
      <c r="P420" s="103"/>
      <c r="Q420" s="103"/>
      <c r="R420" s="73"/>
      <c r="S420" s="48">
        <v>0</v>
      </c>
      <c r="T420" s="48">
        <v>1</v>
      </c>
      <c r="U420" s="49">
        <v>0</v>
      </c>
      <c r="V420" s="49">
        <v>4.2189999999999997E-3</v>
      </c>
      <c r="W420" s="49">
        <v>7.1570000000000002E-3</v>
      </c>
      <c r="X420" s="49">
        <v>0.54440100000000002</v>
      </c>
      <c r="Y420" s="49">
        <v>0</v>
      </c>
      <c r="Z420" s="49">
        <v>0</v>
      </c>
      <c r="AA420" s="91">
        <v>420</v>
      </c>
      <c r="AB420" s="91"/>
      <c r="AC420" s="92"/>
      <c r="AD420" s="66" t="s">
        <v>5979</v>
      </c>
      <c r="AE420" s="66">
        <v>0</v>
      </c>
      <c r="AF420" s="66">
        <v>1</v>
      </c>
      <c r="AG420" s="66">
        <v>54</v>
      </c>
      <c r="AH420" s="66">
        <v>28</v>
      </c>
      <c r="AI420" s="66"/>
      <c r="AJ420" s="66" t="s">
        <v>6321</v>
      </c>
      <c r="AK420" s="66"/>
      <c r="AL420" s="66"/>
      <c r="AM420" s="66"/>
      <c r="AN420" s="68">
        <v>42701.797546296293</v>
      </c>
      <c r="AO420" s="66"/>
      <c r="AP420" s="66" t="b">
        <v>1</v>
      </c>
      <c r="AQ420" s="66" t="b">
        <v>0</v>
      </c>
      <c r="AR420" s="66" t="b">
        <v>0</v>
      </c>
      <c r="AS420" s="66" t="s">
        <v>297</v>
      </c>
      <c r="AT420" s="66">
        <v>1</v>
      </c>
      <c r="AU420" s="66"/>
      <c r="AV420" s="66" t="b">
        <v>0</v>
      </c>
      <c r="AW420" s="66" t="s">
        <v>423</v>
      </c>
      <c r="AX420" s="69" t="s">
        <v>7124</v>
      </c>
      <c r="AY420" s="66" t="s">
        <v>66</v>
      </c>
      <c r="AZ420" s="48"/>
      <c r="BA420" s="48"/>
      <c r="BB420" s="48"/>
      <c r="BC420" s="48"/>
      <c r="BD420" s="48" t="s">
        <v>4854</v>
      </c>
      <c r="BE420" s="48" t="s">
        <v>4854</v>
      </c>
      <c r="BF420" s="118" t="s">
        <v>8999</v>
      </c>
      <c r="BG420" s="118" t="s">
        <v>8999</v>
      </c>
      <c r="BH420" s="118" t="s">
        <v>9328</v>
      </c>
      <c r="BI420" s="118" t="s">
        <v>9328</v>
      </c>
      <c r="BJ420" s="117" t="s">
        <v>1167</v>
      </c>
      <c r="BK420" s="120" t="str">
        <f>VLOOKUP(Vertices[[#This Row],[State]],'Sentiment Classification'!E:G,3,FALSE)</f>
        <v>North</v>
      </c>
      <c r="BL420" s="65" t="str">
        <f>REPLACE(INDEX(GroupVertices[Group], MATCH(Vertices[[#This Row],[Vertex]],GroupVertices[Vertex],0)),1,1,"")</f>
        <v>orth</v>
      </c>
    </row>
    <row r="421" spans="1:64" x14ac:dyDescent="0.25">
      <c r="A421" s="64" t="s">
        <v>4338</v>
      </c>
      <c r="B421" s="79"/>
      <c r="C421" s="79"/>
      <c r="D421" s="87"/>
      <c r="E421" s="104"/>
      <c r="F421" s="75" t="s">
        <v>4942</v>
      </c>
      <c r="G421" s="105"/>
      <c r="H421" s="77"/>
      <c r="I421" s="90"/>
      <c r="J421" s="106"/>
      <c r="K421" s="77" t="s">
        <v>7492</v>
      </c>
      <c r="L421" s="107"/>
      <c r="M421" s="101">
        <v>1590.745849609375</v>
      </c>
      <c r="N421" s="101">
        <v>3150.604736328125</v>
      </c>
      <c r="O421" s="102"/>
      <c r="P421" s="103"/>
      <c r="Q421" s="103"/>
      <c r="R421" s="73"/>
      <c r="S421" s="48">
        <v>0</v>
      </c>
      <c r="T421" s="48">
        <v>1</v>
      </c>
      <c r="U421" s="49">
        <v>0</v>
      </c>
      <c r="V421" s="49">
        <v>4.2189999999999997E-3</v>
      </c>
      <c r="W421" s="49">
        <v>7.1570000000000002E-3</v>
      </c>
      <c r="X421" s="49">
        <v>0.54440100000000002</v>
      </c>
      <c r="Y421" s="49">
        <v>0</v>
      </c>
      <c r="Z421" s="49">
        <v>0</v>
      </c>
      <c r="AA421" s="91">
        <v>421</v>
      </c>
      <c r="AB421" s="91"/>
      <c r="AC421" s="92"/>
      <c r="AD421" s="66" t="s">
        <v>5980</v>
      </c>
      <c r="AE421" s="66">
        <v>0</v>
      </c>
      <c r="AF421" s="66">
        <v>0</v>
      </c>
      <c r="AG421" s="66">
        <v>55</v>
      </c>
      <c r="AH421" s="66">
        <v>18</v>
      </c>
      <c r="AI421" s="66"/>
      <c r="AJ421" s="66" t="s">
        <v>6319</v>
      </c>
      <c r="AK421" s="66"/>
      <c r="AL421" s="66"/>
      <c r="AM421" s="66"/>
      <c r="AN421" s="68">
        <v>42701.404594907406</v>
      </c>
      <c r="AO421" s="66"/>
      <c r="AP421" s="66" t="b">
        <v>1</v>
      </c>
      <c r="AQ421" s="66" t="b">
        <v>0</v>
      </c>
      <c r="AR421" s="66" t="b">
        <v>0</v>
      </c>
      <c r="AS421" s="66" t="s">
        <v>297</v>
      </c>
      <c r="AT421" s="66">
        <v>0</v>
      </c>
      <c r="AU421" s="66"/>
      <c r="AV421" s="66" t="b">
        <v>0</v>
      </c>
      <c r="AW421" s="66" t="s">
        <v>423</v>
      </c>
      <c r="AX421" s="69" t="s">
        <v>7125</v>
      </c>
      <c r="AY421" s="66" t="s">
        <v>66</v>
      </c>
      <c r="AZ421" s="48"/>
      <c r="BA421" s="48"/>
      <c r="BB421" s="48"/>
      <c r="BC421" s="48"/>
      <c r="BD421" s="48" t="s">
        <v>4854</v>
      </c>
      <c r="BE421" s="48" t="s">
        <v>4854</v>
      </c>
      <c r="BF421" s="118" t="s">
        <v>8999</v>
      </c>
      <c r="BG421" s="118" t="s">
        <v>8999</v>
      </c>
      <c r="BH421" s="118" t="s">
        <v>9328</v>
      </c>
      <c r="BI421" s="118" t="s">
        <v>9328</v>
      </c>
      <c r="BJ421" s="117" t="s">
        <v>1167</v>
      </c>
      <c r="BK421" s="120" t="str">
        <f>VLOOKUP(Vertices[[#This Row],[State]],'Sentiment Classification'!E:G,3,FALSE)</f>
        <v>North</v>
      </c>
      <c r="BL421" s="65" t="str">
        <f>REPLACE(INDEX(GroupVertices[Group], MATCH(Vertices[[#This Row],[Vertex]],GroupVertices[Vertex],0)),1,1,"")</f>
        <v>orth</v>
      </c>
    </row>
    <row r="422" spans="1:64" x14ac:dyDescent="0.25">
      <c r="A422" s="64" t="s">
        <v>4339</v>
      </c>
      <c r="B422" s="79"/>
      <c r="C422" s="79"/>
      <c r="D422" s="87"/>
      <c r="E422" s="104"/>
      <c r="F422" s="75" t="s">
        <v>4943</v>
      </c>
      <c r="G422" s="105"/>
      <c r="H422" s="77"/>
      <c r="I422" s="90"/>
      <c r="J422" s="106"/>
      <c r="K422" s="77" t="s">
        <v>7493</v>
      </c>
      <c r="L422" s="107"/>
      <c r="M422" s="101">
        <v>2768.206787109375</v>
      </c>
      <c r="N422" s="101">
        <v>3892.8544921875</v>
      </c>
      <c r="O422" s="102"/>
      <c r="P422" s="103"/>
      <c r="Q422" s="103"/>
      <c r="R422" s="73"/>
      <c r="S422" s="48">
        <v>0</v>
      </c>
      <c r="T422" s="48">
        <v>1</v>
      </c>
      <c r="U422" s="49">
        <v>0</v>
      </c>
      <c r="V422" s="49">
        <v>4.2189999999999997E-3</v>
      </c>
      <c r="W422" s="49">
        <v>7.1570000000000002E-3</v>
      </c>
      <c r="X422" s="49">
        <v>0.54440100000000002</v>
      </c>
      <c r="Y422" s="49">
        <v>0</v>
      </c>
      <c r="Z422" s="49">
        <v>0</v>
      </c>
      <c r="AA422" s="91">
        <v>422</v>
      </c>
      <c r="AB422" s="91"/>
      <c r="AC422" s="92"/>
      <c r="AD422" s="66" t="s">
        <v>5981</v>
      </c>
      <c r="AE422" s="66">
        <v>0</v>
      </c>
      <c r="AF422" s="66">
        <v>1</v>
      </c>
      <c r="AG422" s="66">
        <v>51</v>
      </c>
      <c r="AH422" s="66">
        <v>17</v>
      </c>
      <c r="AI422" s="66"/>
      <c r="AJ422" s="66" t="s">
        <v>6322</v>
      </c>
      <c r="AK422" s="66"/>
      <c r="AL422" s="66"/>
      <c r="AM422" s="66"/>
      <c r="AN422" s="68">
        <v>42702.306655092594</v>
      </c>
      <c r="AO422" s="66"/>
      <c r="AP422" s="66" t="b">
        <v>1</v>
      </c>
      <c r="AQ422" s="66" t="b">
        <v>0</v>
      </c>
      <c r="AR422" s="66" t="b">
        <v>0</v>
      </c>
      <c r="AS422" s="66" t="s">
        <v>297</v>
      </c>
      <c r="AT422" s="66">
        <v>1</v>
      </c>
      <c r="AU422" s="66"/>
      <c r="AV422" s="66" t="b">
        <v>0</v>
      </c>
      <c r="AW422" s="66" t="s">
        <v>423</v>
      </c>
      <c r="AX422" s="69" t="s">
        <v>7126</v>
      </c>
      <c r="AY422" s="66" t="s">
        <v>66</v>
      </c>
      <c r="AZ422" s="48"/>
      <c r="BA422" s="48"/>
      <c r="BB422" s="48"/>
      <c r="BC422" s="48"/>
      <c r="BD422" s="48" t="s">
        <v>4854</v>
      </c>
      <c r="BE422" s="48" t="s">
        <v>4854</v>
      </c>
      <c r="BF422" s="118" t="s">
        <v>8999</v>
      </c>
      <c r="BG422" s="118" t="s">
        <v>8999</v>
      </c>
      <c r="BH422" s="118" t="s">
        <v>9328</v>
      </c>
      <c r="BI422" s="118" t="s">
        <v>9328</v>
      </c>
      <c r="BJ422" s="117" t="s">
        <v>1167</v>
      </c>
      <c r="BK422" s="120" t="str">
        <f>VLOOKUP(Vertices[[#This Row],[State]],'Sentiment Classification'!E:G,3,FALSE)</f>
        <v>North</v>
      </c>
      <c r="BL422" s="65" t="str">
        <f>REPLACE(INDEX(GroupVertices[Group], MATCH(Vertices[[#This Row],[Vertex]],GroupVertices[Vertex],0)),1,1,"")</f>
        <v>orth</v>
      </c>
    </row>
    <row r="423" spans="1:64" x14ac:dyDescent="0.25">
      <c r="A423" s="64" t="s">
        <v>4340</v>
      </c>
      <c r="B423" s="79"/>
      <c r="C423" s="79"/>
      <c r="D423" s="87"/>
      <c r="E423" s="104"/>
      <c r="F423" s="75" t="s">
        <v>4944</v>
      </c>
      <c r="G423" s="105"/>
      <c r="H423" s="77"/>
      <c r="I423" s="90"/>
      <c r="J423" s="106"/>
      <c r="K423" s="77" t="s">
        <v>7494</v>
      </c>
      <c r="L423" s="107"/>
      <c r="M423" s="101">
        <v>1574.5167236328125</v>
      </c>
      <c r="N423" s="101">
        <v>2370.280517578125</v>
      </c>
      <c r="O423" s="102"/>
      <c r="P423" s="103"/>
      <c r="Q423" s="103"/>
      <c r="R423" s="73"/>
      <c r="S423" s="48">
        <v>0</v>
      </c>
      <c r="T423" s="48">
        <v>1</v>
      </c>
      <c r="U423" s="49">
        <v>0</v>
      </c>
      <c r="V423" s="49">
        <v>4.2189999999999997E-3</v>
      </c>
      <c r="W423" s="49">
        <v>7.1570000000000002E-3</v>
      </c>
      <c r="X423" s="49">
        <v>0.54440100000000002</v>
      </c>
      <c r="Y423" s="49">
        <v>0</v>
      </c>
      <c r="Z423" s="49">
        <v>0</v>
      </c>
      <c r="AA423" s="91">
        <v>423</v>
      </c>
      <c r="AB423" s="91"/>
      <c r="AC423" s="92"/>
      <c r="AD423" s="66" t="s">
        <v>5982</v>
      </c>
      <c r="AE423" s="66">
        <v>108</v>
      </c>
      <c r="AF423" s="66">
        <v>83</v>
      </c>
      <c r="AG423" s="66">
        <v>869</v>
      </c>
      <c r="AH423" s="66">
        <v>419</v>
      </c>
      <c r="AI423" s="66"/>
      <c r="AJ423" s="66"/>
      <c r="AK423" s="66" t="s">
        <v>6548</v>
      </c>
      <c r="AL423" s="66"/>
      <c r="AM423" s="66"/>
      <c r="AN423" s="68">
        <v>41806.782465277778</v>
      </c>
      <c r="AO423" s="66"/>
      <c r="AP423" s="66" t="b">
        <v>1</v>
      </c>
      <c r="AQ423" s="66" t="b">
        <v>0</v>
      </c>
      <c r="AR423" s="66" t="b">
        <v>0</v>
      </c>
      <c r="AS423" s="66" t="s">
        <v>297</v>
      </c>
      <c r="AT423" s="66">
        <v>1</v>
      </c>
      <c r="AU423" s="69" t="s">
        <v>409</v>
      </c>
      <c r="AV423" s="66" t="b">
        <v>0</v>
      </c>
      <c r="AW423" s="66" t="s">
        <v>423</v>
      </c>
      <c r="AX423" s="69" t="s">
        <v>7127</v>
      </c>
      <c r="AY423" s="66" t="s">
        <v>66</v>
      </c>
      <c r="AZ423" s="48"/>
      <c r="BA423" s="48"/>
      <c r="BB423" s="48"/>
      <c r="BC423" s="48"/>
      <c r="BD423" s="48" t="s">
        <v>4854</v>
      </c>
      <c r="BE423" s="48" t="s">
        <v>4854</v>
      </c>
      <c r="BF423" s="118" t="s">
        <v>8999</v>
      </c>
      <c r="BG423" s="118" t="s">
        <v>8999</v>
      </c>
      <c r="BH423" s="118" t="s">
        <v>9328</v>
      </c>
      <c r="BI423" s="118" t="s">
        <v>9328</v>
      </c>
      <c r="BJ423" s="117" t="s">
        <v>1167</v>
      </c>
      <c r="BK423" s="120" t="str">
        <f>VLOOKUP(Vertices[[#This Row],[State]],'Sentiment Classification'!E:G,3,FALSE)</f>
        <v>North</v>
      </c>
      <c r="BL423" s="65" t="str">
        <f>REPLACE(INDEX(GroupVertices[Group], MATCH(Vertices[[#This Row],[Vertex]],GroupVertices[Vertex],0)),1,1,"")</f>
        <v>orth</v>
      </c>
    </row>
    <row r="424" spans="1:64" x14ac:dyDescent="0.25">
      <c r="A424" s="64" t="s">
        <v>4341</v>
      </c>
      <c r="B424" s="79"/>
      <c r="C424" s="79"/>
      <c r="D424" s="87"/>
      <c r="E424" s="104"/>
      <c r="F424" s="75" t="s">
        <v>4945</v>
      </c>
      <c r="G424" s="105"/>
      <c r="H424" s="77"/>
      <c r="I424" s="90"/>
      <c r="J424" s="106"/>
      <c r="K424" s="77" t="s">
        <v>7495</v>
      </c>
      <c r="L424" s="107"/>
      <c r="M424" s="101">
        <v>1955.927490234375</v>
      </c>
      <c r="N424" s="101">
        <v>1888.9093017578125</v>
      </c>
      <c r="O424" s="102"/>
      <c r="P424" s="103"/>
      <c r="Q424" s="103"/>
      <c r="R424" s="73"/>
      <c r="S424" s="48">
        <v>0</v>
      </c>
      <c r="T424" s="48">
        <v>1</v>
      </c>
      <c r="U424" s="49">
        <v>0</v>
      </c>
      <c r="V424" s="49">
        <v>4.2189999999999997E-3</v>
      </c>
      <c r="W424" s="49">
        <v>7.1570000000000002E-3</v>
      </c>
      <c r="X424" s="49">
        <v>0.54440100000000002</v>
      </c>
      <c r="Y424" s="49">
        <v>0</v>
      </c>
      <c r="Z424" s="49">
        <v>0</v>
      </c>
      <c r="AA424" s="91">
        <v>424</v>
      </c>
      <c r="AB424" s="91"/>
      <c r="AC424" s="92"/>
      <c r="AD424" s="66" t="s">
        <v>5983</v>
      </c>
      <c r="AE424" s="66">
        <v>0</v>
      </c>
      <c r="AF424" s="66">
        <v>0</v>
      </c>
      <c r="AG424" s="66">
        <v>56</v>
      </c>
      <c r="AH424" s="66">
        <v>10</v>
      </c>
      <c r="AI424" s="66"/>
      <c r="AJ424" s="66" t="s">
        <v>6323</v>
      </c>
      <c r="AK424" s="66"/>
      <c r="AL424" s="66"/>
      <c r="AM424" s="66"/>
      <c r="AN424" s="68">
        <v>42700.808067129627</v>
      </c>
      <c r="AO424" s="66"/>
      <c r="AP424" s="66" t="b">
        <v>1</v>
      </c>
      <c r="AQ424" s="66" t="b">
        <v>0</v>
      </c>
      <c r="AR424" s="66" t="b">
        <v>0</v>
      </c>
      <c r="AS424" s="66" t="s">
        <v>297</v>
      </c>
      <c r="AT424" s="66">
        <v>0</v>
      </c>
      <c r="AU424" s="66"/>
      <c r="AV424" s="66" t="b">
        <v>0</v>
      </c>
      <c r="AW424" s="66" t="s">
        <v>423</v>
      </c>
      <c r="AX424" s="69" t="s">
        <v>7128</v>
      </c>
      <c r="AY424" s="66" t="s">
        <v>66</v>
      </c>
      <c r="AZ424" s="48"/>
      <c r="BA424" s="48"/>
      <c r="BB424" s="48"/>
      <c r="BC424" s="48"/>
      <c r="BD424" s="48" t="s">
        <v>4854</v>
      </c>
      <c r="BE424" s="48" t="s">
        <v>4854</v>
      </c>
      <c r="BF424" s="118" t="s">
        <v>8999</v>
      </c>
      <c r="BG424" s="118" t="s">
        <v>8999</v>
      </c>
      <c r="BH424" s="118" t="s">
        <v>9328</v>
      </c>
      <c r="BI424" s="118" t="s">
        <v>9328</v>
      </c>
      <c r="BJ424" s="117" t="s">
        <v>1167</v>
      </c>
      <c r="BK424" s="120" t="str">
        <f>VLOOKUP(Vertices[[#This Row],[State]],'Sentiment Classification'!E:G,3,FALSE)</f>
        <v>North</v>
      </c>
      <c r="BL424" s="65" t="str">
        <f>REPLACE(INDEX(GroupVertices[Group], MATCH(Vertices[[#This Row],[Vertex]],GroupVertices[Vertex],0)),1,1,"")</f>
        <v>orth</v>
      </c>
    </row>
    <row r="425" spans="1:64" x14ac:dyDescent="0.25">
      <c r="A425" s="64" t="s">
        <v>4342</v>
      </c>
      <c r="B425" s="79"/>
      <c r="C425" s="79"/>
      <c r="D425" s="87"/>
      <c r="E425" s="104"/>
      <c r="F425" s="75" t="s">
        <v>4946</v>
      </c>
      <c r="G425" s="105"/>
      <c r="H425" s="77"/>
      <c r="I425" s="90"/>
      <c r="J425" s="106"/>
      <c r="K425" s="77" t="s">
        <v>7496</v>
      </c>
      <c r="L425" s="107"/>
      <c r="M425" s="101">
        <v>2848.697265625</v>
      </c>
      <c r="N425" s="101">
        <v>4041.57861328125</v>
      </c>
      <c r="O425" s="102"/>
      <c r="P425" s="103"/>
      <c r="Q425" s="103"/>
      <c r="R425" s="73"/>
      <c r="S425" s="48">
        <v>0</v>
      </c>
      <c r="T425" s="48">
        <v>1</v>
      </c>
      <c r="U425" s="49">
        <v>0</v>
      </c>
      <c r="V425" s="49">
        <v>4.2189999999999997E-3</v>
      </c>
      <c r="W425" s="49">
        <v>7.1570000000000002E-3</v>
      </c>
      <c r="X425" s="49">
        <v>0.54440100000000002</v>
      </c>
      <c r="Y425" s="49">
        <v>0</v>
      </c>
      <c r="Z425" s="49">
        <v>0</v>
      </c>
      <c r="AA425" s="91">
        <v>425</v>
      </c>
      <c r="AB425" s="91"/>
      <c r="AC425" s="92"/>
      <c r="AD425" s="66" t="s">
        <v>5984</v>
      </c>
      <c r="AE425" s="66">
        <v>0</v>
      </c>
      <c r="AF425" s="66">
        <v>0</v>
      </c>
      <c r="AG425" s="66">
        <v>45</v>
      </c>
      <c r="AH425" s="66">
        <v>17</v>
      </c>
      <c r="AI425" s="66"/>
      <c r="AJ425" s="66" t="s">
        <v>6324</v>
      </c>
      <c r="AK425" s="66"/>
      <c r="AL425" s="66"/>
      <c r="AM425" s="66"/>
      <c r="AN425" s="68">
        <v>42702.305358796293</v>
      </c>
      <c r="AO425" s="66"/>
      <c r="AP425" s="66" t="b">
        <v>1</v>
      </c>
      <c r="AQ425" s="66" t="b">
        <v>0</v>
      </c>
      <c r="AR425" s="66" t="b">
        <v>0</v>
      </c>
      <c r="AS425" s="66" t="s">
        <v>297</v>
      </c>
      <c r="AT425" s="66">
        <v>1</v>
      </c>
      <c r="AU425" s="66"/>
      <c r="AV425" s="66" t="b">
        <v>0</v>
      </c>
      <c r="AW425" s="66" t="s">
        <v>423</v>
      </c>
      <c r="AX425" s="69" t="s">
        <v>7129</v>
      </c>
      <c r="AY425" s="66" t="s">
        <v>66</v>
      </c>
      <c r="AZ425" s="48"/>
      <c r="BA425" s="48"/>
      <c r="BB425" s="48"/>
      <c r="BC425" s="48"/>
      <c r="BD425" s="48" t="s">
        <v>4854</v>
      </c>
      <c r="BE425" s="48" t="s">
        <v>4854</v>
      </c>
      <c r="BF425" s="118" t="s">
        <v>8999</v>
      </c>
      <c r="BG425" s="118" t="s">
        <v>8999</v>
      </c>
      <c r="BH425" s="118" t="s">
        <v>9328</v>
      </c>
      <c r="BI425" s="118" t="s">
        <v>9328</v>
      </c>
      <c r="BJ425" s="117" t="s">
        <v>1167</v>
      </c>
      <c r="BK425" s="120" t="str">
        <f>VLOOKUP(Vertices[[#This Row],[State]],'Sentiment Classification'!E:G,3,FALSE)</f>
        <v>North</v>
      </c>
      <c r="BL425" s="65" t="str">
        <f>REPLACE(INDEX(GroupVertices[Group], MATCH(Vertices[[#This Row],[Vertex]],GroupVertices[Vertex],0)),1,1,"")</f>
        <v>orth</v>
      </c>
    </row>
    <row r="426" spans="1:64" x14ac:dyDescent="0.25">
      <c r="A426" s="64" t="s">
        <v>4343</v>
      </c>
      <c r="B426" s="79"/>
      <c r="C426" s="79"/>
      <c r="D426" s="87"/>
      <c r="E426" s="104"/>
      <c r="F426" s="75" t="s">
        <v>4947</v>
      </c>
      <c r="G426" s="105"/>
      <c r="H426" s="77"/>
      <c r="I426" s="90"/>
      <c r="J426" s="106"/>
      <c r="K426" s="77" t="s">
        <v>7497</v>
      </c>
      <c r="L426" s="107"/>
      <c r="M426" s="101">
        <v>2563.598876953125</v>
      </c>
      <c r="N426" s="101">
        <v>2812.272705078125</v>
      </c>
      <c r="O426" s="102"/>
      <c r="P426" s="103"/>
      <c r="Q426" s="103"/>
      <c r="R426" s="73"/>
      <c r="S426" s="48">
        <v>0</v>
      </c>
      <c r="T426" s="48">
        <v>1</v>
      </c>
      <c r="U426" s="49">
        <v>0</v>
      </c>
      <c r="V426" s="49">
        <v>4.2189999999999997E-3</v>
      </c>
      <c r="W426" s="49">
        <v>7.1570000000000002E-3</v>
      </c>
      <c r="X426" s="49">
        <v>0.54440100000000002</v>
      </c>
      <c r="Y426" s="49">
        <v>0</v>
      </c>
      <c r="Z426" s="49">
        <v>0</v>
      </c>
      <c r="AA426" s="91">
        <v>426</v>
      </c>
      <c r="AB426" s="91"/>
      <c r="AC426" s="92"/>
      <c r="AD426" s="66" t="s">
        <v>5985</v>
      </c>
      <c r="AE426" s="66">
        <v>0</v>
      </c>
      <c r="AF426" s="66">
        <v>5</v>
      </c>
      <c r="AG426" s="66">
        <v>64</v>
      </c>
      <c r="AH426" s="66">
        <v>13</v>
      </c>
      <c r="AI426" s="66"/>
      <c r="AJ426" s="66" t="s">
        <v>6325</v>
      </c>
      <c r="AK426" s="66"/>
      <c r="AL426" s="66"/>
      <c r="AM426" s="66"/>
      <c r="AN426" s="68">
        <v>42701.758750000001</v>
      </c>
      <c r="AO426" s="66"/>
      <c r="AP426" s="66" t="b">
        <v>1</v>
      </c>
      <c r="AQ426" s="66" t="b">
        <v>0</v>
      </c>
      <c r="AR426" s="66" t="b">
        <v>0</v>
      </c>
      <c r="AS426" s="66" t="s">
        <v>297</v>
      </c>
      <c r="AT426" s="66">
        <v>2</v>
      </c>
      <c r="AU426" s="66"/>
      <c r="AV426" s="66" t="b">
        <v>0</v>
      </c>
      <c r="AW426" s="66" t="s">
        <v>423</v>
      </c>
      <c r="AX426" s="69" t="s">
        <v>7130</v>
      </c>
      <c r="AY426" s="66" t="s">
        <v>66</v>
      </c>
      <c r="AZ426" s="48"/>
      <c r="BA426" s="48"/>
      <c r="BB426" s="48"/>
      <c r="BC426" s="48"/>
      <c r="BD426" s="48" t="s">
        <v>4854</v>
      </c>
      <c r="BE426" s="48" t="s">
        <v>4854</v>
      </c>
      <c r="BF426" s="118" t="s">
        <v>8999</v>
      </c>
      <c r="BG426" s="118" t="s">
        <v>8999</v>
      </c>
      <c r="BH426" s="118" t="s">
        <v>9328</v>
      </c>
      <c r="BI426" s="118" t="s">
        <v>9328</v>
      </c>
      <c r="BJ426" s="117" t="s">
        <v>1167</v>
      </c>
      <c r="BK426" s="120" t="str">
        <f>VLOOKUP(Vertices[[#This Row],[State]],'Sentiment Classification'!E:G,3,FALSE)</f>
        <v>North</v>
      </c>
      <c r="BL426" s="65" t="str">
        <f>REPLACE(INDEX(GroupVertices[Group], MATCH(Vertices[[#This Row],[Vertex]],GroupVertices[Vertex],0)),1,1,"")</f>
        <v>orth</v>
      </c>
    </row>
    <row r="427" spans="1:64" x14ac:dyDescent="0.25">
      <c r="A427" s="64" t="s">
        <v>4344</v>
      </c>
      <c r="B427" s="79"/>
      <c r="C427" s="79"/>
      <c r="D427" s="87"/>
      <c r="E427" s="104"/>
      <c r="F427" s="75" t="s">
        <v>4948</v>
      </c>
      <c r="G427" s="105"/>
      <c r="H427" s="77"/>
      <c r="I427" s="90"/>
      <c r="J427" s="106"/>
      <c r="K427" s="77" t="s">
        <v>7498</v>
      </c>
      <c r="L427" s="107"/>
      <c r="M427" s="101">
        <v>2917.64501953125</v>
      </c>
      <c r="N427" s="101">
        <v>2467.93408203125</v>
      </c>
      <c r="O427" s="102"/>
      <c r="P427" s="103"/>
      <c r="Q427" s="103"/>
      <c r="R427" s="73"/>
      <c r="S427" s="48">
        <v>0</v>
      </c>
      <c r="T427" s="48">
        <v>1</v>
      </c>
      <c r="U427" s="49">
        <v>0</v>
      </c>
      <c r="V427" s="49">
        <v>4.2189999999999997E-3</v>
      </c>
      <c r="W427" s="49">
        <v>7.1570000000000002E-3</v>
      </c>
      <c r="X427" s="49">
        <v>0.54440100000000002</v>
      </c>
      <c r="Y427" s="49">
        <v>0</v>
      </c>
      <c r="Z427" s="49">
        <v>0</v>
      </c>
      <c r="AA427" s="91">
        <v>427</v>
      </c>
      <c r="AB427" s="91"/>
      <c r="AC427" s="92"/>
      <c r="AD427" s="66" t="s">
        <v>5986</v>
      </c>
      <c r="AE427" s="66">
        <v>85</v>
      </c>
      <c r="AF427" s="66">
        <v>68</v>
      </c>
      <c r="AG427" s="66">
        <v>840</v>
      </c>
      <c r="AH427" s="66">
        <v>407</v>
      </c>
      <c r="AI427" s="66"/>
      <c r="AJ427" s="66" t="s">
        <v>6326</v>
      </c>
      <c r="AK427" s="66"/>
      <c r="AL427" s="66"/>
      <c r="AM427" s="66"/>
      <c r="AN427" s="68">
        <v>41809.620775462965</v>
      </c>
      <c r="AO427" s="66"/>
      <c r="AP427" s="66" t="b">
        <v>1</v>
      </c>
      <c r="AQ427" s="66" t="b">
        <v>0</v>
      </c>
      <c r="AR427" s="66" t="b">
        <v>0</v>
      </c>
      <c r="AS427" s="66" t="s">
        <v>297</v>
      </c>
      <c r="AT427" s="66">
        <v>1</v>
      </c>
      <c r="AU427" s="69" t="s">
        <v>409</v>
      </c>
      <c r="AV427" s="66" t="b">
        <v>0</v>
      </c>
      <c r="AW427" s="66" t="s">
        <v>423</v>
      </c>
      <c r="AX427" s="69" t="s">
        <v>7131</v>
      </c>
      <c r="AY427" s="66" t="s">
        <v>66</v>
      </c>
      <c r="AZ427" s="48"/>
      <c r="BA427" s="48"/>
      <c r="BB427" s="48"/>
      <c r="BC427" s="48"/>
      <c r="BD427" s="48" t="s">
        <v>4854</v>
      </c>
      <c r="BE427" s="48" t="s">
        <v>4854</v>
      </c>
      <c r="BF427" s="118" t="s">
        <v>8999</v>
      </c>
      <c r="BG427" s="118" t="s">
        <v>8999</v>
      </c>
      <c r="BH427" s="118" t="s">
        <v>9328</v>
      </c>
      <c r="BI427" s="118" t="s">
        <v>9328</v>
      </c>
      <c r="BJ427" s="117" t="s">
        <v>1167</v>
      </c>
      <c r="BK427" s="120" t="str">
        <f>VLOOKUP(Vertices[[#This Row],[State]],'Sentiment Classification'!E:G,3,FALSE)</f>
        <v>North</v>
      </c>
      <c r="BL427" s="65" t="str">
        <f>REPLACE(INDEX(GroupVertices[Group], MATCH(Vertices[[#This Row],[Vertex]],GroupVertices[Vertex],0)),1,1,"")</f>
        <v>orth</v>
      </c>
    </row>
    <row r="428" spans="1:64" x14ac:dyDescent="0.25">
      <c r="A428" s="64" t="s">
        <v>4345</v>
      </c>
      <c r="B428" s="79"/>
      <c r="C428" s="79"/>
      <c r="D428" s="87"/>
      <c r="E428" s="104"/>
      <c r="F428" s="75" t="s">
        <v>4949</v>
      </c>
      <c r="G428" s="105"/>
      <c r="H428" s="77"/>
      <c r="I428" s="90"/>
      <c r="J428" s="106"/>
      <c r="K428" s="77" t="s">
        <v>7499</v>
      </c>
      <c r="L428" s="107"/>
      <c r="M428" s="101">
        <v>3094.862548828125</v>
      </c>
      <c r="N428" s="101">
        <v>2433.578857421875</v>
      </c>
      <c r="O428" s="102"/>
      <c r="P428" s="103"/>
      <c r="Q428" s="103"/>
      <c r="R428" s="73"/>
      <c r="S428" s="48">
        <v>0</v>
      </c>
      <c r="T428" s="48">
        <v>1</v>
      </c>
      <c r="U428" s="49">
        <v>0</v>
      </c>
      <c r="V428" s="49">
        <v>4.2189999999999997E-3</v>
      </c>
      <c r="W428" s="49">
        <v>7.1570000000000002E-3</v>
      </c>
      <c r="X428" s="49">
        <v>0.54440100000000002</v>
      </c>
      <c r="Y428" s="49">
        <v>0</v>
      </c>
      <c r="Z428" s="49">
        <v>0</v>
      </c>
      <c r="AA428" s="91">
        <v>428</v>
      </c>
      <c r="AB428" s="91"/>
      <c r="AC428" s="92"/>
      <c r="AD428" s="66" t="s">
        <v>5987</v>
      </c>
      <c r="AE428" s="66">
        <v>0</v>
      </c>
      <c r="AF428" s="66">
        <v>0</v>
      </c>
      <c r="AG428" s="66">
        <v>54</v>
      </c>
      <c r="AH428" s="66">
        <v>13</v>
      </c>
      <c r="AI428" s="66"/>
      <c r="AJ428" s="66" t="s">
        <v>6327</v>
      </c>
      <c r="AK428" s="66"/>
      <c r="AL428" s="66"/>
      <c r="AM428" s="66"/>
      <c r="AN428" s="68">
        <v>42700.846516203703</v>
      </c>
      <c r="AO428" s="66"/>
      <c r="AP428" s="66" t="b">
        <v>1</v>
      </c>
      <c r="AQ428" s="66" t="b">
        <v>0</v>
      </c>
      <c r="AR428" s="66" t="b">
        <v>0</v>
      </c>
      <c r="AS428" s="66" t="s">
        <v>297</v>
      </c>
      <c r="AT428" s="66">
        <v>1</v>
      </c>
      <c r="AU428" s="66"/>
      <c r="AV428" s="66" t="b">
        <v>0</v>
      </c>
      <c r="AW428" s="66" t="s">
        <v>423</v>
      </c>
      <c r="AX428" s="69" t="s">
        <v>7132</v>
      </c>
      <c r="AY428" s="66" t="s">
        <v>66</v>
      </c>
      <c r="AZ428" s="48"/>
      <c r="BA428" s="48"/>
      <c r="BB428" s="48"/>
      <c r="BC428" s="48"/>
      <c r="BD428" s="48" t="s">
        <v>4854</v>
      </c>
      <c r="BE428" s="48" t="s">
        <v>4854</v>
      </c>
      <c r="BF428" s="118" t="s">
        <v>8999</v>
      </c>
      <c r="BG428" s="118" t="s">
        <v>8999</v>
      </c>
      <c r="BH428" s="118" t="s">
        <v>9328</v>
      </c>
      <c r="BI428" s="118" t="s">
        <v>9328</v>
      </c>
      <c r="BJ428" s="117" t="s">
        <v>1167</v>
      </c>
      <c r="BK428" s="120" t="str">
        <f>VLOOKUP(Vertices[[#This Row],[State]],'Sentiment Classification'!E:G,3,FALSE)</f>
        <v>North</v>
      </c>
      <c r="BL428" s="65" t="str">
        <f>REPLACE(INDEX(GroupVertices[Group], MATCH(Vertices[[#This Row],[Vertex]],GroupVertices[Vertex],0)),1,1,"")</f>
        <v>orth</v>
      </c>
    </row>
    <row r="429" spans="1:64" x14ac:dyDescent="0.25">
      <c r="A429" s="64" t="s">
        <v>4346</v>
      </c>
      <c r="B429" s="79"/>
      <c r="C429" s="79"/>
      <c r="D429" s="87"/>
      <c r="E429" s="104"/>
      <c r="F429" s="75" t="s">
        <v>4950</v>
      </c>
      <c r="G429" s="105"/>
      <c r="H429" s="77"/>
      <c r="I429" s="90"/>
      <c r="J429" s="106"/>
      <c r="K429" s="77" t="s">
        <v>7500</v>
      </c>
      <c r="L429" s="107"/>
      <c r="M429" s="101">
        <v>1707.0396728515625</v>
      </c>
      <c r="N429" s="101">
        <v>2118.56494140625</v>
      </c>
      <c r="O429" s="102"/>
      <c r="P429" s="103"/>
      <c r="Q429" s="103"/>
      <c r="R429" s="73"/>
      <c r="S429" s="48">
        <v>0</v>
      </c>
      <c r="T429" s="48">
        <v>1</v>
      </c>
      <c r="U429" s="49">
        <v>0</v>
      </c>
      <c r="V429" s="49">
        <v>4.2189999999999997E-3</v>
      </c>
      <c r="W429" s="49">
        <v>7.1570000000000002E-3</v>
      </c>
      <c r="X429" s="49">
        <v>0.54440100000000002</v>
      </c>
      <c r="Y429" s="49">
        <v>0</v>
      </c>
      <c r="Z429" s="49">
        <v>0</v>
      </c>
      <c r="AA429" s="91">
        <v>429</v>
      </c>
      <c r="AB429" s="91"/>
      <c r="AC429" s="92"/>
      <c r="AD429" s="66" t="s">
        <v>5988</v>
      </c>
      <c r="AE429" s="66">
        <v>1</v>
      </c>
      <c r="AF429" s="66">
        <v>0</v>
      </c>
      <c r="AG429" s="66">
        <v>62</v>
      </c>
      <c r="AH429" s="66">
        <v>10</v>
      </c>
      <c r="AI429" s="66"/>
      <c r="AJ429" s="66" t="s">
        <v>6328</v>
      </c>
      <c r="AK429" s="66"/>
      <c r="AL429" s="66"/>
      <c r="AM429" s="66"/>
      <c r="AN429" s="68">
        <v>42637.735532407409</v>
      </c>
      <c r="AO429" s="66"/>
      <c r="AP429" s="66" t="b">
        <v>1</v>
      </c>
      <c r="AQ429" s="66" t="b">
        <v>0</v>
      </c>
      <c r="AR429" s="66" t="b">
        <v>0</v>
      </c>
      <c r="AS429" s="66" t="s">
        <v>297</v>
      </c>
      <c r="AT429" s="66">
        <v>2</v>
      </c>
      <c r="AU429" s="66"/>
      <c r="AV429" s="66" t="b">
        <v>0</v>
      </c>
      <c r="AW429" s="66" t="s">
        <v>423</v>
      </c>
      <c r="AX429" s="69" t="s">
        <v>7133</v>
      </c>
      <c r="AY429" s="66" t="s">
        <v>66</v>
      </c>
      <c r="AZ429" s="48"/>
      <c r="BA429" s="48"/>
      <c r="BB429" s="48"/>
      <c r="BC429" s="48"/>
      <c r="BD429" s="48" t="s">
        <v>4854</v>
      </c>
      <c r="BE429" s="48" t="s">
        <v>4854</v>
      </c>
      <c r="BF429" s="118" t="s">
        <v>8999</v>
      </c>
      <c r="BG429" s="118" t="s">
        <v>8999</v>
      </c>
      <c r="BH429" s="118" t="s">
        <v>9328</v>
      </c>
      <c r="BI429" s="118" t="s">
        <v>9328</v>
      </c>
      <c r="BJ429" s="117" t="s">
        <v>1167</v>
      </c>
      <c r="BK429" s="120" t="str">
        <f>VLOOKUP(Vertices[[#This Row],[State]],'Sentiment Classification'!E:G,3,FALSE)</f>
        <v>North</v>
      </c>
      <c r="BL429" s="65" t="str">
        <f>REPLACE(INDEX(GroupVertices[Group], MATCH(Vertices[[#This Row],[Vertex]],GroupVertices[Vertex],0)),1,1,"")</f>
        <v>orth</v>
      </c>
    </row>
    <row r="430" spans="1:64" x14ac:dyDescent="0.25">
      <c r="A430" s="64" t="s">
        <v>4347</v>
      </c>
      <c r="B430" s="79"/>
      <c r="C430" s="79"/>
      <c r="D430" s="87"/>
      <c r="E430" s="104"/>
      <c r="F430" s="75" t="s">
        <v>4951</v>
      </c>
      <c r="G430" s="105"/>
      <c r="H430" s="77"/>
      <c r="I430" s="90"/>
      <c r="J430" s="106"/>
      <c r="K430" s="77" t="s">
        <v>7501</v>
      </c>
      <c r="L430" s="107"/>
      <c r="M430" s="101">
        <v>6301.744140625</v>
      </c>
      <c r="N430" s="101">
        <v>9605.26953125</v>
      </c>
      <c r="O430" s="102"/>
      <c r="P430" s="103"/>
      <c r="Q430" s="103"/>
      <c r="R430" s="73"/>
      <c r="S430" s="48"/>
      <c r="T430" s="48"/>
      <c r="U430" s="49"/>
      <c r="V430" s="49"/>
      <c r="W430" s="49"/>
      <c r="X430" s="49"/>
      <c r="Y430" s="49"/>
      <c r="Z430" s="49"/>
      <c r="AA430" s="91">
        <v>430</v>
      </c>
      <c r="AB430" s="91"/>
      <c r="AC430" s="92"/>
      <c r="AD430" s="66" t="s">
        <v>5989</v>
      </c>
      <c r="AE430" s="66">
        <v>248</v>
      </c>
      <c r="AF430" s="66">
        <v>148</v>
      </c>
      <c r="AG430" s="66">
        <v>6355</v>
      </c>
      <c r="AH430" s="66">
        <v>545</v>
      </c>
      <c r="AI430" s="66"/>
      <c r="AJ430" s="66" t="s">
        <v>6329</v>
      </c>
      <c r="AK430" s="66" t="s">
        <v>630</v>
      </c>
      <c r="AL430" s="69" t="s">
        <v>6658</v>
      </c>
      <c r="AM430" s="66"/>
      <c r="AN430" s="68">
        <v>41217.238043981481</v>
      </c>
      <c r="AO430" s="69" t="s">
        <v>6765</v>
      </c>
      <c r="AP430" s="66" t="b">
        <v>0</v>
      </c>
      <c r="AQ430" s="66" t="b">
        <v>0</v>
      </c>
      <c r="AR430" s="66" t="b">
        <v>0</v>
      </c>
      <c r="AS430" s="66" t="s">
        <v>297</v>
      </c>
      <c r="AT430" s="66">
        <v>2</v>
      </c>
      <c r="AU430" s="69" t="s">
        <v>409</v>
      </c>
      <c r="AV430" s="66" t="b">
        <v>0</v>
      </c>
      <c r="AW430" s="66" t="s">
        <v>423</v>
      </c>
      <c r="AX430" s="69" t="s">
        <v>7134</v>
      </c>
      <c r="AY430" s="66" t="s">
        <v>66</v>
      </c>
      <c r="AZ430" s="48"/>
      <c r="BA430" s="48"/>
      <c r="BB430" s="48"/>
      <c r="BC430" s="48"/>
      <c r="BD430" s="48"/>
      <c r="BE430" s="48"/>
      <c r="BF430" s="118"/>
      <c r="BG430" s="118"/>
      <c r="BH430" s="118"/>
      <c r="BI430" s="118"/>
      <c r="BJ430" s="117" t="s">
        <v>1167</v>
      </c>
      <c r="BK430" s="120" t="str">
        <f>VLOOKUP(Vertices[[#This Row],[State]],'Sentiment Classification'!E:G,3,FALSE)</f>
        <v>North</v>
      </c>
      <c r="BL430" s="65" t="s">
        <v>9475</v>
      </c>
    </row>
    <row r="431" spans="1:64" x14ac:dyDescent="0.25">
      <c r="A431" s="64" t="s">
        <v>4348</v>
      </c>
      <c r="B431" s="79"/>
      <c r="C431" s="79"/>
      <c r="D431" s="87"/>
      <c r="E431" s="104"/>
      <c r="F431" s="75" t="s">
        <v>4952</v>
      </c>
      <c r="G431" s="105"/>
      <c r="H431" s="77"/>
      <c r="I431" s="90"/>
      <c r="J431" s="106"/>
      <c r="K431" s="77" t="s">
        <v>7502</v>
      </c>
      <c r="L431" s="107"/>
      <c r="M431" s="101">
        <v>2431.728515625</v>
      </c>
      <c r="N431" s="101">
        <v>1749.8331298828125</v>
      </c>
      <c r="O431" s="102"/>
      <c r="P431" s="103"/>
      <c r="Q431" s="103"/>
      <c r="R431" s="73"/>
      <c r="S431" s="48">
        <v>0</v>
      </c>
      <c r="T431" s="48">
        <v>1</v>
      </c>
      <c r="U431" s="49">
        <v>0</v>
      </c>
      <c r="V431" s="49">
        <v>4.2189999999999997E-3</v>
      </c>
      <c r="W431" s="49">
        <v>7.1570000000000002E-3</v>
      </c>
      <c r="X431" s="49">
        <v>0.54440100000000002</v>
      </c>
      <c r="Y431" s="49">
        <v>0</v>
      </c>
      <c r="Z431" s="49">
        <v>0</v>
      </c>
      <c r="AA431" s="91">
        <v>431</v>
      </c>
      <c r="AB431" s="91"/>
      <c r="AC431" s="92"/>
      <c r="AD431" s="66" t="s">
        <v>5990</v>
      </c>
      <c r="AE431" s="66">
        <v>18738</v>
      </c>
      <c r="AF431" s="66">
        <v>146102</v>
      </c>
      <c r="AG431" s="66">
        <v>105351</v>
      </c>
      <c r="AH431" s="66">
        <v>3351</v>
      </c>
      <c r="AI431" s="66">
        <v>19800</v>
      </c>
      <c r="AJ431" s="66" t="s">
        <v>6330</v>
      </c>
      <c r="AK431" s="66" t="s">
        <v>2512</v>
      </c>
      <c r="AL431" s="66"/>
      <c r="AM431" s="66" t="s">
        <v>477</v>
      </c>
      <c r="AN431" s="68">
        <v>40834.412986111114</v>
      </c>
      <c r="AO431" s="69" t="s">
        <v>6766</v>
      </c>
      <c r="AP431" s="66" t="b">
        <v>0</v>
      </c>
      <c r="AQ431" s="66" t="b">
        <v>0</v>
      </c>
      <c r="AR431" s="66" t="b">
        <v>0</v>
      </c>
      <c r="AS431" s="66" t="s">
        <v>297</v>
      </c>
      <c r="AT431" s="66">
        <v>228</v>
      </c>
      <c r="AU431" s="69" t="s">
        <v>6949</v>
      </c>
      <c r="AV431" s="66" t="b">
        <v>0</v>
      </c>
      <c r="AW431" s="66" t="s">
        <v>423</v>
      </c>
      <c r="AX431" s="69" t="s">
        <v>7135</v>
      </c>
      <c r="AY431" s="66" t="s">
        <v>66</v>
      </c>
      <c r="AZ431" s="48"/>
      <c r="BA431" s="48"/>
      <c r="BB431" s="48"/>
      <c r="BC431" s="48"/>
      <c r="BD431" s="48" t="s">
        <v>4854</v>
      </c>
      <c r="BE431" s="48" t="s">
        <v>4854</v>
      </c>
      <c r="BF431" s="118" t="s">
        <v>8999</v>
      </c>
      <c r="BG431" s="118" t="s">
        <v>8999</v>
      </c>
      <c r="BH431" s="118" t="s">
        <v>9328</v>
      </c>
      <c r="BI431" s="118" t="s">
        <v>9328</v>
      </c>
      <c r="BJ431" s="117" t="s">
        <v>1167</v>
      </c>
      <c r="BK431" s="120" t="str">
        <f>VLOOKUP(Vertices[[#This Row],[State]],'Sentiment Classification'!E:G,3,FALSE)</f>
        <v>North</v>
      </c>
      <c r="BL431" s="65" t="str">
        <f>REPLACE(INDEX(GroupVertices[Group], MATCH(Vertices[[#This Row],[Vertex]],GroupVertices[Vertex],0)),1,1,"")</f>
        <v>orth</v>
      </c>
    </row>
    <row r="432" spans="1:64" x14ac:dyDescent="0.25">
      <c r="A432" s="64" t="s">
        <v>4349</v>
      </c>
      <c r="B432" s="79"/>
      <c r="C432" s="79"/>
      <c r="D432" s="87"/>
      <c r="E432" s="104"/>
      <c r="F432" s="75" t="s">
        <v>4953</v>
      </c>
      <c r="G432" s="105"/>
      <c r="H432" s="77"/>
      <c r="I432" s="90"/>
      <c r="J432" s="106"/>
      <c r="K432" s="77" t="s">
        <v>7503</v>
      </c>
      <c r="L432" s="107"/>
      <c r="M432" s="101">
        <v>2666.419677734375</v>
      </c>
      <c r="N432" s="101">
        <v>3707.052734375</v>
      </c>
      <c r="O432" s="102"/>
      <c r="P432" s="103"/>
      <c r="Q432" s="103"/>
      <c r="R432" s="73"/>
      <c r="S432" s="48">
        <v>0</v>
      </c>
      <c r="T432" s="48">
        <v>1</v>
      </c>
      <c r="U432" s="49">
        <v>0</v>
      </c>
      <c r="V432" s="49">
        <v>4.2189999999999997E-3</v>
      </c>
      <c r="W432" s="49">
        <v>7.1570000000000002E-3</v>
      </c>
      <c r="X432" s="49">
        <v>0.54440100000000002</v>
      </c>
      <c r="Y432" s="49">
        <v>0</v>
      </c>
      <c r="Z432" s="49">
        <v>0</v>
      </c>
      <c r="AA432" s="91">
        <v>432</v>
      </c>
      <c r="AB432" s="91"/>
      <c r="AC432" s="92"/>
      <c r="AD432" s="66" t="s">
        <v>5991</v>
      </c>
      <c r="AE432" s="66">
        <v>158</v>
      </c>
      <c r="AF432" s="66">
        <v>18235</v>
      </c>
      <c r="AG432" s="66">
        <v>9744</v>
      </c>
      <c r="AH432" s="66">
        <v>656</v>
      </c>
      <c r="AI432" s="66">
        <v>-25200</v>
      </c>
      <c r="AJ432" s="66" t="s">
        <v>6331</v>
      </c>
      <c r="AK432" s="66" t="s">
        <v>388</v>
      </c>
      <c r="AL432" s="66"/>
      <c r="AM432" s="66" t="s">
        <v>391</v>
      </c>
      <c r="AN432" s="68">
        <v>41673.805046296293</v>
      </c>
      <c r="AO432" s="69" t="s">
        <v>6767</v>
      </c>
      <c r="AP432" s="66" t="b">
        <v>1</v>
      </c>
      <c r="AQ432" s="66" t="b">
        <v>0</v>
      </c>
      <c r="AR432" s="66" t="b">
        <v>0</v>
      </c>
      <c r="AS432" s="66" t="s">
        <v>297</v>
      </c>
      <c r="AT432" s="66">
        <v>14</v>
      </c>
      <c r="AU432" s="69" t="s">
        <v>409</v>
      </c>
      <c r="AV432" s="66" t="b">
        <v>0</v>
      </c>
      <c r="AW432" s="66" t="s">
        <v>423</v>
      </c>
      <c r="AX432" s="69" t="s">
        <v>7136</v>
      </c>
      <c r="AY432" s="66" t="s">
        <v>66</v>
      </c>
      <c r="AZ432" s="48"/>
      <c r="BA432" s="48"/>
      <c r="BB432" s="48"/>
      <c r="BC432" s="48"/>
      <c r="BD432" s="48" t="s">
        <v>4854</v>
      </c>
      <c r="BE432" s="48" t="s">
        <v>4854</v>
      </c>
      <c r="BF432" s="118" t="s">
        <v>8999</v>
      </c>
      <c r="BG432" s="118" t="s">
        <v>8999</v>
      </c>
      <c r="BH432" s="118" t="s">
        <v>9328</v>
      </c>
      <c r="BI432" s="118" t="s">
        <v>9328</v>
      </c>
      <c r="BJ432" s="117" t="s">
        <v>1167</v>
      </c>
      <c r="BK432" s="120" t="str">
        <f>VLOOKUP(Vertices[[#This Row],[State]],'Sentiment Classification'!E:G,3,FALSE)</f>
        <v>North</v>
      </c>
      <c r="BL432" s="65" t="str">
        <f>REPLACE(INDEX(GroupVertices[Group], MATCH(Vertices[[#This Row],[Vertex]],GroupVertices[Vertex],0)),1,1,"")</f>
        <v>orth</v>
      </c>
    </row>
    <row r="433" spans="1:64" x14ac:dyDescent="0.25">
      <c r="A433" s="64" t="s">
        <v>4350</v>
      </c>
      <c r="B433" s="79"/>
      <c r="C433" s="79"/>
      <c r="D433" s="87"/>
      <c r="E433" s="104"/>
      <c r="F433" s="75" t="s">
        <v>4954</v>
      </c>
      <c r="G433" s="105"/>
      <c r="H433" s="77"/>
      <c r="I433" s="90"/>
      <c r="J433" s="106"/>
      <c r="K433" s="77" t="s">
        <v>7504</v>
      </c>
      <c r="L433" s="107"/>
      <c r="M433" s="101">
        <v>1815.173828125</v>
      </c>
      <c r="N433" s="101">
        <v>2098.593505859375</v>
      </c>
      <c r="O433" s="102"/>
      <c r="P433" s="103"/>
      <c r="Q433" s="103"/>
      <c r="R433" s="73"/>
      <c r="S433" s="48">
        <v>0</v>
      </c>
      <c r="T433" s="48">
        <v>1</v>
      </c>
      <c r="U433" s="49">
        <v>0</v>
      </c>
      <c r="V433" s="49">
        <v>4.2189999999999997E-3</v>
      </c>
      <c r="W433" s="49">
        <v>7.1570000000000002E-3</v>
      </c>
      <c r="X433" s="49">
        <v>0.54440100000000002</v>
      </c>
      <c r="Y433" s="49">
        <v>0</v>
      </c>
      <c r="Z433" s="49">
        <v>0</v>
      </c>
      <c r="AA433" s="91">
        <v>433</v>
      </c>
      <c r="AB433" s="91"/>
      <c r="AC433" s="92"/>
      <c r="AD433" s="66" t="s">
        <v>5992</v>
      </c>
      <c r="AE433" s="66">
        <v>222</v>
      </c>
      <c r="AF433" s="66">
        <v>10117</v>
      </c>
      <c r="AG433" s="66">
        <v>22176</v>
      </c>
      <c r="AH433" s="66">
        <v>72</v>
      </c>
      <c r="AI433" s="66">
        <v>19800</v>
      </c>
      <c r="AJ433" s="66" t="s">
        <v>6332</v>
      </c>
      <c r="AK433" s="66" t="s">
        <v>1163</v>
      </c>
      <c r="AL433" s="66"/>
      <c r="AM433" s="66" t="s">
        <v>363</v>
      </c>
      <c r="AN433" s="68">
        <v>41094.81527777778</v>
      </c>
      <c r="AO433" s="69" t="s">
        <v>6768</v>
      </c>
      <c r="AP433" s="66" t="b">
        <v>0</v>
      </c>
      <c r="AQ433" s="66" t="b">
        <v>0</v>
      </c>
      <c r="AR433" s="66" t="b">
        <v>0</v>
      </c>
      <c r="AS433" s="66" t="s">
        <v>297</v>
      </c>
      <c r="AT433" s="66">
        <v>21</v>
      </c>
      <c r="AU433" s="69" t="s">
        <v>6950</v>
      </c>
      <c r="AV433" s="66" t="b">
        <v>0</v>
      </c>
      <c r="AW433" s="66" t="s">
        <v>423</v>
      </c>
      <c r="AX433" s="69" t="s">
        <v>7137</v>
      </c>
      <c r="AY433" s="66" t="s">
        <v>66</v>
      </c>
      <c r="AZ433" s="48"/>
      <c r="BA433" s="48"/>
      <c r="BB433" s="48"/>
      <c r="BC433" s="48"/>
      <c r="BD433" s="48" t="s">
        <v>4854</v>
      </c>
      <c r="BE433" s="48" t="s">
        <v>4854</v>
      </c>
      <c r="BF433" s="118" t="s">
        <v>8999</v>
      </c>
      <c r="BG433" s="118" t="s">
        <v>8999</v>
      </c>
      <c r="BH433" s="118" t="s">
        <v>9328</v>
      </c>
      <c r="BI433" s="118" t="s">
        <v>9328</v>
      </c>
      <c r="BJ433" s="117" t="s">
        <v>1167</v>
      </c>
      <c r="BK433" s="120" t="str">
        <f>VLOOKUP(Vertices[[#This Row],[State]],'Sentiment Classification'!E:G,3,FALSE)</f>
        <v>North</v>
      </c>
      <c r="BL433" s="65" t="str">
        <f>REPLACE(INDEX(GroupVertices[Group], MATCH(Vertices[[#This Row],[Vertex]],GroupVertices[Vertex],0)),1,1,"")</f>
        <v>orth</v>
      </c>
    </row>
    <row r="434" spans="1:64" x14ac:dyDescent="0.25">
      <c r="A434" s="64" t="s">
        <v>4351</v>
      </c>
      <c r="B434" s="79"/>
      <c r="C434" s="79"/>
      <c r="D434" s="87"/>
      <c r="E434" s="104"/>
      <c r="F434" s="75" t="s">
        <v>4955</v>
      </c>
      <c r="G434" s="105"/>
      <c r="H434" s="77"/>
      <c r="I434" s="90"/>
      <c r="J434" s="106"/>
      <c r="K434" s="77" t="s">
        <v>7505</v>
      </c>
      <c r="L434" s="107"/>
      <c r="M434" s="101">
        <v>2253.308349609375</v>
      </c>
      <c r="N434" s="101">
        <v>4187.7021484375</v>
      </c>
      <c r="O434" s="102"/>
      <c r="P434" s="103"/>
      <c r="Q434" s="103"/>
      <c r="R434" s="73"/>
      <c r="S434" s="48">
        <v>0</v>
      </c>
      <c r="T434" s="48">
        <v>1</v>
      </c>
      <c r="U434" s="49">
        <v>0</v>
      </c>
      <c r="V434" s="49">
        <v>4.2189999999999997E-3</v>
      </c>
      <c r="W434" s="49">
        <v>7.1570000000000002E-3</v>
      </c>
      <c r="X434" s="49">
        <v>0.54440100000000002</v>
      </c>
      <c r="Y434" s="49">
        <v>0</v>
      </c>
      <c r="Z434" s="49">
        <v>0</v>
      </c>
      <c r="AA434" s="91">
        <v>434</v>
      </c>
      <c r="AB434" s="91"/>
      <c r="AC434" s="92"/>
      <c r="AD434" s="66" t="s">
        <v>5993</v>
      </c>
      <c r="AE434" s="66">
        <v>341</v>
      </c>
      <c r="AF434" s="66">
        <v>230</v>
      </c>
      <c r="AG434" s="66">
        <v>6043</v>
      </c>
      <c r="AH434" s="66">
        <v>605</v>
      </c>
      <c r="AI434" s="66">
        <v>19800</v>
      </c>
      <c r="AJ434" s="66"/>
      <c r="AK434" s="66" t="s">
        <v>6549</v>
      </c>
      <c r="AL434" s="66"/>
      <c r="AM434" s="66" t="s">
        <v>363</v>
      </c>
      <c r="AN434" s="68">
        <v>41444.703703703701</v>
      </c>
      <c r="AO434" s="69" t="s">
        <v>6769</v>
      </c>
      <c r="AP434" s="66" t="b">
        <v>0</v>
      </c>
      <c r="AQ434" s="66" t="b">
        <v>0</v>
      </c>
      <c r="AR434" s="66" t="b">
        <v>0</v>
      </c>
      <c r="AS434" s="66" t="s">
        <v>297</v>
      </c>
      <c r="AT434" s="66">
        <v>8</v>
      </c>
      <c r="AU434" s="69" t="s">
        <v>6945</v>
      </c>
      <c r="AV434" s="66" t="b">
        <v>0</v>
      </c>
      <c r="AW434" s="66" t="s">
        <v>423</v>
      </c>
      <c r="AX434" s="69" t="s">
        <v>7138</v>
      </c>
      <c r="AY434" s="66" t="s">
        <v>66</v>
      </c>
      <c r="AZ434" s="48"/>
      <c r="BA434" s="48"/>
      <c r="BB434" s="48"/>
      <c r="BC434" s="48"/>
      <c r="BD434" s="48" t="s">
        <v>4854</v>
      </c>
      <c r="BE434" s="48" t="s">
        <v>4854</v>
      </c>
      <c r="BF434" s="118" t="s">
        <v>8999</v>
      </c>
      <c r="BG434" s="118" t="s">
        <v>8999</v>
      </c>
      <c r="BH434" s="118" t="s">
        <v>9328</v>
      </c>
      <c r="BI434" s="118" t="s">
        <v>9328</v>
      </c>
      <c r="BJ434" s="117" t="s">
        <v>1167</v>
      </c>
      <c r="BK434" s="120" t="str">
        <f>VLOOKUP(Vertices[[#This Row],[State]],'Sentiment Classification'!E:G,3,FALSE)</f>
        <v>North</v>
      </c>
      <c r="BL434" s="65" t="str">
        <f>REPLACE(INDEX(GroupVertices[Group], MATCH(Vertices[[#This Row],[Vertex]],GroupVertices[Vertex],0)),1,1,"")</f>
        <v>orth</v>
      </c>
    </row>
    <row r="435" spans="1:64" x14ac:dyDescent="0.25">
      <c r="A435" s="64" t="s">
        <v>4352</v>
      </c>
      <c r="B435" s="79"/>
      <c r="C435" s="79"/>
      <c r="D435" s="87"/>
      <c r="E435" s="104"/>
      <c r="F435" s="75" t="s">
        <v>4956</v>
      </c>
      <c r="G435" s="105"/>
      <c r="H435" s="77"/>
      <c r="I435" s="90"/>
      <c r="J435" s="106"/>
      <c r="K435" s="77" t="s">
        <v>7506</v>
      </c>
      <c r="L435" s="107"/>
      <c r="M435" s="101">
        <v>1450.068603515625</v>
      </c>
      <c r="N435" s="101">
        <v>3060.912353515625</v>
      </c>
      <c r="O435" s="102"/>
      <c r="P435" s="103"/>
      <c r="Q435" s="103"/>
      <c r="R435" s="73"/>
      <c r="S435" s="48">
        <v>0</v>
      </c>
      <c r="T435" s="48">
        <v>1</v>
      </c>
      <c r="U435" s="49">
        <v>0</v>
      </c>
      <c r="V435" s="49">
        <v>4.2189999999999997E-3</v>
      </c>
      <c r="W435" s="49">
        <v>7.1570000000000002E-3</v>
      </c>
      <c r="X435" s="49">
        <v>0.54440100000000002</v>
      </c>
      <c r="Y435" s="49">
        <v>0</v>
      </c>
      <c r="Z435" s="49">
        <v>0</v>
      </c>
      <c r="AA435" s="91">
        <v>435</v>
      </c>
      <c r="AB435" s="91"/>
      <c r="AC435" s="92"/>
      <c r="AD435" s="66" t="s">
        <v>5994</v>
      </c>
      <c r="AE435" s="66">
        <v>8695</v>
      </c>
      <c r="AF435" s="66">
        <v>9681</v>
      </c>
      <c r="AG435" s="66">
        <v>505</v>
      </c>
      <c r="AH435" s="66">
        <v>883</v>
      </c>
      <c r="AI435" s="66"/>
      <c r="AJ435" s="66" t="s">
        <v>6333</v>
      </c>
      <c r="AK435" s="66" t="s">
        <v>6550</v>
      </c>
      <c r="AL435" s="69" t="s">
        <v>6659</v>
      </c>
      <c r="AM435" s="66"/>
      <c r="AN435" s="68">
        <v>41985.191655092596</v>
      </c>
      <c r="AO435" s="69" t="s">
        <v>6770</v>
      </c>
      <c r="AP435" s="66" t="b">
        <v>1</v>
      </c>
      <c r="AQ435" s="66" t="b">
        <v>0</v>
      </c>
      <c r="AR435" s="66" t="b">
        <v>1</v>
      </c>
      <c r="AS435" s="66" t="s">
        <v>297</v>
      </c>
      <c r="AT435" s="66">
        <v>3</v>
      </c>
      <c r="AU435" s="69" t="s">
        <v>409</v>
      </c>
      <c r="AV435" s="66" t="b">
        <v>0</v>
      </c>
      <c r="AW435" s="66" t="s">
        <v>423</v>
      </c>
      <c r="AX435" s="69" t="s">
        <v>7139</v>
      </c>
      <c r="AY435" s="66" t="s">
        <v>66</v>
      </c>
      <c r="AZ435" s="48"/>
      <c r="BA435" s="48"/>
      <c r="BB435" s="48"/>
      <c r="BC435" s="48"/>
      <c r="BD435" s="48" t="s">
        <v>4854</v>
      </c>
      <c r="BE435" s="48" t="s">
        <v>4854</v>
      </c>
      <c r="BF435" s="118" t="s">
        <v>8999</v>
      </c>
      <c r="BG435" s="118" t="s">
        <v>8999</v>
      </c>
      <c r="BH435" s="118" t="s">
        <v>9328</v>
      </c>
      <c r="BI435" s="118" t="s">
        <v>9328</v>
      </c>
      <c r="BJ435" s="117" t="s">
        <v>1167</v>
      </c>
      <c r="BK435" s="120" t="str">
        <f>VLOOKUP(Vertices[[#This Row],[State]],'Sentiment Classification'!E:G,3,FALSE)</f>
        <v>North</v>
      </c>
      <c r="BL435" s="65" t="str">
        <f>REPLACE(INDEX(GroupVertices[Group], MATCH(Vertices[[#This Row],[Vertex]],GroupVertices[Vertex],0)),1,1,"")</f>
        <v>orth</v>
      </c>
    </row>
    <row r="436" spans="1:64" x14ac:dyDescent="0.25">
      <c r="A436" s="64" t="s">
        <v>4353</v>
      </c>
      <c r="B436" s="79"/>
      <c r="C436" s="79"/>
      <c r="D436" s="87"/>
      <c r="E436" s="104"/>
      <c r="F436" s="75" t="s">
        <v>4957</v>
      </c>
      <c r="G436" s="105"/>
      <c r="H436" s="77"/>
      <c r="I436" s="90"/>
      <c r="J436" s="106"/>
      <c r="K436" s="77" t="s">
        <v>7507</v>
      </c>
      <c r="L436" s="107"/>
      <c r="M436" s="101">
        <v>6395.30322265625</v>
      </c>
      <c r="N436" s="101">
        <v>9339.0166015625</v>
      </c>
      <c r="O436" s="102"/>
      <c r="P436" s="103"/>
      <c r="Q436" s="103"/>
      <c r="R436" s="73"/>
      <c r="S436" s="48"/>
      <c r="T436" s="48"/>
      <c r="U436" s="49"/>
      <c r="V436" s="49"/>
      <c r="W436" s="49"/>
      <c r="X436" s="49"/>
      <c r="Y436" s="49"/>
      <c r="Z436" s="49"/>
      <c r="AA436" s="91">
        <v>436</v>
      </c>
      <c r="AB436" s="91"/>
      <c r="AC436" s="92"/>
      <c r="AD436" s="66" t="s">
        <v>5995</v>
      </c>
      <c r="AE436" s="66">
        <v>27</v>
      </c>
      <c r="AF436" s="66">
        <v>37</v>
      </c>
      <c r="AG436" s="66">
        <v>2651</v>
      </c>
      <c r="AH436" s="66">
        <v>247</v>
      </c>
      <c r="AI436" s="66"/>
      <c r="AJ436" s="66" t="s">
        <v>6334</v>
      </c>
      <c r="AK436" s="66" t="s">
        <v>6551</v>
      </c>
      <c r="AL436" s="66"/>
      <c r="AM436" s="66"/>
      <c r="AN436" s="68">
        <v>41981.370636574073</v>
      </c>
      <c r="AO436" s="69" t="s">
        <v>6771</v>
      </c>
      <c r="AP436" s="66" t="b">
        <v>1</v>
      </c>
      <c r="AQ436" s="66" t="b">
        <v>0</v>
      </c>
      <c r="AR436" s="66" t="b">
        <v>0</v>
      </c>
      <c r="AS436" s="66" t="s">
        <v>297</v>
      </c>
      <c r="AT436" s="66">
        <v>11</v>
      </c>
      <c r="AU436" s="69" t="s">
        <v>409</v>
      </c>
      <c r="AV436" s="66" t="b">
        <v>0</v>
      </c>
      <c r="AW436" s="66" t="s">
        <v>423</v>
      </c>
      <c r="AX436" s="69" t="s">
        <v>7140</v>
      </c>
      <c r="AY436" s="66" t="s">
        <v>66</v>
      </c>
      <c r="AZ436" s="48"/>
      <c r="BA436" s="48"/>
      <c r="BB436" s="48"/>
      <c r="BC436" s="48"/>
      <c r="BD436" s="48"/>
      <c r="BE436" s="48"/>
      <c r="BF436" s="118"/>
      <c r="BG436" s="118"/>
      <c r="BH436" s="118"/>
      <c r="BI436" s="118"/>
      <c r="BJ436" s="117" t="s">
        <v>1167</v>
      </c>
      <c r="BK436" s="120" t="str">
        <f>VLOOKUP(Vertices[[#This Row],[State]],'Sentiment Classification'!E:G,3,FALSE)</f>
        <v>North</v>
      </c>
      <c r="BL436" s="65" t="s">
        <v>9475</v>
      </c>
    </row>
    <row r="437" spans="1:64" x14ac:dyDescent="0.25">
      <c r="A437" s="64" t="s">
        <v>4354</v>
      </c>
      <c r="B437" s="79"/>
      <c r="C437" s="79"/>
      <c r="D437" s="87"/>
      <c r="E437" s="104"/>
      <c r="F437" s="75" t="s">
        <v>4958</v>
      </c>
      <c r="G437" s="105"/>
      <c r="H437" s="77"/>
      <c r="I437" s="90"/>
      <c r="J437" s="106"/>
      <c r="K437" s="77" t="s">
        <v>7508</v>
      </c>
      <c r="L437" s="107"/>
      <c r="M437" s="101">
        <v>2260.677734375</v>
      </c>
      <c r="N437" s="101">
        <v>2414.08349609375</v>
      </c>
      <c r="O437" s="102"/>
      <c r="P437" s="103"/>
      <c r="Q437" s="103"/>
      <c r="R437" s="73"/>
      <c r="S437" s="48">
        <v>0</v>
      </c>
      <c r="T437" s="48">
        <v>1</v>
      </c>
      <c r="U437" s="49">
        <v>0</v>
      </c>
      <c r="V437" s="49">
        <v>4.2189999999999997E-3</v>
      </c>
      <c r="W437" s="49">
        <v>7.1570000000000002E-3</v>
      </c>
      <c r="X437" s="49">
        <v>0.54440100000000002</v>
      </c>
      <c r="Y437" s="49">
        <v>0</v>
      </c>
      <c r="Z437" s="49">
        <v>0</v>
      </c>
      <c r="AA437" s="91">
        <v>437</v>
      </c>
      <c r="AB437" s="91"/>
      <c r="AC437" s="92"/>
      <c r="AD437" s="66" t="s">
        <v>5996</v>
      </c>
      <c r="AE437" s="66">
        <v>4946</v>
      </c>
      <c r="AF437" s="66">
        <v>4268</v>
      </c>
      <c r="AG437" s="66">
        <v>36287</v>
      </c>
      <c r="AH437" s="66">
        <v>26</v>
      </c>
      <c r="AI437" s="66">
        <v>-36000</v>
      </c>
      <c r="AJ437" s="66" t="s">
        <v>6335</v>
      </c>
      <c r="AK437" s="66" t="s">
        <v>6552</v>
      </c>
      <c r="AL437" s="69" t="s">
        <v>6660</v>
      </c>
      <c r="AM437" s="66" t="s">
        <v>389</v>
      </c>
      <c r="AN437" s="68">
        <v>40421.473703703705</v>
      </c>
      <c r="AO437" s="69" t="s">
        <v>6772</v>
      </c>
      <c r="AP437" s="66" t="b">
        <v>0</v>
      </c>
      <c r="AQ437" s="66" t="b">
        <v>0</v>
      </c>
      <c r="AR437" s="66" t="b">
        <v>1</v>
      </c>
      <c r="AS437" s="66" t="s">
        <v>297</v>
      </c>
      <c r="AT437" s="66">
        <v>44</v>
      </c>
      <c r="AU437" s="69" t="s">
        <v>6951</v>
      </c>
      <c r="AV437" s="66" t="b">
        <v>0</v>
      </c>
      <c r="AW437" s="66" t="s">
        <v>423</v>
      </c>
      <c r="AX437" s="69" t="s">
        <v>7141</v>
      </c>
      <c r="AY437" s="66" t="s">
        <v>66</v>
      </c>
      <c r="AZ437" s="48"/>
      <c r="BA437" s="48"/>
      <c r="BB437" s="48"/>
      <c r="BC437" s="48"/>
      <c r="BD437" s="48" t="s">
        <v>4854</v>
      </c>
      <c r="BE437" s="48" t="s">
        <v>4854</v>
      </c>
      <c r="BF437" s="118" t="s">
        <v>8999</v>
      </c>
      <c r="BG437" s="118" t="s">
        <v>8999</v>
      </c>
      <c r="BH437" s="118" t="s">
        <v>9328</v>
      </c>
      <c r="BI437" s="118" t="s">
        <v>9328</v>
      </c>
      <c r="BJ437" s="117" t="s">
        <v>1167</v>
      </c>
      <c r="BK437" s="120" t="str">
        <f>VLOOKUP(Vertices[[#This Row],[State]],'Sentiment Classification'!E:G,3,FALSE)</f>
        <v>North</v>
      </c>
      <c r="BL437" s="65" t="str">
        <f>REPLACE(INDEX(GroupVertices[Group], MATCH(Vertices[[#This Row],[Vertex]],GroupVertices[Vertex],0)),1,1,"")</f>
        <v>orth</v>
      </c>
    </row>
    <row r="438" spans="1:64" x14ac:dyDescent="0.25">
      <c r="A438" s="64" t="s">
        <v>4355</v>
      </c>
      <c r="B438" s="79"/>
      <c r="C438" s="79"/>
      <c r="D438" s="87"/>
      <c r="E438" s="104"/>
      <c r="F438" s="75" t="s">
        <v>4959</v>
      </c>
      <c r="G438" s="105"/>
      <c r="H438" s="77"/>
      <c r="I438" s="90"/>
      <c r="J438" s="106"/>
      <c r="K438" s="77" t="s">
        <v>7509</v>
      </c>
      <c r="L438" s="107"/>
      <c r="M438" s="101">
        <v>3186.90478515625</v>
      </c>
      <c r="N438" s="101">
        <v>3629.003173828125</v>
      </c>
      <c r="O438" s="102"/>
      <c r="P438" s="103"/>
      <c r="Q438" s="103"/>
      <c r="R438" s="73"/>
      <c r="S438" s="48">
        <v>0</v>
      </c>
      <c r="T438" s="48">
        <v>1</v>
      </c>
      <c r="U438" s="49">
        <v>0</v>
      </c>
      <c r="V438" s="49">
        <v>4.2189999999999997E-3</v>
      </c>
      <c r="W438" s="49">
        <v>7.1570000000000002E-3</v>
      </c>
      <c r="X438" s="49">
        <v>0.54440100000000002</v>
      </c>
      <c r="Y438" s="49">
        <v>0</v>
      </c>
      <c r="Z438" s="49">
        <v>0</v>
      </c>
      <c r="AA438" s="91">
        <v>438</v>
      </c>
      <c r="AB438" s="91"/>
      <c r="AC438" s="92"/>
      <c r="AD438" s="66" t="s">
        <v>5997</v>
      </c>
      <c r="AE438" s="66">
        <v>955</v>
      </c>
      <c r="AF438" s="66">
        <v>2002</v>
      </c>
      <c r="AG438" s="66">
        <v>50172</v>
      </c>
      <c r="AH438" s="66">
        <v>13982</v>
      </c>
      <c r="AI438" s="66"/>
      <c r="AJ438" s="66" t="s">
        <v>6336</v>
      </c>
      <c r="AK438" s="66" t="s">
        <v>388</v>
      </c>
      <c r="AL438" s="69" t="s">
        <v>6661</v>
      </c>
      <c r="AM438" s="66"/>
      <c r="AN438" s="68">
        <v>41059.290289351855</v>
      </c>
      <c r="AO438" s="69" t="s">
        <v>6773</v>
      </c>
      <c r="AP438" s="66" t="b">
        <v>1</v>
      </c>
      <c r="AQ438" s="66" t="b">
        <v>0</v>
      </c>
      <c r="AR438" s="66" t="b">
        <v>1</v>
      </c>
      <c r="AS438" s="66" t="s">
        <v>297</v>
      </c>
      <c r="AT438" s="66">
        <v>30</v>
      </c>
      <c r="AU438" s="69" t="s">
        <v>409</v>
      </c>
      <c r="AV438" s="66" t="b">
        <v>0</v>
      </c>
      <c r="AW438" s="66" t="s">
        <v>423</v>
      </c>
      <c r="AX438" s="69" t="s">
        <v>7142</v>
      </c>
      <c r="AY438" s="66" t="s">
        <v>66</v>
      </c>
      <c r="AZ438" s="48"/>
      <c r="BA438" s="48"/>
      <c r="BB438" s="48"/>
      <c r="BC438" s="48"/>
      <c r="BD438" s="48" t="s">
        <v>4854</v>
      </c>
      <c r="BE438" s="48" t="s">
        <v>4854</v>
      </c>
      <c r="BF438" s="118" t="s">
        <v>8999</v>
      </c>
      <c r="BG438" s="118" t="s">
        <v>8999</v>
      </c>
      <c r="BH438" s="118" t="s">
        <v>9328</v>
      </c>
      <c r="BI438" s="118" t="s">
        <v>9328</v>
      </c>
      <c r="BJ438" s="117" t="s">
        <v>1167</v>
      </c>
      <c r="BK438" s="120" t="str">
        <f>VLOOKUP(Vertices[[#This Row],[State]],'Sentiment Classification'!E:G,3,FALSE)</f>
        <v>North</v>
      </c>
      <c r="BL438" s="65" t="str">
        <f>REPLACE(INDEX(GroupVertices[Group], MATCH(Vertices[[#This Row],[Vertex]],GroupVertices[Vertex],0)),1,1,"")</f>
        <v>orth</v>
      </c>
    </row>
    <row r="439" spans="1:64" x14ac:dyDescent="0.25">
      <c r="A439" s="64" t="s">
        <v>4356</v>
      </c>
      <c r="B439" s="79"/>
      <c r="C439" s="79"/>
      <c r="D439" s="87"/>
      <c r="E439" s="104"/>
      <c r="F439" s="75" t="s">
        <v>4960</v>
      </c>
      <c r="G439" s="105"/>
      <c r="H439" s="77"/>
      <c r="I439" s="90"/>
      <c r="J439" s="106"/>
      <c r="K439" s="77" t="s">
        <v>7510</v>
      </c>
      <c r="L439" s="107"/>
      <c r="M439" s="101">
        <v>1764.3792724609375</v>
      </c>
      <c r="N439" s="101">
        <v>2307.44384765625</v>
      </c>
      <c r="O439" s="102"/>
      <c r="P439" s="103"/>
      <c r="Q439" s="103"/>
      <c r="R439" s="73"/>
      <c r="S439" s="48">
        <v>0</v>
      </c>
      <c r="T439" s="48">
        <v>1</v>
      </c>
      <c r="U439" s="49">
        <v>0</v>
      </c>
      <c r="V439" s="49">
        <v>4.2189999999999997E-3</v>
      </c>
      <c r="W439" s="49">
        <v>7.1570000000000002E-3</v>
      </c>
      <c r="X439" s="49">
        <v>0.54440100000000002</v>
      </c>
      <c r="Y439" s="49">
        <v>0</v>
      </c>
      <c r="Z439" s="49">
        <v>0</v>
      </c>
      <c r="AA439" s="91">
        <v>439</v>
      </c>
      <c r="AB439" s="91"/>
      <c r="AC439" s="92"/>
      <c r="AD439" s="66" t="s">
        <v>5998</v>
      </c>
      <c r="AE439" s="66">
        <v>476</v>
      </c>
      <c r="AF439" s="66">
        <v>909</v>
      </c>
      <c r="AG439" s="66">
        <v>34857</v>
      </c>
      <c r="AH439" s="66">
        <v>16693</v>
      </c>
      <c r="AI439" s="66"/>
      <c r="AJ439" s="66" t="s">
        <v>6337</v>
      </c>
      <c r="AK439" s="66" t="s">
        <v>6553</v>
      </c>
      <c r="AL439" s="69" t="s">
        <v>6662</v>
      </c>
      <c r="AM439" s="66"/>
      <c r="AN439" s="68">
        <v>40350.727673611109</v>
      </c>
      <c r="AO439" s="69" t="s">
        <v>6774</v>
      </c>
      <c r="AP439" s="66" t="b">
        <v>0</v>
      </c>
      <c r="AQ439" s="66" t="b">
        <v>0</v>
      </c>
      <c r="AR439" s="66" t="b">
        <v>1</v>
      </c>
      <c r="AS439" s="66" t="s">
        <v>297</v>
      </c>
      <c r="AT439" s="66">
        <v>38</v>
      </c>
      <c r="AU439" s="69" t="s">
        <v>409</v>
      </c>
      <c r="AV439" s="66" t="b">
        <v>0</v>
      </c>
      <c r="AW439" s="66" t="s">
        <v>423</v>
      </c>
      <c r="AX439" s="69" t="s">
        <v>7143</v>
      </c>
      <c r="AY439" s="66" t="s">
        <v>66</v>
      </c>
      <c r="AZ439" s="48"/>
      <c r="BA439" s="48"/>
      <c r="BB439" s="48"/>
      <c r="BC439" s="48"/>
      <c r="BD439" s="48" t="s">
        <v>4854</v>
      </c>
      <c r="BE439" s="48" t="s">
        <v>4854</v>
      </c>
      <c r="BF439" s="118" t="s">
        <v>8999</v>
      </c>
      <c r="BG439" s="118" t="s">
        <v>8999</v>
      </c>
      <c r="BH439" s="118" t="s">
        <v>9328</v>
      </c>
      <c r="BI439" s="118" t="s">
        <v>9328</v>
      </c>
      <c r="BJ439" s="117" t="s">
        <v>1167</v>
      </c>
      <c r="BK439" s="120" t="str">
        <f>VLOOKUP(Vertices[[#This Row],[State]],'Sentiment Classification'!E:G,3,FALSE)</f>
        <v>North</v>
      </c>
      <c r="BL439" s="65" t="str">
        <f>REPLACE(INDEX(GroupVertices[Group], MATCH(Vertices[[#This Row],[Vertex]],GroupVertices[Vertex],0)),1,1,"")</f>
        <v>orth</v>
      </c>
    </row>
    <row r="440" spans="1:64" x14ac:dyDescent="0.25">
      <c r="A440" s="64" t="s">
        <v>4357</v>
      </c>
      <c r="B440" s="79"/>
      <c r="C440" s="79"/>
      <c r="D440" s="87"/>
      <c r="E440" s="104"/>
      <c r="F440" s="75" t="s">
        <v>4961</v>
      </c>
      <c r="G440" s="105"/>
      <c r="H440" s="77"/>
      <c r="I440" s="90"/>
      <c r="J440" s="106"/>
      <c r="K440" s="77" t="s">
        <v>7511</v>
      </c>
      <c r="L440" s="107"/>
      <c r="M440" s="101">
        <v>6178.890625</v>
      </c>
      <c r="N440" s="101">
        <v>8882.390625</v>
      </c>
      <c r="O440" s="102"/>
      <c r="P440" s="103"/>
      <c r="Q440" s="103"/>
      <c r="R440" s="73"/>
      <c r="S440" s="48"/>
      <c r="T440" s="48"/>
      <c r="U440" s="49"/>
      <c r="V440" s="49"/>
      <c r="W440" s="49"/>
      <c r="X440" s="49"/>
      <c r="Y440" s="49"/>
      <c r="Z440" s="49"/>
      <c r="AA440" s="91">
        <v>440</v>
      </c>
      <c r="AB440" s="91"/>
      <c r="AC440" s="92"/>
      <c r="AD440" s="66" t="s">
        <v>5999</v>
      </c>
      <c r="AE440" s="66">
        <v>124</v>
      </c>
      <c r="AF440" s="66">
        <v>4</v>
      </c>
      <c r="AG440" s="66">
        <v>23</v>
      </c>
      <c r="AH440" s="66">
        <v>36</v>
      </c>
      <c r="AI440" s="66"/>
      <c r="AJ440" s="66"/>
      <c r="AK440" s="66" t="s">
        <v>6554</v>
      </c>
      <c r="AL440" s="66"/>
      <c r="AM440" s="66"/>
      <c r="AN440" s="68">
        <v>41258.477581018517</v>
      </c>
      <c r="AO440" s="66"/>
      <c r="AP440" s="66" t="b">
        <v>1</v>
      </c>
      <c r="AQ440" s="66" t="b">
        <v>0</v>
      </c>
      <c r="AR440" s="66" t="b">
        <v>0</v>
      </c>
      <c r="AS440" s="66" t="s">
        <v>297</v>
      </c>
      <c r="AT440" s="66">
        <v>0</v>
      </c>
      <c r="AU440" s="69" t="s">
        <v>409</v>
      </c>
      <c r="AV440" s="66" t="b">
        <v>0</v>
      </c>
      <c r="AW440" s="66" t="s">
        <v>423</v>
      </c>
      <c r="AX440" s="69" t="s">
        <v>7144</v>
      </c>
      <c r="AY440" s="66" t="s">
        <v>66</v>
      </c>
      <c r="AZ440" s="48"/>
      <c r="BA440" s="48"/>
      <c r="BB440" s="48"/>
      <c r="BC440" s="48"/>
      <c r="BD440" s="48"/>
      <c r="BE440" s="48"/>
      <c r="BF440" s="118"/>
      <c r="BG440" s="118"/>
      <c r="BH440" s="118"/>
      <c r="BI440" s="118"/>
      <c r="BJ440" s="117" t="s">
        <v>1167</v>
      </c>
      <c r="BK440" s="120" t="str">
        <f>VLOOKUP(Vertices[[#This Row],[State]],'Sentiment Classification'!E:G,3,FALSE)</f>
        <v>North</v>
      </c>
      <c r="BL440" s="65" t="s">
        <v>9475</v>
      </c>
    </row>
    <row r="441" spans="1:64" x14ac:dyDescent="0.25">
      <c r="A441" s="64" t="s">
        <v>4358</v>
      </c>
      <c r="B441" s="79"/>
      <c r="C441" s="79"/>
      <c r="D441" s="87"/>
      <c r="E441" s="104"/>
      <c r="F441" s="75" t="s">
        <v>4962</v>
      </c>
      <c r="G441" s="105"/>
      <c r="H441" s="77"/>
      <c r="I441" s="90"/>
      <c r="J441" s="106"/>
      <c r="K441" s="77" t="s">
        <v>7512</v>
      </c>
      <c r="L441" s="107"/>
      <c r="M441" s="101">
        <v>2294.33544921875</v>
      </c>
      <c r="N441" s="101">
        <v>4013.150146484375</v>
      </c>
      <c r="O441" s="102"/>
      <c r="P441" s="103"/>
      <c r="Q441" s="103"/>
      <c r="R441" s="73"/>
      <c r="S441" s="48">
        <v>0</v>
      </c>
      <c r="T441" s="48">
        <v>1</v>
      </c>
      <c r="U441" s="49">
        <v>0</v>
      </c>
      <c r="V441" s="49">
        <v>4.2189999999999997E-3</v>
      </c>
      <c r="W441" s="49">
        <v>7.1570000000000002E-3</v>
      </c>
      <c r="X441" s="49">
        <v>0.54440100000000002</v>
      </c>
      <c r="Y441" s="49">
        <v>0</v>
      </c>
      <c r="Z441" s="49">
        <v>0</v>
      </c>
      <c r="AA441" s="91">
        <v>441</v>
      </c>
      <c r="AB441" s="91"/>
      <c r="AC441" s="92"/>
      <c r="AD441" s="66" t="s">
        <v>6000</v>
      </c>
      <c r="AE441" s="66">
        <v>141</v>
      </c>
      <c r="AF441" s="66">
        <v>147</v>
      </c>
      <c r="AG441" s="66">
        <v>2023</v>
      </c>
      <c r="AH441" s="66">
        <v>1113</v>
      </c>
      <c r="AI441" s="66">
        <v>-25200</v>
      </c>
      <c r="AJ441" s="66"/>
      <c r="AK441" s="66" t="s">
        <v>388</v>
      </c>
      <c r="AL441" s="66"/>
      <c r="AM441" s="66" t="s">
        <v>391</v>
      </c>
      <c r="AN441" s="68">
        <v>41753.668506944443</v>
      </c>
      <c r="AO441" s="66"/>
      <c r="AP441" s="66" t="b">
        <v>1</v>
      </c>
      <c r="AQ441" s="66" t="b">
        <v>0</v>
      </c>
      <c r="AR441" s="66" t="b">
        <v>0</v>
      </c>
      <c r="AS441" s="66" t="s">
        <v>297</v>
      </c>
      <c r="AT441" s="66">
        <v>1</v>
      </c>
      <c r="AU441" s="69" t="s">
        <v>409</v>
      </c>
      <c r="AV441" s="66" t="b">
        <v>0</v>
      </c>
      <c r="AW441" s="66" t="s">
        <v>423</v>
      </c>
      <c r="AX441" s="69" t="s">
        <v>7145</v>
      </c>
      <c r="AY441" s="66" t="s">
        <v>66</v>
      </c>
      <c r="AZ441" s="48"/>
      <c r="BA441" s="48"/>
      <c r="BB441" s="48"/>
      <c r="BC441" s="48"/>
      <c r="BD441" s="48" t="s">
        <v>4854</v>
      </c>
      <c r="BE441" s="48" t="s">
        <v>4854</v>
      </c>
      <c r="BF441" s="118" t="s">
        <v>8999</v>
      </c>
      <c r="BG441" s="118" t="s">
        <v>8999</v>
      </c>
      <c r="BH441" s="118" t="s">
        <v>9328</v>
      </c>
      <c r="BI441" s="118" t="s">
        <v>9328</v>
      </c>
      <c r="BJ441" s="117" t="s">
        <v>1167</v>
      </c>
      <c r="BK441" s="120" t="str">
        <f>VLOOKUP(Vertices[[#This Row],[State]],'Sentiment Classification'!E:G,3,FALSE)</f>
        <v>North</v>
      </c>
      <c r="BL441" s="65" t="str">
        <f>REPLACE(INDEX(GroupVertices[Group], MATCH(Vertices[[#This Row],[Vertex]],GroupVertices[Vertex],0)),1,1,"")</f>
        <v>orth</v>
      </c>
    </row>
    <row r="442" spans="1:64" x14ac:dyDescent="0.25">
      <c r="A442" s="64" t="s">
        <v>4359</v>
      </c>
      <c r="B442" s="79"/>
      <c r="C442" s="79"/>
      <c r="D442" s="87"/>
      <c r="E442" s="104"/>
      <c r="F442" s="75" t="s">
        <v>4963</v>
      </c>
      <c r="G442" s="105"/>
      <c r="H442" s="77"/>
      <c r="I442" s="90"/>
      <c r="J442" s="106"/>
      <c r="K442" s="77" t="s">
        <v>7513</v>
      </c>
      <c r="L442" s="107"/>
      <c r="M442" s="101">
        <v>1498.561767578125</v>
      </c>
      <c r="N442" s="101">
        <v>3353.42333984375</v>
      </c>
      <c r="O442" s="102"/>
      <c r="P442" s="103"/>
      <c r="Q442" s="103"/>
      <c r="R442" s="73"/>
      <c r="S442" s="48">
        <v>0</v>
      </c>
      <c r="T442" s="48">
        <v>1</v>
      </c>
      <c r="U442" s="49">
        <v>0</v>
      </c>
      <c r="V442" s="49">
        <v>4.2189999999999997E-3</v>
      </c>
      <c r="W442" s="49">
        <v>7.1570000000000002E-3</v>
      </c>
      <c r="X442" s="49">
        <v>0.54440100000000002</v>
      </c>
      <c r="Y442" s="49">
        <v>0</v>
      </c>
      <c r="Z442" s="49">
        <v>0</v>
      </c>
      <c r="AA442" s="91">
        <v>442</v>
      </c>
      <c r="AB442" s="91"/>
      <c r="AC442" s="92"/>
      <c r="AD442" s="66" t="s">
        <v>6001</v>
      </c>
      <c r="AE442" s="66">
        <v>74</v>
      </c>
      <c r="AF442" s="66">
        <v>57</v>
      </c>
      <c r="AG442" s="66">
        <v>1486</v>
      </c>
      <c r="AH442" s="66">
        <v>1082</v>
      </c>
      <c r="AI442" s="66"/>
      <c r="AJ442" s="66" t="s">
        <v>6338</v>
      </c>
      <c r="AK442" s="66"/>
      <c r="AL442" s="66"/>
      <c r="AM442" s="66"/>
      <c r="AN442" s="68">
        <v>41762.670763888891</v>
      </c>
      <c r="AO442" s="66"/>
      <c r="AP442" s="66" t="b">
        <v>1</v>
      </c>
      <c r="AQ442" s="66" t="b">
        <v>0</v>
      </c>
      <c r="AR442" s="66" t="b">
        <v>0</v>
      </c>
      <c r="AS442" s="66" t="s">
        <v>297</v>
      </c>
      <c r="AT442" s="66">
        <v>0</v>
      </c>
      <c r="AU442" s="69" t="s">
        <v>409</v>
      </c>
      <c r="AV442" s="66" t="b">
        <v>0</v>
      </c>
      <c r="AW442" s="66" t="s">
        <v>423</v>
      </c>
      <c r="AX442" s="69" t="s">
        <v>7146</v>
      </c>
      <c r="AY442" s="66" t="s">
        <v>66</v>
      </c>
      <c r="AZ442" s="48"/>
      <c r="BA442" s="48"/>
      <c r="BB442" s="48"/>
      <c r="BC442" s="48"/>
      <c r="BD442" s="48" t="s">
        <v>4854</v>
      </c>
      <c r="BE442" s="48" t="s">
        <v>4854</v>
      </c>
      <c r="BF442" s="118" t="s">
        <v>8999</v>
      </c>
      <c r="BG442" s="118" t="s">
        <v>8999</v>
      </c>
      <c r="BH442" s="118" t="s">
        <v>9328</v>
      </c>
      <c r="BI442" s="118" t="s">
        <v>9328</v>
      </c>
      <c r="BJ442" s="117" t="s">
        <v>1167</v>
      </c>
      <c r="BK442" s="120" t="str">
        <f>VLOOKUP(Vertices[[#This Row],[State]],'Sentiment Classification'!E:G,3,FALSE)</f>
        <v>North</v>
      </c>
      <c r="BL442" s="65" t="str">
        <f>REPLACE(INDEX(GroupVertices[Group], MATCH(Vertices[[#This Row],[Vertex]],GroupVertices[Vertex],0)),1,1,"")</f>
        <v>orth</v>
      </c>
    </row>
    <row r="443" spans="1:64" x14ac:dyDescent="0.25">
      <c r="A443" s="64" t="s">
        <v>4360</v>
      </c>
      <c r="B443" s="79"/>
      <c r="C443" s="79"/>
      <c r="D443" s="87"/>
      <c r="E443" s="104"/>
      <c r="F443" s="75" t="s">
        <v>4964</v>
      </c>
      <c r="G443" s="105"/>
      <c r="H443" s="77"/>
      <c r="I443" s="90"/>
      <c r="J443" s="106"/>
      <c r="K443" s="77" t="s">
        <v>7514</v>
      </c>
      <c r="L443" s="107"/>
      <c r="M443" s="101">
        <v>2607.94189453125</v>
      </c>
      <c r="N443" s="101">
        <v>2231.74609375</v>
      </c>
      <c r="O443" s="102"/>
      <c r="P443" s="103"/>
      <c r="Q443" s="103"/>
      <c r="R443" s="73"/>
      <c r="S443" s="48">
        <v>0</v>
      </c>
      <c r="T443" s="48">
        <v>1</v>
      </c>
      <c r="U443" s="49">
        <v>0</v>
      </c>
      <c r="V443" s="49">
        <v>4.2189999999999997E-3</v>
      </c>
      <c r="W443" s="49">
        <v>7.1570000000000002E-3</v>
      </c>
      <c r="X443" s="49">
        <v>0.54440100000000002</v>
      </c>
      <c r="Y443" s="49">
        <v>0</v>
      </c>
      <c r="Z443" s="49">
        <v>0</v>
      </c>
      <c r="AA443" s="91">
        <v>443</v>
      </c>
      <c r="AB443" s="91"/>
      <c r="AC443" s="92"/>
      <c r="AD443" s="66" t="s">
        <v>6002</v>
      </c>
      <c r="AE443" s="66">
        <v>17</v>
      </c>
      <c r="AF443" s="66">
        <v>10</v>
      </c>
      <c r="AG443" s="66">
        <v>1510</v>
      </c>
      <c r="AH443" s="66">
        <v>1086</v>
      </c>
      <c r="AI443" s="66"/>
      <c r="AJ443" s="66" t="s">
        <v>6339</v>
      </c>
      <c r="AK443" s="66"/>
      <c r="AL443" s="66"/>
      <c r="AM443" s="66"/>
      <c r="AN443" s="68">
        <v>41764.535567129627</v>
      </c>
      <c r="AO443" s="66"/>
      <c r="AP443" s="66" t="b">
        <v>1</v>
      </c>
      <c r="AQ443" s="66" t="b">
        <v>0</v>
      </c>
      <c r="AR443" s="66" t="b">
        <v>0</v>
      </c>
      <c r="AS443" s="66" t="s">
        <v>297</v>
      </c>
      <c r="AT443" s="66">
        <v>1</v>
      </c>
      <c r="AU443" s="69" t="s">
        <v>409</v>
      </c>
      <c r="AV443" s="66" t="b">
        <v>0</v>
      </c>
      <c r="AW443" s="66" t="s">
        <v>423</v>
      </c>
      <c r="AX443" s="69" t="s">
        <v>7147</v>
      </c>
      <c r="AY443" s="66" t="s">
        <v>66</v>
      </c>
      <c r="AZ443" s="48"/>
      <c r="BA443" s="48"/>
      <c r="BB443" s="48"/>
      <c r="BC443" s="48"/>
      <c r="BD443" s="48" t="s">
        <v>4854</v>
      </c>
      <c r="BE443" s="48" t="s">
        <v>4854</v>
      </c>
      <c r="BF443" s="118" t="s">
        <v>8999</v>
      </c>
      <c r="BG443" s="118" t="s">
        <v>8999</v>
      </c>
      <c r="BH443" s="118" t="s">
        <v>9328</v>
      </c>
      <c r="BI443" s="118" t="s">
        <v>9328</v>
      </c>
      <c r="BJ443" s="117" t="s">
        <v>1167</v>
      </c>
      <c r="BK443" s="120" t="str">
        <f>VLOOKUP(Vertices[[#This Row],[State]],'Sentiment Classification'!E:G,3,FALSE)</f>
        <v>North</v>
      </c>
      <c r="BL443" s="65" t="str">
        <f>REPLACE(INDEX(GroupVertices[Group], MATCH(Vertices[[#This Row],[Vertex]],GroupVertices[Vertex],0)),1,1,"")</f>
        <v>orth</v>
      </c>
    </row>
    <row r="444" spans="1:64" x14ac:dyDescent="0.25">
      <c r="A444" s="64" t="s">
        <v>4361</v>
      </c>
      <c r="B444" s="79"/>
      <c r="C444" s="79"/>
      <c r="D444" s="87"/>
      <c r="E444" s="104"/>
      <c r="F444" s="75" t="s">
        <v>4965</v>
      </c>
      <c r="G444" s="105"/>
      <c r="H444" s="77"/>
      <c r="I444" s="90"/>
      <c r="J444" s="106"/>
      <c r="K444" s="77" t="s">
        <v>7515</v>
      </c>
      <c r="L444" s="107"/>
      <c r="M444" s="101">
        <v>2275.8125</v>
      </c>
      <c r="N444" s="101">
        <v>3768.41064453125</v>
      </c>
      <c r="O444" s="102"/>
      <c r="P444" s="103"/>
      <c r="Q444" s="103"/>
      <c r="R444" s="73"/>
      <c r="S444" s="48">
        <v>0</v>
      </c>
      <c r="T444" s="48">
        <v>1</v>
      </c>
      <c r="U444" s="49">
        <v>0</v>
      </c>
      <c r="V444" s="49">
        <v>4.2189999999999997E-3</v>
      </c>
      <c r="W444" s="49">
        <v>7.1570000000000002E-3</v>
      </c>
      <c r="X444" s="49">
        <v>0.54440100000000002</v>
      </c>
      <c r="Y444" s="49">
        <v>0</v>
      </c>
      <c r="Z444" s="49">
        <v>0</v>
      </c>
      <c r="AA444" s="91">
        <v>444</v>
      </c>
      <c r="AB444" s="91"/>
      <c r="AC444" s="92"/>
      <c r="AD444" s="66" t="s">
        <v>6003</v>
      </c>
      <c r="AE444" s="66">
        <v>147</v>
      </c>
      <c r="AF444" s="66">
        <v>139</v>
      </c>
      <c r="AG444" s="66">
        <v>1460</v>
      </c>
      <c r="AH444" s="66">
        <v>1066</v>
      </c>
      <c r="AI444" s="66"/>
      <c r="AJ444" s="66" t="s">
        <v>6340</v>
      </c>
      <c r="AK444" s="66"/>
      <c r="AL444" s="66"/>
      <c r="AM444" s="66"/>
      <c r="AN444" s="68">
        <v>41760.406076388892</v>
      </c>
      <c r="AO444" s="66"/>
      <c r="AP444" s="66" t="b">
        <v>1</v>
      </c>
      <c r="AQ444" s="66" t="b">
        <v>0</v>
      </c>
      <c r="AR444" s="66" t="b">
        <v>0</v>
      </c>
      <c r="AS444" s="66" t="s">
        <v>297</v>
      </c>
      <c r="AT444" s="66">
        <v>0</v>
      </c>
      <c r="AU444" s="69" t="s">
        <v>409</v>
      </c>
      <c r="AV444" s="66" t="b">
        <v>0</v>
      </c>
      <c r="AW444" s="66" t="s">
        <v>423</v>
      </c>
      <c r="AX444" s="69" t="s">
        <v>7148</v>
      </c>
      <c r="AY444" s="66" t="s">
        <v>66</v>
      </c>
      <c r="AZ444" s="48"/>
      <c r="BA444" s="48"/>
      <c r="BB444" s="48"/>
      <c r="BC444" s="48"/>
      <c r="BD444" s="48" t="s">
        <v>4854</v>
      </c>
      <c r="BE444" s="48" t="s">
        <v>4854</v>
      </c>
      <c r="BF444" s="118" t="s">
        <v>8999</v>
      </c>
      <c r="BG444" s="118" t="s">
        <v>8999</v>
      </c>
      <c r="BH444" s="118" t="s">
        <v>9328</v>
      </c>
      <c r="BI444" s="118" t="s">
        <v>9328</v>
      </c>
      <c r="BJ444" s="117" t="s">
        <v>1167</v>
      </c>
      <c r="BK444" s="120" t="str">
        <f>VLOOKUP(Vertices[[#This Row],[State]],'Sentiment Classification'!E:G,3,FALSE)</f>
        <v>North</v>
      </c>
      <c r="BL444" s="65" t="str">
        <f>REPLACE(INDEX(GroupVertices[Group], MATCH(Vertices[[#This Row],[Vertex]],GroupVertices[Vertex],0)),1,1,"")</f>
        <v>orth</v>
      </c>
    </row>
    <row r="445" spans="1:64" x14ac:dyDescent="0.25">
      <c r="A445" s="64" t="s">
        <v>4362</v>
      </c>
      <c r="B445" s="79"/>
      <c r="C445" s="79"/>
      <c r="D445" s="87"/>
      <c r="E445" s="104"/>
      <c r="F445" s="75" t="s">
        <v>4966</v>
      </c>
      <c r="G445" s="105"/>
      <c r="H445" s="77"/>
      <c r="I445" s="90"/>
      <c r="J445" s="106"/>
      <c r="K445" s="77" t="s">
        <v>7516</v>
      </c>
      <c r="L445" s="107"/>
      <c r="M445" s="101">
        <v>2450.011962890625</v>
      </c>
      <c r="N445" s="101">
        <v>4067.215576171875</v>
      </c>
      <c r="O445" s="102"/>
      <c r="P445" s="103"/>
      <c r="Q445" s="103"/>
      <c r="R445" s="73"/>
      <c r="S445" s="48">
        <v>0</v>
      </c>
      <c r="T445" s="48">
        <v>1</v>
      </c>
      <c r="U445" s="49">
        <v>0</v>
      </c>
      <c r="V445" s="49">
        <v>4.2189999999999997E-3</v>
      </c>
      <c r="W445" s="49">
        <v>7.1570000000000002E-3</v>
      </c>
      <c r="X445" s="49">
        <v>0.54440100000000002</v>
      </c>
      <c r="Y445" s="49">
        <v>0</v>
      </c>
      <c r="Z445" s="49">
        <v>0</v>
      </c>
      <c r="AA445" s="91">
        <v>445</v>
      </c>
      <c r="AB445" s="91"/>
      <c r="AC445" s="92"/>
      <c r="AD445" s="66" t="s">
        <v>6004</v>
      </c>
      <c r="AE445" s="66">
        <v>146</v>
      </c>
      <c r="AF445" s="66">
        <v>160</v>
      </c>
      <c r="AG445" s="66">
        <v>1430</v>
      </c>
      <c r="AH445" s="66">
        <v>1041</v>
      </c>
      <c r="AI445" s="66"/>
      <c r="AJ445" s="66" t="s">
        <v>6341</v>
      </c>
      <c r="AK445" s="66"/>
      <c r="AL445" s="66"/>
      <c r="AM445" s="66"/>
      <c r="AN445" s="68">
        <v>41758.529432870368</v>
      </c>
      <c r="AO445" s="66"/>
      <c r="AP445" s="66" t="b">
        <v>1</v>
      </c>
      <c r="AQ445" s="66" t="b">
        <v>0</v>
      </c>
      <c r="AR445" s="66" t="b">
        <v>0</v>
      </c>
      <c r="AS445" s="66" t="s">
        <v>297</v>
      </c>
      <c r="AT445" s="66">
        <v>1</v>
      </c>
      <c r="AU445" s="69" t="s">
        <v>409</v>
      </c>
      <c r="AV445" s="66" t="b">
        <v>0</v>
      </c>
      <c r="AW445" s="66" t="s">
        <v>423</v>
      </c>
      <c r="AX445" s="69" t="s">
        <v>7149</v>
      </c>
      <c r="AY445" s="66" t="s">
        <v>66</v>
      </c>
      <c r="AZ445" s="48"/>
      <c r="BA445" s="48"/>
      <c r="BB445" s="48"/>
      <c r="BC445" s="48"/>
      <c r="BD445" s="48" t="s">
        <v>4854</v>
      </c>
      <c r="BE445" s="48" t="s">
        <v>4854</v>
      </c>
      <c r="BF445" s="118" t="s">
        <v>8999</v>
      </c>
      <c r="BG445" s="118" t="s">
        <v>8999</v>
      </c>
      <c r="BH445" s="118" t="s">
        <v>9328</v>
      </c>
      <c r="BI445" s="118" t="s">
        <v>9328</v>
      </c>
      <c r="BJ445" s="117" t="s">
        <v>1167</v>
      </c>
      <c r="BK445" s="120" t="str">
        <f>VLOOKUP(Vertices[[#This Row],[State]],'Sentiment Classification'!E:G,3,FALSE)</f>
        <v>North</v>
      </c>
      <c r="BL445" s="65" t="str">
        <f>REPLACE(INDEX(GroupVertices[Group], MATCH(Vertices[[#This Row],[Vertex]],GroupVertices[Vertex],0)),1,1,"")</f>
        <v>orth</v>
      </c>
    </row>
    <row r="446" spans="1:64" x14ac:dyDescent="0.25">
      <c r="A446" s="64" t="s">
        <v>4363</v>
      </c>
      <c r="B446" s="79"/>
      <c r="C446" s="79"/>
      <c r="D446" s="87"/>
      <c r="E446" s="104"/>
      <c r="F446" s="75" t="s">
        <v>4967</v>
      </c>
      <c r="G446" s="105"/>
      <c r="H446" s="77"/>
      <c r="I446" s="90"/>
      <c r="J446" s="106"/>
      <c r="K446" s="77" t="s">
        <v>7517</v>
      </c>
      <c r="L446" s="107"/>
      <c r="M446" s="101">
        <v>2133.509521484375</v>
      </c>
      <c r="N446" s="101">
        <v>2201.807373046875</v>
      </c>
      <c r="O446" s="102"/>
      <c r="P446" s="103"/>
      <c r="Q446" s="103"/>
      <c r="R446" s="73"/>
      <c r="S446" s="48">
        <v>0</v>
      </c>
      <c r="T446" s="48">
        <v>1</v>
      </c>
      <c r="U446" s="49">
        <v>0</v>
      </c>
      <c r="V446" s="49">
        <v>4.2189999999999997E-3</v>
      </c>
      <c r="W446" s="49">
        <v>7.1570000000000002E-3</v>
      </c>
      <c r="X446" s="49">
        <v>0.54440100000000002</v>
      </c>
      <c r="Y446" s="49">
        <v>0</v>
      </c>
      <c r="Z446" s="49">
        <v>0</v>
      </c>
      <c r="AA446" s="91">
        <v>446</v>
      </c>
      <c r="AB446" s="91"/>
      <c r="AC446" s="92"/>
      <c r="AD446" s="66" t="s">
        <v>6005</v>
      </c>
      <c r="AE446" s="66">
        <v>154</v>
      </c>
      <c r="AF446" s="66">
        <v>130</v>
      </c>
      <c r="AG446" s="66">
        <v>1460</v>
      </c>
      <c r="AH446" s="66">
        <v>1058</v>
      </c>
      <c r="AI446" s="66">
        <v>-25200</v>
      </c>
      <c r="AJ446" s="66" t="s">
        <v>6342</v>
      </c>
      <c r="AK446" s="66"/>
      <c r="AL446" s="66"/>
      <c r="AM446" s="66" t="s">
        <v>391</v>
      </c>
      <c r="AN446" s="68">
        <v>41752.809525462966</v>
      </c>
      <c r="AO446" s="66"/>
      <c r="AP446" s="66" t="b">
        <v>1</v>
      </c>
      <c r="AQ446" s="66" t="b">
        <v>0</v>
      </c>
      <c r="AR446" s="66" t="b">
        <v>0</v>
      </c>
      <c r="AS446" s="66" t="s">
        <v>297</v>
      </c>
      <c r="AT446" s="66">
        <v>2</v>
      </c>
      <c r="AU446" s="69" t="s">
        <v>409</v>
      </c>
      <c r="AV446" s="66" t="b">
        <v>0</v>
      </c>
      <c r="AW446" s="66" t="s">
        <v>423</v>
      </c>
      <c r="AX446" s="69" t="s">
        <v>7150</v>
      </c>
      <c r="AY446" s="66" t="s">
        <v>66</v>
      </c>
      <c r="AZ446" s="48"/>
      <c r="BA446" s="48"/>
      <c r="BB446" s="48"/>
      <c r="BC446" s="48"/>
      <c r="BD446" s="48" t="s">
        <v>4854</v>
      </c>
      <c r="BE446" s="48" t="s">
        <v>4854</v>
      </c>
      <c r="BF446" s="118" t="s">
        <v>8999</v>
      </c>
      <c r="BG446" s="118" t="s">
        <v>8999</v>
      </c>
      <c r="BH446" s="118" t="s">
        <v>9328</v>
      </c>
      <c r="BI446" s="118" t="s">
        <v>9328</v>
      </c>
      <c r="BJ446" s="117" t="s">
        <v>1167</v>
      </c>
      <c r="BK446" s="120" t="str">
        <f>VLOOKUP(Vertices[[#This Row],[State]],'Sentiment Classification'!E:G,3,FALSE)</f>
        <v>North</v>
      </c>
      <c r="BL446" s="65" t="str">
        <f>REPLACE(INDEX(GroupVertices[Group], MATCH(Vertices[[#This Row],[Vertex]],GroupVertices[Vertex],0)),1,1,"")</f>
        <v>orth</v>
      </c>
    </row>
    <row r="447" spans="1:64" x14ac:dyDescent="0.25">
      <c r="A447" s="64" t="s">
        <v>4364</v>
      </c>
      <c r="B447" s="79"/>
      <c r="C447" s="79"/>
      <c r="D447" s="87"/>
      <c r="E447" s="104"/>
      <c r="F447" s="75" t="s">
        <v>4968</v>
      </c>
      <c r="G447" s="105"/>
      <c r="H447" s="77"/>
      <c r="I447" s="90"/>
      <c r="J447" s="106"/>
      <c r="K447" s="77" t="s">
        <v>7518</v>
      </c>
      <c r="L447" s="107"/>
      <c r="M447" s="101">
        <v>2941.47119140625</v>
      </c>
      <c r="N447" s="101">
        <v>3954.923828125</v>
      </c>
      <c r="O447" s="102"/>
      <c r="P447" s="103"/>
      <c r="Q447" s="103"/>
      <c r="R447" s="73"/>
      <c r="S447" s="48">
        <v>0</v>
      </c>
      <c r="T447" s="48">
        <v>1</v>
      </c>
      <c r="U447" s="49">
        <v>0</v>
      </c>
      <c r="V447" s="49">
        <v>4.2189999999999997E-3</v>
      </c>
      <c r="W447" s="49">
        <v>7.1570000000000002E-3</v>
      </c>
      <c r="X447" s="49">
        <v>0.54440100000000002</v>
      </c>
      <c r="Y447" s="49">
        <v>0</v>
      </c>
      <c r="Z447" s="49">
        <v>0</v>
      </c>
      <c r="AA447" s="91">
        <v>447</v>
      </c>
      <c r="AB447" s="91"/>
      <c r="AC447" s="92"/>
      <c r="AD447" s="66" t="s">
        <v>6006</v>
      </c>
      <c r="AE447" s="66">
        <v>100</v>
      </c>
      <c r="AF447" s="66">
        <v>76</v>
      </c>
      <c r="AG447" s="66">
        <v>1373</v>
      </c>
      <c r="AH447" s="66">
        <v>823</v>
      </c>
      <c r="AI447" s="66"/>
      <c r="AJ447" s="66" t="s">
        <v>6343</v>
      </c>
      <c r="AK447" s="66"/>
      <c r="AL447" s="66"/>
      <c r="AM447" s="66"/>
      <c r="AN447" s="68">
        <v>41762.698344907411</v>
      </c>
      <c r="AO447" s="66"/>
      <c r="AP447" s="66" t="b">
        <v>1</v>
      </c>
      <c r="AQ447" s="66" t="b">
        <v>0</v>
      </c>
      <c r="AR447" s="66" t="b">
        <v>0</v>
      </c>
      <c r="AS447" s="66" t="s">
        <v>297</v>
      </c>
      <c r="AT447" s="66">
        <v>0</v>
      </c>
      <c r="AU447" s="69" t="s">
        <v>409</v>
      </c>
      <c r="AV447" s="66" t="b">
        <v>0</v>
      </c>
      <c r="AW447" s="66" t="s">
        <v>423</v>
      </c>
      <c r="AX447" s="69" t="s">
        <v>7151</v>
      </c>
      <c r="AY447" s="66" t="s">
        <v>66</v>
      </c>
      <c r="AZ447" s="48"/>
      <c r="BA447" s="48"/>
      <c r="BB447" s="48"/>
      <c r="BC447" s="48"/>
      <c r="BD447" s="48" t="s">
        <v>4854</v>
      </c>
      <c r="BE447" s="48" t="s">
        <v>4854</v>
      </c>
      <c r="BF447" s="118" t="s">
        <v>8999</v>
      </c>
      <c r="BG447" s="118" t="s">
        <v>8999</v>
      </c>
      <c r="BH447" s="118" t="s">
        <v>9328</v>
      </c>
      <c r="BI447" s="118" t="s">
        <v>9328</v>
      </c>
      <c r="BJ447" s="117" t="s">
        <v>1167</v>
      </c>
      <c r="BK447" s="120" t="str">
        <f>VLOOKUP(Vertices[[#This Row],[State]],'Sentiment Classification'!E:G,3,FALSE)</f>
        <v>North</v>
      </c>
      <c r="BL447" s="65" t="str">
        <f>REPLACE(INDEX(GroupVertices[Group], MATCH(Vertices[[#This Row],[Vertex]],GroupVertices[Vertex],0)),1,1,"")</f>
        <v>orth</v>
      </c>
    </row>
    <row r="448" spans="1:64" x14ac:dyDescent="0.25">
      <c r="A448" s="64" t="s">
        <v>4365</v>
      </c>
      <c r="B448" s="79"/>
      <c r="C448" s="79"/>
      <c r="D448" s="87"/>
      <c r="E448" s="104"/>
      <c r="F448" s="75" t="s">
        <v>4969</v>
      </c>
      <c r="G448" s="105"/>
      <c r="H448" s="77"/>
      <c r="I448" s="90"/>
      <c r="J448" s="106"/>
      <c r="K448" s="77" t="s">
        <v>7519</v>
      </c>
      <c r="L448" s="107"/>
      <c r="M448" s="101">
        <v>2854.958740234375</v>
      </c>
      <c r="N448" s="101">
        <v>2075.03955078125</v>
      </c>
      <c r="O448" s="102"/>
      <c r="P448" s="103"/>
      <c r="Q448" s="103"/>
      <c r="R448" s="73"/>
      <c r="S448" s="48">
        <v>0</v>
      </c>
      <c r="T448" s="48">
        <v>1</v>
      </c>
      <c r="U448" s="49">
        <v>0</v>
      </c>
      <c r="V448" s="49">
        <v>4.2189999999999997E-3</v>
      </c>
      <c r="W448" s="49">
        <v>7.1570000000000002E-3</v>
      </c>
      <c r="X448" s="49">
        <v>0.54440100000000002</v>
      </c>
      <c r="Y448" s="49">
        <v>0</v>
      </c>
      <c r="Z448" s="49">
        <v>0</v>
      </c>
      <c r="AA448" s="91">
        <v>448</v>
      </c>
      <c r="AB448" s="91"/>
      <c r="AC448" s="92"/>
      <c r="AD448" s="66" t="s">
        <v>6007</v>
      </c>
      <c r="AE448" s="66">
        <v>145</v>
      </c>
      <c r="AF448" s="66">
        <v>128</v>
      </c>
      <c r="AG448" s="66">
        <v>1452</v>
      </c>
      <c r="AH448" s="66">
        <v>903</v>
      </c>
      <c r="AI448" s="66"/>
      <c r="AJ448" s="66" t="s">
        <v>6344</v>
      </c>
      <c r="AK448" s="66"/>
      <c r="AL448" s="66"/>
      <c r="AM448" s="66"/>
      <c r="AN448" s="68">
        <v>41760.391805555555</v>
      </c>
      <c r="AO448" s="66"/>
      <c r="AP448" s="66" t="b">
        <v>1</v>
      </c>
      <c r="AQ448" s="66" t="b">
        <v>0</v>
      </c>
      <c r="AR448" s="66" t="b">
        <v>0</v>
      </c>
      <c r="AS448" s="66" t="s">
        <v>297</v>
      </c>
      <c r="AT448" s="66">
        <v>0</v>
      </c>
      <c r="AU448" s="69" t="s">
        <v>409</v>
      </c>
      <c r="AV448" s="66" t="b">
        <v>0</v>
      </c>
      <c r="AW448" s="66" t="s">
        <v>423</v>
      </c>
      <c r="AX448" s="69" t="s">
        <v>7152</v>
      </c>
      <c r="AY448" s="66" t="s">
        <v>66</v>
      </c>
      <c r="AZ448" s="48"/>
      <c r="BA448" s="48"/>
      <c r="BB448" s="48"/>
      <c r="BC448" s="48"/>
      <c r="BD448" s="48" t="s">
        <v>4854</v>
      </c>
      <c r="BE448" s="48" t="s">
        <v>4854</v>
      </c>
      <c r="BF448" s="118" t="s">
        <v>8999</v>
      </c>
      <c r="BG448" s="118" t="s">
        <v>8999</v>
      </c>
      <c r="BH448" s="118" t="s">
        <v>9328</v>
      </c>
      <c r="BI448" s="118" t="s">
        <v>9328</v>
      </c>
      <c r="BJ448" s="117" t="s">
        <v>1167</v>
      </c>
      <c r="BK448" s="120" t="str">
        <f>VLOOKUP(Vertices[[#This Row],[State]],'Sentiment Classification'!E:G,3,FALSE)</f>
        <v>North</v>
      </c>
      <c r="BL448" s="65" t="str">
        <f>REPLACE(INDEX(GroupVertices[Group], MATCH(Vertices[[#This Row],[Vertex]],GroupVertices[Vertex],0)),1,1,"")</f>
        <v>orth</v>
      </c>
    </row>
    <row r="449" spans="1:64" x14ac:dyDescent="0.25">
      <c r="A449" s="64" t="s">
        <v>4366</v>
      </c>
      <c r="B449" s="79"/>
      <c r="C449" s="79"/>
      <c r="D449" s="87"/>
      <c r="E449" s="104"/>
      <c r="F449" s="75" t="s">
        <v>4970</v>
      </c>
      <c r="G449" s="105"/>
      <c r="H449" s="77"/>
      <c r="I449" s="90"/>
      <c r="J449" s="106"/>
      <c r="K449" s="77" t="s">
        <v>7520</v>
      </c>
      <c r="L449" s="107"/>
      <c r="M449" s="101">
        <v>2742.31103515625</v>
      </c>
      <c r="N449" s="101">
        <v>4104.0380859375</v>
      </c>
      <c r="O449" s="102"/>
      <c r="P449" s="103"/>
      <c r="Q449" s="103"/>
      <c r="R449" s="73"/>
      <c r="S449" s="48">
        <v>0</v>
      </c>
      <c r="T449" s="48">
        <v>1</v>
      </c>
      <c r="U449" s="49">
        <v>0</v>
      </c>
      <c r="V449" s="49">
        <v>4.2189999999999997E-3</v>
      </c>
      <c r="W449" s="49">
        <v>7.1570000000000002E-3</v>
      </c>
      <c r="X449" s="49">
        <v>0.54440100000000002</v>
      </c>
      <c r="Y449" s="49">
        <v>0</v>
      </c>
      <c r="Z449" s="49">
        <v>0</v>
      </c>
      <c r="AA449" s="91">
        <v>449</v>
      </c>
      <c r="AB449" s="91"/>
      <c r="AC449" s="92"/>
      <c r="AD449" s="66" t="s">
        <v>6008</v>
      </c>
      <c r="AE449" s="66">
        <v>90</v>
      </c>
      <c r="AF449" s="66">
        <v>67</v>
      </c>
      <c r="AG449" s="66">
        <v>1128</v>
      </c>
      <c r="AH449" s="66">
        <v>516</v>
      </c>
      <c r="AI449" s="66"/>
      <c r="AJ449" s="66"/>
      <c r="AK449" s="66"/>
      <c r="AL449" s="66"/>
      <c r="AM449" s="66"/>
      <c r="AN449" s="68">
        <v>41807.746550925927</v>
      </c>
      <c r="AO449" s="66"/>
      <c r="AP449" s="66" t="b">
        <v>1</v>
      </c>
      <c r="AQ449" s="66" t="b">
        <v>0</v>
      </c>
      <c r="AR449" s="66" t="b">
        <v>0</v>
      </c>
      <c r="AS449" s="66" t="s">
        <v>297</v>
      </c>
      <c r="AT449" s="66">
        <v>0</v>
      </c>
      <c r="AU449" s="69" t="s">
        <v>409</v>
      </c>
      <c r="AV449" s="66" t="b">
        <v>0</v>
      </c>
      <c r="AW449" s="66" t="s">
        <v>423</v>
      </c>
      <c r="AX449" s="69" t="s">
        <v>7153</v>
      </c>
      <c r="AY449" s="66" t="s">
        <v>66</v>
      </c>
      <c r="AZ449" s="48"/>
      <c r="BA449" s="48"/>
      <c r="BB449" s="48"/>
      <c r="BC449" s="48"/>
      <c r="BD449" s="48" t="s">
        <v>4854</v>
      </c>
      <c r="BE449" s="48" t="s">
        <v>4854</v>
      </c>
      <c r="BF449" s="118" t="s">
        <v>8999</v>
      </c>
      <c r="BG449" s="118" t="s">
        <v>8999</v>
      </c>
      <c r="BH449" s="118" t="s">
        <v>9328</v>
      </c>
      <c r="BI449" s="118" t="s">
        <v>9328</v>
      </c>
      <c r="BJ449" s="117" t="s">
        <v>1167</v>
      </c>
      <c r="BK449" s="120" t="str">
        <f>VLOOKUP(Vertices[[#This Row],[State]],'Sentiment Classification'!E:G,3,FALSE)</f>
        <v>North</v>
      </c>
      <c r="BL449" s="65" t="str">
        <f>REPLACE(INDEX(GroupVertices[Group], MATCH(Vertices[[#This Row],[Vertex]],GroupVertices[Vertex],0)),1,1,"")</f>
        <v>orth</v>
      </c>
    </row>
    <row r="450" spans="1:64" x14ac:dyDescent="0.25">
      <c r="A450" s="64" t="s">
        <v>4367</v>
      </c>
      <c r="B450" s="79"/>
      <c r="C450" s="79"/>
      <c r="D450" s="87"/>
      <c r="E450" s="104"/>
      <c r="F450" s="75" t="s">
        <v>4971</v>
      </c>
      <c r="G450" s="105"/>
      <c r="H450" s="77"/>
      <c r="I450" s="90"/>
      <c r="J450" s="106"/>
      <c r="K450" s="77" t="s">
        <v>7521</v>
      </c>
      <c r="L450" s="107"/>
      <c r="M450" s="101">
        <v>1867.079833984375</v>
      </c>
      <c r="N450" s="101">
        <v>3435.4462890625</v>
      </c>
      <c r="O450" s="102"/>
      <c r="P450" s="103"/>
      <c r="Q450" s="103"/>
      <c r="R450" s="73"/>
      <c r="S450" s="48">
        <v>0</v>
      </c>
      <c r="T450" s="48">
        <v>1</v>
      </c>
      <c r="U450" s="49">
        <v>0</v>
      </c>
      <c r="V450" s="49">
        <v>4.2189999999999997E-3</v>
      </c>
      <c r="W450" s="49">
        <v>7.1570000000000002E-3</v>
      </c>
      <c r="X450" s="49">
        <v>0.54440100000000002</v>
      </c>
      <c r="Y450" s="49">
        <v>0</v>
      </c>
      <c r="Z450" s="49">
        <v>0</v>
      </c>
      <c r="AA450" s="91">
        <v>450</v>
      </c>
      <c r="AB450" s="91"/>
      <c r="AC450" s="92"/>
      <c r="AD450" s="66" t="s">
        <v>6009</v>
      </c>
      <c r="AE450" s="66">
        <v>149</v>
      </c>
      <c r="AF450" s="66">
        <v>161</v>
      </c>
      <c r="AG450" s="66">
        <v>1514</v>
      </c>
      <c r="AH450" s="66">
        <v>693</v>
      </c>
      <c r="AI450" s="66">
        <v>-25200</v>
      </c>
      <c r="AJ450" s="66" t="s">
        <v>6345</v>
      </c>
      <c r="AK450" s="66"/>
      <c r="AL450" s="66"/>
      <c r="AM450" s="66" t="s">
        <v>391</v>
      </c>
      <c r="AN450" s="68">
        <v>41750.645335648151</v>
      </c>
      <c r="AO450" s="66"/>
      <c r="AP450" s="66" t="b">
        <v>1</v>
      </c>
      <c r="AQ450" s="66" t="b">
        <v>0</v>
      </c>
      <c r="AR450" s="66" t="b">
        <v>0</v>
      </c>
      <c r="AS450" s="66" t="s">
        <v>297</v>
      </c>
      <c r="AT450" s="66">
        <v>1</v>
      </c>
      <c r="AU450" s="69" t="s">
        <v>409</v>
      </c>
      <c r="AV450" s="66" t="b">
        <v>0</v>
      </c>
      <c r="AW450" s="66" t="s">
        <v>423</v>
      </c>
      <c r="AX450" s="69" t="s">
        <v>7154</v>
      </c>
      <c r="AY450" s="66" t="s">
        <v>66</v>
      </c>
      <c r="AZ450" s="48"/>
      <c r="BA450" s="48"/>
      <c r="BB450" s="48"/>
      <c r="BC450" s="48"/>
      <c r="BD450" s="48" t="s">
        <v>4854</v>
      </c>
      <c r="BE450" s="48" t="s">
        <v>4854</v>
      </c>
      <c r="BF450" s="118" t="s">
        <v>8999</v>
      </c>
      <c r="BG450" s="118" t="s">
        <v>8999</v>
      </c>
      <c r="BH450" s="118" t="s">
        <v>9328</v>
      </c>
      <c r="BI450" s="118" t="s">
        <v>9328</v>
      </c>
      <c r="BJ450" s="117" t="s">
        <v>1167</v>
      </c>
      <c r="BK450" s="120" t="str">
        <f>VLOOKUP(Vertices[[#This Row],[State]],'Sentiment Classification'!E:G,3,FALSE)</f>
        <v>North</v>
      </c>
      <c r="BL450" s="65" t="str">
        <f>REPLACE(INDEX(GroupVertices[Group], MATCH(Vertices[[#This Row],[Vertex]],GroupVertices[Vertex],0)),1,1,"")</f>
        <v>orth</v>
      </c>
    </row>
    <row r="451" spans="1:64" x14ac:dyDescent="0.25">
      <c r="A451" s="64" t="s">
        <v>4368</v>
      </c>
      <c r="B451" s="79"/>
      <c r="C451" s="79"/>
      <c r="D451" s="87"/>
      <c r="E451" s="104"/>
      <c r="F451" s="75" t="s">
        <v>4972</v>
      </c>
      <c r="G451" s="105"/>
      <c r="H451" s="77"/>
      <c r="I451" s="90"/>
      <c r="J451" s="106"/>
      <c r="K451" s="77" t="s">
        <v>7522</v>
      </c>
      <c r="L451" s="107"/>
      <c r="M451" s="101">
        <v>1861.851318359375</v>
      </c>
      <c r="N451" s="101">
        <v>2513.4384765625</v>
      </c>
      <c r="O451" s="102"/>
      <c r="P451" s="103"/>
      <c r="Q451" s="103"/>
      <c r="R451" s="73"/>
      <c r="S451" s="48">
        <v>0</v>
      </c>
      <c r="T451" s="48">
        <v>1</v>
      </c>
      <c r="U451" s="49">
        <v>0</v>
      </c>
      <c r="V451" s="49">
        <v>4.2189999999999997E-3</v>
      </c>
      <c r="W451" s="49">
        <v>7.1570000000000002E-3</v>
      </c>
      <c r="X451" s="49">
        <v>0.54440100000000002</v>
      </c>
      <c r="Y451" s="49">
        <v>0</v>
      </c>
      <c r="Z451" s="49">
        <v>0</v>
      </c>
      <c r="AA451" s="91">
        <v>451</v>
      </c>
      <c r="AB451" s="91"/>
      <c r="AC451" s="92"/>
      <c r="AD451" s="66" t="s">
        <v>6010</v>
      </c>
      <c r="AE451" s="66">
        <v>146</v>
      </c>
      <c r="AF451" s="66">
        <v>127</v>
      </c>
      <c r="AG451" s="66">
        <v>1573</v>
      </c>
      <c r="AH451" s="66">
        <v>659</v>
      </c>
      <c r="AI451" s="66"/>
      <c r="AJ451" s="66" t="s">
        <v>6346</v>
      </c>
      <c r="AK451" s="66"/>
      <c r="AL451" s="66"/>
      <c r="AM451" s="66"/>
      <c r="AN451" s="68">
        <v>41760.382789351854</v>
      </c>
      <c r="AO451" s="66"/>
      <c r="AP451" s="66" t="b">
        <v>0</v>
      </c>
      <c r="AQ451" s="66" t="b">
        <v>0</v>
      </c>
      <c r="AR451" s="66" t="b">
        <v>0</v>
      </c>
      <c r="AS451" s="66" t="s">
        <v>297</v>
      </c>
      <c r="AT451" s="66">
        <v>1</v>
      </c>
      <c r="AU451" s="69" t="s">
        <v>409</v>
      </c>
      <c r="AV451" s="66" t="b">
        <v>0</v>
      </c>
      <c r="AW451" s="66" t="s">
        <v>423</v>
      </c>
      <c r="AX451" s="69" t="s">
        <v>7155</v>
      </c>
      <c r="AY451" s="66" t="s">
        <v>66</v>
      </c>
      <c r="AZ451" s="48"/>
      <c r="BA451" s="48"/>
      <c r="BB451" s="48"/>
      <c r="BC451" s="48"/>
      <c r="BD451" s="48" t="s">
        <v>4854</v>
      </c>
      <c r="BE451" s="48" t="s">
        <v>4854</v>
      </c>
      <c r="BF451" s="118" t="s">
        <v>8999</v>
      </c>
      <c r="BG451" s="118" t="s">
        <v>8999</v>
      </c>
      <c r="BH451" s="118" t="s">
        <v>9328</v>
      </c>
      <c r="BI451" s="118" t="s">
        <v>9328</v>
      </c>
      <c r="BJ451" s="117" t="s">
        <v>1167</v>
      </c>
      <c r="BK451" s="120" t="str">
        <f>VLOOKUP(Vertices[[#This Row],[State]],'Sentiment Classification'!E:G,3,FALSE)</f>
        <v>North</v>
      </c>
      <c r="BL451" s="65" t="str">
        <f>REPLACE(INDEX(GroupVertices[Group], MATCH(Vertices[[#This Row],[Vertex]],GroupVertices[Vertex],0)),1,1,"")</f>
        <v>orth</v>
      </c>
    </row>
    <row r="452" spans="1:64" x14ac:dyDescent="0.25">
      <c r="A452" s="64" t="s">
        <v>4369</v>
      </c>
      <c r="B452" s="79"/>
      <c r="C452" s="79"/>
      <c r="D452" s="87"/>
      <c r="E452" s="104"/>
      <c r="F452" s="75" t="s">
        <v>4973</v>
      </c>
      <c r="G452" s="105"/>
      <c r="H452" s="77"/>
      <c r="I452" s="90"/>
      <c r="J452" s="106"/>
      <c r="K452" s="77" t="s">
        <v>7523</v>
      </c>
      <c r="L452" s="107"/>
      <c r="M452" s="101">
        <v>2143.644287109375</v>
      </c>
      <c r="N452" s="101">
        <v>2932.32568359375</v>
      </c>
      <c r="O452" s="102"/>
      <c r="P452" s="103"/>
      <c r="Q452" s="103"/>
      <c r="R452" s="73"/>
      <c r="S452" s="48">
        <v>0</v>
      </c>
      <c r="T452" s="48">
        <v>1</v>
      </c>
      <c r="U452" s="49">
        <v>0</v>
      </c>
      <c r="V452" s="49">
        <v>4.2189999999999997E-3</v>
      </c>
      <c r="W452" s="49">
        <v>7.1570000000000002E-3</v>
      </c>
      <c r="X452" s="49">
        <v>0.54440100000000002</v>
      </c>
      <c r="Y452" s="49">
        <v>0</v>
      </c>
      <c r="Z452" s="49">
        <v>0</v>
      </c>
      <c r="AA452" s="91">
        <v>452</v>
      </c>
      <c r="AB452" s="91"/>
      <c r="AC452" s="92"/>
      <c r="AD452" s="66" t="s">
        <v>6011</v>
      </c>
      <c r="AE452" s="66">
        <v>145</v>
      </c>
      <c r="AF452" s="66">
        <v>145</v>
      </c>
      <c r="AG452" s="66">
        <v>1578</v>
      </c>
      <c r="AH452" s="66">
        <v>707</v>
      </c>
      <c r="AI452" s="66">
        <v>-25200</v>
      </c>
      <c r="AJ452" s="66" t="s">
        <v>6347</v>
      </c>
      <c r="AK452" s="66"/>
      <c r="AL452" s="66"/>
      <c r="AM452" s="66" t="s">
        <v>391</v>
      </c>
      <c r="AN452" s="68">
        <v>41750.461423611108</v>
      </c>
      <c r="AO452" s="66"/>
      <c r="AP452" s="66" t="b">
        <v>1</v>
      </c>
      <c r="AQ452" s="66" t="b">
        <v>0</v>
      </c>
      <c r="AR452" s="66" t="b">
        <v>0</v>
      </c>
      <c r="AS452" s="66" t="s">
        <v>297</v>
      </c>
      <c r="AT452" s="66">
        <v>2</v>
      </c>
      <c r="AU452" s="69" t="s">
        <v>409</v>
      </c>
      <c r="AV452" s="66" t="b">
        <v>0</v>
      </c>
      <c r="AW452" s="66" t="s">
        <v>423</v>
      </c>
      <c r="AX452" s="69" t="s">
        <v>7156</v>
      </c>
      <c r="AY452" s="66" t="s">
        <v>66</v>
      </c>
      <c r="AZ452" s="48"/>
      <c r="BA452" s="48"/>
      <c r="BB452" s="48"/>
      <c r="BC452" s="48"/>
      <c r="BD452" s="48" t="s">
        <v>4854</v>
      </c>
      <c r="BE452" s="48" t="s">
        <v>4854</v>
      </c>
      <c r="BF452" s="118" t="s">
        <v>8999</v>
      </c>
      <c r="BG452" s="118" t="s">
        <v>8999</v>
      </c>
      <c r="BH452" s="118" t="s">
        <v>9328</v>
      </c>
      <c r="BI452" s="118" t="s">
        <v>9328</v>
      </c>
      <c r="BJ452" s="117" t="s">
        <v>1167</v>
      </c>
      <c r="BK452" s="120" t="str">
        <f>VLOOKUP(Vertices[[#This Row],[State]],'Sentiment Classification'!E:G,3,FALSE)</f>
        <v>North</v>
      </c>
      <c r="BL452" s="65" t="str">
        <f>REPLACE(INDEX(GroupVertices[Group], MATCH(Vertices[[#This Row],[Vertex]],GroupVertices[Vertex],0)),1,1,"")</f>
        <v>orth</v>
      </c>
    </row>
    <row r="453" spans="1:64" x14ac:dyDescent="0.25">
      <c r="A453" s="64" t="s">
        <v>4370</v>
      </c>
      <c r="B453" s="79"/>
      <c r="C453" s="79"/>
      <c r="D453" s="87"/>
      <c r="E453" s="104"/>
      <c r="F453" s="75" t="s">
        <v>4974</v>
      </c>
      <c r="G453" s="105"/>
      <c r="H453" s="77"/>
      <c r="I453" s="90"/>
      <c r="J453" s="106"/>
      <c r="K453" s="77" t="s">
        <v>7524</v>
      </c>
      <c r="L453" s="107"/>
      <c r="M453" s="101">
        <v>3071.76123046875</v>
      </c>
      <c r="N453" s="101">
        <v>2133.8837890625</v>
      </c>
      <c r="O453" s="102"/>
      <c r="P453" s="103"/>
      <c r="Q453" s="103"/>
      <c r="R453" s="73"/>
      <c r="S453" s="48">
        <v>0</v>
      </c>
      <c r="T453" s="48">
        <v>1</v>
      </c>
      <c r="U453" s="49">
        <v>0</v>
      </c>
      <c r="V453" s="49">
        <v>4.2189999999999997E-3</v>
      </c>
      <c r="W453" s="49">
        <v>7.1570000000000002E-3</v>
      </c>
      <c r="X453" s="49">
        <v>0.54440100000000002</v>
      </c>
      <c r="Y453" s="49">
        <v>0</v>
      </c>
      <c r="Z453" s="49">
        <v>0</v>
      </c>
      <c r="AA453" s="91">
        <v>453</v>
      </c>
      <c r="AB453" s="91"/>
      <c r="AC453" s="92"/>
      <c r="AD453" s="66" t="s">
        <v>6012</v>
      </c>
      <c r="AE453" s="66">
        <v>145</v>
      </c>
      <c r="AF453" s="66">
        <v>131</v>
      </c>
      <c r="AG453" s="66">
        <v>1577</v>
      </c>
      <c r="AH453" s="66">
        <v>659</v>
      </c>
      <c r="AI453" s="66"/>
      <c r="AJ453" s="66" t="s">
        <v>6348</v>
      </c>
      <c r="AK453" s="66"/>
      <c r="AL453" s="66"/>
      <c r="AM453" s="66"/>
      <c r="AN453" s="68">
        <v>41758.474050925928</v>
      </c>
      <c r="AO453" s="66"/>
      <c r="AP453" s="66" t="b">
        <v>1</v>
      </c>
      <c r="AQ453" s="66" t="b">
        <v>0</v>
      </c>
      <c r="AR453" s="66" t="b">
        <v>0</v>
      </c>
      <c r="AS453" s="66" t="s">
        <v>297</v>
      </c>
      <c r="AT453" s="66">
        <v>0</v>
      </c>
      <c r="AU453" s="69" t="s">
        <v>409</v>
      </c>
      <c r="AV453" s="66" t="b">
        <v>0</v>
      </c>
      <c r="AW453" s="66" t="s">
        <v>423</v>
      </c>
      <c r="AX453" s="69" t="s">
        <v>7157</v>
      </c>
      <c r="AY453" s="66" t="s">
        <v>66</v>
      </c>
      <c r="AZ453" s="48"/>
      <c r="BA453" s="48"/>
      <c r="BB453" s="48"/>
      <c r="BC453" s="48"/>
      <c r="BD453" s="48" t="s">
        <v>4854</v>
      </c>
      <c r="BE453" s="48" t="s">
        <v>4854</v>
      </c>
      <c r="BF453" s="118" t="s">
        <v>8999</v>
      </c>
      <c r="BG453" s="118" t="s">
        <v>8999</v>
      </c>
      <c r="BH453" s="118" t="s">
        <v>9328</v>
      </c>
      <c r="BI453" s="118" t="s">
        <v>9328</v>
      </c>
      <c r="BJ453" s="117" t="s">
        <v>1167</v>
      </c>
      <c r="BK453" s="120" t="str">
        <f>VLOOKUP(Vertices[[#This Row],[State]],'Sentiment Classification'!E:G,3,FALSE)</f>
        <v>North</v>
      </c>
      <c r="BL453" s="65" t="str">
        <f>REPLACE(INDEX(GroupVertices[Group], MATCH(Vertices[[#This Row],[Vertex]],GroupVertices[Vertex],0)),1,1,"")</f>
        <v>orth</v>
      </c>
    </row>
    <row r="454" spans="1:64" x14ac:dyDescent="0.25">
      <c r="A454" s="64" t="s">
        <v>4371</v>
      </c>
      <c r="B454" s="79"/>
      <c r="C454" s="79"/>
      <c r="D454" s="87"/>
      <c r="E454" s="104"/>
      <c r="F454" s="75" t="s">
        <v>4975</v>
      </c>
      <c r="G454" s="105"/>
      <c r="H454" s="77"/>
      <c r="I454" s="90"/>
      <c r="J454" s="106"/>
      <c r="K454" s="77" t="s">
        <v>7525</v>
      </c>
      <c r="L454" s="107"/>
      <c r="M454" s="101">
        <v>1464.117431640625</v>
      </c>
      <c r="N454" s="101">
        <v>3212.828857421875</v>
      </c>
      <c r="O454" s="102"/>
      <c r="P454" s="103"/>
      <c r="Q454" s="103"/>
      <c r="R454" s="73"/>
      <c r="S454" s="48">
        <v>0</v>
      </c>
      <c r="T454" s="48">
        <v>1</v>
      </c>
      <c r="U454" s="49">
        <v>0</v>
      </c>
      <c r="V454" s="49">
        <v>4.2189999999999997E-3</v>
      </c>
      <c r="W454" s="49">
        <v>7.1570000000000002E-3</v>
      </c>
      <c r="X454" s="49">
        <v>0.54440100000000002</v>
      </c>
      <c r="Y454" s="49">
        <v>0</v>
      </c>
      <c r="Z454" s="49">
        <v>0</v>
      </c>
      <c r="AA454" s="91">
        <v>454</v>
      </c>
      <c r="AB454" s="91"/>
      <c r="AC454" s="92"/>
      <c r="AD454" s="66" t="s">
        <v>6013</v>
      </c>
      <c r="AE454" s="66">
        <v>144</v>
      </c>
      <c r="AF454" s="66">
        <v>218</v>
      </c>
      <c r="AG454" s="66">
        <v>1445</v>
      </c>
      <c r="AH454" s="66">
        <v>664</v>
      </c>
      <c r="AI454" s="66">
        <v>-25200</v>
      </c>
      <c r="AJ454" s="66" t="s">
        <v>6349</v>
      </c>
      <c r="AK454" s="66"/>
      <c r="AL454" s="66"/>
      <c r="AM454" s="66" t="s">
        <v>391</v>
      </c>
      <c r="AN454" s="68">
        <v>41757.514328703706</v>
      </c>
      <c r="AO454" s="66"/>
      <c r="AP454" s="66" t="b">
        <v>1</v>
      </c>
      <c r="AQ454" s="66" t="b">
        <v>0</v>
      </c>
      <c r="AR454" s="66" t="b">
        <v>0</v>
      </c>
      <c r="AS454" s="66" t="s">
        <v>297</v>
      </c>
      <c r="AT454" s="66">
        <v>0</v>
      </c>
      <c r="AU454" s="69" t="s">
        <v>409</v>
      </c>
      <c r="AV454" s="66" t="b">
        <v>0</v>
      </c>
      <c r="AW454" s="66" t="s">
        <v>423</v>
      </c>
      <c r="AX454" s="69" t="s">
        <v>7158</v>
      </c>
      <c r="AY454" s="66" t="s">
        <v>66</v>
      </c>
      <c r="AZ454" s="48"/>
      <c r="BA454" s="48"/>
      <c r="BB454" s="48"/>
      <c r="BC454" s="48"/>
      <c r="BD454" s="48" t="s">
        <v>4854</v>
      </c>
      <c r="BE454" s="48" t="s">
        <v>4854</v>
      </c>
      <c r="BF454" s="118" t="s">
        <v>8999</v>
      </c>
      <c r="BG454" s="118" t="s">
        <v>8999</v>
      </c>
      <c r="BH454" s="118" t="s">
        <v>9328</v>
      </c>
      <c r="BI454" s="118" t="s">
        <v>9328</v>
      </c>
      <c r="BJ454" s="117" t="s">
        <v>1167</v>
      </c>
      <c r="BK454" s="120" t="str">
        <f>VLOOKUP(Vertices[[#This Row],[State]],'Sentiment Classification'!E:G,3,FALSE)</f>
        <v>North</v>
      </c>
      <c r="BL454" s="65" t="str">
        <f>REPLACE(INDEX(GroupVertices[Group], MATCH(Vertices[[#This Row],[Vertex]],GroupVertices[Vertex],0)),1,1,"")</f>
        <v>orth</v>
      </c>
    </row>
    <row r="455" spans="1:64" x14ac:dyDescent="0.25">
      <c r="A455" s="64" t="s">
        <v>4372</v>
      </c>
      <c r="B455" s="79"/>
      <c r="C455" s="79"/>
      <c r="D455" s="87"/>
      <c r="E455" s="104"/>
      <c r="F455" s="75" t="s">
        <v>4976</v>
      </c>
      <c r="G455" s="105"/>
      <c r="H455" s="77"/>
      <c r="I455" s="90"/>
      <c r="J455" s="106"/>
      <c r="K455" s="77" t="s">
        <v>7526</v>
      </c>
      <c r="L455" s="107"/>
      <c r="M455" s="101">
        <v>2678.922607421875</v>
      </c>
      <c r="N455" s="101">
        <v>2511.481201171875</v>
      </c>
      <c r="O455" s="102"/>
      <c r="P455" s="103"/>
      <c r="Q455" s="103"/>
      <c r="R455" s="73"/>
      <c r="S455" s="48">
        <v>0</v>
      </c>
      <c r="T455" s="48">
        <v>1</v>
      </c>
      <c r="U455" s="49">
        <v>0</v>
      </c>
      <c r="V455" s="49">
        <v>4.2189999999999997E-3</v>
      </c>
      <c r="W455" s="49">
        <v>7.1570000000000002E-3</v>
      </c>
      <c r="X455" s="49">
        <v>0.54440100000000002</v>
      </c>
      <c r="Y455" s="49">
        <v>0</v>
      </c>
      <c r="Z455" s="49">
        <v>0</v>
      </c>
      <c r="AA455" s="91">
        <v>455</v>
      </c>
      <c r="AB455" s="91"/>
      <c r="AC455" s="92"/>
      <c r="AD455" s="66" t="s">
        <v>6014</v>
      </c>
      <c r="AE455" s="66">
        <v>142</v>
      </c>
      <c r="AF455" s="66">
        <v>205</v>
      </c>
      <c r="AG455" s="66">
        <v>1577</v>
      </c>
      <c r="AH455" s="66">
        <v>651</v>
      </c>
      <c r="AI455" s="66"/>
      <c r="AJ455" s="66" t="s">
        <v>6350</v>
      </c>
      <c r="AK455" s="66"/>
      <c r="AL455" s="66"/>
      <c r="AM455" s="66"/>
      <c r="AN455" s="68">
        <v>41757.634756944448</v>
      </c>
      <c r="AO455" s="66"/>
      <c r="AP455" s="66" t="b">
        <v>1</v>
      </c>
      <c r="AQ455" s="66" t="b">
        <v>0</v>
      </c>
      <c r="AR455" s="66" t="b">
        <v>0</v>
      </c>
      <c r="AS455" s="66" t="s">
        <v>297</v>
      </c>
      <c r="AT455" s="66">
        <v>0</v>
      </c>
      <c r="AU455" s="69" t="s">
        <v>409</v>
      </c>
      <c r="AV455" s="66" t="b">
        <v>0</v>
      </c>
      <c r="AW455" s="66" t="s">
        <v>423</v>
      </c>
      <c r="AX455" s="69" t="s">
        <v>7159</v>
      </c>
      <c r="AY455" s="66" t="s">
        <v>66</v>
      </c>
      <c r="AZ455" s="48"/>
      <c r="BA455" s="48"/>
      <c r="BB455" s="48"/>
      <c r="BC455" s="48"/>
      <c r="BD455" s="48" t="s">
        <v>4854</v>
      </c>
      <c r="BE455" s="48" t="s">
        <v>4854</v>
      </c>
      <c r="BF455" s="118" t="s">
        <v>8999</v>
      </c>
      <c r="BG455" s="118" t="s">
        <v>8999</v>
      </c>
      <c r="BH455" s="118" t="s">
        <v>9328</v>
      </c>
      <c r="BI455" s="118" t="s">
        <v>9328</v>
      </c>
      <c r="BJ455" s="117" t="s">
        <v>1167</v>
      </c>
      <c r="BK455" s="120" t="str">
        <f>VLOOKUP(Vertices[[#This Row],[State]],'Sentiment Classification'!E:G,3,FALSE)</f>
        <v>North</v>
      </c>
      <c r="BL455" s="65" t="str">
        <f>REPLACE(INDEX(GroupVertices[Group], MATCH(Vertices[[#This Row],[Vertex]],GroupVertices[Vertex],0)),1,1,"")</f>
        <v>orth</v>
      </c>
    </row>
    <row r="456" spans="1:64" x14ac:dyDescent="0.25">
      <c r="A456" s="64" t="s">
        <v>4373</v>
      </c>
      <c r="B456" s="79"/>
      <c r="C456" s="79"/>
      <c r="D456" s="87"/>
      <c r="E456" s="104"/>
      <c r="F456" s="75" t="s">
        <v>4977</v>
      </c>
      <c r="G456" s="105"/>
      <c r="H456" s="77"/>
      <c r="I456" s="90"/>
      <c r="J456" s="106"/>
      <c r="K456" s="77" t="s">
        <v>7527</v>
      </c>
      <c r="L456" s="107"/>
      <c r="M456" s="101">
        <v>2466.185302734375</v>
      </c>
      <c r="N456" s="101">
        <v>3831.83837890625</v>
      </c>
      <c r="O456" s="102"/>
      <c r="P456" s="103"/>
      <c r="Q456" s="103"/>
      <c r="R456" s="73"/>
      <c r="S456" s="48">
        <v>0</v>
      </c>
      <c r="T456" s="48">
        <v>1</v>
      </c>
      <c r="U456" s="49">
        <v>0</v>
      </c>
      <c r="V456" s="49">
        <v>4.2189999999999997E-3</v>
      </c>
      <c r="W456" s="49">
        <v>7.1570000000000002E-3</v>
      </c>
      <c r="X456" s="49">
        <v>0.54440100000000002</v>
      </c>
      <c r="Y456" s="49">
        <v>0</v>
      </c>
      <c r="Z456" s="49">
        <v>0</v>
      </c>
      <c r="AA456" s="91">
        <v>456</v>
      </c>
      <c r="AB456" s="91"/>
      <c r="AC456" s="92"/>
      <c r="AD456" s="66" t="s">
        <v>6015</v>
      </c>
      <c r="AE456" s="66">
        <v>136</v>
      </c>
      <c r="AF456" s="66">
        <v>127</v>
      </c>
      <c r="AG456" s="66">
        <v>1345</v>
      </c>
      <c r="AH456" s="66">
        <v>646</v>
      </c>
      <c r="AI456" s="66"/>
      <c r="AJ456" s="66" t="s">
        <v>6351</v>
      </c>
      <c r="AK456" s="66"/>
      <c r="AL456" s="66"/>
      <c r="AM456" s="66"/>
      <c r="AN456" s="68">
        <v>41758.508136574077</v>
      </c>
      <c r="AO456" s="66"/>
      <c r="AP456" s="66" t="b">
        <v>1</v>
      </c>
      <c r="AQ456" s="66" t="b">
        <v>0</v>
      </c>
      <c r="AR456" s="66" t="b">
        <v>0</v>
      </c>
      <c r="AS456" s="66" t="s">
        <v>297</v>
      </c>
      <c r="AT456" s="66">
        <v>0</v>
      </c>
      <c r="AU456" s="69" t="s">
        <v>409</v>
      </c>
      <c r="AV456" s="66" t="b">
        <v>0</v>
      </c>
      <c r="AW456" s="66" t="s">
        <v>423</v>
      </c>
      <c r="AX456" s="69" t="s">
        <v>7160</v>
      </c>
      <c r="AY456" s="66" t="s">
        <v>66</v>
      </c>
      <c r="AZ456" s="48"/>
      <c r="BA456" s="48"/>
      <c r="BB456" s="48"/>
      <c r="BC456" s="48"/>
      <c r="BD456" s="48" t="s">
        <v>4854</v>
      </c>
      <c r="BE456" s="48" t="s">
        <v>4854</v>
      </c>
      <c r="BF456" s="118" t="s">
        <v>8999</v>
      </c>
      <c r="BG456" s="118" t="s">
        <v>8999</v>
      </c>
      <c r="BH456" s="118" t="s">
        <v>9328</v>
      </c>
      <c r="BI456" s="118" t="s">
        <v>9328</v>
      </c>
      <c r="BJ456" s="117" t="s">
        <v>1167</v>
      </c>
      <c r="BK456" s="120" t="str">
        <f>VLOOKUP(Vertices[[#This Row],[State]],'Sentiment Classification'!E:G,3,FALSE)</f>
        <v>North</v>
      </c>
      <c r="BL456" s="65" t="str">
        <f>REPLACE(INDEX(GroupVertices[Group], MATCH(Vertices[[#This Row],[Vertex]],GroupVertices[Vertex],0)),1,1,"")</f>
        <v>orth</v>
      </c>
    </row>
    <row r="457" spans="1:64" x14ac:dyDescent="0.25">
      <c r="A457" s="64" t="s">
        <v>4374</v>
      </c>
      <c r="B457" s="79"/>
      <c r="C457" s="79"/>
      <c r="D457" s="87"/>
      <c r="E457" s="104"/>
      <c r="F457" s="75" t="s">
        <v>4978</v>
      </c>
      <c r="G457" s="105"/>
      <c r="H457" s="77"/>
      <c r="I457" s="90"/>
      <c r="J457" s="106"/>
      <c r="K457" s="77" t="s">
        <v>7528</v>
      </c>
      <c r="L457" s="107"/>
      <c r="M457" s="101">
        <v>3302.71044921875</v>
      </c>
      <c r="N457" s="101">
        <v>2733.29541015625</v>
      </c>
      <c r="O457" s="102"/>
      <c r="P457" s="103"/>
      <c r="Q457" s="103"/>
      <c r="R457" s="73"/>
      <c r="S457" s="48">
        <v>0</v>
      </c>
      <c r="T457" s="48">
        <v>1</v>
      </c>
      <c r="U457" s="49">
        <v>0</v>
      </c>
      <c r="V457" s="49">
        <v>4.2189999999999997E-3</v>
      </c>
      <c r="W457" s="49">
        <v>7.1570000000000002E-3</v>
      </c>
      <c r="X457" s="49">
        <v>0.54440100000000002</v>
      </c>
      <c r="Y457" s="49">
        <v>0</v>
      </c>
      <c r="Z457" s="49">
        <v>0</v>
      </c>
      <c r="AA457" s="91">
        <v>457</v>
      </c>
      <c r="AB457" s="91"/>
      <c r="AC457" s="92"/>
      <c r="AD457" s="66" t="s">
        <v>6016</v>
      </c>
      <c r="AE457" s="66">
        <v>134</v>
      </c>
      <c r="AF457" s="66">
        <v>134</v>
      </c>
      <c r="AG457" s="66">
        <v>1283</v>
      </c>
      <c r="AH457" s="66">
        <v>604</v>
      </c>
      <c r="AI457" s="66"/>
      <c r="AJ457" s="66" t="s">
        <v>6352</v>
      </c>
      <c r="AK457" s="66"/>
      <c r="AL457" s="66"/>
      <c r="AM457" s="66"/>
      <c r="AN457" s="68">
        <v>41762.660358796296</v>
      </c>
      <c r="AO457" s="66"/>
      <c r="AP457" s="66" t="b">
        <v>1</v>
      </c>
      <c r="AQ457" s="66" t="b">
        <v>0</v>
      </c>
      <c r="AR457" s="66" t="b">
        <v>0</v>
      </c>
      <c r="AS457" s="66" t="s">
        <v>297</v>
      </c>
      <c r="AT457" s="66">
        <v>0</v>
      </c>
      <c r="AU457" s="69" t="s">
        <v>409</v>
      </c>
      <c r="AV457" s="66" t="b">
        <v>0</v>
      </c>
      <c r="AW457" s="66" t="s">
        <v>423</v>
      </c>
      <c r="AX457" s="69" t="s">
        <v>7161</v>
      </c>
      <c r="AY457" s="66" t="s">
        <v>66</v>
      </c>
      <c r="AZ457" s="48"/>
      <c r="BA457" s="48"/>
      <c r="BB457" s="48"/>
      <c r="BC457" s="48"/>
      <c r="BD457" s="48" t="s">
        <v>4854</v>
      </c>
      <c r="BE457" s="48" t="s">
        <v>4854</v>
      </c>
      <c r="BF457" s="118" t="s">
        <v>8999</v>
      </c>
      <c r="BG457" s="118" t="s">
        <v>8999</v>
      </c>
      <c r="BH457" s="118" t="s">
        <v>9328</v>
      </c>
      <c r="BI457" s="118" t="s">
        <v>9328</v>
      </c>
      <c r="BJ457" s="117" t="s">
        <v>1167</v>
      </c>
      <c r="BK457" s="120" t="str">
        <f>VLOOKUP(Vertices[[#This Row],[State]],'Sentiment Classification'!E:G,3,FALSE)</f>
        <v>North</v>
      </c>
      <c r="BL457" s="65" t="str">
        <f>REPLACE(INDEX(GroupVertices[Group], MATCH(Vertices[[#This Row],[Vertex]],GroupVertices[Vertex],0)),1,1,"")</f>
        <v>orth</v>
      </c>
    </row>
    <row r="458" spans="1:64" x14ac:dyDescent="0.25">
      <c r="A458" s="64" t="s">
        <v>4375</v>
      </c>
      <c r="B458" s="79"/>
      <c r="C458" s="79"/>
      <c r="D458" s="87"/>
      <c r="E458" s="104"/>
      <c r="F458" s="75" t="s">
        <v>4979</v>
      </c>
      <c r="G458" s="105"/>
      <c r="H458" s="77"/>
      <c r="I458" s="90"/>
      <c r="J458" s="106"/>
      <c r="K458" s="77" t="s">
        <v>7529</v>
      </c>
      <c r="L458" s="107"/>
      <c r="M458" s="101">
        <v>2632.716796875</v>
      </c>
      <c r="N458" s="101">
        <v>4155.7353515625</v>
      </c>
      <c r="O458" s="102"/>
      <c r="P458" s="103"/>
      <c r="Q458" s="103"/>
      <c r="R458" s="73"/>
      <c r="S458" s="48">
        <v>0</v>
      </c>
      <c r="T458" s="48">
        <v>1</v>
      </c>
      <c r="U458" s="49">
        <v>0</v>
      </c>
      <c r="V458" s="49">
        <v>4.2189999999999997E-3</v>
      </c>
      <c r="W458" s="49">
        <v>7.1570000000000002E-3</v>
      </c>
      <c r="X458" s="49">
        <v>0.54440100000000002</v>
      </c>
      <c r="Y458" s="49">
        <v>0</v>
      </c>
      <c r="Z458" s="49">
        <v>0</v>
      </c>
      <c r="AA458" s="91">
        <v>458</v>
      </c>
      <c r="AB458" s="91"/>
      <c r="AC458" s="92"/>
      <c r="AD458" s="66" t="s">
        <v>6017</v>
      </c>
      <c r="AE458" s="66">
        <v>82</v>
      </c>
      <c r="AF458" s="66">
        <v>66</v>
      </c>
      <c r="AG458" s="66">
        <v>1481</v>
      </c>
      <c r="AH458" s="66">
        <v>663</v>
      </c>
      <c r="AI458" s="66">
        <v>-25200</v>
      </c>
      <c r="AJ458" s="66" t="s">
        <v>6353</v>
      </c>
      <c r="AK458" s="66"/>
      <c r="AL458" s="66"/>
      <c r="AM458" s="66" t="s">
        <v>391</v>
      </c>
      <c r="AN458" s="68">
        <v>41755.671087962961</v>
      </c>
      <c r="AO458" s="66"/>
      <c r="AP458" s="66" t="b">
        <v>1</v>
      </c>
      <c r="AQ458" s="66" t="b">
        <v>0</v>
      </c>
      <c r="AR458" s="66" t="b">
        <v>0</v>
      </c>
      <c r="AS458" s="66" t="s">
        <v>297</v>
      </c>
      <c r="AT458" s="66">
        <v>0</v>
      </c>
      <c r="AU458" s="69" t="s">
        <v>409</v>
      </c>
      <c r="AV458" s="66" t="b">
        <v>0</v>
      </c>
      <c r="AW458" s="66" t="s">
        <v>423</v>
      </c>
      <c r="AX458" s="69" t="s">
        <v>7162</v>
      </c>
      <c r="AY458" s="66" t="s">
        <v>66</v>
      </c>
      <c r="AZ458" s="48"/>
      <c r="BA458" s="48"/>
      <c r="BB458" s="48"/>
      <c r="BC458" s="48"/>
      <c r="BD458" s="48" t="s">
        <v>4854</v>
      </c>
      <c r="BE458" s="48" t="s">
        <v>4854</v>
      </c>
      <c r="BF458" s="118" t="s">
        <v>8999</v>
      </c>
      <c r="BG458" s="118" t="s">
        <v>8999</v>
      </c>
      <c r="BH458" s="118" t="s">
        <v>9328</v>
      </c>
      <c r="BI458" s="118" t="s">
        <v>9328</v>
      </c>
      <c r="BJ458" s="117" t="s">
        <v>1167</v>
      </c>
      <c r="BK458" s="120" t="str">
        <f>VLOOKUP(Vertices[[#This Row],[State]],'Sentiment Classification'!E:G,3,FALSE)</f>
        <v>North</v>
      </c>
      <c r="BL458" s="65" t="str">
        <f>REPLACE(INDEX(GroupVertices[Group], MATCH(Vertices[[#This Row],[Vertex]],GroupVertices[Vertex],0)),1,1,"")</f>
        <v>orth</v>
      </c>
    </row>
    <row r="459" spans="1:64" x14ac:dyDescent="0.25">
      <c r="A459" s="64" t="s">
        <v>4376</v>
      </c>
      <c r="B459" s="79"/>
      <c r="C459" s="79"/>
      <c r="D459" s="87"/>
      <c r="E459" s="104"/>
      <c r="F459" s="75" t="s">
        <v>4980</v>
      </c>
      <c r="G459" s="105"/>
      <c r="H459" s="77"/>
      <c r="I459" s="90"/>
      <c r="J459" s="106"/>
      <c r="K459" s="77" t="s">
        <v>7530</v>
      </c>
      <c r="L459" s="107"/>
      <c r="M459" s="101">
        <v>2258.13232421875</v>
      </c>
      <c r="N459" s="101">
        <v>3503.383544921875</v>
      </c>
      <c r="O459" s="102"/>
      <c r="P459" s="103"/>
      <c r="Q459" s="103"/>
      <c r="R459" s="73"/>
      <c r="S459" s="48">
        <v>0</v>
      </c>
      <c r="T459" s="48">
        <v>1</v>
      </c>
      <c r="U459" s="49">
        <v>0</v>
      </c>
      <c r="V459" s="49">
        <v>4.2189999999999997E-3</v>
      </c>
      <c r="W459" s="49">
        <v>7.1570000000000002E-3</v>
      </c>
      <c r="X459" s="49">
        <v>0.54440100000000002</v>
      </c>
      <c r="Y459" s="49">
        <v>0</v>
      </c>
      <c r="Z459" s="49">
        <v>0</v>
      </c>
      <c r="AA459" s="91">
        <v>459</v>
      </c>
      <c r="AB459" s="91"/>
      <c r="AC459" s="92"/>
      <c r="AD459" s="66" t="s">
        <v>6018</v>
      </c>
      <c r="AE459" s="66">
        <v>124</v>
      </c>
      <c r="AF459" s="66">
        <v>102</v>
      </c>
      <c r="AG459" s="66">
        <v>1382</v>
      </c>
      <c r="AH459" s="66">
        <v>586</v>
      </c>
      <c r="AI459" s="66"/>
      <c r="AJ459" s="66" t="s">
        <v>6354</v>
      </c>
      <c r="AK459" s="66"/>
      <c r="AL459" s="66"/>
      <c r="AM459" s="66"/>
      <c r="AN459" s="68">
        <v>41764.513159722221</v>
      </c>
      <c r="AO459" s="66"/>
      <c r="AP459" s="66" t="b">
        <v>1</v>
      </c>
      <c r="AQ459" s="66" t="b">
        <v>0</v>
      </c>
      <c r="AR459" s="66" t="b">
        <v>0</v>
      </c>
      <c r="AS459" s="66" t="s">
        <v>297</v>
      </c>
      <c r="AT459" s="66">
        <v>1</v>
      </c>
      <c r="AU459" s="69" t="s">
        <v>409</v>
      </c>
      <c r="AV459" s="66" t="b">
        <v>0</v>
      </c>
      <c r="AW459" s="66" t="s">
        <v>423</v>
      </c>
      <c r="AX459" s="69" t="s">
        <v>7163</v>
      </c>
      <c r="AY459" s="66" t="s">
        <v>66</v>
      </c>
      <c r="AZ459" s="48"/>
      <c r="BA459" s="48"/>
      <c r="BB459" s="48"/>
      <c r="BC459" s="48"/>
      <c r="BD459" s="48" t="s">
        <v>4854</v>
      </c>
      <c r="BE459" s="48" t="s">
        <v>4854</v>
      </c>
      <c r="BF459" s="118" t="s">
        <v>8999</v>
      </c>
      <c r="BG459" s="118" t="s">
        <v>8999</v>
      </c>
      <c r="BH459" s="118" t="s">
        <v>9328</v>
      </c>
      <c r="BI459" s="118" t="s">
        <v>9328</v>
      </c>
      <c r="BJ459" s="117" t="s">
        <v>1167</v>
      </c>
      <c r="BK459" s="120" t="str">
        <f>VLOOKUP(Vertices[[#This Row],[State]],'Sentiment Classification'!E:G,3,FALSE)</f>
        <v>North</v>
      </c>
      <c r="BL459" s="65" t="str">
        <f>REPLACE(INDEX(GroupVertices[Group], MATCH(Vertices[[#This Row],[Vertex]],GroupVertices[Vertex],0)),1,1,"")</f>
        <v>orth</v>
      </c>
    </row>
    <row r="460" spans="1:64" x14ac:dyDescent="0.25">
      <c r="A460" s="64" t="s">
        <v>4377</v>
      </c>
      <c r="B460" s="79"/>
      <c r="C460" s="79"/>
      <c r="D460" s="87"/>
      <c r="E460" s="104"/>
      <c r="F460" s="75" t="s">
        <v>4981</v>
      </c>
      <c r="G460" s="105"/>
      <c r="H460" s="77"/>
      <c r="I460" s="90"/>
      <c r="J460" s="106"/>
      <c r="K460" s="77" t="s">
        <v>7531</v>
      </c>
      <c r="L460" s="107"/>
      <c r="M460" s="101">
        <v>3261.740234375</v>
      </c>
      <c r="N460" s="101">
        <v>3436.68994140625</v>
      </c>
      <c r="O460" s="102"/>
      <c r="P460" s="103"/>
      <c r="Q460" s="103"/>
      <c r="R460" s="73"/>
      <c r="S460" s="48">
        <v>0</v>
      </c>
      <c r="T460" s="48">
        <v>1</v>
      </c>
      <c r="U460" s="49">
        <v>0</v>
      </c>
      <c r="V460" s="49">
        <v>4.2189999999999997E-3</v>
      </c>
      <c r="W460" s="49">
        <v>7.1570000000000002E-3</v>
      </c>
      <c r="X460" s="49">
        <v>0.54440100000000002</v>
      </c>
      <c r="Y460" s="49">
        <v>0</v>
      </c>
      <c r="Z460" s="49">
        <v>0</v>
      </c>
      <c r="AA460" s="91">
        <v>460</v>
      </c>
      <c r="AB460" s="91"/>
      <c r="AC460" s="92"/>
      <c r="AD460" s="66" t="s">
        <v>6019</v>
      </c>
      <c r="AE460" s="66">
        <v>158</v>
      </c>
      <c r="AF460" s="66">
        <v>161</v>
      </c>
      <c r="AG460" s="66">
        <v>1685</v>
      </c>
      <c r="AH460" s="66">
        <v>771</v>
      </c>
      <c r="AI460" s="66">
        <v>-25200</v>
      </c>
      <c r="AJ460" s="66" t="s">
        <v>6355</v>
      </c>
      <c r="AK460" s="66" t="s">
        <v>6555</v>
      </c>
      <c r="AL460" s="66"/>
      <c r="AM460" s="66" t="s">
        <v>391</v>
      </c>
      <c r="AN460" s="68">
        <v>41752.829525462963</v>
      </c>
      <c r="AO460" s="66"/>
      <c r="AP460" s="66" t="b">
        <v>1</v>
      </c>
      <c r="AQ460" s="66" t="b">
        <v>0</v>
      </c>
      <c r="AR460" s="66" t="b">
        <v>0</v>
      </c>
      <c r="AS460" s="66" t="s">
        <v>297</v>
      </c>
      <c r="AT460" s="66">
        <v>0</v>
      </c>
      <c r="AU460" s="69" t="s">
        <v>409</v>
      </c>
      <c r="AV460" s="66" t="b">
        <v>0</v>
      </c>
      <c r="AW460" s="66" t="s">
        <v>423</v>
      </c>
      <c r="AX460" s="69" t="s">
        <v>7164</v>
      </c>
      <c r="AY460" s="66" t="s">
        <v>66</v>
      </c>
      <c r="AZ460" s="48"/>
      <c r="BA460" s="48"/>
      <c r="BB460" s="48"/>
      <c r="BC460" s="48"/>
      <c r="BD460" s="48" t="s">
        <v>4854</v>
      </c>
      <c r="BE460" s="48" t="s">
        <v>4854</v>
      </c>
      <c r="BF460" s="118" t="s">
        <v>8999</v>
      </c>
      <c r="BG460" s="118" t="s">
        <v>8999</v>
      </c>
      <c r="BH460" s="118" t="s">
        <v>9328</v>
      </c>
      <c r="BI460" s="118" t="s">
        <v>9328</v>
      </c>
      <c r="BJ460" s="117" t="s">
        <v>1167</v>
      </c>
      <c r="BK460" s="120" t="str">
        <f>VLOOKUP(Vertices[[#This Row],[State]],'Sentiment Classification'!E:G,3,FALSE)</f>
        <v>North</v>
      </c>
      <c r="BL460" s="65" t="str">
        <f>REPLACE(INDEX(GroupVertices[Group], MATCH(Vertices[[#This Row],[Vertex]],GroupVertices[Vertex],0)),1,1,"")</f>
        <v>orth</v>
      </c>
    </row>
    <row r="461" spans="1:64" x14ac:dyDescent="0.25">
      <c r="A461" s="64" t="s">
        <v>4378</v>
      </c>
      <c r="B461" s="79"/>
      <c r="C461" s="79"/>
      <c r="D461" s="87"/>
      <c r="E461" s="104"/>
      <c r="F461" s="75" t="s">
        <v>4982</v>
      </c>
      <c r="G461" s="105"/>
      <c r="H461" s="77"/>
      <c r="I461" s="90"/>
      <c r="J461" s="106"/>
      <c r="K461" s="77" t="s">
        <v>7532</v>
      </c>
      <c r="L461" s="107"/>
      <c r="M461" s="101">
        <v>1456.0762939453125</v>
      </c>
      <c r="N461" s="101">
        <v>2795.6220703125</v>
      </c>
      <c r="O461" s="102"/>
      <c r="P461" s="103"/>
      <c r="Q461" s="103"/>
      <c r="R461" s="73"/>
      <c r="S461" s="48">
        <v>0</v>
      </c>
      <c r="T461" s="48">
        <v>1</v>
      </c>
      <c r="U461" s="49">
        <v>0</v>
      </c>
      <c r="V461" s="49">
        <v>4.2189999999999997E-3</v>
      </c>
      <c r="W461" s="49">
        <v>7.1570000000000002E-3</v>
      </c>
      <c r="X461" s="49">
        <v>0.54440100000000002</v>
      </c>
      <c r="Y461" s="49">
        <v>0</v>
      </c>
      <c r="Z461" s="49">
        <v>0</v>
      </c>
      <c r="AA461" s="91">
        <v>461</v>
      </c>
      <c r="AB461" s="91"/>
      <c r="AC461" s="92"/>
      <c r="AD461" s="66" t="s">
        <v>6020</v>
      </c>
      <c r="AE461" s="66">
        <v>146</v>
      </c>
      <c r="AF461" s="66">
        <v>139</v>
      </c>
      <c r="AG461" s="66">
        <v>1431</v>
      </c>
      <c r="AH461" s="66">
        <v>675</v>
      </c>
      <c r="AI461" s="66">
        <v>-25200</v>
      </c>
      <c r="AJ461" s="66" t="s">
        <v>6356</v>
      </c>
      <c r="AK461" s="66"/>
      <c r="AL461" s="66"/>
      <c r="AM461" s="66" t="s">
        <v>391</v>
      </c>
      <c r="AN461" s="68">
        <v>41753.639606481483</v>
      </c>
      <c r="AO461" s="66"/>
      <c r="AP461" s="66" t="b">
        <v>1</v>
      </c>
      <c r="AQ461" s="66" t="b">
        <v>0</v>
      </c>
      <c r="AR461" s="66" t="b">
        <v>0</v>
      </c>
      <c r="AS461" s="66" t="s">
        <v>297</v>
      </c>
      <c r="AT461" s="66">
        <v>0</v>
      </c>
      <c r="AU461" s="69" t="s">
        <v>409</v>
      </c>
      <c r="AV461" s="66" t="b">
        <v>0</v>
      </c>
      <c r="AW461" s="66" t="s">
        <v>423</v>
      </c>
      <c r="AX461" s="69" t="s">
        <v>7165</v>
      </c>
      <c r="AY461" s="66" t="s">
        <v>66</v>
      </c>
      <c r="AZ461" s="48"/>
      <c r="BA461" s="48"/>
      <c r="BB461" s="48"/>
      <c r="BC461" s="48"/>
      <c r="BD461" s="48" t="s">
        <v>4854</v>
      </c>
      <c r="BE461" s="48" t="s">
        <v>4854</v>
      </c>
      <c r="BF461" s="118" t="s">
        <v>8999</v>
      </c>
      <c r="BG461" s="118" t="s">
        <v>8999</v>
      </c>
      <c r="BH461" s="118" t="s">
        <v>9328</v>
      </c>
      <c r="BI461" s="118" t="s">
        <v>9328</v>
      </c>
      <c r="BJ461" s="117" t="s">
        <v>1167</v>
      </c>
      <c r="BK461" s="120" t="str">
        <f>VLOOKUP(Vertices[[#This Row],[State]],'Sentiment Classification'!E:G,3,FALSE)</f>
        <v>North</v>
      </c>
      <c r="BL461" s="65" t="str">
        <f>REPLACE(INDEX(GroupVertices[Group], MATCH(Vertices[[#This Row],[Vertex]],GroupVertices[Vertex],0)),1,1,"")</f>
        <v>orth</v>
      </c>
    </row>
    <row r="462" spans="1:64" x14ac:dyDescent="0.25">
      <c r="A462" s="64" t="s">
        <v>4379</v>
      </c>
      <c r="B462" s="79"/>
      <c r="C462" s="79"/>
      <c r="D462" s="87"/>
      <c r="E462" s="104"/>
      <c r="F462" s="75" t="s">
        <v>4983</v>
      </c>
      <c r="G462" s="105"/>
      <c r="H462" s="77"/>
      <c r="I462" s="90"/>
      <c r="J462" s="106"/>
      <c r="K462" s="77" t="s">
        <v>7533</v>
      </c>
      <c r="L462" s="107"/>
      <c r="M462" s="101">
        <v>3322.87744140625</v>
      </c>
      <c r="N462" s="101">
        <v>3113.053466796875</v>
      </c>
      <c r="O462" s="102"/>
      <c r="P462" s="103"/>
      <c r="Q462" s="103"/>
      <c r="R462" s="73"/>
      <c r="S462" s="48">
        <v>0</v>
      </c>
      <c r="T462" s="48">
        <v>1</v>
      </c>
      <c r="U462" s="49">
        <v>0</v>
      </c>
      <c r="V462" s="49">
        <v>4.2189999999999997E-3</v>
      </c>
      <c r="W462" s="49">
        <v>7.1570000000000002E-3</v>
      </c>
      <c r="X462" s="49">
        <v>0.54440100000000002</v>
      </c>
      <c r="Y462" s="49">
        <v>0</v>
      </c>
      <c r="Z462" s="49">
        <v>0</v>
      </c>
      <c r="AA462" s="91">
        <v>462</v>
      </c>
      <c r="AB462" s="91"/>
      <c r="AC462" s="92"/>
      <c r="AD462" s="66" t="s">
        <v>6021</v>
      </c>
      <c r="AE462" s="66">
        <v>148</v>
      </c>
      <c r="AF462" s="66">
        <v>127</v>
      </c>
      <c r="AG462" s="66">
        <v>1403</v>
      </c>
      <c r="AH462" s="66">
        <v>707</v>
      </c>
      <c r="AI462" s="66">
        <v>-25200</v>
      </c>
      <c r="AJ462" s="66" t="s">
        <v>6357</v>
      </c>
      <c r="AK462" s="66"/>
      <c r="AL462" s="66"/>
      <c r="AM462" s="66" t="s">
        <v>391</v>
      </c>
      <c r="AN462" s="68">
        <v>41757.477592592593</v>
      </c>
      <c r="AO462" s="66"/>
      <c r="AP462" s="66" t="b">
        <v>1</v>
      </c>
      <c r="AQ462" s="66" t="b">
        <v>0</v>
      </c>
      <c r="AR462" s="66" t="b">
        <v>0</v>
      </c>
      <c r="AS462" s="66" t="s">
        <v>297</v>
      </c>
      <c r="AT462" s="66">
        <v>0</v>
      </c>
      <c r="AU462" s="69" t="s">
        <v>409</v>
      </c>
      <c r="AV462" s="66" t="b">
        <v>0</v>
      </c>
      <c r="AW462" s="66" t="s">
        <v>423</v>
      </c>
      <c r="AX462" s="69" t="s">
        <v>7166</v>
      </c>
      <c r="AY462" s="66" t="s">
        <v>66</v>
      </c>
      <c r="AZ462" s="48"/>
      <c r="BA462" s="48"/>
      <c r="BB462" s="48"/>
      <c r="BC462" s="48"/>
      <c r="BD462" s="48" t="s">
        <v>4854</v>
      </c>
      <c r="BE462" s="48" t="s">
        <v>4854</v>
      </c>
      <c r="BF462" s="118" t="s">
        <v>8999</v>
      </c>
      <c r="BG462" s="118" t="s">
        <v>8999</v>
      </c>
      <c r="BH462" s="118" t="s">
        <v>9328</v>
      </c>
      <c r="BI462" s="118" t="s">
        <v>9328</v>
      </c>
      <c r="BJ462" s="117" t="s">
        <v>1167</v>
      </c>
      <c r="BK462" s="120" t="str">
        <f>VLOOKUP(Vertices[[#This Row],[State]],'Sentiment Classification'!E:G,3,FALSE)</f>
        <v>North</v>
      </c>
      <c r="BL462" s="65" t="str">
        <f>REPLACE(INDEX(GroupVertices[Group], MATCH(Vertices[[#This Row],[Vertex]],GroupVertices[Vertex],0)),1,1,"")</f>
        <v>orth</v>
      </c>
    </row>
    <row r="463" spans="1:64" x14ac:dyDescent="0.25">
      <c r="A463" s="64" t="s">
        <v>4380</v>
      </c>
      <c r="B463" s="79"/>
      <c r="C463" s="79"/>
      <c r="D463" s="87"/>
      <c r="E463" s="104"/>
      <c r="F463" s="75" t="s">
        <v>4984</v>
      </c>
      <c r="G463" s="105"/>
      <c r="H463" s="77"/>
      <c r="I463" s="90"/>
      <c r="J463" s="106"/>
      <c r="K463" s="77" t="s">
        <v>7534</v>
      </c>
      <c r="L463" s="107"/>
      <c r="M463" s="101">
        <v>1537.780029296875</v>
      </c>
      <c r="N463" s="101">
        <v>3490.44091796875</v>
      </c>
      <c r="O463" s="102"/>
      <c r="P463" s="103"/>
      <c r="Q463" s="103"/>
      <c r="R463" s="73"/>
      <c r="S463" s="48">
        <v>0</v>
      </c>
      <c r="T463" s="48">
        <v>1</v>
      </c>
      <c r="U463" s="49">
        <v>0</v>
      </c>
      <c r="V463" s="49">
        <v>4.2189999999999997E-3</v>
      </c>
      <c r="W463" s="49">
        <v>7.1570000000000002E-3</v>
      </c>
      <c r="X463" s="49">
        <v>0.54440100000000002</v>
      </c>
      <c r="Y463" s="49">
        <v>0</v>
      </c>
      <c r="Z463" s="49">
        <v>0</v>
      </c>
      <c r="AA463" s="91">
        <v>463</v>
      </c>
      <c r="AB463" s="91"/>
      <c r="AC463" s="92"/>
      <c r="AD463" s="66" t="s">
        <v>6022</v>
      </c>
      <c r="AE463" s="66">
        <v>149</v>
      </c>
      <c r="AF463" s="66">
        <v>171</v>
      </c>
      <c r="AG463" s="66">
        <v>1370</v>
      </c>
      <c r="AH463" s="66">
        <v>632</v>
      </c>
      <c r="AI463" s="66">
        <v>-25200</v>
      </c>
      <c r="AJ463" s="66" t="s">
        <v>6358</v>
      </c>
      <c r="AK463" s="66"/>
      <c r="AL463" s="66"/>
      <c r="AM463" s="66" t="s">
        <v>391</v>
      </c>
      <c r="AN463" s="68">
        <v>41751.614039351851</v>
      </c>
      <c r="AO463" s="66"/>
      <c r="AP463" s="66" t="b">
        <v>1</v>
      </c>
      <c r="AQ463" s="66" t="b">
        <v>0</v>
      </c>
      <c r="AR463" s="66" t="b">
        <v>0</v>
      </c>
      <c r="AS463" s="66" t="s">
        <v>297</v>
      </c>
      <c r="AT463" s="66">
        <v>0</v>
      </c>
      <c r="AU463" s="69" t="s">
        <v>409</v>
      </c>
      <c r="AV463" s="66" t="b">
        <v>0</v>
      </c>
      <c r="AW463" s="66" t="s">
        <v>423</v>
      </c>
      <c r="AX463" s="69" t="s">
        <v>7167</v>
      </c>
      <c r="AY463" s="66" t="s">
        <v>66</v>
      </c>
      <c r="AZ463" s="48"/>
      <c r="BA463" s="48"/>
      <c r="BB463" s="48"/>
      <c r="BC463" s="48"/>
      <c r="BD463" s="48" t="s">
        <v>4854</v>
      </c>
      <c r="BE463" s="48" t="s">
        <v>4854</v>
      </c>
      <c r="BF463" s="118" t="s">
        <v>8999</v>
      </c>
      <c r="BG463" s="118" t="s">
        <v>8999</v>
      </c>
      <c r="BH463" s="118" t="s">
        <v>9328</v>
      </c>
      <c r="BI463" s="118" t="s">
        <v>9328</v>
      </c>
      <c r="BJ463" s="117" t="s">
        <v>1167</v>
      </c>
      <c r="BK463" s="120" t="str">
        <f>VLOOKUP(Vertices[[#This Row],[State]],'Sentiment Classification'!E:G,3,FALSE)</f>
        <v>North</v>
      </c>
      <c r="BL463" s="65" t="str">
        <f>REPLACE(INDEX(GroupVertices[Group], MATCH(Vertices[[#This Row],[Vertex]],GroupVertices[Vertex],0)),1,1,"")</f>
        <v>orth</v>
      </c>
    </row>
    <row r="464" spans="1:64" x14ac:dyDescent="0.25">
      <c r="A464" s="64" t="s">
        <v>4381</v>
      </c>
      <c r="B464" s="79"/>
      <c r="C464" s="79"/>
      <c r="D464" s="87"/>
      <c r="E464" s="104"/>
      <c r="F464" s="75" t="s">
        <v>4985</v>
      </c>
      <c r="G464" s="105"/>
      <c r="H464" s="77"/>
      <c r="I464" s="90"/>
      <c r="J464" s="106"/>
      <c r="K464" s="77" t="s">
        <v>7535</v>
      </c>
      <c r="L464" s="107"/>
      <c r="M464" s="101">
        <v>2686.92138671875</v>
      </c>
      <c r="N464" s="101">
        <v>2010.004150390625</v>
      </c>
      <c r="O464" s="102"/>
      <c r="P464" s="103"/>
      <c r="Q464" s="103"/>
      <c r="R464" s="73"/>
      <c r="S464" s="48">
        <v>0</v>
      </c>
      <c r="T464" s="48">
        <v>1</v>
      </c>
      <c r="U464" s="49">
        <v>0</v>
      </c>
      <c r="V464" s="49">
        <v>4.2189999999999997E-3</v>
      </c>
      <c r="W464" s="49">
        <v>7.1570000000000002E-3</v>
      </c>
      <c r="X464" s="49">
        <v>0.54440100000000002</v>
      </c>
      <c r="Y464" s="49">
        <v>0</v>
      </c>
      <c r="Z464" s="49">
        <v>0</v>
      </c>
      <c r="AA464" s="91">
        <v>464</v>
      </c>
      <c r="AB464" s="91"/>
      <c r="AC464" s="92"/>
      <c r="AD464" s="66" t="s">
        <v>6023</v>
      </c>
      <c r="AE464" s="66">
        <v>145</v>
      </c>
      <c r="AF464" s="66">
        <v>144</v>
      </c>
      <c r="AG464" s="66">
        <v>1382</v>
      </c>
      <c r="AH464" s="66">
        <v>695</v>
      </c>
      <c r="AI464" s="66">
        <v>-25200</v>
      </c>
      <c r="AJ464" s="66" t="s">
        <v>6359</v>
      </c>
      <c r="AK464" s="66"/>
      <c r="AL464" s="66"/>
      <c r="AM464" s="66" t="s">
        <v>391</v>
      </c>
      <c r="AN464" s="68">
        <v>41754.62158564815</v>
      </c>
      <c r="AO464" s="66"/>
      <c r="AP464" s="66" t="b">
        <v>1</v>
      </c>
      <c r="AQ464" s="66" t="b">
        <v>0</v>
      </c>
      <c r="AR464" s="66" t="b">
        <v>0</v>
      </c>
      <c r="AS464" s="66" t="s">
        <v>297</v>
      </c>
      <c r="AT464" s="66">
        <v>0</v>
      </c>
      <c r="AU464" s="69" t="s">
        <v>409</v>
      </c>
      <c r="AV464" s="66" t="b">
        <v>0</v>
      </c>
      <c r="AW464" s="66" t="s">
        <v>423</v>
      </c>
      <c r="AX464" s="69" t="s">
        <v>7168</v>
      </c>
      <c r="AY464" s="66" t="s">
        <v>66</v>
      </c>
      <c r="AZ464" s="48"/>
      <c r="BA464" s="48"/>
      <c r="BB464" s="48"/>
      <c r="BC464" s="48"/>
      <c r="BD464" s="48" t="s">
        <v>4854</v>
      </c>
      <c r="BE464" s="48" t="s">
        <v>4854</v>
      </c>
      <c r="BF464" s="118" t="s">
        <v>8999</v>
      </c>
      <c r="BG464" s="118" t="s">
        <v>8999</v>
      </c>
      <c r="BH464" s="118" t="s">
        <v>9328</v>
      </c>
      <c r="BI464" s="118" t="s">
        <v>9328</v>
      </c>
      <c r="BJ464" s="117" t="s">
        <v>1167</v>
      </c>
      <c r="BK464" s="120" t="str">
        <f>VLOOKUP(Vertices[[#This Row],[State]],'Sentiment Classification'!E:G,3,FALSE)</f>
        <v>North</v>
      </c>
      <c r="BL464" s="65" t="str">
        <f>REPLACE(INDEX(GroupVertices[Group], MATCH(Vertices[[#This Row],[Vertex]],GroupVertices[Vertex],0)),1,1,"")</f>
        <v>orth</v>
      </c>
    </row>
    <row r="465" spans="1:64" x14ac:dyDescent="0.25">
      <c r="A465" s="64" t="s">
        <v>4382</v>
      </c>
      <c r="B465" s="79"/>
      <c r="C465" s="79"/>
      <c r="D465" s="87"/>
      <c r="E465" s="104"/>
      <c r="F465" s="75" t="s">
        <v>4986</v>
      </c>
      <c r="G465" s="105"/>
      <c r="H465" s="77"/>
      <c r="I465" s="90"/>
      <c r="J465" s="106"/>
      <c r="K465" s="77" t="s">
        <v>7536</v>
      </c>
      <c r="L465" s="107"/>
      <c r="M465" s="101">
        <v>2158.4140625</v>
      </c>
      <c r="N465" s="101">
        <v>1952.804931640625</v>
      </c>
      <c r="O465" s="102"/>
      <c r="P465" s="103"/>
      <c r="Q465" s="103"/>
      <c r="R465" s="73"/>
      <c r="S465" s="48">
        <v>0</v>
      </c>
      <c r="T465" s="48">
        <v>1</v>
      </c>
      <c r="U465" s="49">
        <v>0</v>
      </c>
      <c r="V465" s="49">
        <v>4.2189999999999997E-3</v>
      </c>
      <c r="W465" s="49">
        <v>7.1570000000000002E-3</v>
      </c>
      <c r="X465" s="49">
        <v>0.54440100000000002</v>
      </c>
      <c r="Y465" s="49">
        <v>0</v>
      </c>
      <c r="Z465" s="49">
        <v>0</v>
      </c>
      <c r="AA465" s="91">
        <v>465</v>
      </c>
      <c r="AB465" s="91"/>
      <c r="AC465" s="92"/>
      <c r="AD465" s="66" t="s">
        <v>6024</v>
      </c>
      <c r="AE465" s="66">
        <v>143</v>
      </c>
      <c r="AF465" s="66">
        <v>121</v>
      </c>
      <c r="AG465" s="66">
        <v>1388</v>
      </c>
      <c r="AH465" s="66">
        <v>600</v>
      </c>
      <c r="AI465" s="66"/>
      <c r="AJ465" s="66" t="s">
        <v>6360</v>
      </c>
      <c r="AK465" s="66"/>
      <c r="AL465" s="66"/>
      <c r="AM465" s="66"/>
      <c r="AN465" s="68">
        <v>41764.524421296293</v>
      </c>
      <c r="AO465" s="66"/>
      <c r="AP465" s="66" t="b">
        <v>1</v>
      </c>
      <c r="AQ465" s="66" t="b">
        <v>0</v>
      </c>
      <c r="AR465" s="66" t="b">
        <v>0</v>
      </c>
      <c r="AS465" s="66" t="s">
        <v>297</v>
      </c>
      <c r="AT465" s="66">
        <v>2</v>
      </c>
      <c r="AU465" s="69" t="s">
        <v>409</v>
      </c>
      <c r="AV465" s="66" t="b">
        <v>0</v>
      </c>
      <c r="AW465" s="66" t="s">
        <v>423</v>
      </c>
      <c r="AX465" s="69" t="s">
        <v>7169</v>
      </c>
      <c r="AY465" s="66" t="s">
        <v>66</v>
      </c>
      <c r="AZ465" s="48"/>
      <c r="BA465" s="48"/>
      <c r="BB465" s="48"/>
      <c r="BC465" s="48"/>
      <c r="BD465" s="48" t="s">
        <v>4854</v>
      </c>
      <c r="BE465" s="48" t="s">
        <v>4854</v>
      </c>
      <c r="BF465" s="118" t="s">
        <v>8999</v>
      </c>
      <c r="BG465" s="118" t="s">
        <v>8999</v>
      </c>
      <c r="BH465" s="118" t="s">
        <v>9328</v>
      </c>
      <c r="BI465" s="118" t="s">
        <v>9328</v>
      </c>
      <c r="BJ465" s="117" t="s">
        <v>1167</v>
      </c>
      <c r="BK465" s="120" t="str">
        <f>VLOOKUP(Vertices[[#This Row],[State]],'Sentiment Classification'!E:G,3,FALSE)</f>
        <v>North</v>
      </c>
      <c r="BL465" s="65" t="str">
        <f>REPLACE(INDEX(GroupVertices[Group], MATCH(Vertices[[#This Row],[Vertex]],GroupVertices[Vertex],0)),1,1,"")</f>
        <v>orth</v>
      </c>
    </row>
    <row r="466" spans="1:64" x14ac:dyDescent="0.25">
      <c r="A466" s="64" t="s">
        <v>4383</v>
      </c>
      <c r="B466" s="79"/>
      <c r="C466" s="79"/>
      <c r="D466" s="87"/>
      <c r="E466" s="104"/>
      <c r="F466" s="75" t="s">
        <v>4987</v>
      </c>
      <c r="G466" s="105"/>
      <c r="H466" s="77"/>
      <c r="I466" s="90"/>
      <c r="J466" s="106"/>
      <c r="K466" s="77" t="s">
        <v>7537</v>
      </c>
      <c r="L466" s="107"/>
      <c r="M466" s="101">
        <v>2006.9647216796875</v>
      </c>
      <c r="N466" s="101">
        <v>3219.07666015625</v>
      </c>
      <c r="O466" s="102"/>
      <c r="P466" s="103"/>
      <c r="Q466" s="103"/>
      <c r="R466" s="73"/>
      <c r="S466" s="48">
        <v>0</v>
      </c>
      <c r="T466" s="48">
        <v>1</v>
      </c>
      <c r="U466" s="49">
        <v>0</v>
      </c>
      <c r="V466" s="49">
        <v>4.2189999999999997E-3</v>
      </c>
      <c r="W466" s="49">
        <v>7.1570000000000002E-3</v>
      </c>
      <c r="X466" s="49">
        <v>0.54440100000000002</v>
      </c>
      <c r="Y466" s="49">
        <v>0</v>
      </c>
      <c r="Z466" s="49">
        <v>0</v>
      </c>
      <c r="AA466" s="91">
        <v>466</v>
      </c>
      <c r="AB466" s="91"/>
      <c r="AC466" s="92"/>
      <c r="AD466" s="66" t="s">
        <v>6025</v>
      </c>
      <c r="AE466" s="66">
        <v>147</v>
      </c>
      <c r="AF466" s="66">
        <v>124</v>
      </c>
      <c r="AG466" s="66">
        <v>1311</v>
      </c>
      <c r="AH466" s="66">
        <v>597</v>
      </c>
      <c r="AI466" s="66"/>
      <c r="AJ466" s="66" t="s">
        <v>6361</v>
      </c>
      <c r="AK466" s="66"/>
      <c r="AL466" s="66"/>
      <c r="AM466" s="66"/>
      <c r="AN466" s="68">
        <v>41764.52920138889</v>
      </c>
      <c r="AO466" s="66"/>
      <c r="AP466" s="66" t="b">
        <v>1</v>
      </c>
      <c r="AQ466" s="66" t="b">
        <v>0</v>
      </c>
      <c r="AR466" s="66" t="b">
        <v>0</v>
      </c>
      <c r="AS466" s="66" t="s">
        <v>297</v>
      </c>
      <c r="AT466" s="66">
        <v>0</v>
      </c>
      <c r="AU466" s="69" t="s">
        <v>409</v>
      </c>
      <c r="AV466" s="66" t="b">
        <v>0</v>
      </c>
      <c r="AW466" s="66" t="s">
        <v>423</v>
      </c>
      <c r="AX466" s="69" t="s">
        <v>7170</v>
      </c>
      <c r="AY466" s="66" t="s">
        <v>66</v>
      </c>
      <c r="AZ466" s="48"/>
      <c r="BA466" s="48"/>
      <c r="BB466" s="48"/>
      <c r="BC466" s="48"/>
      <c r="BD466" s="48" t="s">
        <v>4854</v>
      </c>
      <c r="BE466" s="48" t="s">
        <v>4854</v>
      </c>
      <c r="BF466" s="118" t="s">
        <v>8999</v>
      </c>
      <c r="BG466" s="118" t="s">
        <v>8999</v>
      </c>
      <c r="BH466" s="118" t="s">
        <v>9328</v>
      </c>
      <c r="BI466" s="118" t="s">
        <v>9328</v>
      </c>
      <c r="BJ466" s="117" t="s">
        <v>1167</v>
      </c>
      <c r="BK466" s="120" t="str">
        <f>VLOOKUP(Vertices[[#This Row],[State]],'Sentiment Classification'!E:G,3,FALSE)</f>
        <v>North</v>
      </c>
      <c r="BL466" s="65" t="str">
        <f>REPLACE(INDEX(GroupVertices[Group], MATCH(Vertices[[#This Row],[Vertex]],GroupVertices[Vertex],0)),1,1,"")</f>
        <v>orth</v>
      </c>
    </row>
    <row r="467" spans="1:64" x14ac:dyDescent="0.25">
      <c r="A467" s="64" t="s">
        <v>4384</v>
      </c>
      <c r="B467" s="79"/>
      <c r="C467" s="79"/>
      <c r="D467" s="87"/>
      <c r="E467" s="104"/>
      <c r="F467" s="75" t="s">
        <v>4988</v>
      </c>
      <c r="G467" s="105"/>
      <c r="H467" s="77"/>
      <c r="I467" s="90"/>
      <c r="J467" s="106"/>
      <c r="K467" s="77" t="s">
        <v>7538</v>
      </c>
      <c r="L467" s="107"/>
      <c r="M467" s="101">
        <v>1951.8385009765625</v>
      </c>
      <c r="N467" s="101">
        <v>2285.8740234375</v>
      </c>
      <c r="O467" s="102"/>
      <c r="P467" s="103"/>
      <c r="Q467" s="103"/>
      <c r="R467" s="73"/>
      <c r="S467" s="48">
        <v>0</v>
      </c>
      <c r="T467" s="48">
        <v>1</v>
      </c>
      <c r="U467" s="49">
        <v>0</v>
      </c>
      <c r="V467" s="49">
        <v>4.2189999999999997E-3</v>
      </c>
      <c r="W467" s="49">
        <v>7.1570000000000002E-3</v>
      </c>
      <c r="X467" s="49">
        <v>0.54440100000000002</v>
      </c>
      <c r="Y467" s="49">
        <v>0</v>
      </c>
      <c r="Z467" s="49">
        <v>0</v>
      </c>
      <c r="AA467" s="91">
        <v>467</v>
      </c>
      <c r="AB467" s="91"/>
      <c r="AC467" s="92"/>
      <c r="AD467" s="66" t="s">
        <v>6026</v>
      </c>
      <c r="AE467" s="66">
        <v>150</v>
      </c>
      <c r="AF467" s="66">
        <v>147</v>
      </c>
      <c r="AG467" s="66">
        <v>1468</v>
      </c>
      <c r="AH467" s="66">
        <v>751</v>
      </c>
      <c r="AI467" s="66">
        <v>-25200</v>
      </c>
      <c r="AJ467" s="66" t="s">
        <v>6362</v>
      </c>
      <c r="AK467" s="66"/>
      <c r="AL467" s="66"/>
      <c r="AM467" s="66" t="s">
        <v>391</v>
      </c>
      <c r="AN467" s="68">
        <v>41754.638773148145</v>
      </c>
      <c r="AO467" s="66"/>
      <c r="AP467" s="66" t="b">
        <v>1</v>
      </c>
      <c r="AQ467" s="66" t="b">
        <v>0</v>
      </c>
      <c r="AR467" s="66" t="b">
        <v>0</v>
      </c>
      <c r="AS467" s="66" t="s">
        <v>297</v>
      </c>
      <c r="AT467" s="66">
        <v>1</v>
      </c>
      <c r="AU467" s="69" t="s">
        <v>409</v>
      </c>
      <c r="AV467" s="66" t="b">
        <v>0</v>
      </c>
      <c r="AW467" s="66" t="s">
        <v>423</v>
      </c>
      <c r="AX467" s="69" t="s">
        <v>7171</v>
      </c>
      <c r="AY467" s="66" t="s">
        <v>66</v>
      </c>
      <c r="AZ467" s="48"/>
      <c r="BA467" s="48"/>
      <c r="BB467" s="48"/>
      <c r="BC467" s="48"/>
      <c r="BD467" s="48" t="s">
        <v>4854</v>
      </c>
      <c r="BE467" s="48" t="s">
        <v>4854</v>
      </c>
      <c r="BF467" s="118" t="s">
        <v>8999</v>
      </c>
      <c r="BG467" s="118" t="s">
        <v>8999</v>
      </c>
      <c r="BH467" s="118" t="s">
        <v>9328</v>
      </c>
      <c r="BI467" s="118" t="s">
        <v>9328</v>
      </c>
      <c r="BJ467" s="117" t="s">
        <v>1167</v>
      </c>
      <c r="BK467" s="120" t="str">
        <f>VLOOKUP(Vertices[[#This Row],[State]],'Sentiment Classification'!E:G,3,FALSE)</f>
        <v>North</v>
      </c>
      <c r="BL467" s="65" t="str">
        <f>REPLACE(INDEX(GroupVertices[Group], MATCH(Vertices[[#This Row],[Vertex]],GroupVertices[Vertex],0)),1,1,"")</f>
        <v>orth</v>
      </c>
    </row>
    <row r="468" spans="1:64" x14ac:dyDescent="0.25">
      <c r="A468" s="64" t="s">
        <v>4385</v>
      </c>
      <c r="B468" s="79"/>
      <c r="C468" s="79"/>
      <c r="D468" s="87"/>
      <c r="E468" s="104"/>
      <c r="F468" s="75" t="s">
        <v>4989</v>
      </c>
      <c r="G468" s="105"/>
      <c r="H468" s="77"/>
      <c r="I468" s="90"/>
      <c r="J468" s="106"/>
      <c r="K468" s="77" t="s">
        <v>7539</v>
      </c>
      <c r="L468" s="107"/>
      <c r="M468" s="101">
        <v>1888.1326904296875</v>
      </c>
      <c r="N468" s="101">
        <v>2982.72021484375</v>
      </c>
      <c r="O468" s="102"/>
      <c r="P468" s="103"/>
      <c r="Q468" s="103"/>
      <c r="R468" s="73"/>
      <c r="S468" s="48">
        <v>0</v>
      </c>
      <c r="T468" s="48">
        <v>1</v>
      </c>
      <c r="U468" s="49">
        <v>0</v>
      </c>
      <c r="V468" s="49">
        <v>4.2189999999999997E-3</v>
      </c>
      <c r="W468" s="49">
        <v>7.1570000000000002E-3</v>
      </c>
      <c r="X468" s="49">
        <v>0.54440100000000002</v>
      </c>
      <c r="Y468" s="49">
        <v>0</v>
      </c>
      <c r="Z468" s="49">
        <v>0</v>
      </c>
      <c r="AA468" s="91">
        <v>468</v>
      </c>
      <c r="AB468" s="91"/>
      <c r="AC468" s="92"/>
      <c r="AD468" s="66" t="s">
        <v>6027</v>
      </c>
      <c r="AE468" s="66">
        <v>142</v>
      </c>
      <c r="AF468" s="66">
        <v>126</v>
      </c>
      <c r="AG468" s="66">
        <v>1551</v>
      </c>
      <c r="AH468" s="66">
        <v>590</v>
      </c>
      <c r="AI468" s="66"/>
      <c r="AJ468" s="66" t="s">
        <v>6363</v>
      </c>
      <c r="AK468" s="66"/>
      <c r="AL468" s="66"/>
      <c r="AM468" s="66"/>
      <c r="AN468" s="68">
        <v>41762.709085648145</v>
      </c>
      <c r="AO468" s="66"/>
      <c r="AP468" s="66" t="b">
        <v>1</v>
      </c>
      <c r="AQ468" s="66" t="b">
        <v>0</v>
      </c>
      <c r="AR468" s="66" t="b">
        <v>0</v>
      </c>
      <c r="AS468" s="66" t="s">
        <v>297</v>
      </c>
      <c r="AT468" s="66">
        <v>0</v>
      </c>
      <c r="AU468" s="69" t="s">
        <v>409</v>
      </c>
      <c r="AV468" s="66" t="b">
        <v>0</v>
      </c>
      <c r="AW468" s="66" t="s">
        <v>423</v>
      </c>
      <c r="AX468" s="69" t="s">
        <v>7172</v>
      </c>
      <c r="AY468" s="66" t="s">
        <v>66</v>
      </c>
      <c r="AZ468" s="48"/>
      <c r="BA468" s="48"/>
      <c r="BB468" s="48"/>
      <c r="BC468" s="48"/>
      <c r="BD468" s="48" t="s">
        <v>4854</v>
      </c>
      <c r="BE468" s="48" t="s">
        <v>4854</v>
      </c>
      <c r="BF468" s="118" t="s">
        <v>8999</v>
      </c>
      <c r="BG468" s="118" t="s">
        <v>8999</v>
      </c>
      <c r="BH468" s="118" t="s">
        <v>9328</v>
      </c>
      <c r="BI468" s="118" t="s">
        <v>9328</v>
      </c>
      <c r="BJ468" s="117" t="s">
        <v>1167</v>
      </c>
      <c r="BK468" s="120" t="str">
        <f>VLOOKUP(Vertices[[#This Row],[State]],'Sentiment Classification'!E:G,3,FALSE)</f>
        <v>North</v>
      </c>
      <c r="BL468" s="65" t="str">
        <f>REPLACE(INDEX(GroupVertices[Group], MATCH(Vertices[[#This Row],[Vertex]],GroupVertices[Vertex],0)),1,1,"")</f>
        <v>orth</v>
      </c>
    </row>
    <row r="469" spans="1:64" x14ac:dyDescent="0.25">
      <c r="A469" s="64" t="s">
        <v>4386</v>
      </c>
      <c r="B469" s="79"/>
      <c r="C469" s="79"/>
      <c r="D469" s="87"/>
      <c r="E469" s="104"/>
      <c r="F469" s="75" t="s">
        <v>4990</v>
      </c>
      <c r="G469" s="105"/>
      <c r="H469" s="77"/>
      <c r="I469" s="90"/>
      <c r="J469" s="106"/>
      <c r="K469" s="77" t="s">
        <v>7540</v>
      </c>
      <c r="L469" s="107"/>
      <c r="M469" s="101">
        <v>2295.03564453125</v>
      </c>
      <c r="N469" s="101">
        <v>1756.46240234375</v>
      </c>
      <c r="O469" s="102"/>
      <c r="P469" s="103"/>
      <c r="Q469" s="103"/>
      <c r="R469" s="73"/>
      <c r="S469" s="48">
        <v>0</v>
      </c>
      <c r="T469" s="48">
        <v>1</v>
      </c>
      <c r="U469" s="49">
        <v>0</v>
      </c>
      <c r="V469" s="49">
        <v>4.2189999999999997E-3</v>
      </c>
      <c r="W469" s="49">
        <v>7.1570000000000002E-3</v>
      </c>
      <c r="X469" s="49">
        <v>0.54440100000000002</v>
      </c>
      <c r="Y469" s="49">
        <v>0</v>
      </c>
      <c r="Z469" s="49">
        <v>0</v>
      </c>
      <c r="AA469" s="91">
        <v>469</v>
      </c>
      <c r="AB469" s="91"/>
      <c r="AC469" s="92"/>
      <c r="AD469" s="66" t="s">
        <v>6028</v>
      </c>
      <c r="AE469" s="66">
        <v>144</v>
      </c>
      <c r="AF469" s="66">
        <v>130</v>
      </c>
      <c r="AG469" s="66">
        <v>1514</v>
      </c>
      <c r="AH469" s="66">
        <v>664</v>
      </c>
      <c r="AI469" s="66"/>
      <c r="AJ469" s="66" t="s">
        <v>6364</v>
      </c>
      <c r="AK469" s="66"/>
      <c r="AL469" s="66"/>
      <c r="AM469" s="66"/>
      <c r="AN469" s="68">
        <v>41760.41133101852</v>
      </c>
      <c r="AO469" s="66"/>
      <c r="AP469" s="66" t="b">
        <v>1</v>
      </c>
      <c r="AQ469" s="66" t="b">
        <v>0</v>
      </c>
      <c r="AR469" s="66" t="b">
        <v>0</v>
      </c>
      <c r="AS469" s="66" t="s">
        <v>297</v>
      </c>
      <c r="AT469" s="66">
        <v>0</v>
      </c>
      <c r="AU469" s="69" t="s">
        <v>409</v>
      </c>
      <c r="AV469" s="66" t="b">
        <v>0</v>
      </c>
      <c r="AW469" s="66" t="s">
        <v>423</v>
      </c>
      <c r="AX469" s="69" t="s">
        <v>7173</v>
      </c>
      <c r="AY469" s="66" t="s">
        <v>66</v>
      </c>
      <c r="AZ469" s="48"/>
      <c r="BA469" s="48"/>
      <c r="BB469" s="48"/>
      <c r="BC469" s="48"/>
      <c r="BD469" s="48" t="s">
        <v>4854</v>
      </c>
      <c r="BE469" s="48" t="s">
        <v>4854</v>
      </c>
      <c r="BF469" s="118" t="s">
        <v>8999</v>
      </c>
      <c r="BG469" s="118" t="s">
        <v>8999</v>
      </c>
      <c r="BH469" s="118" t="s">
        <v>9328</v>
      </c>
      <c r="BI469" s="118" t="s">
        <v>9328</v>
      </c>
      <c r="BJ469" s="117" t="s">
        <v>1167</v>
      </c>
      <c r="BK469" s="120" t="str">
        <f>VLOOKUP(Vertices[[#This Row],[State]],'Sentiment Classification'!E:G,3,FALSE)</f>
        <v>North</v>
      </c>
      <c r="BL469" s="65" t="str">
        <f>REPLACE(INDEX(GroupVertices[Group], MATCH(Vertices[[#This Row],[Vertex]],GroupVertices[Vertex],0)),1,1,"")</f>
        <v>orth</v>
      </c>
    </row>
    <row r="470" spans="1:64" x14ac:dyDescent="0.25">
      <c r="A470" s="64" t="s">
        <v>4387</v>
      </c>
      <c r="B470" s="79"/>
      <c r="C470" s="79"/>
      <c r="D470" s="87"/>
      <c r="E470" s="104"/>
      <c r="F470" s="75" t="s">
        <v>4991</v>
      </c>
      <c r="G470" s="105"/>
      <c r="H470" s="77"/>
      <c r="I470" s="90"/>
      <c r="J470" s="106"/>
      <c r="K470" s="77" t="s">
        <v>7541</v>
      </c>
      <c r="L470" s="107"/>
      <c r="M470" s="101">
        <v>1944.2764892578125</v>
      </c>
      <c r="N470" s="101">
        <v>3884.30078125</v>
      </c>
      <c r="O470" s="102"/>
      <c r="P470" s="103"/>
      <c r="Q470" s="103"/>
      <c r="R470" s="73"/>
      <c r="S470" s="48">
        <v>0</v>
      </c>
      <c r="T470" s="48">
        <v>1</v>
      </c>
      <c r="U470" s="49">
        <v>0</v>
      </c>
      <c r="V470" s="49">
        <v>4.2189999999999997E-3</v>
      </c>
      <c r="W470" s="49">
        <v>7.1570000000000002E-3</v>
      </c>
      <c r="X470" s="49">
        <v>0.54440100000000002</v>
      </c>
      <c r="Y470" s="49">
        <v>0</v>
      </c>
      <c r="Z470" s="49">
        <v>0</v>
      </c>
      <c r="AA470" s="91">
        <v>470</v>
      </c>
      <c r="AB470" s="91"/>
      <c r="AC470" s="92"/>
      <c r="AD470" s="66" t="s">
        <v>6029</v>
      </c>
      <c r="AE470" s="66">
        <v>119</v>
      </c>
      <c r="AF470" s="66">
        <v>100</v>
      </c>
      <c r="AG470" s="66">
        <v>1505</v>
      </c>
      <c r="AH470" s="66">
        <v>699</v>
      </c>
      <c r="AI470" s="66">
        <v>-25200</v>
      </c>
      <c r="AJ470" s="66" t="s">
        <v>6365</v>
      </c>
      <c r="AK470" s="66"/>
      <c r="AL470" s="66"/>
      <c r="AM470" s="66" t="s">
        <v>391</v>
      </c>
      <c r="AN470" s="68">
        <v>41753.843715277777</v>
      </c>
      <c r="AO470" s="66"/>
      <c r="AP470" s="66" t="b">
        <v>1</v>
      </c>
      <c r="AQ470" s="66" t="b">
        <v>0</v>
      </c>
      <c r="AR470" s="66" t="b">
        <v>0</v>
      </c>
      <c r="AS470" s="66" t="s">
        <v>297</v>
      </c>
      <c r="AT470" s="66">
        <v>1</v>
      </c>
      <c r="AU470" s="69" t="s">
        <v>409</v>
      </c>
      <c r="AV470" s="66" t="b">
        <v>0</v>
      </c>
      <c r="AW470" s="66" t="s">
        <v>423</v>
      </c>
      <c r="AX470" s="69" t="s">
        <v>7174</v>
      </c>
      <c r="AY470" s="66" t="s">
        <v>66</v>
      </c>
      <c r="AZ470" s="48"/>
      <c r="BA470" s="48"/>
      <c r="BB470" s="48"/>
      <c r="BC470" s="48"/>
      <c r="BD470" s="48" t="s">
        <v>4854</v>
      </c>
      <c r="BE470" s="48" t="s">
        <v>4854</v>
      </c>
      <c r="BF470" s="118" t="s">
        <v>8999</v>
      </c>
      <c r="BG470" s="118" t="s">
        <v>8999</v>
      </c>
      <c r="BH470" s="118" t="s">
        <v>9328</v>
      </c>
      <c r="BI470" s="118" t="s">
        <v>9328</v>
      </c>
      <c r="BJ470" s="117" t="s">
        <v>1167</v>
      </c>
      <c r="BK470" s="120" t="str">
        <f>VLOOKUP(Vertices[[#This Row],[State]],'Sentiment Classification'!E:G,3,FALSE)</f>
        <v>North</v>
      </c>
      <c r="BL470" s="65" t="str">
        <f>REPLACE(INDEX(GroupVertices[Group], MATCH(Vertices[[#This Row],[Vertex]],GroupVertices[Vertex],0)),1,1,"")</f>
        <v>orth</v>
      </c>
    </row>
    <row r="471" spans="1:64" x14ac:dyDescent="0.25">
      <c r="A471" s="64" t="s">
        <v>4388</v>
      </c>
      <c r="B471" s="79"/>
      <c r="C471" s="79"/>
      <c r="D471" s="87"/>
      <c r="E471" s="104"/>
      <c r="F471" s="75" t="s">
        <v>4992</v>
      </c>
      <c r="G471" s="105"/>
      <c r="H471" s="77"/>
      <c r="I471" s="90"/>
      <c r="J471" s="106"/>
      <c r="K471" s="77" t="s">
        <v>7542</v>
      </c>
      <c r="L471" s="107"/>
      <c r="M471" s="101">
        <v>2985.63427734375</v>
      </c>
      <c r="N471" s="101">
        <v>2244.492919921875</v>
      </c>
      <c r="O471" s="102"/>
      <c r="P471" s="103"/>
      <c r="Q471" s="103"/>
      <c r="R471" s="73"/>
      <c r="S471" s="48">
        <v>0</v>
      </c>
      <c r="T471" s="48">
        <v>1</v>
      </c>
      <c r="U471" s="49">
        <v>0</v>
      </c>
      <c r="V471" s="49">
        <v>4.2189999999999997E-3</v>
      </c>
      <c r="W471" s="49">
        <v>7.1570000000000002E-3</v>
      </c>
      <c r="X471" s="49">
        <v>0.54440100000000002</v>
      </c>
      <c r="Y471" s="49">
        <v>0</v>
      </c>
      <c r="Z471" s="49">
        <v>0</v>
      </c>
      <c r="AA471" s="91">
        <v>471</v>
      </c>
      <c r="AB471" s="91"/>
      <c r="AC471" s="92"/>
      <c r="AD471" s="66" t="s">
        <v>6030</v>
      </c>
      <c r="AE471" s="66">
        <v>142</v>
      </c>
      <c r="AF471" s="66">
        <v>2808</v>
      </c>
      <c r="AG471" s="66">
        <v>1420</v>
      </c>
      <c r="AH471" s="66">
        <v>655</v>
      </c>
      <c r="AI471" s="66">
        <v>-25200</v>
      </c>
      <c r="AJ471" s="66" t="s">
        <v>6366</v>
      </c>
      <c r="AK471" s="66"/>
      <c r="AL471" s="66"/>
      <c r="AM471" s="66" t="s">
        <v>391</v>
      </c>
      <c r="AN471" s="68">
        <v>41751.420370370368</v>
      </c>
      <c r="AO471" s="66"/>
      <c r="AP471" s="66" t="b">
        <v>1</v>
      </c>
      <c r="AQ471" s="66" t="b">
        <v>0</v>
      </c>
      <c r="AR471" s="66" t="b">
        <v>0</v>
      </c>
      <c r="AS471" s="66" t="s">
        <v>297</v>
      </c>
      <c r="AT471" s="66">
        <v>1</v>
      </c>
      <c r="AU471" s="69" t="s">
        <v>409</v>
      </c>
      <c r="AV471" s="66" t="b">
        <v>0</v>
      </c>
      <c r="AW471" s="66" t="s">
        <v>423</v>
      </c>
      <c r="AX471" s="69" t="s">
        <v>7175</v>
      </c>
      <c r="AY471" s="66" t="s">
        <v>66</v>
      </c>
      <c r="AZ471" s="48"/>
      <c r="BA471" s="48"/>
      <c r="BB471" s="48"/>
      <c r="BC471" s="48"/>
      <c r="BD471" s="48" t="s">
        <v>4854</v>
      </c>
      <c r="BE471" s="48" t="s">
        <v>4854</v>
      </c>
      <c r="BF471" s="118" t="s">
        <v>8999</v>
      </c>
      <c r="BG471" s="118" t="s">
        <v>8999</v>
      </c>
      <c r="BH471" s="118" t="s">
        <v>9328</v>
      </c>
      <c r="BI471" s="118" t="s">
        <v>9328</v>
      </c>
      <c r="BJ471" s="117" t="s">
        <v>1167</v>
      </c>
      <c r="BK471" s="120" t="str">
        <f>VLOOKUP(Vertices[[#This Row],[State]],'Sentiment Classification'!E:G,3,FALSE)</f>
        <v>North</v>
      </c>
      <c r="BL471" s="65" t="str">
        <f>REPLACE(INDEX(GroupVertices[Group], MATCH(Vertices[[#This Row],[Vertex]],GroupVertices[Vertex],0)),1,1,"")</f>
        <v>orth</v>
      </c>
    </row>
    <row r="472" spans="1:64" x14ac:dyDescent="0.25">
      <c r="A472" s="64" t="s">
        <v>4389</v>
      </c>
      <c r="B472" s="79"/>
      <c r="C472" s="79"/>
      <c r="D472" s="87"/>
      <c r="E472" s="104"/>
      <c r="F472" s="75" t="s">
        <v>4993</v>
      </c>
      <c r="G472" s="105"/>
      <c r="H472" s="77"/>
      <c r="I472" s="90"/>
      <c r="J472" s="106"/>
      <c r="K472" s="77" t="s">
        <v>7543</v>
      </c>
      <c r="L472" s="107"/>
      <c r="M472" s="101">
        <v>3182.651611328125</v>
      </c>
      <c r="N472" s="101">
        <v>2636.9912109375</v>
      </c>
      <c r="O472" s="102"/>
      <c r="P472" s="103"/>
      <c r="Q472" s="103"/>
      <c r="R472" s="73"/>
      <c r="S472" s="48">
        <v>0</v>
      </c>
      <c r="T472" s="48">
        <v>1</v>
      </c>
      <c r="U472" s="49">
        <v>0</v>
      </c>
      <c r="V472" s="49">
        <v>4.2189999999999997E-3</v>
      </c>
      <c r="W472" s="49">
        <v>7.1570000000000002E-3</v>
      </c>
      <c r="X472" s="49">
        <v>0.54440100000000002</v>
      </c>
      <c r="Y472" s="49">
        <v>0</v>
      </c>
      <c r="Z472" s="49">
        <v>0</v>
      </c>
      <c r="AA472" s="91">
        <v>472</v>
      </c>
      <c r="AB472" s="91"/>
      <c r="AC472" s="92"/>
      <c r="AD472" s="66" t="s">
        <v>6031</v>
      </c>
      <c r="AE472" s="66">
        <v>144</v>
      </c>
      <c r="AF472" s="66">
        <v>124</v>
      </c>
      <c r="AG472" s="66">
        <v>1314</v>
      </c>
      <c r="AH472" s="66">
        <v>645</v>
      </c>
      <c r="AI472" s="66"/>
      <c r="AJ472" s="66" t="s">
        <v>6367</v>
      </c>
      <c r="AK472" s="66"/>
      <c r="AL472" s="66"/>
      <c r="AM472" s="66"/>
      <c r="AN472" s="68">
        <v>41764.518009259256</v>
      </c>
      <c r="AO472" s="66"/>
      <c r="AP472" s="66" t="b">
        <v>1</v>
      </c>
      <c r="AQ472" s="66" t="b">
        <v>0</v>
      </c>
      <c r="AR472" s="66" t="b">
        <v>0</v>
      </c>
      <c r="AS472" s="66" t="s">
        <v>297</v>
      </c>
      <c r="AT472" s="66">
        <v>1</v>
      </c>
      <c r="AU472" s="69" t="s">
        <v>409</v>
      </c>
      <c r="AV472" s="66" t="b">
        <v>0</v>
      </c>
      <c r="AW472" s="66" t="s">
        <v>423</v>
      </c>
      <c r="AX472" s="69" t="s">
        <v>7176</v>
      </c>
      <c r="AY472" s="66" t="s">
        <v>66</v>
      </c>
      <c r="AZ472" s="48"/>
      <c r="BA472" s="48"/>
      <c r="BB472" s="48"/>
      <c r="BC472" s="48"/>
      <c r="BD472" s="48" t="s">
        <v>4854</v>
      </c>
      <c r="BE472" s="48" t="s">
        <v>4854</v>
      </c>
      <c r="BF472" s="118" t="s">
        <v>8999</v>
      </c>
      <c r="BG472" s="118" t="s">
        <v>8999</v>
      </c>
      <c r="BH472" s="118" t="s">
        <v>9328</v>
      </c>
      <c r="BI472" s="118" t="s">
        <v>9328</v>
      </c>
      <c r="BJ472" s="117" t="s">
        <v>1167</v>
      </c>
      <c r="BK472" s="120" t="str">
        <f>VLOOKUP(Vertices[[#This Row],[State]],'Sentiment Classification'!E:G,3,FALSE)</f>
        <v>North</v>
      </c>
      <c r="BL472" s="65" t="str">
        <f>REPLACE(INDEX(GroupVertices[Group], MATCH(Vertices[[#This Row],[Vertex]],GroupVertices[Vertex],0)),1,1,"")</f>
        <v>orth</v>
      </c>
    </row>
    <row r="473" spans="1:64" x14ac:dyDescent="0.25">
      <c r="A473" s="64" t="s">
        <v>4390</v>
      </c>
      <c r="B473" s="79"/>
      <c r="C473" s="79"/>
      <c r="D473" s="87"/>
      <c r="E473" s="104"/>
      <c r="F473" s="75" t="s">
        <v>4994</v>
      </c>
      <c r="G473" s="105"/>
      <c r="H473" s="77"/>
      <c r="I473" s="90"/>
      <c r="J473" s="106"/>
      <c r="K473" s="77" t="s">
        <v>7544</v>
      </c>
      <c r="L473" s="107"/>
      <c r="M473" s="101">
        <v>3158.353271484375</v>
      </c>
      <c r="N473" s="101">
        <v>2859.12353515625</v>
      </c>
      <c r="O473" s="102"/>
      <c r="P473" s="103"/>
      <c r="Q473" s="103"/>
      <c r="R473" s="73"/>
      <c r="S473" s="48">
        <v>0</v>
      </c>
      <c r="T473" s="48">
        <v>1</v>
      </c>
      <c r="U473" s="49">
        <v>0</v>
      </c>
      <c r="V473" s="49">
        <v>4.2189999999999997E-3</v>
      </c>
      <c r="W473" s="49">
        <v>7.1570000000000002E-3</v>
      </c>
      <c r="X473" s="49">
        <v>0.54440100000000002</v>
      </c>
      <c r="Y473" s="49">
        <v>0</v>
      </c>
      <c r="Z473" s="49">
        <v>0</v>
      </c>
      <c r="AA473" s="91">
        <v>473</v>
      </c>
      <c r="AB473" s="91"/>
      <c r="AC473" s="92"/>
      <c r="AD473" s="66" t="s">
        <v>6032</v>
      </c>
      <c r="AE473" s="66">
        <v>148</v>
      </c>
      <c r="AF473" s="66">
        <v>291</v>
      </c>
      <c r="AG473" s="66">
        <v>1495</v>
      </c>
      <c r="AH473" s="66">
        <v>660</v>
      </c>
      <c r="AI473" s="66">
        <v>-25200</v>
      </c>
      <c r="AJ473" s="66" t="s">
        <v>6368</v>
      </c>
      <c r="AK473" s="66"/>
      <c r="AL473" s="66"/>
      <c r="AM473" s="66" t="s">
        <v>391</v>
      </c>
      <c r="AN473" s="68">
        <v>41751.355185185188</v>
      </c>
      <c r="AO473" s="66"/>
      <c r="AP473" s="66" t="b">
        <v>1</v>
      </c>
      <c r="AQ473" s="66" t="b">
        <v>0</v>
      </c>
      <c r="AR473" s="66" t="b">
        <v>0</v>
      </c>
      <c r="AS473" s="66" t="s">
        <v>297</v>
      </c>
      <c r="AT473" s="66">
        <v>0</v>
      </c>
      <c r="AU473" s="69" t="s">
        <v>409</v>
      </c>
      <c r="AV473" s="66" t="b">
        <v>0</v>
      </c>
      <c r="AW473" s="66" t="s">
        <v>423</v>
      </c>
      <c r="AX473" s="69" t="s">
        <v>7177</v>
      </c>
      <c r="AY473" s="66" t="s">
        <v>66</v>
      </c>
      <c r="AZ473" s="48"/>
      <c r="BA473" s="48"/>
      <c r="BB473" s="48"/>
      <c r="BC473" s="48"/>
      <c r="BD473" s="48" t="s">
        <v>4854</v>
      </c>
      <c r="BE473" s="48" t="s">
        <v>4854</v>
      </c>
      <c r="BF473" s="118" t="s">
        <v>8999</v>
      </c>
      <c r="BG473" s="118" t="s">
        <v>8999</v>
      </c>
      <c r="BH473" s="118" t="s">
        <v>9328</v>
      </c>
      <c r="BI473" s="118" t="s">
        <v>9328</v>
      </c>
      <c r="BJ473" s="117" t="s">
        <v>1167</v>
      </c>
      <c r="BK473" s="120" t="str">
        <f>VLOOKUP(Vertices[[#This Row],[State]],'Sentiment Classification'!E:G,3,FALSE)</f>
        <v>North</v>
      </c>
      <c r="BL473" s="65" t="str">
        <f>REPLACE(INDEX(GroupVertices[Group], MATCH(Vertices[[#This Row],[Vertex]],GroupVertices[Vertex],0)),1,1,"")</f>
        <v>orth</v>
      </c>
    </row>
    <row r="474" spans="1:64" x14ac:dyDescent="0.25">
      <c r="A474" s="64" t="s">
        <v>4391</v>
      </c>
      <c r="B474" s="79"/>
      <c r="C474" s="79"/>
      <c r="D474" s="87"/>
      <c r="E474" s="104"/>
      <c r="F474" s="75" t="s">
        <v>4995</v>
      </c>
      <c r="G474" s="105"/>
      <c r="H474" s="77"/>
      <c r="I474" s="90"/>
      <c r="J474" s="106"/>
      <c r="K474" s="77" t="s">
        <v>7545</v>
      </c>
      <c r="L474" s="107"/>
      <c r="M474" s="101">
        <v>3148.11474609375</v>
      </c>
      <c r="N474" s="101">
        <v>2264.412109375</v>
      </c>
      <c r="O474" s="102"/>
      <c r="P474" s="103"/>
      <c r="Q474" s="103"/>
      <c r="R474" s="73"/>
      <c r="S474" s="48">
        <v>0</v>
      </c>
      <c r="T474" s="48">
        <v>1</v>
      </c>
      <c r="U474" s="49">
        <v>0</v>
      </c>
      <c r="V474" s="49">
        <v>4.2189999999999997E-3</v>
      </c>
      <c r="W474" s="49">
        <v>7.1570000000000002E-3</v>
      </c>
      <c r="X474" s="49">
        <v>0.54440100000000002</v>
      </c>
      <c r="Y474" s="49">
        <v>0</v>
      </c>
      <c r="Z474" s="49">
        <v>0</v>
      </c>
      <c r="AA474" s="91">
        <v>474</v>
      </c>
      <c r="AB474" s="91"/>
      <c r="AC474" s="92"/>
      <c r="AD474" s="66" t="s">
        <v>6033</v>
      </c>
      <c r="AE474" s="66">
        <v>73</v>
      </c>
      <c r="AF474" s="66">
        <v>62</v>
      </c>
      <c r="AG474" s="66">
        <v>1370</v>
      </c>
      <c r="AH474" s="66">
        <v>637</v>
      </c>
      <c r="AI474" s="66"/>
      <c r="AJ474" s="66" t="s">
        <v>6369</v>
      </c>
      <c r="AK474" s="66"/>
      <c r="AL474" s="66"/>
      <c r="AM474" s="66"/>
      <c r="AN474" s="68">
        <v>41757.665706018517</v>
      </c>
      <c r="AO474" s="66"/>
      <c r="AP474" s="66" t="b">
        <v>1</v>
      </c>
      <c r="AQ474" s="66" t="b">
        <v>0</v>
      </c>
      <c r="AR474" s="66" t="b">
        <v>0</v>
      </c>
      <c r="AS474" s="66" t="s">
        <v>297</v>
      </c>
      <c r="AT474" s="66">
        <v>0</v>
      </c>
      <c r="AU474" s="69" t="s">
        <v>409</v>
      </c>
      <c r="AV474" s="66" t="b">
        <v>0</v>
      </c>
      <c r="AW474" s="66" t="s">
        <v>423</v>
      </c>
      <c r="AX474" s="69" t="s">
        <v>7178</v>
      </c>
      <c r="AY474" s="66" t="s">
        <v>66</v>
      </c>
      <c r="AZ474" s="48"/>
      <c r="BA474" s="48"/>
      <c r="BB474" s="48"/>
      <c r="BC474" s="48"/>
      <c r="BD474" s="48" t="s">
        <v>4854</v>
      </c>
      <c r="BE474" s="48" t="s">
        <v>4854</v>
      </c>
      <c r="BF474" s="118" t="s">
        <v>8999</v>
      </c>
      <c r="BG474" s="118" t="s">
        <v>8999</v>
      </c>
      <c r="BH474" s="118" t="s">
        <v>9328</v>
      </c>
      <c r="BI474" s="118" t="s">
        <v>9328</v>
      </c>
      <c r="BJ474" s="117" t="s">
        <v>1167</v>
      </c>
      <c r="BK474" s="120" t="str">
        <f>VLOOKUP(Vertices[[#This Row],[State]],'Sentiment Classification'!E:G,3,FALSE)</f>
        <v>North</v>
      </c>
      <c r="BL474" s="65" t="str">
        <f>REPLACE(INDEX(GroupVertices[Group], MATCH(Vertices[[#This Row],[Vertex]],GroupVertices[Vertex],0)),1,1,"")</f>
        <v>orth</v>
      </c>
    </row>
    <row r="475" spans="1:64" x14ac:dyDescent="0.25">
      <c r="A475" s="64" t="s">
        <v>4392</v>
      </c>
      <c r="B475" s="79"/>
      <c r="C475" s="79"/>
      <c r="D475" s="87"/>
      <c r="E475" s="104"/>
      <c r="F475" s="75" t="s">
        <v>4996</v>
      </c>
      <c r="G475" s="105"/>
      <c r="H475" s="77"/>
      <c r="I475" s="90"/>
      <c r="J475" s="106"/>
      <c r="K475" s="77" t="s">
        <v>7546</v>
      </c>
      <c r="L475" s="107"/>
      <c r="M475" s="101">
        <v>3018.037841796875</v>
      </c>
      <c r="N475" s="101">
        <v>2689.78466796875</v>
      </c>
      <c r="O475" s="102"/>
      <c r="P475" s="103"/>
      <c r="Q475" s="103"/>
      <c r="R475" s="73"/>
      <c r="S475" s="48">
        <v>0</v>
      </c>
      <c r="T475" s="48">
        <v>1</v>
      </c>
      <c r="U475" s="49">
        <v>0</v>
      </c>
      <c r="V475" s="49">
        <v>4.2189999999999997E-3</v>
      </c>
      <c r="W475" s="49">
        <v>7.1570000000000002E-3</v>
      </c>
      <c r="X475" s="49">
        <v>0.54440100000000002</v>
      </c>
      <c r="Y475" s="49">
        <v>0</v>
      </c>
      <c r="Z475" s="49">
        <v>0</v>
      </c>
      <c r="AA475" s="91">
        <v>475</v>
      </c>
      <c r="AB475" s="91"/>
      <c r="AC475" s="92"/>
      <c r="AD475" s="66" t="s">
        <v>6034</v>
      </c>
      <c r="AE475" s="66">
        <v>143</v>
      </c>
      <c r="AF475" s="66">
        <v>122</v>
      </c>
      <c r="AG475" s="66">
        <v>1554</v>
      </c>
      <c r="AH475" s="66">
        <v>601</v>
      </c>
      <c r="AI475" s="66"/>
      <c r="AJ475" s="66" t="s">
        <v>6370</v>
      </c>
      <c r="AK475" s="66"/>
      <c r="AL475" s="66"/>
      <c r="AM475" s="66"/>
      <c r="AN475" s="68">
        <v>41760.41605324074</v>
      </c>
      <c r="AO475" s="66"/>
      <c r="AP475" s="66" t="b">
        <v>1</v>
      </c>
      <c r="AQ475" s="66" t="b">
        <v>0</v>
      </c>
      <c r="AR475" s="66" t="b">
        <v>0</v>
      </c>
      <c r="AS475" s="66" t="s">
        <v>297</v>
      </c>
      <c r="AT475" s="66">
        <v>1</v>
      </c>
      <c r="AU475" s="69" t="s">
        <v>409</v>
      </c>
      <c r="AV475" s="66" t="b">
        <v>0</v>
      </c>
      <c r="AW475" s="66" t="s">
        <v>423</v>
      </c>
      <c r="AX475" s="69" t="s">
        <v>7179</v>
      </c>
      <c r="AY475" s="66" t="s">
        <v>66</v>
      </c>
      <c r="AZ475" s="48"/>
      <c r="BA475" s="48"/>
      <c r="BB475" s="48"/>
      <c r="BC475" s="48"/>
      <c r="BD475" s="48" t="s">
        <v>4854</v>
      </c>
      <c r="BE475" s="48" t="s">
        <v>4854</v>
      </c>
      <c r="BF475" s="118" t="s">
        <v>8999</v>
      </c>
      <c r="BG475" s="118" t="s">
        <v>8999</v>
      </c>
      <c r="BH475" s="118" t="s">
        <v>9328</v>
      </c>
      <c r="BI475" s="118" t="s">
        <v>9328</v>
      </c>
      <c r="BJ475" s="117" t="s">
        <v>1167</v>
      </c>
      <c r="BK475" s="120" t="str">
        <f>VLOOKUP(Vertices[[#This Row],[State]],'Sentiment Classification'!E:G,3,FALSE)</f>
        <v>North</v>
      </c>
      <c r="BL475" s="65" t="str">
        <f>REPLACE(INDEX(GroupVertices[Group], MATCH(Vertices[[#This Row],[Vertex]],GroupVertices[Vertex],0)),1,1,"")</f>
        <v>orth</v>
      </c>
    </row>
    <row r="476" spans="1:64" x14ac:dyDescent="0.25">
      <c r="A476" s="64" t="s">
        <v>4393</v>
      </c>
      <c r="B476" s="79"/>
      <c r="C476" s="79"/>
      <c r="D476" s="87"/>
      <c r="E476" s="104"/>
      <c r="F476" s="75" t="s">
        <v>4997</v>
      </c>
      <c r="G476" s="105"/>
      <c r="H476" s="77"/>
      <c r="I476" s="90"/>
      <c r="J476" s="106"/>
      <c r="K476" s="77" t="s">
        <v>7547</v>
      </c>
      <c r="L476" s="107"/>
      <c r="M476" s="101">
        <v>2374.129638671875</v>
      </c>
      <c r="N476" s="101">
        <v>4205.78955078125</v>
      </c>
      <c r="O476" s="102"/>
      <c r="P476" s="103"/>
      <c r="Q476" s="103"/>
      <c r="R476" s="73"/>
      <c r="S476" s="48">
        <v>0</v>
      </c>
      <c r="T476" s="48">
        <v>1</v>
      </c>
      <c r="U476" s="49">
        <v>0</v>
      </c>
      <c r="V476" s="49">
        <v>4.2189999999999997E-3</v>
      </c>
      <c r="W476" s="49">
        <v>7.1570000000000002E-3</v>
      </c>
      <c r="X476" s="49">
        <v>0.54440100000000002</v>
      </c>
      <c r="Y476" s="49">
        <v>0</v>
      </c>
      <c r="Z476" s="49">
        <v>0</v>
      </c>
      <c r="AA476" s="91">
        <v>476</v>
      </c>
      <c r="AB476" s="91"/>
      <c r="AC476" s="92"/>
      <c r="AD476" s="66" t="s">
        <v>6035</v>
      </c>
      <c r="AE476" s="66">
        <v>32</v>
      </c>
      <c r="AF476" s="66">
        <v>24</v>
      </c>
      <c r="AG476" s="66">
        <v>1241</v>
      </c>
      <c r="AH476" s="66">
        <v>434</v>
      </c>
      <c r="AI476" s="66"/>
      <c r="AJ476" s="66"/>
      <c r="AK476" s="66"/>
      <c r="AL476" s="66"/>
      <c r="AM476" s="66"/>
      <c r="AN476" s="68">
        <v>41807.705196759256</v>
      </c>
      <c r="AO476" s="66"/>
      <c r="AP476" s="66" t="b">
        <v>1</v>
      </c>
      <c r="AQ476" s="66" t="b">
        <v>0</v>
      </c>
      <c r="AR476" s="66" t="b">
        <v>0</v>
      </c>
      <c r="AS476" s="66" t="s">
        <v>297</v>
      </c>
      <c r="AT476" s="66">
        <v>0</v>
      </c>
      <c r="AU476" s="69" t="s">
        <v>409</v>
      </c>
      <c r="AV476" s="66" t="b">
        <v>0</v>
      </c>
      <c r="AW476" s="66" t="s">
        <v>423</v>
      </c>
      <c r="AX476" s="69" t="s">
        <v>7180</v>
      </c>
      <c r="AY476" s="66" t="s">
        <v>66</v>
      </c>
      <c r="AZ476" s="48"/>
      <c r="BA476" s="48"/>
      <c r="BB476" s="48"/>
      <c r="BC476" s="48"/>
      <c r="BD476" s="48" t="s">
        <v>4854</v>
      </c>
      <c r="BE476" s="48" t="s">
        <v>4854</v>
      </c>
      <c r="BF476" s="118" t="s">
        <v>8999</v>
      </c>
      <c r="BG476" s="118" t="s">
        <v>8999</v>
      </c>
      <c r="BH476" s="118" t="s">
        <v>9328</v>
      </c>
      <c r="BI476" s="118" t="s">
        <v>9328</v>
      </c>
      <c r="BJ476" s="117" t="s">
        <v>1167</v>
      </c>
      <c r="BK476" s="120" t="str">
        <f>VLOOKUP(Vertices[[#This Row],[State]],'Sentiment Classification'!E:G,3,FALSE)</f>
        <v>North</v>
      </c>
      <c r="BL476" s="65" t="str">
        <f>REPLACE(INDEX(GroupVertices[Group], MATCH(Vertices[[#This Row],[Vertex]],GroupVertices[Vertex],0)),1,1,"")</f>
        <v>orth</v>
      </c>
    </row>
    <row r="477" spans="1:64" x14ac:dyDescent="0.25">
      <c r="A477" s="64" t="s">
        <v>4394</v>
      </c>
      <c r="B477" s="79"/>
      <c r="C477" s="79"/>
      <c r="D477" s="87"/>
      <c r="E477" s="104"/>
      <c r="F477" s="75" t="s">
        <v>4998</v>
      </c>
      <c r="G477" s="105"/>
      <c r="H477" s="77"/>
      <c r="I477" s="90"/>
      <c r="J477" s="106"/>
      <c r="K477" s="77" t="s">
        <v>7548</v>
      </c>
      <c r="L477" s="107"/>
      <c r="M477" s="101">
        <v>2138.759765625</v>
      </c>
      <c r="N477" s="101">
        <v>4158.09814453125</v>
      </c>
      <c r="O477" s="102"/>
      <c r="P477" s="103"/>
      <c r="Q477" s="103"/>
      <c r="R477" s="73"/>
      <c r="S477" s="48">
        <v>0</v>
      </c>
      <c r="T477" s="48">
        <v>1</v>
      </c>
      <c r="U477" s="49">
        <v>0</v>
      </c>
      <c r="V477" s="49">
        <v>4.2189999999999997E-3</v>
      </c>
      <c r="W477" s="49">
        <v>7.1570000000000002E-3</v>
      </c>
      <c r="X477" s="49">
        <v>0.54440100000000002</v>
      </c>
      <c r="Y477" s="49">
        <v>0</v>
      </c>
      <c r="Z477" s="49">
        <v>0</v>
      </c>
      <c r="AA477" s="91">
        <v>477</v>
      </c>
      <c r="AB477" s="91"/>
      <c r="AC477" s="92"/>
      <c r="AD477" s="66" t="s">
        <v>6008</v>
      </c>
      <c r="AE477" s="66">
        <v>23</v>
      </c>
      <c r="AF477" s="66">
        <v>19</v>
      </c>
      <c r="AG477" s="66">
        <v>1089</v>
      </c>
      <c r="AH477" s="66">
        <v>435</v>
      </c>
      <c r="AI477" s="66"/>
      <c r="AJ477" s="66"/>
      <c r="AK477" s="66"/>
      <c r="AL477" s="66"/>
      <c r="AM477" s="66"/>
      <c r="AN477" s="68">
        <v>41807.753148148149</v>
      </c>
      <c r="AO477" s="66"/>
      <c r="AP477" s="66" t="b">
        <v>1</v>
      </c>
      <c r="AQ477" s="66" t="b">
        <v>0</v>
      </c>
      <c r="AR477" s="66" t="b">
        <v>0</v>
      </c>
      <c r="AS477" s="66" t="s">
        <v>297</v>
      </c>
      <c r="AT477" s="66">
        <v>0</v>
      </c>
      <c r="AU477" s="69" t="s">
        <v>409</v>
      </c>
      <c r="AV477" s="66" t="b">
        <v>0</v>
      </c>
      <c r="AW477" s="66" t="s">
        <v>423</v>
      </c>
      <c r="AX477" s="69" t="s">
        <v>7181</v>
      </c>
      <c r="AY477" s="66" t="s">
        <v>66</v>
      </c>
      <c r="AZ477" s="48"/>
      <c r="BA477" s="48"/>
      <c r="BB477" s="48"/>
      <c r="BC477" s="48"/>
      <c r="BD477" s="48" t="s">
        <v>4854</v>
      </c>
      <c r="BE477" s="48" t="s">
        <v>4854</v>
      </c>
      <c r="BF477" s="118" t="s">
        <v>8999</v>
      </c>
      <c r="BG477" s="118" t="s">
        <v>8999</v>
      </c>
      <c r="BH477" s="118" t="s">
        <v>9328</v>
      </c>
      <c r="BI477" s="118" t="s">
        <v>9328</v>
      </c>
      <c r="BJ477" s="117" t="s">
        <v>1167</v>
      </c>
      <c r="BK477" s="120" t="str">
        <f>VLOOKUP(Vertices[[#This Row],[State]],'Sentiment Classification'!E:G,3,FALSE)</f>
        <v>North</v>
      </c>
      <c r="BL477" s="65" t="str">
        <f>REPLACE(INDEX(GroupVertices[Group], MATCH(Vertices[[#This Row],[Vertex]],GroupVertices[Vertex],0)),1,1,"")</f>
        <v>orth</v>
      </c>
    </row>
    <row r="478" spans="1:64" x14ac:dyDescent="0.25">
      <c r="A478" s="64" t="s">
        <v>4395</v>
      </c>
      <c r="B478" s="79"/>
      <c r="C478" s="79"/>
      <c r="D478" s="87"/>
      <c r="E478" s="104"/>
      <c r="F478" s="75" t="s">
        <v>4999</v>
      </c>
      <c r="G478" s="105"/>
      <c r="H478" s="77"/>
      <c r="I478" s="90"/>
      <c r="J478" s="106"/>
      <c r="K478" s="77" t="s">
        <v>7549</v>
      </c>
      <c r="L478" s="107"/>
      <c r="M478" s="101">
        <v>1658.974853515625</v>
      </c>
      <c r="N478" s="101">
        <v>3748.65234375</v>
      </c>
      <c r="O478" s="102"/>
      <c r="P478" s="103"/>
      <c r="Q478" s="103"/>
      <c r="R478" s="73"/>
      <c r="S478" s="48">
        <v>0</v>
      </c>
      <c r="T478" s="48">
        <v>1</v>
      </c>
      <c r="U478" s="49">
        <v>0</v>
      </c>
      <c r="V478" s="49">
        <v>4.2189999999999997E-3</v>
      </c>
      <c r="W478" s="49">
        <v>7.1570000000000002E-3</v>
      </c>
      <c r="X478" s="49">
        <v>0.54440100000000002</v>
      </c>
      <c r="Y478" s="49">
        <v>0</v>
      </c>
      <c r="Z478" s="49">
        <v>0</v>
      </c>
      <c r="AA478" s="91">
        <v>478</v>
      </c>
      <c r="AB478" s="91"/>
      <c r="AC478" s="92"/>
      <c r="AD478" s="66" t="s">
        <v>6008</v>
      </c>
      <c r="AE478" s="66">
        <v>23</v>
      </c>
      <c r="AF478" s="66">
        <v>9</v>
      </c>
      <c r="AG478" s="66">
        <v>1173</v>
      </c>
      <c r="AH478" s="66">
        <v>482</v>
      </c>
      <c r="AI478" s="66"/>
      <c r="AJ478" s="66"/>
      <c r="AK478" s="66"/>
      <c r="AL478" s="66"/>
      <c r="AM478" s="66"/>
      <c r="AN478" s="68">
        <v>41807.710509259261</v>
      </c>
      <c r="AO478" s="66"/>
      <c r="AP478" s="66" t="b">
        <v>1</v>
      </c>
      <c r="AQ478" s="66" t="b">
        <v>0</v>
      </c>
      <c r="AR478" s="66" t="b">
        <v>0</v>
      </c>
      <c r="AS478" s="66" t="s">
        <v>297</v>
      </c>
      <c r="AT478" s="66">
        <v>0</v>
      </c>
      <c r="AU478" s="69" t="s">
        <v>409</v>
      </c>
      <c r="AV478" s="66" t="b">
        <v>0</v>
      </c>
      <c r="AW478" s="66" t="s">
        <v>423</v>
      </c>
      <c r="AX478" s="69" t="s">
        <v>7182</v>
      </c>
      <c r="AY478" s="66" t="s">
        <v>66</v>
      </c>
      <c r="AZ478" s="48"/>
      <c r="BA478" s="48"/>
      <c r="BB478" s="48"/>
      <c r="BC478" s="48"/>
      <c r="BD478" s="48" t="s">
        <v>4854</v>
      </c>
      <c r="BE478" s="48" t="s">
        <v>4854</v>
      </c>
      <c r="BF478" s="118" t="s">
        <v>8999</v>
      </c>
      <c r="BG478" s="118" t="s">
        <v>8999</v>
      </c>
      <c r="BH478" s="118" t="s">
        <v>9328</v>
      </c>
      <c r="BI478" s="118" t="s">
        <v>9328</v>
      </c>
      <c r="BJ478" s="117" t="s">
        <v>1167</v>
      </c>
      <c r="BK478" s="120" t="str">
        <f>VLOOKUP(Vertices[[#This Row],[State]],'Sentiment Classification'!E:G,3,FALSE)</f>
        <v>North</v>
      </c>
      <c r="BL478" s="65" t="str">
        <f>REPLACE(INDEX(GroupVertices[Group], MATCH(Vertices[[#This Row],[Vertex]],GroupVertices[Vertex],0)),1,1,"")</f>
        <v>orth</v>
      </c>
    </row>
    <row r="479" spans="1:64" x14ac:dyDescent="0.25">
      <c r="A479" s="64" t="s">
        <v>4396</v>
      </c>
      <c r="B479" s="79"/>
      <c r="C479" s="79"/>
      <c r="D479" s="87"/>
      <c r="E479" s="104"/>
      <c r="F479" s="75" t="s">
        <v>5000</v>
      </c>
      <c r="G479" s="105"/>
      <c r="H479" s="77"/>
      <c r="I479" s="90"/>
      <c r="J479" s="106"/>
      <c r="K479" s="77" t="s">
        <v>7550</v>
      </c>
      <c r="L479" s="107"/>
      <c r="M479" s="101">
        <v>2845.06689453125</v>
      </c>
      <c r="N479" s="101">
        <v>3231.868896484375</v>
      </c>
      <c r="O479" s="102"/>
      <c r="P479" s="103"/>
      <c r="Q479" s="103"/>
      <c r="R479" s="73"/>
      <c r="S479" s="48">
        <v>0</v>
      </c>
      <c r="T479" s="48">
        <v>1</v>
      </c>
      <c r="U479" s="49">
        <v>0</v>
      </c>
      <c r="V479" s="49">
        <v>4.2189999999999997E-3</v>
      </c>
      <c r="W479" s="49">
        <v>7.1570000000000002E-3</v>
      </c>
      <c r="X479" s="49">
        <v>0.54440100000000002</v>
      </c>
      <c r="Y479" s="49">
        <v>0</v>
      </c>
      <c r="Z479" s="49">
        <v>0</v>
      </c>
      <c r="AA479" s="91">
        <v>479</v>
      </c>
      <c r="AB479" s="91"/>
      <c r="AC479" s="92"/>
      <c r="AD479" s="66" t="s">
        <v>6008</v>
      </c>
      <c r="AE479" s="66">
        <v>48</v>
      </c>
      <c r="AF479" s="66">
        <v>42</v>
      </c>
      <c r="AG479" s="66">
        <v>1114</v>
      </c>
      <c r="AH479" s="66">
        <v>472</v>
      </c>
      <c r="AI479" s="66"/>
      <c r="AJ479" s="66"/>
      <c r="AK479" s="66"/>
      <c r="AL479" s="66"/>
      <c r="AM479" s="66"/>
      <c r="AN479" s="68">
        <v>41807.743425925924</v>
      </c>
      <c r="AO479" s="66"/>
      <c r="AP479" s="66" t="b">
        <v>1</v>
      </c>
      <c r="AQ479" s="66" t="b">
        <v>0</v>
      </c>
      <c r="AR479" s="66" t="b">
        <v>0</v>
      </c>
      <c r="AS479" s="66" t="s">
        <v>297</v>
      </c>
      <c r="AT479" s="66">
        <v>0</v>
      </c>
      <c r="AU479" s="69" t="s">
        <v>409</v>
      </c>
      <c r="AV479" s="66" t="b">
        <v>0</v>
      </c>
      <c r="AW479" s="66" t="s">
        <v>423</v>
      </c>
      <c r="AX479" s="69" t="s">
        <v>7183</v>
      </c>
      <c r="AY479" s="66" t="s">
        <v>66</v>
      </c>
      <c r="AZ479" s="48"/>
      <c r="BA479" s="48"/>
      <c r="BB479" s="48"/>
      <c r="BC479" s="48"/>
      <c r="BD479" s="48" t="s">
        <v>4854</v>
      </c>
      <c r="BE479" s="48" t="s">
        <v>4854</v>
      </c>
      <c r="BF479" s="118" t="s">
        <v>8999</v>
      </c>
      <c r="BG479" s="118" t="s">
        <v>8999</v>
      </c>
      <c r="BH479" s="118" t="s">
        <v>9328</v>
      </c>
      <c r="BI479" s="118" t="s">
        <v>9328</v>
      </c>
      <c r="BJ479" s="117" t="s">
        <v>1167</v>
      </c>
      <c r="BK479" s="120" t="str">
        <f>VLOOKUP(Vertices[[#This Row],[State]],'Sentiment Classification'!E:G,3,FALSE)</f>
        <v>North</v>
      </c>
      <c r="BL479" s="65" t="str">
        <f>REPLACE(INDEX(GroupVertices[Group], MATCH(Vertices[[#This Row],[Vertex]],GroupVertices[Vertex],0)),1,1,"")</f>
        <v>orth</v>
      </c>
    </row>
    <row r="480" spans="1:64" x14ac:dyDescent="0.25">
      <c r="A480" s="64" t="s">
        <v>4397</v>
      </c>
      <c r="B480" s="79"/>
      <c r="C480" s="79"/>
      <c r="D480" s="87"/>
      <c r="E480" s="104"/>
      <c r="F480" s="75" t="s">
        <v>5001</v>
      </c>
      <c r="G480" s="105"/>
      <c r="H480" s="77"/>
      <c r="I480" s="90"/>
      <c r="J480" s="106"/>
      <c r="K480" s="77" t="s">
        <v>7551</v>
      </c>
      <c r="L480" s="107"/>
      <c r="M480" s="101">
        <v>2542.35693359375</v>
      </c>
      <c r="N480" s="101">
        <v>1781.4642333984375</v>
      </c>
      <c r="O480" s="102"/>
      <c r="P480" s="103"/>
      <c r="Q480" s="103"/>
      <c r="R480" s="73"/>
      <c r="S480" s="48">
        <v>0</v>
      </c>
      <c r="T480" s="48">
        <v>1</v>
      </c>
      <c r="U480" s="49">
        <v>0</v>
      </c>
      <c r="V480" s="49">
        <v>4.2189999999999997E-3</v>
      </c>
      <c r="W480" s="49">
        <v>7.1570000000000002E-3</v>
      </c>
      <c r="X480" s="49">
        <v>0.54440100000000002</v>
      </c>
      <c r="Y480" s="49">
        <v>0</v>
      </c>
      <c r="Z480" s="49">
        <v>0</v>
      </c>
      <c r="AA480" s="91">
        <v>480</v>
      </c>
      <c r="AB480" s="91"/>
      <c r="AC480" s="92"/>
      <c r="AD480" s="66" t="s">
        <v>6008</v>
      </c>
      <c r="AE480" s="66">
        <v>79</v>
      </c>
      <c r="AF480" s="66">
        <v>61</v>
      </c>
      <c r="AG480" s="66">
        <v>1327</v>
      </c>
      <c r="AH480" s="66">
        <v>414</v>
      </c>
      <c r="AI480" s="66"/>
      <c r="AJ480" s="66"/>
      <c r="AK480" s="66"/>
      <c r="AL480" s="66"/>
      <c r="AM480" s="66"/>
      <c r="AN480" s="68">
        <v>41807.727152777778</v>
      </c>
      <c r="AO480" s="66"/>
      <c r="AP480" s="66" t="b">
        <v>1</v>
      </c>
      <c r="AQ480" s="66" t="b">
        <v>0</v>
      </c>
      <c r="AR480" s="66" t="b">
        <v>0</v>
      </c>
      <c r="AS480" s="66" t="s">
        <v>297</v>
      </c>
      <c r="AT480" s="66">
        <v>1</v>
      </c>
      <c r="AU480" s="69" t="s">
        <v>409</v>
      </c>
      <c r="AV480" s="66" t="b">
        <v>0</v>
      </c>
      <c r="AW480" s="66" t="s">
        <v>423</v>
      </c>
      <c r="AX480" s="69" t="s">
        <v>7184</v>
      </c>
      <c r="AY480" s="66" t="s">
        <v>66</v>
      </c>
      <c r="AZ480" s="48"/>
      <c r="BA480" s="48"/>
      <c r="BB480" s="48"/>
      <c r="BC480" s="48"/>
      <c r="BD480" s="48" t="s">
        <v>4854</v>
      </c>
      <c r="BE480" s="48" t="s">
        <v>4854</v>
      </c>
      <c r="BF480" s="118" t="s">
        <v>8999</v>
      </c>
      <c r="BG480" s="118" t="s">
        <v>8999</v>
      </c>
      <c r="BH480" s="118" t="s">
        <v>9328</v>
      </c>
      <c r="BI480" s="118" t="s">
        <v>9328</v>
      </c>
      <c r="BJ480" s="117" t="s">
        <v>1167</v>
      </c>
      <c r="BK480" s="120" t="str">
        <f>VLOOKUP(Vertices[[#This Row],[State]],'Sentiment Classification'!E:G,3,FALSE)</f>
        <v>North</v>
      </c>
      <c r="BL480" s="65" t="str">
        <f>REPLACE(INDEX(GroupVertices[Group], MATCH(Vertices[[#This Row],[Vertex]],GroupVertices[Vertex],0)),1,1,"")</f>
        <v>orth</v>
      </c>
    </row>
    <row r="481" spans="1:64" x14ac:dyDescent="0.25">
      <c r="A481" s="64" t="s">
        <v>4398</v>
      </c>
      <c r="B481" s="79"/>
      <c r="C481" s="79"/>
      <c r="D481" s="87"/>
      <c r="E481" s="104"/>
      <c r="F481" s="75" t="s">
        <v>5002</v>
      </c>
      <c r="G481" s="105"/>
      <c r="H481" s="77"/>
      <c r="I481" s="90"/>
      <c r="J481" s="106"/>
      <c r="K481" s="77" t="s">
        <v>7552</v>
      </c>
      <c r="L481" s="107"/>
      <c r="M481" s="101">
        <v>3299.89697265625</v>
      </c>
      <c r="N481" s="101">
        <v>3272.7939453125</v>
      </c>
      <c r="O481" s="102"/>
      <c r="P481" s="103"/>
      <c r="Q481" s="103"/>
      <c r="R481" s="73"/>
      <c r="S481" s="48">
        <v>0</v>
      </c>
      <c r="T481" s="48">
        <v>1</v>
      </c>
      <c r="U481" s="49">
        <v>0</v>
      </c>
      <c r="V481" s="49">
        <v>4.2189999999999997E-3</v>
      </c>
      <c r="W481" s="49">
        <v>7.1570000000000002E-3</v>
      </c>
      <c r="X481" s="49">
        <v>0.54440100000000002</v>
      </c>
      <c r="Y481" s="49">
        <v>0</v>
      </c>
      <c r="Z481" s="49">
        <v>0</v>
      </c>
      <c r="AA481" s="91">
        <v>481</v>
      </c>
      <c r="AB481" s="91"/>
      <c r="AC481" s="92"/>
      <c r="AD481" s="66" t="s">
        <v>6036</v>
      </c>
      <c r="AE481" s="66">
        <v>144</v>
      </c>
      <c r="AF481" s="66">
        <v>141</v>
      </c>
      <c r="AG481" s="66">
        <v>1502</v>
      </c>
      <c r="AH481" s="66">
        <v>652</v>
      </c>
      <c r="AI481" s="66">
        <v>-25200</v>
      </c>
      <c r="AJ481" s="66" t="s">
        <v>6371</v>
      </c>
      <c r="AK481" s="66"/>
      <c r="AL481" s="66"/>
      <c r="AM481" s="66" t="s">
        <v>391</v>
      </c>
      <c r="AN481" s="68">
        <v>41754.376192129632</v>
      </c>
      <c r="AO481" s="66"/>
      <c r="AP481" s="66" t="b">
        <v>1</v>
      </c>
      <c r="AQ481" s="66" t="b">
        <v>0</v>
      </c>
      <c r="AR481" s="66" t="b">
        <v>0</v>
      </c>
      <c r="AS481" s="66" t="s">
        <v>297</v>
      </c>
      <c r="AT481" s="66">
        <v>0</v>
      </c>
      <c r="AU481" s="69" t="s">
        <v>409</v>
      </c>
      <c r="AV481" s="66" t="b">
        <v>0</v>
      </c>
      <c r="AW481" s="66" t="s">
        <v>423</v>
      </c>
      <c r="AX481" s="69" t="s">
        <v>7185</v>
      </c>
      <c r="AY481" s="66" t="s">
        <v>66</v>
      </c>
      <c r="AZ481" s="48"/>
      <c r="BA481" s="48"/>
      <c r="BB481" s="48"/>
      <c r="BC481" s="48"/>
      <c r="BD481" s="48" t="s">
        <v>4854</v>
      </c>
      <c r="BE481" s="48" t="s">
        <v>4854</v>
      </c>
      <c r="BF481" s="118" t="s">
        <v>8999</v>
      </c>
      <c r="BG481" s="118" t="s">
        <v>8999</v>
      </c>
      <c r="BH481" s="118" t="s">
        <v>9328</v>
      </c>
      <c r="BI481" s="118" t="s">
        <v>9328</v>
      </c>
      <c r="BJ481" s="117" t="s">
        <v>1167</v>
      </c>
      <c r="BK481" s="120" t="str">
        <f>VLOOKUP(Vertices[[#This Row],[State]],'Sentiment Classification'!E:G,3,FALSE)</f>
        <v>North</v>
      </c>
      <c r="BL481" s="65" t="str">
        <f>REPLACE(INDEX(GroupVertices[Group], MATCH(Vertices[[#This Row],[Vertex]],GroupVertices[Vertex],0)),1,1,"")</f>
        <v>orth</v>
      </c>
    </row>
    <row r="482" spans="1:64" x14ac:dyDescent="0.25">
      <c r="A482" s="64" t="s">
        <v>4399</v>
      </c>
      <c r="B482" s="79"/>
      <c r="C482" s="79"/>
      <c r="D482" s="87"/>
      <c r="E482" s="104"/>
      <c r="F482" s="75" t="s">
        <v>5003</v>
      </c>
      <c r="G482" s="105"/>
      <c r="H482" s="77"/>
      <c r="I482" s="90"/>
      <c r="J482" s="106"/>
      <c r="K482" s="77" t="s">
        <v>7553</v>
      </c>
      <c r="L482" s="107"/>
      <c r="M482" s="101">
        <v>1990.410888671875</v>
      </c>
      <c r="N482" s="101">
        <v>2750.699462890625</v>
      </c>
      <c r="O482" s="102"/>
      <c r="P482" s="103"/>
      <c r="Q482" s="103"/>
      <c r="R482" s="73"/>
      <c r="S482" s="48">
        <v>0</v>
      </c>
      <c r="T482" s="48">
        <v>1</v>
      </c>
      <c r="U482" s="49">
        <v>0</v>
      </c>
      <c r="V482" s="49">
        <v>4.2189999999999997E-3</v>
      </c>
      <c r="W482" s="49">
        <v>7.1570000000000002E-3</v>
      </c>
      <c r="X482" s="49">
        <v>0.54440100000000002</v>
      </c>
      <c r="Y482" s="49">
        <v>0</v>
      </c>
      <c r="Z482" s="49">
        <v>0</v>
      </c>
      <c r="AA482" s="91">
        <v>482</v>
      </c>
      <c r="AB482" s="91"/>
      <c r="AC482" s="92"/>
      <c r="AD482" s="66" t="s">
        <v>6037</v>
      </c>
      <c r="AE482" s="66">
        <v>143</v>
      </c>
      <c r="AF482" s="66">
        <v>142</v>
      </c>
      <c r="AG482" s="66">
        <v>1493</v>
      </c>
      <c r="AH482" s="66">
        <v>642</v>
      </c>
      <c r="AI482" s="66">
        <v>-25200</v>
      </c>
      <c r="AJ482" s="66" t="s">
        <v>6372</v>
      </c>
      <c r="AK482" s="66"/>
      <c r="AL482" s="66"/>
      <c r="AM482" s="66" t="s">
        <v>391</v>
      </c>
      <c r="AN482" s="68">
        <v>41754.368483796294</v>
      </c>
      <c r="AO482" s="66"/>
      <c r="AP482" s="66" t="b">
        <v>1</v>
      </c>
      <c r="AQ482" s="66" t="b">
        <v>0</v>
      </c>
      <c r="AR482" s="66" t="b">
        <v>0</v>
      </c>
      <c r="AS482" s="66" t="s">
        <v>297</v>
      </c>
      <c r="AT482" s="66">
        <v>0</v>
      </c>
      <c r="AU482" s="69" t="s">
        <v>409</v>
      </c>
      <c r="AV482" s="66" t="b">
        <v>0</v>
      </c>
      <c r="AW482" s="66" t="s">
        <v>423</v>
      </c>
      <c r="AX482" s="69" t="s">
        <v>7186</v>
      </c>
      <c r="AY482" s="66" t="s">
        <v>66</v>
      </c>
      <c r="AZ482" s="48"/>
      <c r="BA482" s="48"/>
      <c r="BB482" s="48"/>
      <c r="BC482" s="48"/>
      <c r="BD482" s="48" t="s">
        <v>4854</v>
      </c>
      <c r="BE482" s="48" t="s">
        <v>4854</v>
      </c>
      <c r="BF482" s="118" t="s">
        <v>8999</v>
      </c>
      <c r="BG482" s="118" t="s">
        <v>8999</v>
      </c>
      <c r="BH482" s="118" t="s">
        <v>9328</v>
      </c>
      <c r="BI482" s="118" t="s">
        <v>9328</v>
      </c>
      <c r="BJ482" s="117" t="s">
        <v>1167</v>
      </c>
      <c r="BK482" s="120" t="str">
        <f>VLOOKUP(Vertices[[#This Row],[State]],'Sentiment Classification'!E:G,3,FALSE)</f>
        <v>North</v>
      </c>
      <c r="BL482" s="65" t="str">
        <f>REPLACE(INDEX(GroupVertices[Group], MATCH(Vertices[[#This Row],[Vertex]],GroupVertices[Vertex],0)),1,1,"")</f>
        <v>orth</v>
      </c>
    </row>
    <row r="483" spans="1:64" x14ac:dyDescent="0.25">
      <c r="A483" s="64" t="s">
        <v>4400</v>
      </c>
      <c r="B483" s="79"/>
      <c r="C483" s="79"/>
      <c r="D483" s="87"/>
      <c r="E483" s="104"/>
      <c r="F483" s="75" t="s">
        <v>5004</v>
      </c>
      <c r="G483" s="105"/>
      <c r="H483" s="77"/>
      <c r="I483" s="90"/>
      <c r="J483" s="106"/>
      <c r="K483" s="77" t="s">
        <v>7554</v>
      </c>
      <c r="L483" s="107"/>
      <c r="M483" s="101">
        <v>2851.62744140625</v>
      </c>
      <c r="N483" s="101">
        <v>3523.7197265625</v>
      </c>
      <c r="O483" s="102"/>
      <c r="P483" s="103"/>
      <c r="Q483" s="103"/>
      <c r="R483" s="73"/>
      <c r="S483" s="48">
        <v>0</v>
      </c>
      <c r="T483" s="48">
        <v>1</v>
      </c>
      <c r="U483" s="49">
        <v>0</v>
      </c>
      <c r="V483" s="49">
        <v>4.2189999999999997E-3</v>
      </c>
      <c r="W483" s="49">
        <v>7.1570000000000002E-3</v>
      </c>
      <c r="X483" s="49">
        <v>0.54440100000000002</v>
      </c>
      <c r="Y483" s="49">
        <v>0</v>
      </c>
      <c r="Z483" s="49">
        <v>0</v>
      </c>
      <c r="AA483" s="91">
        <v>483</v>
      </c>
      <c r="AB483" s="91"/>
      <c r="AC483" s="92"/>
      <c r="AD483" s="66" t="s">
        <v>6008</v>
      </c>
      <c r="AE483" s="66">
        <v>51</v>
      </c>
      <c r="AF483" s="66">
        <v>43</v>
      </c>
      <c r="AG483" s="66">
        <v>1073</v>
      </c>
      <c r="AH483" s="66">
        <v>406</v>
      </c>
      <c r="AI483" s="66"/>
      <c r="AJ483" s="66"/>
      <c r="AK483" s="66"/>
      <c r="AL483" s="66"/>
      <c r="AM483" s="66"/>
      <c r="AN483" s="68">
        <v>41807.74015046296</v>
      </c>
      <c r="AO483" s="66"/>
      <c r="AP483" s="66" t="b">
        <v>1</v>
      </c>
      <c r="AQ483" s="66" t="b">
        <v>0</v>
      </c>
      <c r="AR483" s="66" t="b">
        <v>0</v>
      </c>
      <c r="AS483" s="66" t="s">
        <v>297</v>
      </c>
      <c r="AT483" s="66">
        <v>0</v>
      </c>
      <c r="AU483" s="69" t="s">
        <v>409</v>
      </c>
      <c r="AV483" s="66" t="b">
        <v>0</v>
      </c>
      <c r="AW483" s="66" t="s">
        <v>423</v>
      </c>
      <c r="AX483" s="69" t="s">
        <v>7187</v>
      </c>
      <c r="AY483" s="66" t="s">
        <v>66</v>
      </c>
      <c r="AZ483" s="48"/>
      <c r="BA483" s="48"/>
      <c r="BB483" s="48"/>
      <c r="BC483" s="48"/>
      <c r="BD483" s="48" t="s">
        <v>4854</v>
      </c>
      <c r="BE483" s="48" t="s">
        <v>4854</v>
      </c>
      <c r="BF483" s="118" t="s">
        <v>8999</v>
      </c>
      <c r="BG483" s="118" t="s">
        <v>8999</v>
      </c>
      <c r="BH483" s="118" t="s">
        <v>9328</v>
      </c>
      <c r="BI483" s="118" t="s">
        <v>9328</v>
      </c>
      <c r="BJ483" s="117" t="s">
        <v>1167</v>
      </c>
      <c r="BK483" s="120" t="str">
        <f>VLOOKUP(Vertices[[#This Row],[State]],'Sentiment Classification'!E:G,3,FALSE)</f>
        <v>North</v>
      </c>
      <c r="BL483" s="65" t="str">
        <f>REPLACE(INDEX(GroupVertices[Group], MATCH(Vertices[[#This Row],[Vertex]],GroupVertices[Vertex],0)),1,1,"")</f>
        <v>orth</v>
      </c>
    </row>
    <row r="484" spans="1:64" x14ac:dyDescent="0.25">
      <c r="A484" s="64" t="s">
        <v>4401</v>
      </c>
      <c r="B484" s="79"/>
      <c r="C484" s="79"/>
      <c r="D484" s="87"/>
      <c r="E484" s="104"/>
      <c r="F484" s="75" t="s">
        <v>5005</v>
      </c>
      <c r="G484" s="105"/>
      <c r="H484" s="77"/>
      <c r="I484" s="90"/>
      <c r="J484" s="106"/>
      <c r="K484" s="77" t="s">
        <v>7555</v>
      </c>
      <c r="L484" s="107"/>
      <c r="M484" s="101">
        <v>1634.6942138671875</v>
      </c>
      <c r="N484" s="101">
        <v>2247.6845703125</v>
      </c>
      <c r="O484" s="102"/>
      <c r="P484" s="103"/>
      <c r="Q484" s="103"/>
      <c r="R484" s="73"/>
      <c r="S484" s="48">
        <v>0</v>
      </c>
      <c r="T484" s="48">
        <v>1</v>
      </c>
      <c r="U484" s="49">
        <v>0</v>
      </c>
      <c r="V484" s="49">
        <v>4.2189999999999997E-3</v>
      </c>
      <c r="W484" s="49">
        <v>7.1570000000000002E-3</v>
      </c>
      <c r="X484" s="49">
        <v>0.54440100000000002</v>
      </c>
      <c r="Y484" s="49">
        <v>0</v>
      </c>
      <c r="Z484" s="49">
        <v>0</v>
      </c>
      <c r="AA484" s="91">
        <v>484</v>
      </c>
      <c r="AB484" s="91"/>
      <c r="AC484" s="92"/>
      <c r="AD484" s="66" t="s">
        <v>6035</v>
      </c>
      <c r="AE484" s="66">
        <v>54</v>
      </c>
      <c r="AF484" s="66">
        <v>43</v>
      </c>
      <c r="AG484" s="66">
        <v>1246</v>
      </c>
      <c r="AH484" s="66">
        <v>482</v>
      </c>
      <c r="AI484" s="66"/>
      <c r="AJ484" s="66"/>
      <c r="AK484" s="66"/>
      <c r="AL484" s="66"/>
      <c r="AM484" s="66"/>
      <c r="AN484" s="68">
        <v>41807.707615740743</v>
      </c>
      <c r="AO484" s="66"/>
      <c r="AP484" s="66" t="b">
        <v>1</v>
      </c>
      <c r="AQ484" s="66" t="b">
        <v>0</v>
      </c>
      <c r="AR484" s="66" t="b">
        <v>0</v>
      </c>
      <c r="AS484" s="66" t="s">
        <v>297</v>
      </c>
      <c r="AT484" s="66">
        <v>0</v>
      </c>
      <c r="AU484" s="69" t="s">
        <v>409</v>
      </c>
      <c r="AV484" s="66" t="b">
        <v>0</v>
      </c>
      <c r="AW484" s="66" t="s">
        <v>423</v>
      </c>
      <c r="AX484" s="69" t="s">
        <v>7188</v>
      </c>
      <c r="AY484" s="66" t="s">
        <v>66</v>
      </c>
      <c r="AZ484" s="48"/>
      <c r="BA484" s="48"/>
      <c r="BB484" s="48"/>
      <c r="BC484" s="48"/>
      <c r="BD484" s="48" t="s">
        <v>4854</v>
      </c>
      <c r="BE484" s="48" t="s">
        <v>4854</v>
      </c>
      <c r="BF484" s="118" t="s">
        <v>8999</v>
      </c>
      <c r="BG484" s="118" t="s">
        <v>8999</v>
      </c>
      <c r="BH484" s="118" t="s">
        <v>9328</v>
      </c>
      <c r="BI484" s="118" t="s">
        <v>9328</v>
      </c>
      <c r="BJ484" s="117" t="s">
        <v>1167</v>
      </c>
      <c r="BK484" s="120" t="str">
        <f>VLOOKUP(Vertices[[#This Row],[State]],'Sentiment Classification'!E:G,3,FALSE)</f>
        <v>North</v>
      </c>
      <c r="BL484" s="65" t="str">
        <f>REPLACE(INDEX(GroupVertices[Group], MATCH(Vertices[[#This Row],[Vertex]],GroupVertices[Vertex],0)),1,1,"")</f>
        <v>orth</v>
      </c>
    </row>
    <row r="485" spans="1:64" x14ac:dyDescent="0.25">
      <c r="A485" s="64" t="s">
        <v>4402</v>
      </c>
      <c r="B485" s="79"/>
      <c r="C485" s="79"/>
      <c r="D485" s="87"/>
      <c r="E485" s="104"/>
      <c r="F485" s="75" t="s">
        <v>5006</v>
      </c>
      <c r="G485" s="105"/>
      <c r="H485" s="77"/>
      <c r="I485" s="90"/>
      <c r="J485" s="106"/>
      <c r="K485" s="77" t="s">
        <v>7556</v>
      </c>
      <c r="L485" s="107"/>
      <c r="M485" s="101">
        <v>2182.1181640625</v>
      </c>
      <c r="N485" s="101">
        <v>1782.5338134765625</v>
      </c>
      <c r="O485" s="102"/>
      <c r="P485" s="103"/>
      <c r="Q485" s="103"/>
      <c r="R485" s="73"/>
      <c r="S485" s="48">
        <v>0</v>
      </c>
      <c r="T485" s="48">
        <v>1</v>
      </c>
      <c r="U485" s="49">
        <v>0</v>
      </c>
      <c r="V485" s="49">
        <v>4.2189999999999997E-3</v>
      </c>
      <c r="W485" s="49">
        <v>7.1570000000000002E-3</v>
      </c>
      <c r="X485" s="49">
        <v>0.54440100000000002</v>
      </c>
      <c r="Y485" s="49">
        <v>0</v>
      </c>
      <c r="Z485" s="49">
        <v>0</v>
      </c>
      <c r="AA485" s="91">
        <v>485</v>
      </c>
      <c r="AB485" s="91"/>
      <c r="AC485" s="92"/>
      <c r="AD485" s="66" t="s">
        <v>6038</v>
      </c>
      <c r="AE485" s="66">
        <v>22</v>
      </c>
      <c r="AF485" s="66">
        <v>7</v>
      </c>
      <c r="AG485" s="66">
        <v>1448</v>
      </c>
      <c r="AH485" s="66">
        <v>617</v>
      </c>
      <c r="AI485" s="66">
        <v>-25200</v>
      </c>
      <c r="AJ485" s="66" t="s">
        <v>6373</v>
      </c>
      <c r="AK485" s="66"/>
      <c r="AL485" s="66"/>
      <c r="AM485" s="66" t="s">
        <v>391</v>
      </c>
      <c r="AN485" s="68">
        <v>41750.479097222225</v>
      </c>
      <c r="AO485" s="66"/>
      <c r="AP485" s="66" t="b">
        <v>1</v>
      </c>
      <c r="AQ485" s="66" t="b">
        <v>0</v>
      </c>
      <c r="AR485" s="66" t="b">
        <v>0</v>
      </c>
      <c r="AS485" s="66" t="s">
        <v>297</v>
      </c>
      <c r="AT485" s="66">
        <v>1</v>
      </c>
      <c r="AU485" s="69" t="s">
        <v>409</v>
      </c>
      <c r="AV485" s="66" t="b">
        <v>0</v>
      </c>
      <c r="AW485" s="66" t="s">
        <v>423</v>
      </c>
      <c r="AX485" s="69" t="s">
        <v>7189</v>
      </c>
      <c r="AY485" s="66" t="s">
        <v>66</v>
      </c>
      <c r="AZ485" s="48"/>
      <c r="BA485" s="48"/>
      <c r="BB485" s="48"/>
      <c r="BC485" s="48"/>
      <c r="BD485" s="48" t="s">
        <v>4854</v>
      </c>
      <c r="BE485" s="48" t="s">
        <v>4854</v>
      </c>
      <c r="BF485" s="118" t="s">
        <v>8999</v>
      </c>
      <c r="BG485" s="118" t="s">
        <v>8999</v>
      </c>
      <c r="BH485" s="118" t="s">
        <v>9328</v>
      </c>
      <c r="BI485" s="118" t="s">
        <v>9328</v>
      </c>
      <c r="BJ485" s="117" t="s">
        <v>1167</v>
      </c>
      <c r="BK485" s="120" t="str">
        <f>VLOOKUP(Vertices[[#This Row],[State]],'Sentiment Classification'!E:G,3,FALSE)</f>
        <v>North</v>
      </c>
      <c r="BL485" s="65" t="str">
        <f>REPLACE(INDEX(GroupVertices[Group], MATCH(Vertices[[#This Row],[Vertex]],GroupVertices[Vertex],0)),1,1,"")</f>
        <v>orth</v>
      </c>
    </row>
    <row r="486" spans="1:64" x14ac:dyDescent="0.25">
      <c r="A486" s="64" t="s">
        <v>4403</v>
      </c>
      <c r="B486" s="79"/>
      <c r="C486" s="79"/>
      <c r="D486" s="87"/>
      <c r="E486" s="104"/>
      <c r="F486" s="75" t="s">
        <v>5007</v>
      </c>
      <c r="G486" s="105"/>
      <c r="H486" s="77"/>
      <c r="I486" s="90"/>
      <c r="J486" s="106"/>
      <c r="K486" s="77" t="s">
        <v>7557</v>
      </c>
      <c r="L486" s="107"/>
      <c r="M486" s="101">
        <v>2365.4111328125</v>
      </c>
      <c r="N486" s="101">
        <v>1889.9896240234375</v>
      </c>
      <c r="O486" s="102"/>
      <c r="P486" s="103"/>
      <c r="Q486" s="103"/>
      <c r="R486" s="73"/>
      <c r="S486" s="48">
        <v>0</v>
      </c>
      <c r="T486" s="48">
        <v>1</v>
      </c>
      <c r="U486" s="49">
        <v>0</v>
      </c>
      <c r="V486" s="49">
        <v>4.2189999999999997E-3</v>
      </c>
      <c r="W486" s="49">
        <v>7.1570000000000002E-3</v>
      </c>
      <c r="X486" s="49">
        <v>0.54440100000000002</v>
      </c>
      <c r="Y486" s="49">
        <v>0</v>
      </c>
      <c r="Z486" s="49">
        <v>0</v>
      </c>
      <c r="AA486" s="91">
        <v>486</v>
      </c>
      <c r="AB486" s="91"/>
      <c r="AC486" s="92"/>
      <c r="AD486" s="66" t="s">
        <v>6008</v>
      </c>
      <c r="AE486" s="66">
        <v>69</v>
      </c>
      <c r="AF486" s="66">
        <v>60</v>
      </c>
      <c r="AG486" s="66">
        <v>1158</v>
      </c>
      <c r="AH486" s="66">
        <v>416</v>
      </c>
      <c r="AI486" s="66"/>
      <c r="AJ486" s="66"/>
      <c r="AK486" s="66"/>
      <c r="AL486" s="66"/>
      <c r="AM486" s="66"/>
      <c r="AN486" s="68">
        <v>41807.715092592596</v>
      </c>
      <c r="AO486" s="66"/>
      <c r="AP486" s="66" t="b">
        <v>1</v>
      </c>
      <c r="AQ486" s="66" t="b">
        <v>0</v>
      </c>
      <c r="AR486" s="66" t="b">
        <v>0</v>
      </c>
      <c r="AS486" s="66" t="s">
        <v>297</v>
      </c>
      <c r="AT486" s="66">
        <v>0</v>
      </c>
      <c r="AU486" s="69" t="s">
        <v>409</v>
      </c>
      <c r="AV486" s="66" t="b">
        <v>0</v>
      </c>
      <c r="AW486" s="66" t="s">
        <v>423</v>
      </c>
      <c r="AX486" s="69" t="s">
        <v>7190</v>
      </c>
      <c r="AY486" s="66" t="s">
        <v>66</v>
      </c>
      <c r="AZ486" s="48"/>
      <c r="BA486" s="48"/>
      <c r="BB486" s="48"/>
      <c r="BC486" s="48"/>
      <c r="BD486" s="48" t="s">
        <v>4854</v>
      </c>
      <c r="BE486" s="48" t="s">
        <v>4854</v>
      </c>
      <c r="BF486" s="118" t="s">
        <v>8999</v>
      </c>
      <c r="BG486" s="118" t="s">
        <v>8999</v>
      </c>
      <c r="BH486" s="118" t="s">
        <v>9328</v>
      </c>
      <c r="BI486" s="118" t="s">
        <v>9328</v>
      </c>
      <c r="BJ486" s="117" t="s">
        <v>1167</v>
      </c>
      <c r="BK486" s="120" t="str">
        <f>VLOOKUP(Vertices[[#This Row],[State]],'Sentiment Classification'!E:G,3,FALSE)</f>
        <v>North</v>
      </c>
      <c r="BL486" s="65" t="str">
        <f>REPLACE(INDEX(GroupVertices[Group], MATCH(Vertices[[#This Row],[Vertex]],GroupVertices[Vertex],0)),1,1,"")</f>
        <v>orth</v>
      </c>
    </row>
    <row r="487" spans="1:64" x14ac:dyDescent="0.25">
      <c r="A487" s="64" t="s">
        <v>4404</v>
      </c>
      <c r="B487" s="79"/>
      <c r="C487" s="79"/>
      <c r="D487" s="87"/>
      <c r="E487" s="104"/>
      <c r="F487" s="75" t="s">
        <v>5008</v>
      </c>
      <c r="G487" s="105"/>
      <c r="H487" s="77"/>
      <c r="I487" s="90"/>
      <c r="J487" s="106"/>
      <c r="K487" s="77" t="s">
        <v>7558</v>
      </c>
      <c r="L487" s="107"/>
      <c r="M487" s="101">
        <v>2307.421142578125</v>
      </c>
      <c r="N487" s="101">
        <v>2083.50244140625</v>
      </c>
      <c r="O487" s="102"/>
      <c r="P487" s="103"/>
      <c r="Q487" s="103"/>
      <c r="R487" s="73"/>
      <c r="S487" s="48">
        <v>0</v>
      </c>
      <c r="T487" s="48">
        <v>1</v>
      </c>
      <c r="U487" s="49">
        <v>0</v>
      </c>
      <c r="V487" s="49">
        <v>4.2189999999999997E-3</v>
      </c>
      <c r="W487" s="49">
        <v>7.1570000000000002E-3</v>
      </c>
      <c r="X487" s="49">
        <v>0.54440100000000002</v>
      </c>
      <c r="Y487" s="49">
        <v>0</v>
      </c>
      <c r="Z487" s="49">
        <v>0</v>
      </c>
      <c r="AA487" s="91">
        <v>487</v>
      </c>
      <c r="AB487" s="91"/>
      <c r="AC487" s="92"/>
      <c r="AD487" s="66" t="s">
        <v>6039</v>
      </c>
      <c r="AE487" s="66">
        <v>90</v>
      </c>
      <c r="AF487" s="66">
        <v>85</v>
      </c>
      <c r="AG487" s="66">
        <v>1282</v>
      </c>
      <c r="AH487" s="66">
        <v>578</v>
      </c>
      <c r="AI487" s="66"/>
      <c r="AJ487" s="66" t="s">
        <v>6374</v>
      </c>
      <c r="AK487" s="66"/>
      <c r="AL487" s="66"/>
      <c r="AM487" s="66"/>
      <c r="AN487" s="68">
        <v>41762.681493055556</v>
      </c>
      <c r="AO487" s="66"/>
      <c r="AP487" s="66" t="b">
        <v>1</v>
      </c>
      <c r="AQ487" s="66" t="b">
        <v>0</v>
      </c>
      <c r="AR487" s="66" t="b">
        <v>0</v>
      </c>
      <c r="AS487" s="66" t="s">
        <v>297</v>
      </c>
      <c r="AT487" s="66">
        <v>0</v>
      </c>
      <c r="AU487" s="69" t="s">
        <v>409</v>
      </c>
      <c r="AV487" s="66" t="b">
        <v>0</v>
      </c>
      <c r="AW487" s="66" t="s">
        <v>423</v>
      </c>
      <c r="AX487" s="69" t="s">
        <v>7191</v>
      </c>
      <c r="AY487" s="66" t="s">
        <v>66</v>
      </c>
      <c r="AZ487" s="48"/>
      <c r="BA487" s="48"/>
      <c r="BB487" s="48"/>
      <c r="BC487" s="48"/>
      <c r="BD487" s="48" t="s">
        <v>4854</v>
      </c>
      <c r="BE487" s="48" t="s">
        <v>4854</v>
      </c>
      <c r="BF487" s="118" t="s">
        <v>8999</v>
      </c>
      <c r="BG487" s="118" t="s">
        <v>8999</v>
      </c>
      <c r="BH487" s="118" t="s">
        <v>9328</v>
      </c>
      <c r="BI487" s="118" t="s">
        <v>9328</v>
      </c>
      <c r="BJ487" s="117" t="s">
        <v>1167</v>
      </c>
      <c r="BK487" s="120" t="str">
        <f>VLOOKUP(Vertices[[#This Row],[State]],'Sentiment Classification'!E:G,3,FALSE)</f>
        <v>North</v>
      </c>
      <c r="BL487" s="65" t="str">
        <f>REPLACE(INDEX(GroupVertices[Group], MATCH(Vertices[[#This Row],[Vertex]],GroupVertices[Vertex],0)),1,1,"")</f>
        <v>orth</v>
      </c>
    </row>
    <row r="488" spans="1:64" x14ac:dyDescent="0.25">
      <c r="A488" s="64" t="s">
        <v>4405</v>
      </c>
      <c r="B488" s="79"/>
      <c r="C488" s="79"/>
      <c r="D488" s="87"/>
      <c r="E488" s="104"/>
      <c r="F488" s="75" t="s">
        <v>5009</v>
      </c>
      <c r="G488" s="105"/>
      <c r="H488" s="77"/>
      <c r="I488" s="90"/>
      <c r="J488" s="106"/>
      <c r="K488" s="77" t="s">
        <v>7559</v>
      </c>
      <c r="L488" s="107"/>
      <c r="M488" s="101">
        <v>3275.47900390625</v>
      </c>
      <c r="N488" s="101">
        <v>2556.826171875</v>
      </c>
      <c r="O488" s="102"/>
      <c r="P488" s="103"/>
      <c r="Q488" s="103"/>
      <c r="R488" s="73"/>
      <c r="S488" s="48">
        <v>0</v>
      </c>
      <c r="T488" s="48">
        <v>1</v>
      </c>
      <c r="U488" s="49">
        <v>0</v>
      </c>
      <c r="V488" s="49">
        <v>4.2189999999999997E-3</v>
      </c>
      <c r="W488" s="49">
        <v>7.1570000000000002E-3</v>
      </c>
      <c r="X488" s="49">
        <v>0.54440100000000002</v>
      </c>
      <c r="Y488" s="49">
        <v>0</v>
      </c>
      <c r="Z488" s="49">
        <v>0</v>
      </c>
      <c r="AA488" s="91">
        <v>488</v>
      </c>
      <c r="AB488" s="91"/>
      <c r="AC488" s="92"/>
      <c r="AD488" s="66" t="s">
        <v>6008</v>
      </c>
      <c r="AE488" s="66">
        <v>74</v>
      </c>
      <c r="AF488" s="66">
        <v>56</v>
      </c>
      <c r="AG488" s="66">
        <v>1126</v>
      </c>
      <c r="AH488" s="66">
        <v>492</v>
      </c>
      <c r="AI488" s="66"/>
      <c r="AJ488" s="66"/>
      <c r="AK488" s="66"/>
      <c r="AL488" s="66"/>
      <c r="AM488" s="66"/>
      <c r="AN488" s="68">
        <v>41807.712384259263</v>
      </c>
      <c r="AO488" s="66"/>
      <c r="AP488" s="66" t="b">
        <v>1</v>
      </c>
      <c r="AQ488" s="66" t="b">
        <v>0</v>
      </c>
      <c r="AR488" s="66" t="b">
        <v>0</v>
      </c>
      <c r="AS488" s="66" t="s">
        <v>297</v>
      </c>
      <c r="AT488" s="66">
        <v>0</v>
      </c>
      <c r="AU488" s="69" t="s">
        <v>409</v>
      </c>
      <c r="AV488" s="66" t="b">
        <v>0</v>
      </c>
      <c r="AW488" s="66" t="s">
        <v>423</v>
      </c>
      <c r="AX488" s="69" t="s">
        <v>7192</v>
      </c>
      <c r="AY488" s="66" t="s">
        <v>66</v>
      </c>
      <c r="AZ488" s="48"/>
      <c r="BA488" s="48"/>
      <c r="BB488" s="48"/>
      <c r="BC488" s="48"/>
      <c r="BD488" s="48" t="s">
        <v>4854</v>
      </c>
      <c r="BE488" s="48" t="s">
        <v>4854</v>
      </c>
      <c r="BF488" s="118" t="s">
        <v>8999</v>
      </c>
      <c r="BG488" s="118" t="s">
        <v>8999</v>
      </c>
      <c r="BH488" s="118" t="s">
        <v>9328</v>
      </c>
      <c r="BI488" s="118" t="s">
        <v>9328</v>
      </c>
      <c r="BJ488" s="117" t="s">
        <v>1167</v>
      </c>
      <c r="BK488" s="120" t="str">
        <f>VLOOKUP(Vertices[[#This Row],[State]],'Sentiment Classification'!E:G,3,FALSE)</f>
        <v>North</v>
      </c>
      <c r="BL488" s="65" t="str">
        <f>REPLACE(INDEX(GroupVertices[Group], MATCH(Vertices[[#This Row],[Vertex]],GroupVertices[Vertex],0)),1,1,"")</f>
        <v>orth</v>
      </c>
    </row>
    <row r="489" spans="1:64" x14ac:dyDescent="0.25">
      <c r="A489" s="64" t="s">
        <v>4406</v>
      </c>
      <c r="B489" s="79"/>
      <c r="C489" s="79"/>
      <c r="D489" s="87"/>
      <c r="E489" s="104"/>
      <c r="F489" s="75" t="s">
        <v>5010</v>
      </c>
      <c r="G489" s="105"/>
      <c r="H489" s="77"/>
      <c r="I489" s="90"/>
      <c r="J489" s="106"/>
      <c r="K489" s="77" t="s">
        <v>7560</v>
      </c>
      <c r="L489" s="107"/>
      <c r="M489" s="101">
        <v>6173.5009765625</v>
      </c>
      <c r="N489" s="101">
        <v>9291.1591796875</v>
      </c>
      <c r="O489" s="102"/>
      <c r="P489" s="103"/>
      <c r="Q489" s="103"/>
      <c r="R489" s="73"/>
      <c r="S489" s="48"/>
      <c r="T489" s="48"/>
      <c r="U489" s="49"/>
      <c r="V489" s="49"/>
      <c r="W489" s="49"/>
      <c r="X489" s="49"/>
      <c r="Y489" s="49"/>
      <c r="Z489" s="49"/>
      <c r="AA489" s="91">
        <v>489</v>
      </c>
      <c r="AB489" s="91"/>
      <c r="AC489" s="92"/>
      <c r="AD489" s="66" t="s">
        <v>6040</v>
      </c>
      <c r="AE489" s="66">
        <v>368</v>
      </c>
      <c r="AF489" s="66">
        <v>156</v>
      </c>
      <c r="AG489" s="66">
        <v>4801</v>
      </c>
      <c r="AH489" s="66">
        <v>848</v>
      </c>
      <c r="AI489" s="66">
        <v>19800</v>
      </c>
      <c r="AJ489" s="66" t="s">
        <v>6375</v>
      </c>
      <c r="AK489" s="66" t="s">
        <v>6556</v>
      </c>
      <c r="AL489" s="66"/>
      <c r="AM489" s="66" t="s">
        <v>477</v>
      </c>
      <c r="AN489" s="68">
        <v>40227.087361111109</v>
      </c>
      <c r="AO489" s="69" t="s">
        <v>6775</v>
      </c>
      <c r="AP489" s="66" t="b">
        <v>0</v>
      </c>
      <c r="AQ489" s="66" t="b">
        <v>0</v>
      </c>
      <c r="AR489" s="66" t="b">
        <v>1</v>
      </c>
      <c r="AS489" s="66" t="s">
        <v>297</v>
      </c>
      <c r="AT489" s="66">
        <v>3</v>
      </c>
      <c r="AU489" s="69" t="s">
        <v>408</v>
      </c>
      <c r="AV489" s="66" t="b">
        <v>0</v>
      </c>
      <c r="AW489" s="66" t="s">
        <v>423</v>
      </c>
      <c r="AX489" s="69" t="s">
        <v>7193</v>
      </c>
      <c r="AY489" s="66" t="s">
        <v>66</v>
      </c>
      <c r="AZ489" s="48"/>
      <c r="BA489" s="48"/>
      <c r="BB489" s="48"/>
      <c r="BC489" s="48"/>
      <c r="BD489" s="48"/>
      <c r="BE489" s="48"/>
      <c r="BF489" s="118"/>
      <c r="BG489" s="118"/>
      <c r="BH489" s="118"/>
      <c r="BI489" s="118"/>
      <c r="BJ489" s="117" t="s">
        <v>1167</v>
      </c>
      <c r="BK489" s="120" t="str">
        <f>VLOOKUP(Vertices[[#This Row],[State]],'Sentiment Classification'!E:G,3,FALSE)</f>
        <v>North</v>
      </c>
      <c r="BL489" s="65" t="s">
        <v>9475</v>
      </c>
    </row>
    <row r="490" spans="1:64" x14ac:dyDescent="0.25">
      <c r="A490" s="64" t="s">
        <v>4407</v>
      </c>
      <c r="B490" s="79"/>
      <c r="C490" s="79"/>
      <c r="D490" s="87"/>
      <c r="E490" s="104"/>
      <c r="F490" s="75" t="s">
        <v>5011</v>
      </c>
      <c r="G490" s="105"/>
      <c r="H490" s="77"/>
      <c r="I490" s="90"/>
      <c r="J490" s="106"/>
      <c r="K490" s="77" t="s">
        <v>7561</v>
      </c>
      <c r="L490" s="107"/>
      <c r="M490" s="101">
        <v>3490.32177734375</v>
      </c>
      <c r="N490" s="101">
        <v>3448.744873046875</v>
      </c>
      <c r="O490" s="102"/>
      <c r="P490" s="103"/>
      <c r="Q490" s="103"/>
      <c r="R490" s="73"/>
      <c r="S490" s="48">
        <v>1</v>
      </c>
      <c r="T490" s="48">
        <v>0</v>
      </c>
      <c r="U490" s="49">
        <v>0</v>
      </c>
      <c r="V490" s="49">
        <v>1</v>
      </c>
      <c r="W490" s="49">
        <v>0</v>
      </c>
      <c r="X490" s="49">
        <v>0.99999899999999997</v>
      </c>
      <c r="Y490" s="49">
        <v>0</v>
      </c>
      <c r="Z490" s="49">
        <v>0</v>
      </c>
      <c r="AA490" s="91">
        <v>490</v>
      </c>
      <c r="AB490" s="91"/>
      <c r="AC490" s="92"/>
      <c r="AD490" s="66" t="s">
        <v>6041</v>
      </c>
      <c r="AE490" s="66">
        <v>89</v>
      </c>
      <c r="AF490" s="66">
        <v>67</v>
      </c>
      <c r="AG490" s="66">
        <v>414</v>
      </c>
      <c r="AH490" s="66">
        <v>368</v>
      </c>
      <c r="AI490" s="66"/>
      <c r="AJ490" s="66" t="s">
        <v>6376</v>
      </c>
      <c r="AK490" s="66" t="s">
        <v>2307</v>
      </c>
      <c r="AL490" s="66"/>
      <c r="AM490" s="66"/>
      <c r="AN490" s="68">
        <v>42551.223865740743</v>
      </c>
      <c r="AO490" s="69" t="s">
        <v>6776</v>
      </c>
      <c r="AP490" s="66" t="b">
        <v>1</v>
      </c>
      <c r="AQ490" s="66" t="b">
        <v>0</v>
      </c>
      <c r="AR490" s="66" t="b">
        <v>1</v>
      </c>
      <c r="AS490" s="66" t="s">
        <v>297</v>
      </c>
      <c r="AT490" s="66">
        <v>1</v>
      </c>
      <c r="AU490" s="66"/>
      <c r="AV490" s="66" t="b">
        <v>0</v>
      </c>
      <c r="AW490" s="66" t="s">
        <v>423</v>
      </c>
      <c r="AX490" s="69" t="s">
        <v>7194</v>
      </c>
      <c r="AY490" s="66" t="s">
        <v>66</v>
      </c>
      <c r="AZ490" s="48"/>
      <c r="BA490" s="48"/>
      <c r="BB490" s="48"/>
      <c r="BC490" s="48"/>
      <c r="BD490" s="48"/>
      <c r="BE490" s="48"/>
      <c r="BF490" s="118"/>
      <c r="BG490" s="118"/>
      <c r="BH490" s="118"/>
      <c r="BI490" s="118"/>
      <c r="BJ490" s="117" t="s">
        <v>1167</v>
      </c>
      <c r="BK490" s="120" t="str">
        <f>VLOOKUP(Vertices[[#This Row],[State]],'Sentiment Classification'!E:G,3,FALSE)</f>
        <v>North</v>
      </c>
      <c r="BL490" s="65" t="str">
        <f>REPLACE(INDEX(GroupVertices[Group], MATCH(Vertices[[#This Row],[Vertex]],GroupVertices[Vertex],0)),1,1,"")</f>
        <v>orth</v>
      </c>
    </row>
    <row r="491" spans="1:64" x14ac:dyDescent="0.25">
      <c r="A491" s="64" t="s">
        <v>4408</v>
      </c>
      <c r="B491" s="79"/>
      <c r="C491" s="79"/>
      <c r="D491" s="87"/>
      <c r="E491" s="104"/>
      <c r="F491" s="75" t="s">
        <v>5012</v>
      </c>
      <c r="G491" s="105"/>
      <c r="H491" s="77"/>
      <c r="I491" s="90"/>
      <c r="J491" s="106"/>
      <c r="K491" s="77" t="s">
        <v>7562</v>
      </c>
      <c r="L491" s="107"/>
      <c r="M491" s="101">
        <v>2880.325927734375</v>
      </c>
      <c r="N491" s="101">
        <v>3578.8681640625</v>
      </c>
      <c r="O491" s="102"/>
      <c r="P491" s="103"/>
      <c r="Q491" s="103"/>
      <c r="R491" s="73"/>
      <c r="S491" s="48">
        <v>0</v>
      </c>
      <c r="T491" s="48">
        <v>1</v>
      </c>
      <c r="U491" s="49">
        <v>0</v>
      </c>
      <c r="V491" s="49">
        <v>1</v>
      </c>
      <c r="W491" s="49">
        <v>0</v>
      </c>
      <c r="X491" s="49">
        <v>0.99999899999999997</v>
      </c>
      <c r="Y491" s="49">
        <v>0</v>
      </c>
      <c r="Z491" s="49">
        <v>0</v>
      </c>
      <c r="AA491" s="91">
        <v>491</v>
      </c>
      <c r="AB491" s="91"/>
      <c r="AC491" s="92"/>
      <c r="AD491" s="66" t="s">
        <v>6042</v>
      </c>
      <c r="AE491" s="66">
        <v>190</v>
      </c>
      <c r="AF491" s="66">
        <v>263</v>
      </c>
      <c r="AG491" s="66">
        <v>5025</v>
      </c>
      <c r="AH491" s="66">
        <v>4243</v>
      </c>
      <c r="AI491" s="66"/>
      <c r="AJ491" s="66" t="s">
        <v>6377</v>
      </c>
      <c r="AK491" s="66" t="s">
        <v>6557</v>
      </c>
      <c r="AL491" s="66"/>
      <c r="AM491" s="66"/>
      <c r="AN491" s="68">
        <v>42282.741273148145</v>
      </c>
      <c r="AO491" s="69" t="s">
        <v>6777</v>
      </c>
      <c r="AP491" s="66" t="b">
        <v>1</v>
      </c>
      <c r="AQ491" s="66" t="b">
        <v>0</v>
      </c>
      <c r="AR491" s="66" t="b">
        <v>0</v>
      </c>
      <c r="AS491" s="66" t="s">
        <v>297</v>
      </c>
      <c r="AT491" s="66">
        <v>6</v>
      </c>
      <c r="AU491" s="69" t="s">
        <v>409</v>
      </c>
      <c r="AV491" s="66" t="b">
        <v>0</v>
      </c>
      <c r="AW491" s="66" t="s">
        <v>423</v>
      </c>
      <c r="AX491" s="69" t="s">
        <v>7195</v>
      </c>
      <c r="AY491" s="66" t="s">
        <v>66</v>
      </c>
      <c r="AZ491" s="48"/>
      <c r="BA491" s="48"/>
      <c r="BB491" s="48"/>
      <c r="BC491" s="48"/>
      <c r="BD491" s="48"/>
      <c r="BE491" s="48"/>
      <c r="BF491" s="118" t="s">
        <v>9001</v>
      </c>
      <c r="BG491" s="118" t="s">
        <v>9001</v>
      </c>
      <c r="BH491" s="118" t="s">
        <v>9330</v>
      </c>
      <c r="BI491" s="118" t="s">
        <v>9330</v>
      </c>
      <c r="BJ491" s="117" t="s">
        <v>1167</v>
      </c>
      <c r="BK491" s="120" t="str">
        <f>VLOOKUP(Vertices[[#This Row],[State]],'Sentiment Classification'!E:G,3,FALSE)</f>
        <v>North</v>
      </c>
      <c r="BL491" s="65" t="str">
        <f>REPLACE(INDEX(GroupVertices[Group], MATCH(Vertices[[#This Row],[Vertex]],GroupVertices[Vertex],0)),1,1,"")</f>
        <v>orth</v>
      </c>
    </row>
    <row r="492" spans="1:64" x14ac:dyDescent="0.25">
      <c r="A492" s="64" t="s">
        <v>4409</v>
      </c>
      <c r="B492" s="79"/>
      <c r="C492" s="79"/>
      <c r="D492" s="87"/>
      <c r="E492" s="104"/>
      <c r="F492" s="75" t="s">
        <v>5013</v>
      </c>
      <c r="G492" s="105"/>
      <c r="H492" s="77"/>
      <c r="I492" s="90"/>
      <c r="J492" s="106"/>
      <c r="K492" s="77" t="s">
        <v>7563</v>
      </c>
      <c r="L492" s="107"/>
      <c r="M492" s="101">
        <v>1482.570068359375</v>
      </c>
      <c r="N492" s="101">
        <v>2639.977294921875</v>
      </c>
      <c r="O492" s="102"/>
      <c r="P492" s="103"/>
      <c r="Q492" s="103"/>
      <c r="R492" s="73"/>
      <c r="S492" s="48">
        <v>0</v>
      </c>
      <c r="T492" s="48">
        <v>1</v>
      </c>
      <c r="U492" s="49">
        <v>0</v>
      </c>
      <c r="V492" s="49">
        <v>4.2189999999999997E-3</v>
      </c>
      <c r="W492" s="49">
        <v>7.1570000000000002E-3</v>
      </c>
      <c r="X492" s="49">
        <v>0.54440100000000002</v>
      </c>
      <c r="Y492" s="49">
        <v>0</v>
      </c>
      <c r="Z492" s="49">
        <v>0</v>
      </c>
      <c r="AA492" s="91">
        <v>492</v>
      </c>
      <c r="AB492" s="91"/>
      <c r="AC492" s="92"/>
      <c r="AD492" s="66" t="s">
        <v>6043</v>
      </c>
      <c r="AE492" s="66">
        <v>4131</v>
      </c>
      <c r="AF492" s="66">
        <v>5526</v>
      </c>
      <c r="AG492" s="66">
        <v>14806</v>
      </c>
      <c r="AH492" s="66">
        <v>10586</v>
      </c>
      <c r="AI492" s="66">
        <v>7200</v>
      </c>
      <c r="AJ492" s="66" t="s">
        <v>6378</v>
      </c>
      <c r="AK492" s="66" t="s">
        <v>6558</v>
      </c>
      <c r="AL492" s="69" t="s">
        <v>6663</v>
      </c>
      <c r="AM492" s="66" t="s">
        <v>6734</v>
      </c>
      <c r="AN492" s="68">
        <v>41407.43273148148</v>
      </c>
      <c r="AO492" s="69" t="s">
        <v>6778</v>
      </c>
      <c r="AP492" s="66" t="b">
        <v>0</v>
      </c>
      <c r="AQ492" s="66" t="b">
        <v>0</v>
      </c>
      <c r="AR492" s="66" t="b">
        <v>1</v>
      </c>
      <c r="AS492" s="66" t="s">
        <v>297</v>
      </c>
      <c r="AT492" s="66">
        <v>42</v>
      </c>
      <c r="AU492" s="69" t="s">
        <v>1264</v>
      </c>
      <c r="AV492" s="66" t="b">
        <v>0</v>
      </c>
      <c r="AW492" s="66" t="s">
        <v>423</v>
      </c>
      <c r="AX492" s="69" t="s">
        <v>7196</v>
      </c>
      <c r="AY492" s="66" t="s">
        <v>66</v>
      </c>
      <c r="AZ492" s="48"/>
      <c r="BA492" s="48"/>
      <c r="BB492" s="48"/>
      <c r="BC492" s="48"/>
      <c r="BD492" s="48" t="s">
        <v>4854</v>
      </c>
      <c r="BE492" s="48" t="s">
        <v>4854</v>
      </c>
      <c r="BF492" s="118" t="s">
        <v>8999</v>
      </c>
      <c r="BG492" s="118" t="s">
        <v>8999</v>
      </c>
      <c r="BH492" s="118" t="s">
        <v>9328</v>
      </c>
      <c r="BI492" s="118" t="s">
        <v>9328</v>
      </c>
      <c r="BJ492" s="117" t="s">
        <v>1167</v>
      </c>
      <c r="BK492" s="120" t="str">
        <f>VLOOKUP(Vertices[[#This Row],[State]],'Sentiment Classification'!E:G,3,FALSE)</f>
        <v>North</v>
      </c>
      <c r="BL492" s="65" t="str">
        <f>REPLACE(INDEX(GroupVertices[Group], MATCH(Vertices[[#This Row],[Vertex]],GroupVertices[Vertex],0)),1,1,"")</f>
        <v>orth</v>
      </c>
    </row>
    <row r="493" spans="1:64" x14ac:dyDescent="0.25">
      <c r="A493" s="64" t="s">
        <v>4410</v>
      </c>
      <c r="B493" s="79"/>
      <c r="C493" s="79"/>
      <c r="D493" s="87"/>
      <c r="E493" s="104"/>
      <c r="F493" s="75" t="s">
        <v>5014</v>
      </c>
      <c r="G493" s="105"/>
      <c r="H493" s="77"/>
      <c r="I493" s="90"/>
      <c r="J493" s="106"/>
      <c r="K493" s="77" t="s">
        <v>7564</v>
      </c>
      <c r="L493" s="107"/>
      <c r="M493" s="101">
        <v>3265.69921875</v>
      </c>
      <c r="N493" s="101">
        <v>4932.77685546875</v>
      </c>
      <c r="O493" s="102"/>
      <c r="P493" s="103"/>
      <c r="Q493" s="103"/>
      <c r="R493" s="73"/>
      <c r="S493" s="48">
        <v>0</v>
      </c>
      <c r="T493" s="48">
        <v>1</v>
      </c>
      <c r="U493" s="49">
        <v>0</v>
      </c>
      <c r="V493" s="49">
        <v>9.0089999999999996E-3</v>
      </c>
      <c r="W493" s="49">
        <v>0</v>
      </c>
      <c r="X493" s="49">
        <v>0.54874500000000004</v>
      </c>
      <c r="Y493" s="49">
        <v>0</v>
      </c>
      <c r="Z493" s="49">
        <v>0</v>
      </c>
      <c r="AA493" s="91">
        <v>493</v>
      </c>
      <c r="AB493" s="91"/>
      <c r="AC493" s="92"/>
      <c r="AD493" s="66" t="s">
        <v>6044</v>
      </c>
      <c r="AE493" s="66">
        <v>181</v>
      </c>
      <c r="AF493" s="66">
        <v>14193</v>
      </c>
      <c r="AG493" s="66">
        <v>3057</v>
      </c>
      <c r="AH493" s="66">
        <v>699</v>
      </c>
      <c r="AI493" s="66"/>
      <c r="AJ493" s="66" t="s">
        <v>6379</v>
      </c>
      <c r="AK493" s="66" t="s">
        <v>364</v>
      </c>
      <c r="AL493" s="69" t="s">
        <v>6664</v>
      </c>
      <c r="AM493" s="66"/>
      <c r="AN493" s="68">
        <v>42664.345185185186</v>
      </c>
      <c r="AO493" s="66"/>
      <c r="AP493" s="66" t="b">
        <v>1</v>
      </c>
      <c r="AQ493" s="66" t="b">
        <v>0</v>
      </c>
      <c r="AR493" s="66" t="b">
        <v>0</v>
      </c>
      <c r="AS493" s="66" t="s">
        <v>297</v>
      </c>
      <c r="AT493" s="66">
        <v>9</v>
      </c>
      <c r="AU493" s="66"/>
      <c r="AV493" s="66" t="b">
        <v>0</v>
      </c>
      <c r="AW493" s="66" t="s">
        <v>423</v>
      </c>
      <c r="AX493" s="69" t="s">
        <v>7197</v>
      </c>
      <c r="AY493" s="66" t="s">
        <v>66</v>
      </c>
      <c r="AZ493" s="48"/>
      <c r="BA493" s="48"/>
      <c r="BB493" s="48"/>
      <c r="BC493" s="48"/>
      <c r="BD493" s="48" t="s">
        <v>4857</v>
      </c>
      <c r="BE493" s="48" t="s">
        <v>4857</v>
      </c>
      <c r="BF493" s="118" t="s">
        <v>9002</v>
      </c>
      <c r="BG493" s="118" t="s">
        <v>9002</v>
      </c>
      <c r="BH493" s="118" t="s">
        <v>9331</v>
      </c>
      <c r="BI493" s="118" t="s">
        <v>9331</v>
      </c>
      <c r="BJ493" s="117" t="s">
        <v>1167</v>
      </c>
      <c r="BK493" s="120" t="str">
        <f>VLOOKUP(Vertices[[#This Row],[State]],'Sentiment Classification'!E:G,3,FALSE)</f>
        <v>North</v>
      </c>
      <c r="BL493" s="65" t="str">
        <f>REPLACE(INDEX(GroupVertices[Group], MATCH(Vertices[[#This Row],[Vertex]],GroupVertices[Vertex],0)),1,1,"")</f>
        <v>orth</v>
      </c>
    </row>
    <row r="494" spans="1:64" x14ac:dyDescent="0.25">
      <c r="A494" s="64" t="s">
        <v>4565</v>
      </c>
      <c r="B494" s="79"/>
      <c r="C494" s="79"/>
      <c r="D494" s="87"/>
      <c r="E494" s="104"/>
      <c r="F494" s="75" t="s">
        <v>5130</v>
      </c>
      <c r="G494" s="105"/>
      <c r="H494" s="77"/>
      <c r="I494" s="90"/>
      <c r="J494" s="106"/>
      <c r="K494" s="77" t="s">
        <v>7565</v>
      </c>
      <c r="L494" s="107"/>
      <c r="M494" s="101">
        <v>3229.856689453125</v>
      </c>
      <c r="N494" s="101">
        <v>3737.008544921875</v>
      </c>
      <c r="O494" s="102"/>
      <c r="P494" s="103"/>
      <c r="Q494" s="103"/>
      <c r="R494" s="73"/>
      <c r="S494" s="48">
        <v>56</v>
      </c>
      <c r="T494" s="48">
        <v>0</v>
      </c>
      <c r="U494" s="49">
        <v>3080</v>
      </c>
      <c r="V494" s="49">
        <v>1.7857000000000001E-2</v>
      </c>
      <c r="W494" s="49">
        <v>0</v>
      </c>
      <c r="X494" s="49">
        <v>26.270247999999999</v>
      </c>
      <c r="Y494" s="49">
        <v>0</v>
      </c>
      <c r="Z494" s="49">
        <v>0</v>
      </c>
      <c r="AA494" s="91">
        <v>494</v>
      </c>
      <c r="AB494" s="91"/>
      <c r="AC494" s="92"/>
      <c r="AD494" s="66" t="s">
        <v>6045</v>
      </c>
      <c r="AE494" s="66">
        <v>127</v>
      </c>
      <c r="AF494" s="66">
        <v>3523</v>
      </c>
      <c r="AG494" s="66">
        <v>2733</v>
      </c>
      <c r="AH494" s="66">
        <v>333</v>
      </c>
      <c r="AI494" s="66"/>
      <c r="AJ494" s="66" t="s">
        <v>6380</v>
      </c>
      <c r="AK494" s="66" t="s">
        <v>365</v>
      </c>
      <c r="AL494" s="69" t="s">
        <v>6665</v>
      </c>
      <c r="AM494" s="66"/>
      <c r="AN494" s="68">
        <v>42751.227442129632</v>
      </c>
      <c r="AO494" s="66"/>
      <c r="AP494" s="66" t="b">
        <v>1</v>
      </c>
      <c r="AQ494" s="66" t="b">
        <v>0</v>
      </c>
      <c r="AR494" s="66" t="b">
        <v>0</v>
      </c>
      <c r="AS494" s="66" t="s">
        <v>297</v>
      </c>
      <c r="AT494" s="66">
        <v>4</v>
      </c>
      <c r="AU494" s="66"/>
      <c r="AV494" s="66" t="b">
        <v>0</v>
      </c>
      <c r="AW494" s="66" t="s">
        <v>423</v>
      </c>
      <c r="AX494" s="69" t="s">
        <v>7198</v>
      </c>
      <c r="AY494" s="66" t="s">
        <v>66</v>
      </c>
      <c r="AZ494" s="48"/>
      <c r="BA494" s="48"/>
      <c r="BB494" s="48"/>
      <c r="BC494" s="48"/>
      <c r="BD494" s="48"/>
      <c r="BE494" s="48"/>
      <c r="BF494" s="118"/>
      <c r="BG494" s="118"/>
      <c r="BH494" s="118"/>
      <c r="BI494" s="118"/>
      <c r="BJ494" s="117" t="s">
        <v>1167</v>
      </c>
      <c r="BK494" s="120" t="str">
        <f>VLOOKUP(Vertices[[#This Row],[State]],'Sentiment Classification'!E:G,3,FALSE)</f>
        <v>North</v>
      </c>
      <c r="BL494" s="65" t="str">
        <f>REPLACE(INDEX(GroupVertices[Group], MATCH(Vertices[[#This Row],[Vertex]],GroupVertices[Vertex],0)),1,1,"")</f>
        <v>orth</v>
      </c>
    </row>
    <row r="495" spans="1:64" x14ac:dyDescent="0.25">
      <c r="A495" s="64" t="s">
        <v>4411</v>
      </c>
      <c r="B495" s="79"/>
      <c r="C495" s="79"/>
      <c r="D495" s="87"/>
      <c r="E495" s="104"/>
      <c r="F495" s="75" t="s">
        <v>5015</v>
      </c>
      <c r="G495" s="105"/>
      <c r="H495" s="77"/>
      <c r="I495" s="90"/>
      <c r="J495" s="106"/>
      <c r="K495" s="77" t="s">
        <v>7566</v>
      </c>
      <c r="L495" s="107"/>
      <c r="M495" s="101">
        <v>4089.5751953125</v>
      </c>
      <c r="N495" s="101">
        <v>4170.63037109375</v>
      </c>
      <c r="O495" s="102"/>
      <c r="P495" s="103"/>
      <c r="Q495" s="103"/>
      <c r="R495" s="73"/>
      <c r="S495" s="48">
        <v>0</v>
      </c>
      <c r="T495" s="48">
        <v>1</v>
      </c>
      <c r="U495" s="49">
        <v>0</v>
      </c>
      <c r="V495" s="49">
        <v>9.0089999999999996E-3</v>
      </c>
      <c r="W495" s="49">
        <v>0</v>
      </c>
      <c r="X495" s="49">
        <v>0.54874500000000004</v>
      </c>
      <c r="Y495" s="49">
        <v>0</v>
      </c>
      <c r="Z495" s="49">
        <v>0</v>
      </c>
      <c r="AA495" s="91">
        <v>495</v>
      </c>
      <c r="AB495" s="91"/>
      <c r="AC495" s="92"/>
      <c r="AD495" s="66" t="s">
        <v>6046</v>
      </c>
      <c r="AE495" s="66">
        <v>158</v>
      </c>
      <c r="AF495" s="66">
        <v>10914</v>
      </c>
      <c r="AG495" s="66">
        <v>1509</v>
      </c>
      <c r="AH495" s="66">
        <v>226</v>
      </c>
      <c r="AI495" s="66"/>
      <c r="AJ495" s="66" t="s">
        <v>6381</v>
      </c>
      <c r="AK495" s="66" t="s">
        <v>6543</v>
      </c>
      <c r="AL495" s="69" t="s">
        <v>6666</v>
      </c>
      <c r="AM495" s="66"/>
      <c r="AN495" s="68">
        <v>42666.495949074073</v>
      </c>
      <c r="AO495" s="66"/>
      <c r="AP495" s="66" t="b">
        <v>1</v>
      </c>
      <c r="AQ495" s="66" t="b">
        <v>0</v>
      </c>
      <c r="AR495" s="66" t="b">
        <v>0</v>
      </c>
      <c r="AS495" s="66" t="s">
        <v>297</v>
      </c>
      <c r="AT495" s="66">
        <v>11</v>
      </c>
      <c r="AU495" s="66"/>
      <c r="AV495" s="66" t="b">
        <v>0</v>
      </c>
      <c r="AW495" s="66" t="s">
        <v>423</v>
      </c>
      <c r="AX495" s="69" t="s">
        <v>7199</v>
      </c>
      <c r="AY495" s="66" t="s">
        <v>66</v>
      </c>
      <c r="AZ495" s="48"/>
      <c r="BA495" s="48"/>
      <c r="BB495" s="48"/>
      <c r="BC495" s="48"/>
      <c r="BD495" s="48" t="s">
        <v>4857</v>
      </c>
      <c r="BE495" s="48" t="s">
        <v>4857</v>
      </c>
      <c r="BF495" s="118" t="s">
        <v>9002</v>
      </c>
      <c r="BG495" s="118" t="s">
        <v>9002</v>
      </c>
      <c r="BH495" s="118" t="s">
        <v>9331</v>
      </c>
      <c r="BI495" s="118" t="s">
        <v>9331</v>
      </c>
      <c r="BJ495" s="117" t="s">
        <v>1167</v>
      </c>
      <c r="BK495" s="120" t="str">
        <f>VLOOKUP(Vertices[[#This Row],[State]],'Sentiment Classification'!E:G,3,FALSE)</f>
        <v>North</v>
      </c>
      <c r="BL495" s="65" t="str">
        <f>REPLACE(INDEX(GroupVertices[Group], MATCH(Vertices[[#This Row],[Vertex]],GroupVertices[Vertex],0)),1,1,"")</f>
        <v>orth</v>
      </c>
    </row>
    <row r="496" spans="1:64" x14ac:dyDescent="0.25">
      <c r="A496" s="64" t="s">
        <v>4412</v>
      </c>
      <c r="B496" s="79"/>
      <c r="C496" s="79"/>
      <c r="D496" s="87"/>
      <c r="E496" s="104"/>
      <c r="F496" s="75" t="s">
        <v>5016</v>
      </c>
      <c r="G496" s="105"/>
      <c r="H496" s="77"/>
      <c r="I496" s="90"/>
      <c r="J496" s="106"/>
      <c r="K496" s="77" t="s">
        <v>7567</v>
      </c>
      <c r="L496" s="107"/>
      <c r="M496" s="101">
        <v>3598.8134765625</v>
      </c>
      <c r="N496" s="101">
        <v>4808.07421875</v>
      </c>
      <c r="O496" s="102"/>
      <c r="P496" s="103"/>
      <c r="Q496" s="103"/>
      <c r="R496" s="73"/>
      <c r="S496" s="48">
        <v>0</v>
      </c>
      <c r="T496" s="48">
        <v>1</v>
      </c>
      <c r="U496" s="49">
        <v>0</v>
      </c>
      <c r="V496" s="49">
        <v>9.0089999999999996E-3</v>
      </c>
      <c r="W496" s="49">
        <v>0</v>
      </c>
      <c r="X496" s="49">
        <v>0.54874500000000004</v>
      </c>
      <c r="Y496" s="49">
        <v>0</v>
      </c>
      <c r="Z496" s="49">
        <v>0</v>
      </c>
      <c r="AA496" s="91">
        <v>496</v>
      </c>
      <c r="AB496" s="91"/>
      <c r="AC496" s="92"/>
      <c r="AD496" s="66" t="s">
        <v>6047</v>
      </c>
      <c r="AE496" s="66">
        <v>2</v>
      </c>
      <c r="AF496" s="66">
        <v>966</v>
      </c>
      <c r="AG496" s="66">
        <v>531</v>
      </c>
      <c r="AH496" s="66">
        <v>24</v>
      </c>
      <c r="AI496" s="66"/>
      <c r="AJ496" s="66" t="s">
        <v>6382</v>
      </c>
      <c r="AK496" s="66" t="s">
        <v>1167</v>
      </c>
      <c r="AL496" s="69" t="s">
        <v>6667</v>
      </c>
      <c r="AM496" s="66"/>
      <c r="AN496" s="68">
        <v>42785.303680555553</v>
      </c>
      <c r="AO496" s="66"/>
      <c r="AP496" s="66" t="b">
        <v>1</v>
      </c>
      <c r="AQ496" s="66" t="b">
        <v>0</v>
      </c>
      <c r="AR496" s="66" t="b">
        <v>0</v>
      </c>
      <c r="AS496" s="66" t="s">
        <v>297</v>
      </c>
      <c r="AT496" s="66">
        <v>0</v>
      </c>
      <c r="AU496" s="66"/>
      <c r="AV496" s="66" t="b">
        <v>0</v>
      </c>
      <c r="AW496" s="66" t="s">
        <v>423</v>
      </c>
      <c r="AX496" s="69" t="s">
        <v>7200</v>
      </c>
      <c r="AY496" s="66" t="s">
        <v>66</v>
      </c>
      <c r="AZ496" s="48"/>
      <c r="BA496" s="48"/>
      <c r="BB496" s="48"/>
      <c r="BC496" s="48"/>
      <c r="BD496" s="48" t="s">
        <v>4857</v>
      </c>
      <c r="BE496" s="48" t="s">
        <v>4857</v>
      </c>
      <c r="BF496" s="118" t="s">
        <v>9002</v>
      </c>
      <c r="BG496" s="118" t="s">
        <v>9002</v>
      </c>
      <c r="BH496" s="118" t="s">
        <v>9331</v>
      </c>
      <c r="BI496" s="118" t="s">
        <v>9331</v>
      </c>
      <c r="BJ496" s="117" t="s">
        <v>1167</v>
      </c>
      <c r="BK496" s="120" t="str">
        <f>VLOOKUP(Vertices[[#This Row],[State]],'Sentiment Classification'!E:G,3,FALSE)</f>
        <v>North</v>
      </c>
      <c r="BL496" s="65" t="str">
        <f>REPLACE(INDEX(GroupVertices[Group], MATCH(Vertices[[#This Row],[Vertex]],GroupVertices[Vertex],0)),1,1,"")</f>
        <v>orth</v>
      </c>
    </row>
    <row r="497" spans="1:64" x14ac:dyDescent="0.25">
      <c r="A497" s="64" t="s">
        <v>4413</v>
      </c>
      <c r="B497" s="79"/>
      <c r="C497" s="79"/>
      <c r="D497" s="87"/>
      <c r="E497" s="104"/>
      <c r="F497" s="75" t="s">
        <v>5017</v>
      </c>
      <c r="G497" s="105"/>
      <c r="H497" s="77"/>
      <c r="I497" s="90"/>
      <c r="J497" s="106"/>
      <c r="K497" s="77" t="s">
        <v>7568</v>
      </c>
      <c r="L497" s="107"/>
      <c r="M497" s="101">
        <v>2605.686767578125</v>
      </c>
      <c r="N497" s="101">
        <v>4612.0859375</v>
      </c>
      <c r="O497" s="102"/>
      <c r="P497" s="103"/>
      <c r="Q497" s="103"/>
      <c r="R497" s="73"/>
      <c r="S497" s="48">
        <v>0</v>
      </c>
      <c r="T497" s="48">
        <v>1</v>
      </c>
      <c r="U497" s="49">
        <v>0</v>
      </c>
      <c r="V497" s="49">
        <v>9.0089999999999996E-3</v>
      </c>
      <c r="W497" s="49">
        <v>0</v>
      </c>
      <c r="X497" s="49">
        <v>0.54874500000000004</v>
      </c>
      <c r="Y497" s="49">
        <v>0</v>
      </c>
      <c r="Z497" s="49">
        <v>0</v>
      </c>
      <c r="AA497" s="91">
        <v>497</v>
      </c>
      <c r="AB497" s="91"/>
      <c r="AC497" s="92"/>
      <c r="AD497" s="66" t="s">
        <v>6048</v>
      </c>
      <c r="AE497" s="66">
        <v>121</v>
      </c>
      <c r="AF497" s="66">
        <v>23</v>
      </c>
      <c r="AG497" s="66">
        <v>717</v>
      </c>
      <c r="AH497" s="66">
        <v>336</v>
      </c>
      <c r="AI497" s="66"/>
      <c r="AJ497" s="66" t="s">
        <v>6383</v>
      </c>
      <c r="AK497" s="66" t="s">
        <v>6559</v>
      </c>
      <c r="AL497" s="66"/>
      <c r="AM497" s="66"/>
      <c r="AN497" s="68">
        <v>42560.476956018516</v>
      </c>
      <c r="AO497" s="69" t="s">
        <v>6779</v>
      </c>
      <c r="AP497" s="66" t="b">
        <v>1</v>
      </c>
      <c r="AQ497" s="66" t="b">
        <v>0</v>
      </c>
      <c r="AR497" s="66" t="b">
        <v>0</v>
      </c>
      <c r="AS497" s="66" t="s">
        <v>297</v>
      </c>
      <c r="AT497" s="66">
        <v>0</v>
      </c>
      <c r="AU497" s="66"/>
      <c r="AV497" s="66" t="b">
        <v>0</v>
      </c>
      <c r="AW497" s="66" t="s">
        <v>423</v>
      </c>
      <c r="AX497" s="69" t="s">
        <v>7201</v>
      </c>
      <c r="AY497" s="66" t="s">
        <v>66</v>
      </c>
      <c r="AZ497" s="48"/>
      <c r="BA497" s="48"/>
      <c r="BB497" s="48"/>
      <c r="BC497" s="48"/>
      <c r="BD497" s="48" t="s">
        <v>4857</v>
      </c>
      <c r="BE497" s="48" t="s">
        <v>4857</v>
      </c>
      <c r="BF497" s="118" t="s">
        <v>9002</v>
      </c>
      <c r="BG497" s="118" t="s">
        <v>9002</v>
      </c>
      <c r="BH497" s="118" t="s">
        <v>9331</v>
      </c>
      <c r="BI497" s="118" t="s">
        <v>9331</v>
      </c>
      <c r="BJ497" s="117" t="s">
        <v>1167</v>
      </c>
      <c r="BK497" s="120" t="str">
        <f>VLOOKUP(Vertices[[#This Row],[State]],'Sentiment Classification'!E:G,3,FALSE)</f>
        <v>North</v>
      </c>
      <c r="BL497" s="65" t="str">
        <f>REPLACE(INDEX(GroupVertices[Group], MATCH(Vertices[[#This Row],[Vertex]],GroupVertices[Vertex],0)),1,1,"")</f>
        <v>orth</v>
      </c>
    </row>
    <row r="498" spans="1:64" x14ac:dyDescent="0.25">
      <c r="A498" s="64" t="s">
        <v>4414</v>
      </c>
      <c r="B498" s="79"/>
      <c r="C498" s="79"/>
      <c r="D498" s="87"/>
      <c r="E498" s="104"/>
      <c r="F498" s="75" t="s">
        <v>5018</v>
      </c>
      <c r="G498" s="105"/>
      <c r="H498" s="77"/>
      <c r="I498" s="90"/>
      <c r="J498" s="106"/>
      <c r="K498" s="77" t="s">
        <v>7569</v>
      </c>
      <c r="L498" s="107"/>
      <c r="M498" s="101">
        <v>3757.055908203125</v>
      </c>
      <c r="N498" s="101">
        <v>4707.2705078125</v>
      </c>
      <c r="O498" s="102"/>
      <c r="P498" s="103"/>
      <c r="Q498" s="103"/>
      <c r="R498" s="73"/>
      <c r="S498" s="48">
        <v>0</v>
      </c>
      <c r="T498" s="48">
        <v>1</v>
      </c>
      <c r="U498" s="49">
        <v>0</v>
      </c>
      <c r="V498" s="49">
        <v>9.0089999999999996E-3</v>
      </c>
      <c r="W498" s="49">
        <v>0</v>
      </c>
      <c r="X498" s="49">
        <v>0.54874500000000004</v>
      </c>
      <c r="Y498" s="49">
        <v>0</v>
      </c>
      <c r="Z498" s="49">
        <v>0</v>
      </c>
      <c r="AA498" s="91">
        <v>498</v>
      </c>
      <c r="AB498" s="91"/>
      <c r="AC498" s="92"/>
      <c r="AD498" s="66" t="s">
        <v>6049</v>
      </c>
      <c r="AE498" s="66">
        <v>117</v>
      </c>
      <c r="AF498" s="66">
        <v>31</v>
      </c>
      <c r="AG498" s="66">
        <v>13</v>
      </c>
      <c r="AH498" s="66">
        <v>19</v>
      </c>
      <c r="AI498" s="66"/>
      <c r="AJ498" s="66" t="s">
        <v>6384</v>
      </c>
      <c r="AK498" s="66" t="s">
        <v>4195</v>
      </c>
      <c r="AL498" s="66"/>
      <c r="AM498" s="66"/>
      <c r="AN498" s="68">
        <v>42608.172743055555</v>
      </c>
      <c r="AO498" s="69" t="s">
        <v>6780</v>
      </c>
      <c r="AP498" s="66" t="b">
        <v>1</v>
      </c>
      <c r="AQ498" s="66" t="b">
        <v>0</v>
      </c>
      <c r="AR498" s="66" t="b">
        <v>0</v>
      </c>
      <c r="AS498" s="66" t="s">
        <v>297</v>
      </c>
      <c r="AT498" s="66">
        <v>0</v>
      </c>
      <c r="AU498" s="66"/>
      <c r="AV498" s="66" t="b">
        <v>0</v>
      </c>
      <c r="AW498" s="66" t="s">
        <v>423</v>
      </c>
      <c r="AX498" s="69" t="s">
        <v>7202</v>
      </c>
      <c r="AY498" s="66" t="s">
        <v>66</v>
      </c>
      <c r="AZ498" s="48"/>
      <c r="BA498" s="48"/>
      <c r="BB498" s="48"/>
      <c r="BC498" s="48"/>
      <c r="BD498" s="48" t="s">
        <v>4857</v>
      </c>
      <c r="BE498" s="48" t="s">
        <v>4857</v>
      </c>
      <c r="BF498" s="118" t="s">
        <v>9002</v>
      </c>
      <c r="BG498" s="118" t="s">
        <v>9002</v>
      </c>
      <c r="BH498" s="118" t="s">
        <v>9331</v>
      </c>
      <c r="BI498" s="118" t="s">
        <v>9331</v>
      </c>
      <c r="BJ498" s="117" t="s">
        <v>1167</v>
      </c>
      <c r="BK498" s="120" t="str">
        <f>VLOOKUP(Vertices[[#This Row],[State]],'Sentiment Classification'!E:G,3,FALSE)</f>
        <v>North</v>
      </c>
      <c r="BL498" s="65" t="str">
        <f>REPLACE(INDEX(GroupVertices[Group], MATCH(Vertices[[#This Row],[Vertex]],GroupVertices[Vertex],0)),1,1,"")</f>
        <v>orth</v>
      </c>
    </row>
    <row r="499" spans="1:64" x14ac:dyDescent="0.25">
      <c r="A499" s="64" t="s">
        <v>4415</v>
      </c>
      <c r="B499" s="79"/>
      <c r="C499" s="79"/>
      <c r="D499" s="87"/>
      <c r="E499" s="104"/>
      <c r="F499" s="75" t="s">
        <v>5019</v>
      </c>
      <c r="G499" s="105"/>
      <c r="H499" s="77"/>
      <c r="I499" s="90"/>
      <c r="J499" s="106"/>
      <c r="K499" s="77" t="s">
        <v>7570</v>
      </c>
      <c r="L499" s="107"/>
      <c r="M499" s="101">
        <v>2858.070068359375</v>
      </c>
      <c r="N499" s="101">
        <v>2657.547119140625</v>
      </c>
      <c r="O499" s="102"/>
      <c r="P499" s="103"/>
      <c r="Q499" s="103"/>
      <c r="R499" s="73"/>
      <c r="S499" s="48">
        <v>0</v>
      </c>
      <c r="T499" s="48">
        <v>1</v>
      </c>
      <c r="U499" s="49">
        <v>0</v>
      </c>
      <c r="V499" s="49">
        <v>9.0089999999999996E-3</v>
      </c>
      <c r="W499" s="49">
        <v>0</v>
      </c>
      <c r="X499" s="49">
        <v>0.54874500000000004</v>
      </c>
      <c r="Y499" s="49">
        <v>0</v>
      </c>
      <c r="Z499" s="49">
        <v>0</v>
      </c>
      <c r="AA499" s="91">
        <v>499</v>
      </c>
      <c r="AB499" s="91"/>
      <c r="AC499" s="92"/>
      <c r="AD499" s="66" t="s">
        <v>6050</v>
      </c>
      <c r="AE499" s="66">
        <v>264</v>
      </c>
      <c r="AF499" s="66">
        <v>17</v>
      </c>
      <c r="AG499" s="66">
        <v>53</v>
      </c>
      <c r="AH499" s="66">
        <v>460</v>
      </c>
      <c r="AI499" s="66">
        <v>19800</v>
      </c>
      <c r="AJ499" s="66" t="s">
        <v>6385</v>
      </c>
      <c r="AK499" s="66" t="s">
        <v>363</v>
      </c>
      <c r="AL499" s="66"/>
      <c r="AM499" s="66" t="s">
        <v>363</v>
      </c>
      <c r="AN499" s="68">
        <v>41401.553333333337</v>
      </c>
      <c r="AO499" s="66"/>
      <c r="AP499" s="66" t="b">
        <v>0</v>
      </c>
      <c r="AQ499" s="66" t="b">
        <v>0</v>
      </c>
      <c r="AR499" s="66" t="b">
        <v>0</v>
      </c>
      <c r="AS499" s="66" t="s">
        <v>297</v>
      </c>
      <c r="AT499" s="66">
        <v>0</v>
      </c>
      <c r="AU499" s="69" t="s">
        <v>1947</v>
      </c>
      <c r="AV499" s="66" t="b">
        <v>0</v>
      </c>
      <c r="AW499" s="66" t="s">
        <v>423</v>
      </c>
      <c r="AX499" s="69" t="s">
        <v>7203</v>
      </c>
      <c r="AY499" s="66" t="s">
        <v>66</v>
      </c>
      <c r="AZ499" s="48"/>
      <c r="BA499" s="48"/>
      <c r="BB499" s="48"/>
      <c r="BC499" s="48"/>
      <c r="BD499" s="48" t="s">
        <v>4857</v>
      </c>
      <c r="BE499" s="48" t="s">
        <v>4857</v>
      </c>
      <c r="BF499" s="118" t="s">
        <v>9002</v>
      </c>
      <c r="BG499" s="118" t="s">
        <v>9002</v>
      </c>
      <c r="BH499" s="118" t="s">
        <v>9331</v>
      </c>
      <c r="BI499" s="118" t="s">
        <v>9331</v>
      </c>
      <c r="BJ499" s="117" t="s">
        <v>1167</v>
      </c>
      <c r="BK499" s="120" t="str">
        <f>VLOOKUP(Vertices[[#This Row],[State]],'Sentiment Classification'!E:G,3,FALSE)</f>
        <v>North</v>
      </c>
      <c r="BL499" s="65" t="str">
        <f>REPLACE(INDEX(GroupVertices[Group], MATCH(Vertices[[#This Row],[Vertex]],GroupVertices[Vertex],0)),1,1,"")</f>
        <v>orth</v>
      </c>
    </row>
    <row r="500" spans="1:64" x14ac:dyDescent="0.25">
      <c r="A500" s="64" t="s">
        <v>4416</v>
      </c>
      <c r="B500" s="79"/>
      <c r="C500" s="79"/>
      <c r="D500" s="87"/>
      <c r="E500" s="104"/>
      <c r="F500" s="75" t="s">
        <v>5020</v>
      </c>
      <c r="G500" s="105"/>
      <c r="H500" s="77"/>
      <c r="I500" s="90"/>
      <c r="J500" s="106"/>
      <c r="K500" s="77" t="s">
        <v>7571</v>
      </c>
      <c r="L500" s="107"/>
      <c r="M500" s="101">
        <v>3896.82958984375</v>
      </c>
      <c r="N500" s="101">
        <v>2918.458740234375</v>
      </c>
      <c r="O500" s="102"/>
      <c r="P500" s="103"/>
      <c r="Q500" s="103"/>
      <c r="R500" s="73"/>
      <c r="S500" s="48">
        <v>0</v>
      </c>
      <c r="T500" s="48">
        <v>1</v>
      </c>
      <c r="U500" s="49">
        <v>0</v>
      </c>
      <c r="V500" s="49">
        <v>9.0089999999999996E-3</v>
      </c>
      <c r="W500" s="49">
        <v>0</v>
      </c>
      <c r="X500" s="49">
        <v>0.54874500000000004</v>
      </c>
      <c r="Y500" s="49">
        <v>0</v>
      </c>
      <c r="Z500" s="49">
        <v>0</v>
      </c>
      <c r="AA500" s="91">
        <v>500</v>
      </c>
      <c r="AB500" s="91"/>
      <c r="AC500" s="92"/>
      <c r="AD500" s="66" t="s">
        <v>6051</v>
      </c>
      <c r="AE500" s="66">
        <v>25</v>
      </c>
      <c r="AF500" s="66">
        <v>48</v>
      </c>
      <c r="AG500" s="66">
        <v>1129</v>
      </c>
      <c r="AH500" s="66">
        <v>353</v>
      </c>
      <c r="AI500" s="66">
        <v>19800</v>
      </c>
      <c r="AJ500" s="66" t="s">
        <v>6386</v>
      </c>
      <c r="AK500" s="66"/>
      <c r="AL500" s="69" t="s">
        <v>6668</v>
      </c>
      <c r="AM500" s="66" t="s">
        <v>390</v>
      </c>
      <c r="AN500" s="68">
        <v>41207.35392361111</v>
      </c>
      <c r="AO500" s="69" t="s">
        <v>6781</v>
      </c>
      <c r="AP500" s="66" t="b">
        <v>0</v>
      </c>
      <c r="AQ500" s="66" t="b">
        <v>0</v>
      </c>
      <c r="AR500" s="66" t="b">
        <v>0</v>
      </c>
      <c r="AS500" s="66" t="s">
        <v>297</v>
      </c>
      <c r="AT500" s="66">
        <v>3</v>
      </c>
      <c r="AU500" s="69" t="s">
        <v>409</v>
      </c>
      <c r="AV500" s="66" t="b">
        <v>0</v>
      </c>
      <c r="AW500" s="66" t="s">
        <v>423</v>
      </c>
      <c r="AX500" s="69" t="s">
        <v>7204</v>
      </c>
      <c r="AY500" s="66" t="s">
        <v>66</v>
      </c>
      <c r="AZ500" s="48"/>
      <c r="BA500" s="48"/>
      <c r="BB500" s="48"/>
      <c r="BC500" s="48"/>
      <c r="BD500" s="48" t="s">
        <v>4857</v>
      </c>
      <c r="BE500" s="48" t="s">
        <v>4857</v>
      </c>
      <c r="BF500" s="118" t="s">
        <v>9002</v>
      </c>
      <c r="BG500" s="118" t="s">
        <v>9002</v>
      </c>
      <c r="BH500" s="118" t="s">
        <v>9331</v>
      </c>
      <c r="BI500" s="118" t="s">
        <v>9331</v>
      </c>
      <c r="BJ500" s="117" t="s">
        <v>1167</v>
      </c>
      <c r="BK500" s="120" t="str">
        <f>VLOOKUP(Vertices[[#This Row],[State]],'Sentiment Classification'!E:G,3,FALSE)</f>
        <v>North</v>
      </c>
      <c r="BL500" s="65" t="str">
        <f>REPLACE(INDEX(GroupVertices[Group], MATCH(Vertices[[#This Row],[Vertex]],GroupVertices[Vertex],0)),1,1,"")</f>
        <v>orth</v>
      </c>
    </row>
    <row r="501" spans="1:64" x14ac:dyDescent="0.25">
      <c r="A501" s="64" t="s">
        <v>4417</v>
      </c>
      <c r="B501" s="79"/>
      <c r="C501" s="79"/>
      <c r="D501" s="87"/>
      <c r="E501" s="104"/>
      <c r="F501" s="75" t="s">
        <v>5021</v>
      </c>
      <c r="G501" s="105"/>
      <c r="H501" s="77"/>
      <c r="I501" s="90"/>
      <c r="J501" s="106"/>
      <c r="K501" s="77" t="s">
        <v>7572</v>
      </c>
      <c r="L501" s="107"/>
      <c r="M501" s="101">
        <v>3267.97900390625</v>
      </c>
      <c r="N501" s="101">
        <v>4644.29931640625</v>
      </c>
      <c r="O501" s="102"/>
      <c r="P501" s="103"/>
      <c r="Q501" s="103"/>
      <c r="R501" s="73"/>
      <c r="S501" s="48">
        <v>0</v>
      </c>
      <c r="T501" s="48">
        <v>1</v>
      </c>
      <c r="U501" s="49">
        <v>0</v>
      </c>
      <c r="V501" s="49">
        <v>9.0089999999999996E-3</v>
      </c>
      <c r="W501" s="49">
        <v>0</v>
      </c>
      <c r="X501" s="49">
        <v>0.54874500000000004</v>
      </c>
      <c r="Y501" s="49">
        <v>0</v>
      </c>
      <c r="Z501" s="49">
        <v>0</v>
      </c>
      <c r="AA501" s="91">
        <v>501</v>
      </c>
      <c r="AB501" s="91"/>
      <c r="AC501" s="92"/>
      <c r="AD501" s="66" t="s">
        <v>6052</v>
      </c>
      <c r="AE501" s="66">
        <v>387</v>
      </c>
      <c r="AF501" s="66">
        <v>1429</v>
      </c>
      <c r="AG501" s="66">
        <v>127466</v>
      </c>
      <c r="AH501" s="66">
        <v>87613</v>
      </c>
      <c r="AI501" s="66"/>
      <c r="AJ501" s="66" t="s">
        <v>6387</v>
      </c>
      <c r="AK501" s="66" t="s">
        <v>6560</v>
      </c>
      <c r="AL501" s="66"/>
      <c r="AM501" s="66"/>
      <c r="AN501" s="68">
        <v>40177.451111111113</v>
      </c>
      <c r="AO501" s="69" t="s">
        <v>6782</v>
      </c>
      <c r="AP501" s="66" t="b">
        <v>0</v>
      </c>
      <c r="AQ501" s="66" t="b">
        <v>0</v>
      </c>
      <c r="AR501" s="66" t="b">
        <v>1</v>
      </c>
      <c r="AS501" s="66" t="s">
        <v>297</v>
      </c>
      <c r="AT501" s="66">
        <v>292</v>
      </c>
      <c r="AU501" s="69" t="s">
        <v>6952</v>
      </c>
      <c r="AV501" s="66" t="b">
        <v>0</v>
      </c>
      <c r="AW501" s="66" t="s">
        <v>423</v>
      </c>
      <c r="AX501" s="69" t="s">
        <v>7205</v>
      </c>
      <c r="AY501" s="66" t="s">
        <v>66</v>
      </c>
      <c r="AZ501" s="48"/>
      <c r="BA501" s="48"/>
      <c r="BB501" s="48"/>
      <c r="BC501" s="48"/>
      <c r="BD501" s="48" t="s">
        <v>4857</v>
      </c>
      <c r="BE501" s="48" t="s">
        <v>4857</v>
      </c>
      <c r="BF501" s="118" t="s">
        <v>9002</v>
      </c>
      <c r="BG501" s="118" t="s">
        <v>9002</v>
      </c>
      <c r="BH501" s="118" t="s">
        <v>9331</v>
      </c>
      <c r="BI501" s="118" t="s">
        <v>9331</v>
      </c>
      <c r="BJ501" s="117" t="s">
        <v>1167</v>
      </c>
      <c r="BK501" s="120" t="str">
        <f>VLOOKUP(Vertices[[#This Row],[State]],'Sentiment Classification'!E:G,3,FALSE)</f>
        <v>North</v>
      </c>
      <c r="BL501" s="65" t="str">
        <f>REPLACE(INDEX(GroupVertices[Group], MATCH(Vertices[[#This Row],[Vertex]],GroupVertices[Vertex],0)),1,1,"")</f>
        <v>orth</v>
      </c>
    </row>
    <row r="502" spans="1:64" x14ac:dyDescent="0.25">
      <c r="A502" s="64" t="s">
        <v>4418</v>
      </c>
      <c r="B502" s="79"/>
      <c r="C502" s="79"/>
      <c r="D502" s="87"/>
      <c r="E502" s="104"/>
      <c r="F502" s="75" t="s">
        <v>5022</v>
      </c>
      <c r="G502" s="105"/>
      <c r="H502" s="77"/>
      <c r="I502" s="90"/>
      <c r="J502" s="106"/>
      <c r="K502" s="77" t="s">
        <v>7573</v>
      </c>
      <c r="L502" s="107"/>
      <c r="M502" s="101">
        <v>2387.73193359375</v>
      </c>
      <c r="N502" s="101">
        <v>4213.7421875</v>
      </c>
      <c r="O502" s="102"/>
      <c r="P502" s="103"/>
      <c r="Q502" s="103"/>
      <c r="R502" s="73"/>
      <c r="S502" s="48">
        <v>0</v>
      </c>
      <c r="T502" s="48">
        <v>1</v>
      </c>
      <c r="U502" s="49">
        <v>0</v>
      </c>
      <c r="V502" s="49">
        <v>9.0089999999999996E-3</v>
      </c>
      <c r="W502" s="49">
        <v>0</v>
      </c>
      <c r="X502" s="49">
        <v>0.54874500000000004</v>
      </c>
      <c r="Y502" s="49">
        <v>0</v>
      </c>
      <c r="Z502" s="49">
        <v>0</v>
      </c>
      <c r="AA502" s="91">
        <v>502</v>
      </c>
      <c r="AB502" s="91"/>
      <c r="AC502" s="92"/>
      <c r="AD502" s="66" t="s">
        <v>6053</v>
      </c>
      <c r="AE502" s="66">
        <v>347</v>
      </c>
      <c r="AF502" s="66">
        <v>78</v>
      </c>
      <c r="AG502" s="66">
        <v>1019</v>
      </c>
      <c r="AH502" s="66">
        <v>3322</v>
      </c>
      <c r="AI502" s="66">
        <v>19800</v>
      </c>
      <c r="AJ502" s="66" t="s">
        <v>6388</v>
      </c>
      <c r="AK502" s="66" t="s">
        <v>1163</v>
      </c>
      <c r="AL502" s="66"/>
      <c r="AM502" s="66" t="s">
        <v>388</v>
      </c>
      <c r="AN502" s="68">
        <v>40526.301527777781</v>
      </c>
      <c r="AO502" s="69" t="s">
        <v>6783</v>
      </c>
      <c r="AP502" s="66" t="b">
        <v>0</v>
      </c>
      <c r="AQ502" s="66" t="b">
        <v>0</v>
      </c>
      <c r="AR502" s="66" t="b">
        <v>1</v>
      </c>
      <c r="AS502" s="66" t="s">
        <v>297</v>
      </c>
      <c r="AT502" s="66">
        <v>3</v>
      </c>
      <c r="AU502" s="69" t="s">
        <v>409</v>
      </c>
      <c r="AV502" s="66" t="b">
        <v>0</v>
      </c>
      <c r="AW502" s="66" t="s">
        <v>423</v>
      </c>
      <c r="AX502" s="69" t="s">
        <v>7206</v>
      </c>
      <c r="AY502" s="66" t="s">
        <v>66</v>
      </c>
      <c r="AZ502" s="48"/>
      <c r="BA502" s="48"/>
      <c r="BB502" s="48"/>
      <c r="BC502" s="48"/>
      <c r="BD502" s="48" t="s">
        <v>4857</v>
      </c>
      <c r="BE502" s="48" t="s">
        <v>4857</v>
      </c>
      <c r="BF502" s="118" t="s">
        <v>9002</v>
      </c>
      <c r="BG502" s="118" t="s">
        <v>9002</v>
      </c>
      <c r="BH502" s="118" t="s">
        <v>9331</v>
      </c>
      <c r="BI502" s="118" t="s">
        <v>9331</v>
      </c>
      <c r="BJ502" s="117" t="s">
        <v>1167</v>
      </c>
      <c r="BK502" s="120" t="str">
        <f>VLOOKUP(Vertices[[#This Row],[State]],'Sentiment Classification'!E:G,3,FALSE)</f>
        <v>North</v>
      </c>
      <c r="BL502" s="65" t="str">
        <f>REPLACE(INDEX(GroupVertices[Group], MATCH(Vertices[[#This Row],[Vertex]],GroupVertices[Vertex],0)),1,1,"")</f>
        <v>orth</v>
      </c>
    </row>
    <row r="503" spans="1:64" x14ac:dyDescent="0.25">
      <c r="A503" s="64" t="s">
        <v>4419</v>
      </c>
      <c r="B503" s="79"/>
      <c r="C503" s="79"/>
      <c r="D503" s="87"/>
      <c r="E503" s="104"/>
      <c r="F503" s="75" t="s">
        <v>5023</v>
      </c>
      <c r="G503" s="105"/>
      <c r="H503" s="77"/>
      <c r="I503" s="90"/>
      <c r="J503" s="106"/>
      <c r="K503" s="77" t="s">
        <v>7574</v>
      </c>
      <c r="L503" s="107"/>
      <c r="M503" s="101">
        <v>2667.928955078125</v>
      </c>
      <c r="N503" s="101">
        <v>3434.597900390625</v>
      </c>
      <c r="O503" s="102"/>
      <c r="P503" s="103"/>
      <c r="Q503" s="103"/>
      <c r="R503" s="73"/>
      <c r="S503" s="48">
        <v>0</v>
      </c>
      <c r="T503" s="48">
        <v>1</v>
      </c>
      <c r="U503" s="49">
        <v>0</v>
      </c>
      <c r="V503" s="49">
        <v>4.2189999999999997E-3</v>
      </c>
      <c r="W503" s="49">
        <v>7.1570000000000002E-3</v>
      </c>
      <c r="X503" s="49">
        <v>0.54440100000000002</v>
      </c>
      <c r="Y503" s="49">
        <v>0</v>
      </c>
      <c r="Z503" s="49">
        <v>0</v>
      </c>
      <c r="AA503" s="91">
        <v>503</v>
      </c>
      <c r="AB503" s="91"/>
      <c r="AC503" s="92"/>
      <c r="AD503" s="66" t="s">
        <v>6054</v>
      </c>
      <c r="AE503" s="66">
        <v>142</v>
      </c>
      <c r="AF503" s="66">
        <v>34</v>
      </c>
      <c r="AG503" s="66">
        <v>128</v>
      </c>
      <c r="AH503" s="66">
        <v>8</v>
      </c>
      <c r="AI503" s="66">
        <v>-36000</v>
      </c>
      <c r="AJ503" s="66" t="s">
        <v>6389</v>
      </c>
      <c r="AK503" s="66" t="s">
        <v>4195</v>
      </c>
      <c r="AL503" s="66"/>
      <c r="AM503" s="66" t="s">
        <v>389</v>
      </c>
      <c r="AN503" s="68">
        <v>41151.673993055556</v>
      </c>
      <c r="AO503" s="69" t="s">
        <v>6784</v>
      </c>
      <c r="AP503" s="66" t="b">
        <v>1</v>
      </c>
      <c r="AQ503" s="66" t="b">
        <v>0</v>
      </c>
      <c r="AR503" s="66" t="b">
        <v>0</v>
      </c>
      <c r="AS503" s="66" t="s">
        <v>297</v>
      </c>
      <c r="AT503" s="66">
        <v>0</v>
      </c>
      <c r="AU503" s="69" t="s">
        <v>409</v>
      </c>
      <c r="AV503" s="66" t="b">
        <v>0</v>
      </c>
      <c r="AW503" s="66" t="s">
        <v>423</v>
      </c>
      <c r="AX503" s="69" t="s">
        <v>7207</v>
      </c>
      <c r="AY503" s="66" t="s">
        <v>66</v>
      </c>
      <c r="AZ503" s="48"/>
      <c r="BA503" s="48"/>
      <c r="BB503" s="48"/>
      <c r="BC503" s="48"/>
      <c r="BD503" s="48" t="s">
        <v>4854</v>
      </c>
      <c r="BE503" s="48" t="s">
        <v>4854</v>
      </c>
      <c r="BF503" s="118" t="s">
        <v>8999</v>
      </c>
      <c r="BG503" s="118" t="s">
        <v>8999</v>
      </c>
      <c r="BH503" s="118" t="s">
        <v>9328</v>
      </c>
      <c r="BI503" s="118" t="s">
        <v>9328</v>
      </c>
      <c r="BJ503" s="117" t="s">
        <v>1167</v>
      </c>
      <c r="BK503" s="120" t="str">
        <f>VLOOKUP(Vertices[[#This Row],[State]],'Sentiment Classification'!E:G,3,FALSE)</f>
        <v>North</v>
      </c>
      <c r="BL503" s="65" t="str">
        <f>REPLACE(INDEX(GroupVertices[Group], MATCH(Vertices[[#This Row],[Vertex]],GroupVertices[Vertex],0)),1,1,"")</f>
        <v>orth</v>
      </c>
    </row>
    <row r="504" spans="1:64" x14ac:dyDescent="0.25">
      <c r="A504" s="64" t="s">
        <v>4420</v>
      </c>
      <c r="B504" s="79"/>
      <c r="C504" s="79"/>
      <c r="D504" s="87"/>
      <c r="E504" s="104"/>
      <c r="F504" s="75" t="s">
        <v>5024</v>
      </c>
      <c r="G504" s="105"/>
      <c r="H504" s="77"/>
      <c r="I504" s="90"/>
      <c r="J504" s="106"/>
      <c r="K504" s="77" t="s">
        <v>7575</v>
      </c>
      <c r="L504" s="107"/>
      <c r="M504" s="101">
        <v>3373.1728515625</v>
      </c>
      <c r="N504" s="101">
        <v>4336.09326171875</v>
      </c>
      <c r="O504" s="102"/>
      <c r="P504" s="103"/>
      <c r="Q504" s="103"/>
      <c r="R504" s="73"/>
      <c r="S504" s="48">
        <v>0</v>
      </c>
      <c r="T504" s="48">
        <v>1</v>
      </c>
      <c r="U504" s="49">
        <v>0</v>
      </c>
      <c r="V504" s="49">
        <v>9.0089999999999996E-3</v>
      </c>
      <c r="W504" s="49">
        <v>0</v>
      </c>
      <c r="X504" s="49">
        <v>0.54874500000000004</v>
      </c>
      <c r="Y504" s="49">
        <v>0</v>
      </c>
      <c r="Z504" s="49">
        <v>0</v>
      </c>
      <c r="AA504" s="91">
        <v>504</v>
      </c>
      <c r="AB504" s="91"/>
      <c r="AC504" s="92"/>
      <c r="AD504" s="66" t="s">
        <v>6055</v>
      </c>
      <c r="AE504" s="66">
        <v>45</v>
      </c>
      <c r="AF504" s="66">
        <v>35</v>
      </c>
      <c r="AG504" s="66">
        <v>358</v>
      </c>
      <c r="AH504" s="66">
        <v>3391</v>
      </c>
      <c r="AI504" s="66"/>
      <c r="AJ504" s="66" t="s">
        <v>6390</v>
      </c>
      <c r="AK504" s="66" t="s">
        <v>366</v>
      </c>
      <c r="AL504" s="66"/>
      <c r="AM504" s="66"/>
      <c r="AN504" s="68">
        <v>42781.445115740738</v>
      </c>
      <c r="AO504" s="69" t="s">
        <v>6785</v>
      </c>
      <c r="AP504" s="66" t="b">
        <v>1</v>
      </c>
      <c r="AQ504" s="66" t="b">
        <v>0</v>
      </c>
      <c r="AR504" s="66" t="b">
        <v>0</v>
      </c>
      <c r="AS504" s="66" t="s">
        <v>297</v>
      </c>
      <c r="AT504" s="66">
        <v>0</v>
      </c>
      <c r="AU504" s="66"/>
      <c r="AV504" s="66" t="b">
        <v>0</v>
      </c>
      <c r="AW504" s="66" t="s">
        <v>423</v>
      </c>
      <c r="AX504" s="69" t="s">
        <v>7208</v>
      </c>
      <c r="AY504" s="66" t="s">
        <v>66</v>
      </c>
      <c r="AZ504" s="48"/>
      <c r="BA504" s="48"/>
      <c r="BB504" s="48"/>
      <c r="BC504" s="48"/>
      <c r="BD504" s="48" t="s">
        <v>4857</v>
      </c>
      <c r="BE504" s="48" t="s">
        <v>4857</v>
      </c>
      <c r="BF504" s="118" t="s">
        <v>9002</v>
      </c>
      <c r="BG504" s="118" t="s">
        <v>9002</v>
      </c>
      <c r="BH504" s="118" t="s">
        <v>9331</v>
      </c>
      <c r="BI504" s="118" t="s">
        <v>9331</v>
      </c>
      <c r="BJ504" s="117" t="s">
        <v>1167</v>
      </c>
      <c r="BK504" s="120" t="str">
        <f>VLOOKUP(Vertices[[#This Row],[State]],'Sentiment Classification'!E:G,3,FALSE)</f>
        <v>North</v>
      </c>
      <c r="BL504" s="65" t="str">
        <f>REPLACE(INDEX(GroupVertices[Group], MATCH(Vertices[[#This Row],[Vertex]],GroupVertices[Vertex],0)),1,1,"")</f>
        <v>orth</v>
      </c>
    </row>
    <row r="505" spans="1:64" x14ac:dyDescent="0.25">
      <c r="A505" s="64" t="s">
        <v>4421</v>
      </c>
      <c r="B505" s="79"/>
      <c r="C505" s="79"/>
      <c r="D505" s="87"/>
      <c r="E505" s="104"/>
      <c r="F505" s="75" t="s">
        <v>5025</v>
      </c>
      <c r="G505" s="105"/>
      <c r="H505" s="77"/>
      <c r="I505" s="90"/>
      <c r="J505" s="106"/>
      <c r="K505" s="77" t="s">
        <v>7576</v>
      </c>
      <c r="L505" s="107"/>
      <c r="M505" s="101">
        <v>3231.260498046875</v>
      </c>
      <c r="N505" s="101">
        <v>3296.111328125</v>
      </c>
      <c r="O505" s="102"/>
      <c r="P505" s="103"/>
      <c r="Q505" s="103"/>
      <c r="R505" s="73"/>
      <c r="S505" s="48">
        <v>0</v>
      </c>
      <c r="T505" s="48">
        <v>1</v>
      </c>
      <c r="U505" s="49">
        <v>0</v>
      </c>
      <c r="V505" s="49">
        <v>9.0089999999999996E-3</v>
      </c>
      <c r="W505" s="49">
        <v>0</v>
      </c>
      <c r="X505" s="49">
        <v>0.54874500000000004</v>
      </c>
      <c r="Y505" s="49">
        <v>0</v>
      </c>
      <c r="Z505" s="49">
        <v>0</v>
      </c>
      <c r="AA505" s="91">
        <v>505</v>
      </c>
      <c r="AB505" s="91"/>
      <c r="AC505" s="92"/>
      <c r="AD505" s="66" t="s">
        <v>6056</v>
      </c>
      <c r="AE505" s="66">
        <v>419</v>
      </c>
      <c r="AF505" s="66">
        <v>69</v>
      </c>
      <c r="AG505" s="66">
        <v>2489</v>
      </c>
      <c r="AH505" s="66">
        <v>4716</v>
      </c>
      <c r="AI505" s="66"/>
      <c r="AJ505" s="66" t="s">
        <v>6391</v>
      </c>
      <c r="AK505" s="66" t="s">
        <v>365</v>
      </c>
      <c r="AL505" s="69" t="s">
        <v>6669</v>
      </c>
      <c r="AM505" s="66"/>
      <c r="AN505" s="68">
        <v>42759.251273148147</v>
      </c>
      <c r="AO505" s="69" t="s">
        <v>6786</v>
      </c>
      <c r="AP505" s="66" t="b">
        <v>1</v>
      </c>
      <c r="AQ505" s="66" t="b">
        <v>0</v>
      </c>
      <c r="AR505" s="66" t="b">
        <v>1</v>
      </c>
      <c r="AS505" s="66" t="s">
        <v>297</v>
      </c>
      <c r="AT505" s="66">
        <v>2</v>
      </c>
      <c r="AU505" s="66"/>
      <c r="AV505" s="66" t="b">
        <v>0</v>
      </c>
      <c r="AW505" s="66" t="s">
        <v>423</v>
      </c>
      <c r="AX505" s="69" t="s">
        <v>7209</v>
      </c>
      <c r="AY505" s="66" t="s">
        <v>66</v>
      </c>
      <c r="AZ505" s="48"/>
      <c r="BA505" s="48"/>
      <c r="BB505" s="48"/>
      <c r="BC505" s="48"/>
      <c r="BD505" s="48" t="s">
        <v>4857</v>
      </c>
      <c r="BE505" s="48" t="s">
        <v>4857</v>
      </c>
      <c r="BF505" s="118" t="s">
        <v>9002</v>
      </c>
      <c r="BG505" s="118" t="s">
        <v>9002</v>
      </c>
      <c r="BH505" s="118" t="s">
        <v>9331</v>
      </c>
      <c r="BI505" s="118" t="s">
        <v>9331</v>
      </c>
      <c r="BJ505" s="117" t="s">
        <v>1167</v>
      </c>
      <c r="BK505" s="120" t="str">
        <f>VLOOKUP(Vertices[[#This Row],[State]],'Sentiment Classification'!E:G,3,FALSE)</f>
        <v>North</v>
      </c>
      <c r="BL505" s="65" t="str">
        <f>REPLACE(INDEX(GroupVertices[Group], MATCH(Vertices[[#This Row],[Vertex]],GroupVertices[Vertex],0)),1,1,"")</f>
        <v>orth</v>
      </c>
    </row>
    <row r="506" spans="1:64" x14ac:dyDescent="0.25">
      <c r="A506" s="64" t="s">
        <v>4422</v>
      </c>
      <c r="B506" s="79"/>
      <c r="C506" s="79"/>
      <c r="D506" s="87"/>
      <c r="E506" s="104"/>
      <c r="F506" s="75" t="s">
        <v>5026</v>
      </c>
      <c r="G506" s="105"/>
      <c r="H506" s="77"/>
      <c r="I506" s="90"/>
      <c r="J506" s="106"/>
      <c r="K506" s="77" t="s">
        <v>7577</v>
      </c>
      <c r="L506" s="107"/>
      <c r="M506" s="101">
        <v>3550.416259765625</v>
      </c>
      <c r="N506" s="101">
        <v>2877.411376953125</v>
      </c>
      <c r="O506" s="102"/>
      <c r="P506" s="103"/>
      <c r="Q506" s="103"/>
      <c r="R506" s="73"/>
      <c r="S506" s="48">
        <v>0</v>
      </c>
      <c r="T506" s="48">
        <v>1</v>
      </c>
      <c r="U506" s="49">
        <v>0</v>
      </c>
      <c r="V506" s="49">
        <v>9.0089999999999996E-3</v>
      </c>
      <c r="W506" s="49">
        <v>0</v>
      </c>
      <c r="X506" s="49">
        <v>0.54874500000000004</v>
      </c>
      <c r="Y506" s="49">
        <v>0</v>
      </c>
      <c r="Z506" s="49">
        <v>0</v>
      </c>
      <c r="AA506" s="91">
        <v>506</v>
      </c>
      <c r="AB506" s="91"/>
      <c r="AC506" s="92"/>
      <c r="AD506" s="66" t="s">
        <v>6057</v>
      </c>
      <c r="AE506" s="66">
        <v>219</v>
      </c>
      <c r="AF506" s="66">
        <v>124</v>
      </c>
      <c r="AG506" s="66">
        <v>1075</v>
      </c>
      <c r="AH506" s="66">
        <v>562</v>
      </c>
      <c r="AI506" s="66"/>
      <c r="AJ506" s="66" t="s">
        <v>6392</v>
      </c>
      <c r="AK506" s="66" t="s">
        <v>2311</v>
      </c>
      <c r="AL506" s="66"/>
      <c r="AM506" s="66"/>
      <c r="AN506" s="68">
        <v>42612.436481481483</v>
      </c>
      <c r="AO506" s="69" t="s">
        <v>6787</v>
      </c>
      <c r="AP506" s="66" t="b">
        <v>1</v>
      </c>
      <c r="AQ506" s="66" t="b">
        <v>0</v>
      </c>
      <c r="AR506" s="66" t="b">
        <v>0</v>
      </c>
      <c r="AS506" s="66" t="s">
        <v>297</v>
      </c>
      <c r="AT506" s="66">
        <v>2</v>
      </c>
      <c r="AU506" s="66"/>
      <c r="AV506" s="66" t="b">
        <v>0</v>
      </c>
      <c r="AW506" s="66" t="s">
        <v>423</v>
      </c>
      <c r="AX506" s="69" t="s">
        <v>7210</v>
      </c>
      <c r="AY506" s="66" t="s">
        <v>66</v>
      </c>
      <c r="AZ506" s="48"/>
      <c r="BA506" s="48"/>
      <c r="BB506" s="48"/>
      <c r="BC506" s="48"/>
      <c r="BD506" s="48" t="s">
        <v>4857</v>
      </c>
      <c r="BE506" s="48" t="s">
        <v>4857</v>
      </c>
      <c r="BF506" s="118" t="s">
        <v>9002</v>
      </c>
      <c r="BG506" s="118" t="s">
        <v>9002</v>
      </c>
      <c r="BH506" s="118" t="s">
        <v>9331</v>
      </c>
      <c r="BI506" s="118" t="s">
        <v>9331</v>
      </c>
      <c r="BJ506" s="117" t="s">
        <v>1167</v>
      </c>
      <c r="BK506" s="120" t="str">
        <f>VLOOKUP(Vertices[[#This Row],[State]],'Sentiment Classification'!E:G,3,FALSE)</f>
        <v>North</v>
      </c>
      <c r="BL506" s="65" t="str">
        <f>REPLACE(INDEX(GroupVertices[Group], MATCH(Vertices[[#This Row],[Vertex]],GroupVertices[Vertex],0)),1,1,"")</f>
        <v>orth</v>
      </c>
    </row>
    <row r="507" spans="1:64" x14ac:dyDescent="0.25">
      <c r="A507" s="64" t="s">
        <v>4423</v>
      </c>
      <c r="B507" s="79"/>
      <c r="C507" s="79"/>
      <c r="D507" s="87"/>
      <c r="E507" s="104"/>
      <c r="F507" s="75" t="s">
        <v>5027</v>
      </c>
      <c r="G507" s="105"/>
      <c r="H507" s="77"/>
      <c r="I507" s="90"/>
      <c r="J507" s="106"/>
      <c r="K507" s="77" t="s">
        <v>7578</v>
      </c>
      <c r="L507" s="107"/>
      <c r="M507" s="101">
        <v>1672.5797119140625</v>
      </c>
      <c r="N507" s="101">
        <v>2516.75341796875</v>
      </c>
      <c r="O507" s="102"/>
      <c r="P507" s="103"/>
      <c r="Q507" s="103"/>
      <c r="R507" s="73"/>
      <c r="S507" s="48">
        <v>0</v>
      </c>
      <c r="T507" s="48">
        <v>1</v>
      </c>
      <c r="U507" s="49">
        <v>0</v>
      </c>
      <c r="V507" s="49">
        <v>4.2189999999999997E-3</v>
      </c>
      <c r="W507" s="49">
        <v>7.1570000000000002E-3</v>
      </c>
      <c r="X507" s="49">
        <v>0.54440100000000002</v>
      </c>
      <c r="Y507" s="49">
        <v>0</v>
      </c>
      <c r="Z507" s="49">
        <v>0</v>
      </c>
      <c r="AA507" s="91">
        <v>507</v>
      </c>
      <c r="AB507" s="91"/>
      <c r="AC507" s="92"/>
      <c r="AD507" s="66" t="s">
        <v>6058</v>
      </c>
      <c r="AE507" s="66">
        <v>65</v>
      </c>
      <c r="AF507" s="66">
        <v>25</v>
      </c>
      <c r="AG507" s="66">
        <v>92</v>
      </c>
      <c r="AH507" s="66">
        <v>43</v>
      </c>
      <c r="AI507" s="66"/>
      <c r="AJ507" s="66" t="s">
        <v>6393</v>
      </c>
      <c r="AK507" s="66" t="s">
        <v>364</v>
      </c>
      <c r="AL507" s="66"/>
      <c r="AM507" s="66"/>
      <c r="AN507" s="68">
        <v>42367.51358796296</v>
      </c>
      <c r="AO507" s="69" t="s">
        <v>6788</v>
      </c>
      <c r="AP507" s="66" t="b">
        <v>1</v>
      </c>
      <c r="AQ507" s="66" t="b">
        <v>0</v>
      </c>
      <c r="AR507" s="66" t="b">
        <v>0</v>
      </c>
      <c r="AS507" s="66" t="s">
        <v>297</v>
      </c>
      <c r="AT507" s="66">
        <v>0</v>
      </c>
      <c r="AU507" s="66"/>
      <c r="AV507" s="66" t="b">
        <v>0</v>
      </c>
      <c r="AW507" s="66" t="s">
        <v>423</v>
      </c>
      <c r="AX507" s="69" t="s">
        <v>7211</v>
      </c>
      <c r="AY507" s="66" t="s">
        <v>66</v>
      </c>
      <c r="AZ507" s="48"/>
      <c r="BA507" s="48"/>
      <c r="BB507" s="48"/>
      <c r="BC507" s="48"/>
      <c r="BD507" s="48" t="s">
        <v>4854</v>
      </c>
      <c r="BE507" s="48" t="s">
        <v>4854</v>
      </c>
      <c r="BF507" s="118" t="s">
        <v>8999</v>
      </c>
      <c r="BG507" s="118" t="s">
        <v>8999</v>
      </c>
      <c r="BH507" s="118" t="s">
        <v>9328</v>
      </c>
      <c r="BI507" s="118" t="s">
        <v>9328</v>
      </c>
      <c r="BJ507" s="117" t="s">
        <v>1167</v>
      </c>
      <c r="BK507" s="120" t="str">
        <f>VLOOKUP(Vertices[[#This Row],[State]],'Sentiment Classification'!E:G,3,FALSE)</f>
        <v>North</v>
      </c>
      <c r="BL507" s="65" t="str">
        <f>REPLACE(INDEX(GroupVertices[Group], MATCH(Vertices[[#This Row],[Vertex]],GroupVertices[Vertex],0)),1,1,"")</f>
        <v>orth</v>
      </c>
    </row>
    <row r="508" spans="1:64" x14ac:dyDescent="0.25">
      <c r="A508" s="64" t="s">
        <v>4424</v>
      </c>
      <c r="B508" s="79"/>
      <c r="C508" s="79"/>
      <c r="D508" s="87"/>
      <c r="E508" s="104"/>
      <c r="F508" s="75" t="s">
        <v>5028</v>
      </c>
      <c r="G508" s="105"/>
      <c r="H508" s="77"/>
      <c r="I508" s="90"/>
      <c r="J508" s="106"/>
      <c r="K508" s="77" t="s">
        <v>7579</v>
      </c>
      <c r="L508" s="107"/>
      <c r="M508" s="101">
        <v>6054.06103515625</v>
      </c>
      <c r="N508" s="101">
        <v>8983.8388671875</v>
      </c>
      <c r="O508" s="102"/>
      <c r="P508" s="103"/>
      <c r="Q508" s="103"/>
      <c r="R508" s="73"/>
      <c r="S508" s="48"/>
      <c r="T508" s="48"/>
      <c r="U508" s="49"/>
      <c r="V508" s="49"/>
      <c r="W508" s="49"/>
      <c r="X508" s="49"/>
      <c r="Y508" s="49"/>
      <c r="Z508" s="49"/>
      <c r="AA508" s="91">
        <v>508</v>
      </c>
      <c r="AB508" s="91"/>
      <c r="AC508" s="92"/>
      <c r="AD508" s="66" t="s">
        <v>6059</v>
      </c>
      <c r="AE508" s="66">
        <v>99</v>
      </c>
      <c r="AF508" s="66">
        <v>37328</v>
      </c>
      <c r="AG508" s="66">
        <v>9041</v>
      </c>
      <c r="AH508" s="66">
        <v>136</v>
      </c>
      <c r="AI508" s="66">
        <v>19800</v>
      </c>
      <c r="AJ508" s="66" t="s">
        <v>6394</v>
      </c>
      <c r="AK508" s="66" t="s">
        <v>6561</v>
      </c>
      <c r="AL508" s="69" t="s">
        <v>6670</v>
      </c>
      <c r="AM508" s="66" t="s">
        <v>363</v>
      </c>
      <c r="AN508" s="68">
        <v>40760.657500000001</v>
      </c>
      <c r="AO508" s="69" t="s">
        <v>6789</v>
      </c>
      <c r="AP508" s="66" t="b">
        <v>0</v>
      </c>
      <c r="AQ508" s="66" t="b">
        <v>0</v>
      </c>
      <c r="AR508" s="66" t="b">
        <v>0</v>
      </c>
      <c r="AS508" s="66" t="s">
        <v>297</v>
      </c>
      <c r="AT508" s="66">
        <v>105</v>
      </c>
      <c r="AU508" s="69" t="s">
        <v>1253</v>
      </c>
      <c r="AV508" s="66" t="b">
        <v>0</v>
      </c>
      <c r="AW508" s="66" t="s">
        <v>423</v>
      </c>
      <c r="AX508" s="69" t="s">
        <v>7212</v>
      </c>
      <c r="AY508" s="66" t="s">
        <v>66</v>
      </c>
      <c r="AZ508" s="48"/>
      <c r="BA508" s="48"/>
      <c r="BB508" s="48"/>
      <c r="BC508" s="48"/>
      <c r="BD508" s="48"/>
      <c r="BE508" s="48"/>
      <c r="BF508" s="118"/>
      <c r="BG508" s="118"/>
      <c r="BH508" s="118"/>
      <c r="BI508" s="118"/>
      <c r="BJ508" s="117" t="s">
        <v>1167</v>
      </c>
      <c r="BK508" s="120" t="str">
        <f>VLOOKUP(Vertices[[#This Row],[State]],'Sentiment Classification'!E:G,3,FALSE)</f>
        <v>North</v>
      </c>
      <c r="BL508" s="65" t="s">
        <v>9475</v>
      </c>
    </row>
    <row r="509" spans="1:64" x14ac:dyDescent="0.25">
      <c r="A509" s="64" t="s">
        <v>4425</v>
      </c>
      <c r="B509" s="79"/>
      <c r="C509" s="79"/>
      <c r="D509" s="87"/>
      <c r="E509" s="104"/>
      <c r="F509" s="75" t="s">
        <v>5029</v>
      </c>
      <c r="G509" s="105"/>
      <c r="H509" s="77"/>
      <c r="I509" s="90"/>
      <c r="J509" s="106"/>
      <c r="K509" s="77" t="s">
        <v>7580</v>
      </c>
      <c r="L509" s="107"/>
      <c r="M509" s="101">
        <v>4115.75146484375</v>
      </c>
      <c r="N509" s="101">
        <v>3570.46484375</v>
      </c>
      <c r="O509" s="102"/>
      <c r="P509" s="103"/>
      <c r="Q509" s="103"/>
      <c r="R509" s="73"/>
      <c r="S509" s="48">
        <v>0</v>
      </c>
      <c r="T509" s="48">
        <v>1</v>
      </c>
      <c r="U509" s="49">
        <v>0</v>
      </c>
      <c r="V509" s="49">
        <v>9.0089999999999996E-3</v>
      </c>
      <c r="W509" s="49">
        <v>0</v>
      </c>
      <c r="X509" s="49">
        <v>0.54874500000000004</v>
      </c>
      <c r="Y509" s="49">
        <v>0</v>
      </c>
      <c r="Z509" s="49">
        <v>0</v>
      </c>
      <c r="AA509" s="91">
        <v>509</v>
      </c>
      <c r="AB509" s="91"/>
      <c r="AC509" s="92"/>
      <c r="AD509" s="66" t="s">
        <v>6060</v>
      </c>
      <c r="AE509" s="66">
        <v>198</v>
      </c>
      <c r="AF509" s="66">
        <v>146</v>
      </c>
      <c r="AG509" s="66">
        <v>203</v>
      </c>
      <c r="AH509" s="66">
        <v>117</v>
      </c>
      <c r="AI509" s="66">
        <v>19800</v>
      </c>
      <c r="AJ509" s="66" t="s">
        <v>6395</v>
      </c>
      <c r="AK509" s="66" t="s">
        <v>2512</v>
      </c>
      <c r="AL509" s="69" t="s">
        <v>6671</v>
      </c>
      <c r="AM509" s="66" t="s">
        <v>477</v>
      </c>
      <c r="AN509" s="68">
        <v>41085.579594907409</v>
      </c>
      <c r="AO509" s="69" t="s">
        <v>6790</v>
      </c>
      <c r="AP509" s="66" t="b">
        <v>0</v>
      </c>
      <c r="AQ509" s="66" t="b">
        <v>0</v>
      </c>
      <c r="AR509" s="66" t="b">
        <v>1</v>
      </c>
      <c r="AS509" s="66" t="s">
        <v>297</v>
      </c>
      <c r="AT509" s="66">
        <v>0</v>
      </c>
      <c r="AU509" s="69" t="s">
        <v>1947</v>
      </c>
      <c r="AV509" s="66" t="b">
        <v>0</v>
      </c>
      <c r="AW509" s="66" t="s">
        <v>423</v>
      </c>
      <c r="AX509" s="69" t="s">
        <v>7213</v>
      </c>
      <c r="AY509" s="66" t="s">
        <v>66</v>
      </c>
      <c r="AZ509" s="48"/>
      <c r="BA509" s="48"/>
      <c r="BB509" s="48"/>
      <c r="BC509" s="48"/>
      <c r="BD509" s="48" t="s">
        <v>4857</v>
      </c>
      <c r="BE509" s="48" t="s">
        <v>4857</v>
      </c>
      <c r="BF509" s="118" t="s">
        <v>9002</v>
      </c>
      <c r="BG509" s="118" t="s">
        <v>9002</v>
      </c>
      <c r="BH509" s="118" t="s">
        <v>9331</v>
      </c>
      <c r="BI509" s="118" t="s">
        <v>9331</v>
      </c>
      <c r="BJ509" s="117" t="s">
        <v>1167</v>
      </c>
      <c r="BK509" s="120" t="str">
        <f>VLOOKUP(Vertices[[#This Row],[State]],'Sentiment Classification'!E:G,3,FALSE)</f>
        <v>North</v>
      </c>
      <c r="BL509" s="65" t="str">
        <f>REPLACE(INDEX(GroupVertices[Group], MATCH(Vertices[[#This Row],[Vertex]],GroupVertices[Vertex],0)),1,1,"")</f>
        <v>orth</v>
      </c>
    </row>
    <row r="510" spans="1:64" x14ac:dyDescent="0.25">
      <c r="A510" s="64" t="s">
        <v>4426</v>
      </c>
      <c r="B510" s="79"/>
      <c r="C510" s="79"/>
      <c r="D510" s="87"/>
      <c r="E510" s="104"/>
      <c r="F510" s="75" t="s">
        <v>5030</v>
      </c>
      <c r="G510" s="105"/>
      <c r="H510" s="77"/>
      <c r="I510" s="90"/>
      <c r="J510" s="106"/>
      <c r="K510" s="77" t="s">
        <v>7581</v>
      </c>
      <c r="L510" s="107"/>
      <c r="M510" s="101">
        <v>4149.9609375</v>
      </c>
      <c r="N510" s="101">
        <v>3792.8046875</v>
      </c>
      <c r="O510" s="102"/>
      <c r="P510" s="103"/>
      <c r="Q510" s="103"/>
      <c r="R510" s="73"/>
      <c r="S510" s="48">
        <v>0</v>
      </c>
      <c r="T510" s="48">
        <v>1</v>
      </c>
      <c r="U510" s="49">
        <v>0</v>
      </c>
      <c r="V510" s="49">
        <v>9.0089999999999996E-3</v>
      </c>
      <c r="W510" s="49">
        <v>0</v>
      </c>
      <c r="X510" s="49">
        <v>0.54874500000000004</v>
      </c>
      <c r="Y510" s="49">
        <v>0</v>
      </c>
      <c r="Z510" s="49">
        <v>0</v>
      </c>
      <c r="AA510" s="91">
        <v>510</v>
      </c>
      <c r="AB510" s="91"/>
      <c r="AC510" s="92"/>
      <c r="AD510" s="66" t="s">
        <v>6061</v>
      </c>
      <c r="AE510" s="66">
        <v>38</v>
      </c>
      <c r="AF510" s="66">
        <v>17</v>
      </c>
      <c r="AG510" s="66">
        <v>318</v>
      </c>
      <c r="AH510" s="66">
        <v>977</v>
      </c>
      <c r="AI510" s="66">
        <v>-25200</v>
      </c>
      <c r="AJ510" s="66"/>
      <c r="AK510" s="66"/>
      <c r="AL510" s="66"/>
      <c r="AM510" s="66" t="s">
        <v>391</v>
      </c>
      <c r="AN510" s="68">
        <v>40418.597557870373</v>
      </c>
      <c r="AO510" s="66"/>
      <c r="AP510" s="66" t="b">
        <v>1</v>
      </c>
      <c r="AQ510" s="66" t="b">
        <v>0</v>
      </c>
      <c r="AR510" s="66" t="b">
        <v>0</v>
      </c>
      <c r="AS510" s="66" t="s">
        <v>297</v>
      </c>
      <c r="AT510" s="66">
        <v>0</v>
      </c>
      <c r="AU510" s="69" t="s">
        <v>409</v>
      </c>
      <c r="AV510" s="66" t="b">
        <v>0</v>
      </c>
      <c r="AW510" s="66" t="s">
        <v>423</v>
      </c>
      <c r="AX510" s="69" t="s">
        <v>7214</v>
      </c>
      <c r="AY510" s="66" t="s">
        <v>66</v>
      </c>
      <c r="AZ510" s="48"/>
      <c r="BA510" s="48"/>
      <c r="BB510" s="48"/>
      <c r="BC510" s="48"/>
      <c r="BD510" s="48" t="s">
        <v>4857</v>
      </c>
      <c r="BE510" s="48" t="s">
        <v>4857</v>
      </c>
      <c r="BF510" s="118" t="s">
        <v>9002</v>
      </c>
      <c r="BG510" s="118" t="s">
        <v>9002</v>
      </c>
      <c r="BH510" s="118" t="s">
        <v>9331</v>
      </c>
      <c r="BI510" s="118" t="s">
        <v>9331</v>
      </c>
      <c r="BJ510" s="117" t="s">
        <v>1167</v>
      </c>
      <c r="BK510" s="120" t="str">
        <f>VLOOKUP(Vertices[[#This Row],[State]],'Sentiment Classification'!E:G,3,FALSE)</f>
        <v>North</v>
      </c>
      <c r="BL510" s="65" t="str">
        <f>REPLACE(INDEX(GroupVertices[Group], MATCH(Vertices[[#This Row],[Vertex]],GroupVertices[Vertex],0)),1,1,"")</f>
        <v>orth</v>
      </c>
    </row>
    <row r="511" spans="1:64" x14ac:dyDescent="0.25">
      <c r="A511" s="64" t="s">
        <v>4427</v>
      </c>
      <c r="B511" s="79"/>
      <c r="C511" s="79"/>
      <c r="D511" s="87"/>
      <c r="E511" s="104"/>
      <c r="F511" s="75" t="s">
        <v>5031</v>
      </c>
      <c r="G511" s="105"/>
      <c r="H511" s="77"/>
      <c r="I511" s="90"/>
      <c r="J511" s="106"/>
      <c r="K511" s="77" t="s">
        <v>7582</v>
      </c>
      <c r="L511" s="107"/>
      <c r="M511" s="101">
        <v>3138.41748046875</v>
      </c>
      <c r="N511" s="101">
        <v>4127.2158203125</v>
      </c>
      <c r="O511" s="102"/>
      <c r="P511" s="103"/>
      <c r="Q511" s="103"/>
      <c r="R511" s="73"/>
      <c r="S511" s="48">
        <v>0</v>
      </c>
      <c r="T511" s="48">
        <v>1</v>
      </c>
      <c r="U511" s="49">
        <v>0</v>
      </c>
      <c r="V511" s="49">
        <v>9.0089999999999996E-3</v>
      </c>
      <c r="W511" s="49">
        <v>0</v>
      </c>
      <c r="X511" s="49">
        <v>0.54874500000000004</v>
      </c>
      <c r="Y511" s="49">
        <v>0</v>
      </c>
      <c r="Z511" s="49">
        <v>0</v>
      </c>
      <c r="AA511" s="91">
        <v>511</v>
      </c>
      <c r="AB511" s="91"/>
      <c r="AC511" s="92"/>
      <c r="AD511" s="66" t="s">
        <v>6062</v>
      </c>
      <c r="AE511" s="66">
        <v>220</v>
      </c>
      <c r="AF511" s="66">
        <v>165</v>
      </c>
      <c r="AG511" s="66">
        <v>3255</v>
      </c>
      <c r="AH511" s="66">
        <v>4156</v>
      </c>
      <c r="AI511" s="66">
        <v>19800</v>
      </c>
      <c r="AJ511" s="66" t="s">
        <v>6396</v>
      </c>
      <c r="AK511" s="66"/>
      <c r="AL511" s="66"/>
      <c r="AM511" s="66" t="s">
        <v>388</v>
      </c>
      <c r="AN511" s="68">
        <v>40177.505937499998</v>
      </c>
      <c r="AO511" s="69" t="s">
        <v>6791</v>
      </c>
      <c r="AP511" s="66" t="b">
        <v>0</v>
      </c>
      <c r="AQ511" s="66" t="b">
        <v>0</v>
      </c>
      <c r="AR511" s="66" t="b">
        <v>1</v>
      </c>
      <c r="AS511" s="66" t="s">
        <v>297</v>
      </c>
      <c r="AT511" s="66">
        <v>6</v>
      </c>
      <c r="AU511" s="69" t="s">
        <v>6953</v>
      </c>
      <c r="AV511" s="66" t="b">
        <v>0</v>
      </c>
      <c r="AW511" s="66" t="s">
        <v>423</v>
      </c>
      <c r="AX511" s="69" t="s">
        <v>7215</v>
      </c>
      <c r="AY511" s="66" t="s">
        <v>66</v>
      </c>
      <c r="AZ511" s="48"/>
      <c r="BA511" s="48"/>
      <c r="BB511" s="48"/>
      <c r="BC511" s="48"/>
      <c r="BD511" s="48" t="s">
        <v>4857</v>
      </c>
      <c r="BE511" s="48" t="s">
        <v>4857</v>
      </c>
      <c r="BF511" s="118" t="s">
        <v>9002</v>
      </c>
      <c r="BG511" s="118" t="s">
        <v>9002</v>
      </c>
      <c r="BH511" s="118" t="s">
        <v>9331</v>
      </c>
      <c r="BI511" s="118" t="s">
        <v>9331</v>
      </c>
      <c r="BJ511" s="117" t="s">
        <v>1167</v>
      </c>
      <c r="BK511" s="120" t="str">
        <f>VLOOKUP(Vertices[[#This Row],[State]],'Sentiment Classification'!E:G,3,FALSE)</f>
        <v>North</v>
      </c>
      <c r="BL511" s="65" t="str">
        <f>REPLACE(INDEX(GroupVertices[Group], MATCH(Vertices[[#This Row],[Vertex]],GroupVertices[Vertex],0)),1,1,"")</f>
        <v>orth</v>
      </c>
    </row>
    <row r="512" spans="1:64" x14ac:dyDescent="0.25">
      <c r="A512" s="64" t="s">
        <v>4428</v>
      </c>
      <c r="B512" s="79"/>
      <c r="C512" s="79"/>
      <c r="D512" s="87"/>
      <c r="E512" s="104"/>
      <c r="F512" s="75" t="s">
        <v>5032</v>
      </c>
      <c r="G512" s="105"/>
      <c r="H512" s="77"/>
      <c r="I512" s="90"/>
      <c r="J512" s="106"/>
      <c r="K512" s="77" t="s">
        <v>7583</v>
      </c>
      <c r="L512" s="107"/>
      <c r="M512" s="101">
        <v>2587.546142578125</v>
      </c>
      <c r="N512" s="101">
        <v>3757.06005859375</v>
      </c>
      <c r="O512" s="102"/>
      <c r="P512" s="103"/>
      <c r="Q512" s="103"/>
      <c r="R512" s="73"/>
      <c r="S512" s="48">
        <v>0</v>
      </c>
      <c r="T512" s="48">
        <v>1</v>
      </c>
      <c r="U512" s="49">
        <v>0</v>
      </c>
      <c r="V512" s="49">
        <v>9.0089999999999996E-3</v>
      </c>
      <c r="W512" s="49">
        <v>0</v>
      </c>
      <c r="X512" s="49">
        <v>0.54874500000000004</v>
      </c>
      <c r="Y512" s="49">
        <v>0</v>
      </c>
      <c r="Z512" s="49">
        <v>0</v>
      </c>
      <c r="AA512" s="91">
        <v>512</v>
      </c>
      <c r="AB512" s="91"/>
      <c r="AC512" s="92"/>
      <c r="AD512" s="66" t="s">
        <v>6063</v>
      </c>
      <c r="AE512" s="66">
        <v>80</v>
      </c>
      <c r="AF512" s="66">
        <v>25</v>
      </c>
      <c r="AG512" s="66">
        <v>43</v>
      </c>
      <c r="AH512" s="66">
        <v>54</v>
      </c>
      <c r="AI512" s="66">
        <v>19800</v>
      </c>
      <c r="AJ512" s="66" t="s">
        <v>6397</v>
      </c>
      <c r="AK512" s="66" t="s">
        <v>1026</v>
      </c>
      <c r="AL512" s="66"/>
      <c r="AM512" s="66" t="s">
        <v>363</v>
      </c>
      <c r="AN512" s="68">
        <v>40764.534074074072</v>
      </c>
      <c r="AO512" s="66"/>
      <c r="AP512" s="66" t="b">
        <v>0</v>
      </c>
      <c r="AQ512" s="66" t="b">
        <v>0</v>
      </c>
      <c r="AR512" s="66" t="b">
        <v>0</v>
      </c>
      <c r="AS512" s="66" t="s">
        <v>297</v>
      </c>
      <c r="AT512" s="66">
        <v>0</v>
      </c>
      <c r="AU512" s="69" t="s">
        <v>409</v>
      </c>
      <c r="AV512" s="66" t="b">
        <v>0</v>
      </c>
      <c r="AW512" s="66" t="s">
        <v>423</v>
      </c>
      <c r="AX512" s="69" t="s">
        <v>7216</v>
      </c>
      <c r="AY512" s="66" t="s">
        <v>66</v>
      </c>
      <c r="AZ512" s="48"/>
      <c r="BA512" s="48"/>
      <c r="BB512" s="48"/>
      <c r="BC512" s="48"/>
      <c r="BD512" s="48" t="s">
        <v>4857</v>
      </c>
      <c r="BE512" s="48" t="s">
        <v>4857</v>
      </c>
      <c r="BF512" s="118" t="s">
        <v>9002</v>
      </c>
      <c r="BG512" s="118" t="s">
        <v>9002</v>
      </c>
      <c r="BH512" s="118" t="s">
        <v>9331</v>
      </c>
      <c r="BI512" s="118" t="s">
        <v>9331</v>
      </c>
      <c r="BJ512" s="117" t="s">
        <v>1167</v>
      </c>
      <c r="BK512" s="120" t="str">
        <f>VLOOKUP(Vertices[[#This Row],[State]],'Sentiment Classification'!E:G,3,FALSE)</f>
        <v>North</v>
      </c>
      <c r="BL512" s="65" t="str">
        <f>REPLACE(INDEX(GroupVertices[Group], MATCH(Vertices[[#This Row],[Vertex]],GroupVertices[Vertex],0)),1,1,"")</f>
        <v>orth</v>
      </c>
    </row>
    <row r="513" spans="1:64" x14ac:dyDescent="0.25">
      <c r="A513" s="64" t="s">
        <v>4429</v>
      </c>
      <c r="B513" s="79"/>
      <c r="C513" s="79"/>
      <c r="D513" s="87"/>
      <c r="E513" s="104"/>
      <c r="F513" s="75" t="s">
        <v>5033</v>
      </c>
      <c r="G513" s="105"/>
      <c r="H513" s="77"/>
      <c r="I513" s="90"/>
      <c r="J513" s="106"/>
      <c r="K513" s="77" t="s">
        <v>7584</v>
      </c>
      <c r="L513" s="107"/>
      <c r="M513" s="101">
        <v>3108.682861328125</v>
      </c>
      <c r="N513" s="101">
        <v>3755.77490234375</v>
      </c>
      <c r="O513" s="102"/>
      <c r="P513" s="103"/>
      <c r="Q513" s="103"/>
      <c r="R513" s="73"/>
      <c r="S513" s="48">
        <v>0</v>
      </c>
      <c r="T513" s="48">
        <v>1</v>
      </c>
      <c r="U513" s="49">
        <v>0</v>
      </c>
      <c r="V513" s="49">
        <v>4.2189999999999997E-3</v>
      </c>
      <c r="W513" s="49">
        <v>7.1570000000000002E-3</v>
      </c>
      <c r="X513" s="49">
        <v>0.54440100000000002</v>
      </c>
      <c r="Y513" s="49">
        <v>0</v>
      </c>
      <c r="Z513" s="49">
        <v>0</v>
      </c>
      <c r="AA513" s="91">
        <v>513</v>
      </c>
      <c r="AB513" s="91"/>
      <c r="AC513" s="92"/>
      <c r="AD513" s="66" t="s">
        <v>6064</v>
      </c>
      <c r="AE513" s="66">
        <v>76</v>
      </c>
      <c r="AF513" s="66">
        <v>585</v>
      </c>
      <c r="AG513" s="66">
        <v>43441</v>
      </c>
      <c r="AH513" s="66">
        <v>5018</v>
      </c>
      <c r="AI513" s="66">
        <v>19800</v>
      </c>
      <c r="AJ513" s="66" t="s">
        <v>6398</v>
      </c>
      <c r="AK513" s="66" t="s">
        <v>6562</v>
      </c>
      <c r="AL513" s="69" t="s">
        <v>6672</v>
      </c>
      <c r="AM513" s="66" t="s">
        <v>363</v>
      </c>
      <c r="AN513" s="68">
        <v>41106.672106481485</v>
      </c>
      <c r="AO513" s="69" t="s">
        <v>6792</v>
      </c>
      <c r="AP513" s="66" t="b">
        <v>0</v>
      </c>
      <c r="AQ513" s="66" t="b">
        <v>0</v>
      </c>
      <c r="AR513" s="66" t="b">
        <v>1</v>
      </c>
      <c r="AS513" s="66" t="s">
        <v>297</v>
      </c>
      <c r="AT513" s="66">
        <v>30</v>
      </c>
      <c r="AU513" s="69" t="s">
        <v>409</v>
      </c>
      <c r="AV513" s="66" t="b">
        <v>0</v>
      </c>
      <c r="AW513" s="66" t="s">
        <v>423</v>
      </c>
      <c r="AX513" s="69" t="s">
        <v>7217</v>
      </c>
      <c r="AY513" s="66" t="s">
        <v>66</v>
      </c>
      <c r="AZ513" s="48"/>
      <c r="BA513" s="48"/>
      <c r="BB513" s="48"/>
      <c r="BC513" s="48"/>
      <c r="BD513" s="48" t="s">
        <v>4854</v>
      </c>
      <c r="BE513" s="48" t="s">
        <v>4854</v>
      </c>
      <c r="BF513" s="118" t="s">
        <v>8999</v>
      </c>
      <c r="BG513" s="118" t="s">
        <v>8999</v>
      </c>
      <c r="BH513" s="118" t="s">
        <v>9328</v>
      </c>
      <c r="BI513" s="118" t="s">
        <v>9328</v>
      </c>
      <c r="BJ513" s="117" t="s">
        <v>1167</v>
      </c>
      <c r="BK513" s="120" t="str">
        <f>VLOOKUP(Vertices[[#This Row],[State]],'Sentiment Classification'!E:G,3,FALSE)</f>
        <v>North</v>
      </c>
      <c r="BL513" s="65" t="str">
        <f>REPLACE(INDEX(GroupVertices[Group], MATCH(Vertices[[#This Row],[Vertex]],GroupVertices[Vertex],0)),1,1,"")</f>
        <v>orth</v>
      </c>
    </row>
    <row r="514" spans="1:64" x14ac:dyDescent="0.25">
      <c r="A514" s="64" t="s">
        <v>4430</v>
      </c>
      <c r="B514" s="79"/>
      <c r="C514" s="79"/>
      <c r="D514" s="87"/>
      <c r="E514" s="104"/>
      <c r="F514" s="75" t="s">
        <v>5034</v>
      </c>
      <c r="G514" s="105"/>
      <c r="H514" s="77"/>
      <c r="I514" s="90"/>
      <c r="J514" s="106"/>
      <c r="K514" s="77" t="s">
        <v>7585</v>
      </c>
      <c r="L514" s="107"/>
      <c r="M514" s="101">
        <v>2905.767822265625</v>
      </c>
      <c r="N514" s="101">
        <v>3658.421142578125</v>
      </c>
      <c r="O514" s="102"/>
      <c r="P514" s="103"/>
      <c r="Q514" s="103"/>
      <c r="R514" s="73"/>
      <c r="S514" s="48">
        <v>0</v>
      </c>
      <c r="T514" s="48">
        <v>1</v>
      </c>
      <c r="U514" s="49">
        <v>0</v>
      </c>
      <c r="V514" s="49">
        <v>9.0089999999999996E-3</v>
      </c>
      <c r="W514" s="49">
        <v>0</v>
      </c>
      <c r="X514" s="49">
        <v>0.54874500000000004</v>
      </c>
      <c r="Y514" s="49">
        <v>0</v>
      </c>
      <c r="Z514" s="49">
        <v>0</v>
      </c>
      <c r="AA514" s="91">
        <v>514</v>
      </c>
      <c r="AB514" s="91"/>
      <c r="AC514" s="92"/>
      <c r="AD514" s="66" t="s">
        <v>6065</v>
      </c>
      <c r="AE514" s="66">
        <v>94</v>
      </c>
      <c r="AF514" s="66">
        <v>360</v>
      </c>
      <c r="AG514" s="66">
        <v>27479</v>
      </c>
      <c r="AH514" s="66">
        <v>3511</v>
      </c>
      <c r="AI514" s="66">
        <v>19800</v>
      </c>
      <c r="AJ514" s="66" t="s">
        <v>6399</v>
      </c>
      <c r="AK514" s="66" t="s">
        <v>6563</v>
      </c>
      <c r="AL514" s="66"/>
      <c r="AM514" s="66" t="s">
        <v>477</v>
      </c>
      <c r="AN514" s="68">
        <v>40215.637407407405</v>
      </c>
      <c r="AO514" s="69" t="s">
        <v>6793</v>
      </c>
      <c r="AP514" s="66" t="b">
        <v>0</v>
      </c>
      <c r="AQ514" s="66" t="b">
        <v>0</v>
      </c>
      <c r="AR514" s="66" t="b">
        <v>1</v>
      </c>
      <c r="AS514" s="66" t="s">
        <v>297</v>
      </c>
      <c r="AT514" s="66">
        <v>18</v>
      </c>
      <c r="AU514" s="69" t="s">
        <v>6954</v>
      </c>
      <c r="AV514" s="66" t="b">
        <v>0</v>
      </c>
      <c r="AW514" s="66" t="s">
        <v>423</v>
      </c>
      <c r="AX514" s="69" t="s">
        <v>7218</v>
      </c>
      <c r="AY514" s="66" t="s">
        <v>66</v>
      </c>
      <c r="AZ514" s="48"/>
      <c r="BA514" s="48"/>
      <c r="BB514" s="48"/>
      <c r="BC514" s="48"/>
      <c r="BD514" s="48" t="s">
        <v>4857</v>
      </c>
      <c r="BE514" s="48" t="s">
        <v>4857</v>
      </c>
      <c r="BF514" s="118" t="s">
        <v>9002</v>
      </c>
      <c r="BG514" s="118" t="s">
        <v>9002</v>
      </c>
      <c r="BH514" s="118" t="s">
        <v>9331</v>
      </c>
      <c r="BI514" s="118" t="s">
        <v>9331</v>
      </c>
      <c r="BJ514" s="117" t="s">
        <v>1167</v>
      </c>
      <c r="BK514" s="120" t="str">
        <f>VLOOKUP(Vertices[[#This Row],[State]],'Sentiment Classification'!E:G,3,FALSE)</f>
        <v>North</v>
      </c>
      <c r="BL514" s="65" t="str">
        <f>REPLACE(INDEX(GroupVertices[Group], MATCH(Vertices[[#This Row],[Vertex]],GroupVertices[Vertex],0)),1,1,"")</f>
        <v>orth</v>
      </c>
    </row>
    <row r="515" spans="1:64" x14ac:dyDescent="0.25">
      <c r="A515" s="64" t="s">
        <v>4431</v>
      </c>
      <c r="B515" s="79"/>
      <c r="C515" s="79"/>
      <c r="D515" s="87"/>
      <c r="E515" s="104"/>
      <c r="F515" s="75" t="s">
        <v>5035</v>
      </c>
      <c r="G515" s="105"/>
      <c r="H515" s="77"/>
      <c r="I515" s="90"/>
      <c r="J515" s="106"/>
      <c r="K515" s="77" t="s">
        <v>7586</v>
      </c>
      <c r="L515" s="107"/>
      <c r="M515" s="101">
        <v>2768.462890625</v>
      </c>
      <c r="N515" s="101">
        <v>4414.205078125</v>
      </c>
      <c r="O515" s="102"/>
      <c r="P515" s="103"/>
      <c r="Q515" s="103"/>
      <c r="R515" s="73"/>
      <c r="S515" s="48">
        <v>0</v>
      </c>
      <c r="T515" s="48">
        <v>1</v>
      </c>
      <c r="U515" s="49">
        <v>0</v>
      </c>
      <c r="V515" s="49">
        <v>9.0089999999999996E-3</v>
      </c>
      <c r="W515" s="49">
        <v>0</v>
      </c>
      <c r="X515" s="49">
        <v>0.54874500000000004</v>
      </c>
      <c r="Y515" s="49">
        <v>0</v>
      </c>
      <c r="Z515" s="49">
        <v>0</v>
      </c>
      <c r="AA515" s="91">
        <v>515</v>
      </c>
      <c r="AB515" s="91"/>
      <c r="AC515" s="92"/>
      <c r="AD515" s="66" t="s">
        <v>6066</v>
      </c>
      <c r="AE515" s="66">
        <v>1592</v>
      </c>
      <c r="AF515" s="66">
        <v>79</v>
      </c>
      <c r="AG515" s="66">
        <v>1834</v>
      </c>
      <c r="AH515" s="66">
        <v>2113</v>
      </c>
      <c r="AI515" s="66"/>
      <c r="AJ515" s="66" t="s">
        <v>6400</v>
      </c>
      <c r="AK515" s="66" t="s">
        <v>6564</v>
      </c>
      <c r="AL515" s="66"/>
      <c r="AM515" s="66"/>
      <c r="AN515" s="68">
        <v>41237.641747685186</v>
      </c>
      <c r="AO515" s="69" t="s">
        <v>6794</v>
      </c>
      <c r="AP515" s="66" t="b">
        <v>1</v>
      </c>
      <c r="AQ515" s="66" t="b">
        <v>0</v>
      </c>
      <c r="AR515" s="66" t="b">
        <v>0</v>
      </c>
      <c r="AS515" s="66" t="s">
        <v>297</v>
      </c>
      <c r="AT515" s="66">
        <v>6</v>
      </c>
      <c r="AU515" s="69" t="s">
        <v>409</v>
      </c>
      <c r="AV515" s="66" t="b">
        <v>0</v>
      </c>
      <c r="AW515" s="66" t="s">
        <v>423</v>
      </c>
      <c r="AX515" s="69" t="s">
        <v>7219</v>
      </c>
      <c r="AY515" s="66" t="s">
        <v>66</v>
      </c>
      <c r="AZ515" s="48"/>
      <c r="BA515" s="48"/>
      <c r="BB515" s="48"/>
      <c r="BC515" s="48"/>
      <c r="BD515" s="48" t="s">
        <v>4857</v>
      </c>
      <c r="BE515" s="48" t="s">
        <v>4857</v>
      </c>
      <c r="BF515" s="118" t="s">
        <v>9002</v>
      </c>
      <c r="BG515" s="118" t="s">
        <v>9002</v>
      </c>
      <c r="BH515" s="118" t="s">
        <v>9331</v>
      </c>
      <c r="BI515" s="118" t="s">
        <v>9331</v>
      </c>
      <c r="BJ515" s="117" t="s">
        <v>1167</v>
      </c>
      <c r="BK515" s="120" t="str">
        <f>VLOOKUP(Vertices[[#This Row],[State]],'Sentiment Classification'!E:G,3,FALSE)</f>
        <v>North</v>
      </c>
      <c r="BL515" s="65" t="str">
        <f>REPLACE(INDEX(GroupVertices[Group], MATCH(Vertices[[#This Row],[Vertex]],GroupVertices[Vertex],0)),1,1,"")</f>
        <v>orth</v>
      </c>
    </row>
    <row r="516" spans="1:64" x14ac:dyDescent="0.25">
      <c r="A516" s="64" t="s">
        <v>4432</v>
      </c>
      <c r="B516" s="79"/>
      <c r="C516" s="79"/>
      <c r="D516" s="87"/>
      <c r="E516" s="104"/>
      <c r="F516" s="75" t="s">
        <v>5036</v>
      </c>
      <c r="G516" s="105"/>
      <c r="H516" s="77"/>
      <c r="I516" s="90"/>
      <c r="J516" s="106"/>
      <c r="K516" s="77" t="s">
        <v>7587</v>
      </c>
      <c r="L516" s="107"/>
      <c r="M516" s="101">
        <v>1657.044677734375</v>
      </c>
      <c r="N516" s="101">
        <v>3367.638671875</v>
      </c>
      <c r="O516" s="102"/>
      <c r="P516" s="103"/>
      <c r="Q516" s="103"/>
      <c r="R516" s="73"/>
      <c r="S516" s="48">
        <v>0</v>
      </c>
      <c r="T516" s="48">
        <v>1</v>
      </c>
      <c r="U516" s="49">
        <v>0</v>
      </c>
      <c r="V516" s="49">
        <v>4.2189999999999997E-3</v>
      </c>
      <c r="W516" s="49">
        <v>7.1570000000000002E-3</v>
      </c>
      <c r="X516" s="49">
        <v>0.54440100000000002</v>
      </c>
      <c r="Y516" s="49">
        <v>0</v>
      </c>
      <c r="Z516" s="49">
        <v>0</v>
      </c>
      <c r="AA516" s="91">
        <v>516</v>
      </c>
      <c r="AB516" s="91"/>
      <c r="AC516" s="92"/>
      <c r="AD516" s="66" t="s">
        <v>6067</v>
      </c>
      <c r="AE516" s="66">
        <v>114</v>
      </c>
      <c r="AF516" s="66">
        <v>9</v>
      </c>
      <c r="AG516" s="66">
        <v>223</v>
      </c>
      <c r="AH516" s="66">
        <v>4</v>
      </c>
      <c r="AI516" s="66">
        <v>-25200</v>
      </c>
      <c r="AJ516" s="66"/>
      <c r="AK516" s="66"/>
      <c r="AL516" s="66"/>
      <c r="AM516" s="66" t="s">
        <v>391</v>
      </c>
      <c r="AN516" s="68">
        <v>42630.364849537036</v>
      </c>
      <c r="AO516" s="66"/>
      <c r="AP516" s="66" t="b">
        <v>1</v>
      </c>
      <c r="AQ516" s="66" t="b">
        <v>0</v>
      </c>
      <c r="AR516" s="66" t="b">
        <v>0</v>
      </c>
      <c r="AS516" s="66" t="s">
        <v>297</v>
      </c>
      <c r="AT516" s="66">
        <v>0</v>
      </c>
      <c r="AU516" s="66"/>
      <c r="AV516" s="66" t="b">
        <v>0</v>
      </c>
      <c r="AW516" s="66" t="s">
        <v>423</v>
      </c>
      <c r="AX516" s="69" t="s">
        <v>7220</v>
      </c>
      <c r="AY516" s="66" t="s">
        <v>66</v>
      </c>
      <c r="AZ516" s="48"/>
      <c r="BA516" s="48"/>
      <c r="BB516" s="48"/>
      <c r="BC516" s="48"/>
      <c r="BD516" s="48" t="s">
        <v>4854</v>
      </c>
      <c r="BE516" s="48" t="s">
        <v>4854</v>
      </c>
      <c r="BF516" s="118" t="s">
        <v>8999</v>
      </c>
      <c r="BG516" s="118" t="s">
        <v>8999</v>
      </c>
      <c r="BH516" s="118" t="s">
        <v>9328</v>
      </c>
      <c r="BI516" s="118" t="s">
        <v>9328</v>
      </c>
      <c r="BJ516" s="117" t="s">
        <v>1167</v>
      </c>
      <c r="BK516" s="120" t="str">
        <f>VLOOKUP(Vertices[[#This Row],[State]],'Sentiment Classification'!E:G,3,FALSE)</f>
        <v>North</v>
      </c>
      <c r="BL516" s="65" t="str">
        <f>REPLACE(INDEX(GroupVertices[Group], MATCH(Vertices[[#This Row],[Vertex]],GroupVertices[Vertex],0)),1,1,"")</f>
        <v>orth</v>
      </c>
    </row>
    <row r="517" spans="1:64" x14ac:dyDescent="0.25">
      <c r="A517" s="64" t="s">
        <v>4433</v>
      </c>
      <c r="B517" s="79"/>
      <c r="C517" s="79"/>
      <c r="D517" s="87"/>
      <c r="E517" s="104"/>
      <c r="F517" s="75" t="s">
        <v>5037</v>
      </c>
      <c r="G517" s="105"/>
      <c r="H517" s="77"/>
      <c r="I517" s="90"/>
      <c r="J517" s="106"/>
      <c r="K517" s="77" t="s">
        <v>7588</v>
      </c>
      <c r="L517" s="107"/>
      <c r="M517" s="101">
        <v>1738.0888671875</v>
      </c>
      <c r="N517" s="101">
        <v>3844.465576171875</v>
      </c>
      <c r="O517" s="102"/>
      <c r="P517" s="103"/>
      <c r="Q517" s="103"/>
      <c r="R517" s="73"/>
      <c r="S517" s="48">
        <v>0</v>
      </c>
      <c r="T517" s="48">
        <v>1</v>
      </c>
      <c r="U517" s="49">
        <v>0</v>
      </c>
      <c r="V517" s="49">
        <v>4.2189999999999997E-3</v>
      </c>
      <c r="W517" s="49">
        <v>7.1570000000000002E-3</v>
      </c>
      <c r="X517" s="49">
        <v>0.54440100000000002</v>
      </c>
      <c r="Y517" s="49">
        <v>0</v>
      </c>
      <c r="Z517" s="49">
        <v>0</v>
      </c>
      <c r="AA517" s="91">
        <v>517</v>
      </c>
      <c r="AB517" s="91"/>
      <c r="AC517" s="92"/>
      <c r="AD517" s="66" t="s">
        <v>6068</v>
      </c>
      <c r="AE517" s="66">
        <v>99</v>
      </c>
      <c r="AF517" s="66">
        <v>871</v>
      </c>
      <c r="AG517" s="66">
        <v>841</v>
      </c>
      <c r="AH517" s="66">
        <v>523</v>
      </c>
      <c r="AI517" s="66">
        <v>-25200</v>
      </c>
      <c r="AJ517" s="66" t="s">
        <v>6401</v>
      </c>
      <c r="AK517" s="66" t="s">
        <v>6565</v>
      </c>
      <c r="AL517" s="66"/>
      <c r="AM517" s="66" t="s">
        <v>391</v>
      </c>
      <c r="AN517" s="68">
        <v>42676.935011574074</v>
      </c>
      <c r="AO517" s="69" t="s">
        <v>6795</v>
      </c>
      <c r="AP517" s="66" t="b">
        <v>1</v>
      </c>
      <c r="AQ517" s="66" t="b">
        <v>0</v>
      </c>
      <c r="AR517" s="66" t="b">
        <v>0</v>
      </c>
      <c r="AS517" s="66" t="s">
        <v>297</v>
      </c>
      <c r="AT517" s="66">
        <v>0</v>
      </c>
      <c r="AU517" s="66"/>
      <c r="AV517" s="66" t="b">
        <v>0</v>
      </c>
      <c r="AW517" s="66" t="s">
        <v>423</v>
      </c>
      <c r="AX517" s="69" t="s">
        <v>7221</v>
      </c>
      <c r="AY517" s="66" t="s">
        <v>66</v>
      </c>
      <c r="AZ517" s="48"/>
      <c r="BA517" s="48"/>
      <c r="BB517" s="48"/>
      <c r="BC517" s="48"/>
      <c r="BD517" s="48" t="s">
        <v>4854</v>
      </c>
      <c r="BE517" s="48" t="s">
        <v>4854</v>
      </c>
      <c r="BF517" s="118" t="s">
        <v>8999</v>
      </c>
      <c r="BG517" s="118" t="s">
        <v>8999</v>
      </c>
      <c r="BH517" s="118" t="s">
        <v>9328</v>
      </c>
      <c r="BI517" s="118" t="s">
        <v>9328</v>
      </c>
      <c r="BJ517" s="117" t="s">
        <v>1167</v>
      </c>
      <c r="BK517" s="120" t="str">
        <f>VLOOKUP(Vertices[[#This Row],[State]],'Sentiment Classification'!E:G,3,FALSE)</f>
        <v>North</v>
      </c>
      <c r="BL517" s="65" t="str">
        <f>REPLACE(INDEX(GroupVertices[Group], MATCH(Vertices[[#This Row],[Vertex]],GroupVertices[Vertex],0)),1,1,"")</f>
        <v>orth</v>
      </c>
    </row>
    <row r="518" spans="1:64" x14ac:dyDescent="0.25">
      <c r="A518" s="64" t="s">
        <v>4434</v>
      </c>
      <c r="B518" s="79"/>
      <c r="C518" s="79"/>
      <c r="D518" s="87"/>
      <c r="E518" s="104"/>
      <c r="F518" s="75" t="s">
        <v>5038</v>
      </c>
      <c r="G518" s="105"/>
      <c r="H518" s="77"/>
      <c r="I518" s="90"/>
      <c r="J518" s="106"/>
      <c r="K518" s="77" t="s">
        <v>7589</v>
      </c>
      <c r="L518" s="107"/>
      <c r="M518" s="101">
        <v>5920.8583984375</v>
      </c>
      <c r="N518" s="101">
        <v>9216.6826171875</v>
      </c>
      <c r="O518" s="102"/>
      <c r="P518" s="103"/>
      <c r="Q518" s="103"/>
      <c r="R518" s="73"/>
      <c r="S518" s="48"/>
      <c r="T518" s="48"/>
      <c r="U518" s="49"/>
      <c r="V518" s="49"/>
      <c r="W518" s="49"/>
      <c r="X518" s="49"/>
      <c r="Y518" s="49"/>
      <c r="Z518" s="49"/>
      <c r="AA518" s="91">
        <v>518</v>
      </c>
      <c r="AB518" s="91"/>
      <c r="AC518" s="92"/>
      <c r="AD518" s="66" t="s">
        <v>6069</v>
      </c>
      <c r="AE518" s="66">
        <v>187</v>
      </c>
      <c r="AF518" s="66">
        <v>258</v>
      </c>
      <c r="AG518" s="66">
        <v>7313</v>
      </c>
      <c r="AH518" s="66">
        <v>4024</v>
      </c>
      <c r="AI518" s="66"/>
      <c r="AJ518" s="66" t="s">
        <v>6402</v>
      </c>
      <c r="AK518" s="66" t="s">
        <v>6566</v>
      </c>
      <c r="AL518" s="69" t="s">
        <v>6673</v>
      </c>
      <c r="AM518" s="66"/>
      <c r="AN518" s="68">
        <v>42058.337789351855</v>
      </c>
      <c r="AO518" s="69" t="s">
        <v>6796</v>
      </c>
      <c r="AP518" s="66" t="b">
        <v>0</v>
      </c>
      <c r="AQ518" s="66" t="b">
        <v>0</v>
      </c>
      <c r="AR518" s="66" t="b">
        <v>0</v>
      </c>
      <c r="AS518" s="66" t="s">
        <v>297</v>
      </c>
      <c r="AT518" s="66">
        <v>3</v>
      </c>
      <c r="AU518" s="69" t="s">
        <v>409</v>
      </c>
      <c r="AV518" s="66" t="b">
        <v>0</v>
      </c>
      <c r="AW518" s="66" t="s">
        <v>423</v>
      </c>
      <c r="AX518" s="69" t="s">
        <v>7222</v>
      </c>
      <c r="AY518" s="66" t="s">
        <v>66</v>
      </c>
      <c r="AZ518" s="48"/>
      <c r="BA518" s="48"/>
      <c r="BB518" s="48"/>
      <c r="BC518" s="48"/>
      <c r="BD518" s="48"/>
      <c r="BE518" s="48"/>
      <c r="BF518" s="118"/>
      <c r="BG518" s="118"/>
      <c r="BH518" s="118"/>
      <c r="BI518" s="118"/>
      <c r="BJ518" s="117" t="s">
        <v>1167</v>
      </c>
      <c r="BK518" s="120" t="str">
        <f>VLOOKUP(Vertices[[#This Row],[State]],'Sentiment Classification'!E:G,3,FALSE)</f>
        <v>North</v>
      </c>
      <c r="BL518" s="65" t="s">
        <v>9475</v>
      </c>
    </row>
    <row r="519" spans="1:64" x14ac:dyDescent="0.25">
      <c r="A519" s="64" t="s">
        <v>4435</v>
      </c>
      <c r="B519" s="79"/>
      <c r="C519" s="79"/>
      <c r="D519" s="87"/>
      <c r="E519" s="104"/>
      <c r="F519" s="75" t="s">
        <v>5039</v>
      </c>
      <c r="G519" s="105"/>
      <c r="H519" s="77"/>
      <c r="I519" s="90"/>
      <c r="J519" s="106"/>
      <c r="K519" s="77" t="s">
        <v>7590</v>
      </c>
      <c r="L519" s="107"/>
      <c r="M519" s="101">
        <v>1862.706787109375</v>
      </c>
      <c r="N519" s="101">
        <v>3698.88916015625</v>
      </c>
      <c r="O519" s="102"/>
      <c r="P519" s="103"/>
      <c r="Q519" s="103"/>
      <c r="R519" s="73"/>
      <c r="S519" s="48">
        <v>0</v>
      </c>
      <c r="T519" s="48">
        <v>1</v>
      </c>
      <c r="U519" s="49">
        <v>0</v>
      </c>
      <c r="V519" s="49">
        <v>4.2189999999999997E-3</v>
      </c>
      <c r="W519" s="49">
        <v>7.1570000000000002E-3</v>
      </c>
      <c r="X519" s="49">
        <v>0.54440100000000002</v>
      </c>
      <c r="Y519" s="49">
        <v>0</v>
      </c>
      <c r="Z519" s="49">
        <v>0</v>
      </c>
      <c r="AA519" s="91">
        <v>519</v>
      </c>
      <c r="AB519" s="91"/>
      <c r="AC519" s="92"/>
      <c r="AD519" s="66" t="s">
        <v>6070</v>
      </c>
      <c r="AE519" s="66">
        <v>367</v>
      </c>
      <c r="AF519" s="66">
        <v>2056</v>
      </c>
      <c r="AG519" s="66">
        <v>28112</v>
      </c>
      <c r="AH519" s="66">
        <v>5422</v>
      </c>
      <c r="AI519" s="66">
        <v>19800</v>
      </c>
      <c r="AJ519" s="66" t="s">
        <v>6403</v>
      </c>
      <c r="AK519" s="66" t="s">
        <v>625</v>
      </c>
      <c r="AL519" s="69" t="s">
        <v>6674</v>
      </c>
      <c r="AM519" s="66" t="s">
        <v>363</v>
      </c>
      <c r="AN519" s="68">
        <v>40240.266608796293</v>
      </c>
      <c r="AO519" s="69" t="s">
        <v>6797</v>
      </c>
      <c r="AP519" s="66" t="b">
        <v>0</v>
      </c>
      <c r="AQ519" s="66" t="b">
        <v>0</v>
      </c>
      <c r="AR519" s="66" t="b">
        <v>0</v>
      </c>
      <c r="AS519" s="66" t="s">
        <v>297</v>
      </c>
      <c r="AT519" s="66">
        <v>39</v>
      </c>
      <c r="AU519" s="69" t="s">
        <v>6955</v>
      </c>
      <c r="AV519" s="66" t="b">
        <v>0</v>
      </c>
      <c r="AW519" s="66" t="s">
        <v>423</v>
      </c>
      <c r="AX519" s="69" t="s">
        <v>7223</v>
      </c>
      <c r="AY519" s="66" t="s">
        <v>66</v>
      </c>
      <c r="AZ519" s="48"/>
      <c r="BA519" s="48"/>
      <c r="BB519" s="48"/>
      <c r="BC519" s="48"/>
      <c r="BD519" s="48" t="s">
        <v>4854</v>
      </c>
      <c r="BE519" s="48" t="s">
        <v>4854</v>
      </c>
      <c r="BF519" s="118" t="s">
        <v>8999</v>
      </c>
      <c r="BG519" s="118" t="s">
        <v>8999</v>
      </c>
      <c r="BH519" s="118" t="s">
        <v>9328</v>
      </c>
      <c r="BI519" s="118" t="s">
        <v>9328</v>
      </c>
      <c r="BJ519" s="117" t="s">
        <v>1167</v>
      </c>
      <c r="BK519" s="120" t="str">
        <f>VLOOKUP(Vertices[[#This Row],[State]],'Sentiment Classification'!E:G,3,FALSE)</f>
        <v>North</v>
      </c>
      <c r="BL519" s="65" t="str">
        <f>REPLACE(INDEX(GroupVertices[Group], MATCH(Vertices[[#This Row],[Vertex]],GroupVertices[Vertex],0)),1,1,"")</f>
        <v>orth</v>
      </c>
    </row>
    <row r="520" spans="1:64" x14ac:dyDescent="0.25">
      <c r="A520" s="64" t="s">
        <v>4436</v>
      </c>
      <c r="B520" s="79"/>
      <c r="C520" s="79"/>
      <c r="D520" s="87"/>
      <c r="E520" s="104"/>
      <c r="F520" s="75" t="s">
        <v>5040</v>
      </c>
      <c r="G520" s="105"/>
      <c r="H520" s="77"/>
      <c r="I520" s="90"/>
      <c r="J520" s="106"/>
      <c r="K520" s="77" t="s">
        <v>7591</v>
      </c>
      <c r="L520" s="107"/>
      <c r="M520" s="101">
        <v>3136.8193359375</v>
      </c>
      <c r="N520" s="101">
        <v>4535.62451171875</v>
      </c>
      <c r="O520" s="102"/>
      <c r="P520" s="103"/>
      <c r="Q520" s="103"/>
      <c r="R520" s="73"/>
      <c r="S520" s="48">
        <v>1</v>
      </c>
      <c r="T520" s="48">
        <v>0</v>
      </c>
      <c r="U520" s="49">
        <v>0</v>
      </c>
      <c r="V520" s="49">
        <v>1</v>
      </c>
      <c r="W520" s="49">
        <v>0</v>
      </c>
      <c r="X520" s="49">
        <v>0.99999899999999997</v>
      </c>
      <c r="Y520" s="49">
        <v>0</v>
      </c>
      <c r="Z520" s="49">
        <v>0</v>
      </c>
      <c r="AA520" s="91">
        <v>520</v>
      </c>
      <c r="AB520" s="91"/>
      <c r="AC520" s="92"/>
      <c r="AD520" s="66" t="s">
        <v>6071</v>
      </c>
      <c r="AE520" s="66">
        <v>2235</v>
      </c>
      <c r="AF520" s="66">
        <v>295</v>
      </c>
      <c r="AG520" s="66">
        <v>613</v>
      </c>
      <c r="AH520" s="66">
        <v>609</v>
      </c>
      <c r="AI520" s="66"/>
      <c r="AJ520" s="66" t="s">
        <v>6404</v>
      </c>
      <c r="AK520" s="66" t="s">
        <v>6567</v>
      </c>
      <c r="AL520" s="66"/>
      <c r="AM520" s="66"/>
      <c r="AN520" s="68">
        <v>42802.690474537034</v>
      </c>
      <c r="AO520" s="69" t="s">
        <v>6798</v>
      </c>
      <c r="AP520" s="66" t="b">
        <v>1</v>
      </c>
      <c r="AQ520" s="66" t="b">
        <v>0</v>
      </c>
      <c r="AR520" s="66" t="b">
        <v>0</v>
      </c>
      <c r="AS520" s="66" t="s">
        <v>297</v>
      </c>
      <c r="AT520" s="66">
        <v>0</v>
      </c>
      <c r="AU520" s="66"/>
      <c r="AV520" s="66" t="b">
        <v>0</v>
      </c>
      <c r="AW520" s="66" t="s">
        <v>423</v>
      </c>
      <c r="AX520" s="69" t="s">
        <v>7224</v>
      </c>
      <c r="AY520" s="66" t="s">
        <v>66</v>
      </c>
      <c r="AZ520" s="48"/>
      <c r="BA520" s="48"/>
      <c r="BB520" s="48"/>
      <c r="BC520" s="48"/>
      <c r="BD520" s="48"/>
      <c r="BE520" s="48"/>
      <c r="BF520" s="118"/>
      <c r="BG520" s="118"/>
      <c r="BH520" s="118"/>
      <c r="BI520" s="118"/>
      <c r="BJ520" s="117" t="s">
        <v>1167</v>
      </c>
      <c r="BK520" s="120" t="str">
        <f>VLOOKUP(Vertices[[#This Row],[State]],'Sentiment Classification'!E:G,3,FALSE)</f>
        <v>North</v>
      </c>
      <c r="BL520" s="65" t="str">
        <f>REPLACE(INDEX(GroupVertices[Group], MATCH(Vertices[[#This Row],[Vertex]],GroupVertices[Vertex],0)),1,1,"")</f>
        <v>orth</v>
      </c>
    </row>
    <row r="521" spans="1:64" x14ac:dyDescent="0.25">
      <c r="A521" s="64" t="s">
        <v>4437</v>
      </c>
      <c r="B521" s="79"/>
      <c r="C521" s="79"/>
      <c r="D521" s="87"/>
      <c r="E521" s="104"/>
      <c r="F521" s="75" t="s">
        <v>5041</v>
      </c>
      <c r="G521" s="105"/>
      <c r="H521" s="77"/>
      <c r="I521" s="90"/>
      <c r="J521" s="106"/>
      <c r="K521" s="77" t="s">
        <v>7592</v>
      </c>
      <c r="L521" s="107"/>
      <c r="M521" s="101">
        <v>3013.439208984375</v>
      </c>
      <c r="N521" s="101">
        <v>3745.5341796875</v>
      </c>
      <c r="O521" s="102"/>
      <c r="P521" s="103"/>
      <c r="Q521" s="103"/>
      <c r="R521" s="73"/>
      <c r="S521" s="48">
        <v>0</v>
      </c>
      <c r="T521" s="48">
        <v>1</v>
      </c>
      <c r="U521" s="49">
        <v>0</v>
      </c>
      <c r="V521" s="49">
        <v>1</v>
      </c>
      <c r="W521" s="49">
        <v>0</v>
      </c>
      <c r="X521" s="49">
        <v>0.99999899999999997</v>
      </c>
      <c r="Y521" s="49">
        <v>0</v>
      </c>
      <c r="Z521" s="49">
        <v>0</v>
      </c>
      <c r="AA521" s="91">
        <v>521</v>
      </c>
      <c r="AB521" s="91"/>
      <c r="AC521" s="92"/>
      <c r="AD521" s="66" t="s">
        <v>6072</v>
      </c>
      <c r="AE521" s="66">
        <v>257</v>
      </c>
      <c r="AF521" s="66">
        <v>49</v>
      </c>
      <c r="AG521" s="66">
        <v>1988</v>
      </c>
      <c r="AH521" s="66">
        <v>3548</v>
      </c>
      <c r="AI521" s="66">
        <v>19800</v>
      </c>
      <c r="AJ521" s="66" t="s">
        <v>6405</v>
      </c>
      <c r="AK521" s="66"/>
      <c r="AL521" s="66"/>
      <c r="AM521" s="66" t="s">
        <v>363</v>
      </c>
      <c r="AN521" s="68">
        <v>41584.276365740741</v>
      </c>
      <c r="AO521" s="66"/>
      <c r="AP521" s="66" t="b">
        <v>1</v>
      </c>
      <c r="AQ521" s="66" t="b">
        <v>0</v>
      </c>
      <c r="AR521" s="66" t="b">
        <v>0</v>
      </c>
      <c r="AS521" s="66" t="s">
        <v>297</v>
      </c>
      <c r="AT521" s="66">
        <v>0</v>
      </c>
      <c r="AU521" s="69" t="s">
        <v>409</v>
      </c>
      <c r="AV521" s="66" t="b">
        <v>0</v>
      </c>
      <c r="AW521" s="66" t="s">
        <v>423</v>
      </c>
      <c r="AX521" s="69" t="s">
        <v>7225</v>
      </c>
      <c r="AY521" s="66" t="s">
        <v>66</v>
      </c>
      <c r="AZ521" s="48"/>
      <c r="BA521" s="48"/>
      <c r="BB521" s="48"/>
      <c r="BC521" s="48"/>
      <c r="BD521" s="48" t="s">
        <v>4857</v>
      </c>
      <c r="BE521" s="48" t="s">
        <v>4857</v>
      </c>
      <c r="BF521" s="118" t="s">
        <v>9003</v>
      </c>
      <c r="BG521" s="118" t="s">
        <v>9003</v>
      </c>
      <c r="BH521" s="118" t="s">
        <v>9332</v>
      </c>
      <c r="BI521" s="118" t="s">
        <v>9332</v>
      </c>
      <c r="BJ521" s="117" t="s">
        <v>1167</v>
      </c>
      <c r="BK521" s="120" t="str">
        <f>VLOOKUP(Vertices[[#This Row],[State]],'Sentiment Classification'!E:G,3,FALSE)</f>
        <v>North</v>
      </c>
      <c r="BL521" s="65" t="str">
        <f>REPLACE(INDEX(GroupVertices[Group], MATCH(Vertices[[#This Row],[Vertex]],GroupVertices[Vertex],0)),1,1,"")</f>
        <v>orth</v>
      </c>
    </row>
    <row r="522" spans="1:64" x14ac:dyDescent="0.25">
      <c r="A522" s="64" t="s">
        <v>4438</v>
      </c>
      <c r="B522" s="79"/>
      <c r="C522" s="79"/>
      <c r="D522" s="87"/>
      <c r="E522" s="104"/>
      <c r="F522" s="75" t="s">
        <v>5042</v>
      </c>
      <c r="G522" s="105"/>
      <c r="H522" s="77"/>
      <c r="I522" s="90"/>
      <c r="J522" s="106"/>
      <c r="K522" s="77" t="s">
        <v>7593</v>
      </c>
      <c r="L522" s="107"/>
      <c r="M522" s="101">
        <v>3443.052978515625</v>
      </c>
      <c r="N522" s="101">
        <v>4875.0107421875</v>
      </c>
      <c r="O522" s="102"/>
      <c r="P522" s="103"/>
      <c r="Q522" s="103"/>
      <c r="R522" s="73"/>
      <c r="S522" s="48">
        <v>0</v>
      </c>
      <c r="T522" s="48">
        <v>1</v>
      </c>
      <c r="U522" s="49">
        <v>0</v>
      </c>
      <c r="V522" s="49">
        <v>9.0089999999999996E-3</v>
      </c>
      <c r="W522" s="49">
        <v>0</v>
      </c>
      <c r="X522" s="49">
        <v>0.54874500000000004</v>
      </c>
      <c r="Y522" s="49">
        <v>0</v>
      </c>
      <c r="Z522" s="49">
        <v>0</v>
      </c>
      <c r="AA522" s="91">
        <v>522</v>
      </c>
      <c r="AB522" s="91"/>
      <c r="AC522" s="92"/>
      <c r="AD522" s="66" t="s">
        <v>6073</v>
      </c>
      <c r="AE522" s="66">
        <v>547</v>
      </c>
      <c r="AF522" s="66">
        <v>118</v>
      </c>
      <c r="AG522" s="66">
        <v>2709</v>
      </c>
      <c r="AH522" s="66">
        <v>5454</v>
      </c>
      <c r="AI522" s="66">
        <v>19800</v>
      </c>
      <c r="AJ522" s="66" t="s">
        <v>6406</v>
      </c>
      <c r="AK522" s="66" t="s">
        <v>475</v>
      </c>
      <c r="AL522" s="66"/>
      <c r="AM522" s="66" t="s">
        <v>390</v>
      </c>
      <c r="AN522" s="68">
        <v>41678.752881944441</v>
      </c>
      <c r="AO522" s="69" t="s">
        <v>6799</v>
      </c>
      <c r="AP522" s="66" t="b">
        <v>1</v>
      </c>
      <c r="AQ522" s="66" t="b">
        <v>0</v>
      </c>
      <c r="AR522" s="66" t="b">
        <v>0</v>
      </c>
      <c r="AS522" s="66" t="s">
        <v>297</v>
      </c>
      <c r="AT522" s="66">
        <v>3</v>
      </c>
      <c r="AU522" s="69" t="s">
        <v>409</v>
      </c>
      <c r="AV522" s="66" t="b">
        <v>0</v>
      </c>
      <c r="AW522" s="66" t="s">
        <v>423</v>
      </c>
      <c r="AX522" s="69" t="s">
        <v>7226</v>
      </c>
      <c r="AY522" s="66" t="s">
        <v>66</v>
      </c>
      <c r="AZ522" s="48"/>
      <c r="BA522" s="48"/>
      <c r="BB522" s="48"/>
      <c r="BC522" s="48"/>
      <c r="BD522" s="48" t="s">
        <v>4857</v>
      </c>
      <c r="BE522" s="48" t="s">
        <v>4857</v>
      </c>
      <c r="BF522" s="118" t="s">
        <v>9002</v>
      </c>
      <c r="BG522" s="118" t="s">
        <v>9002</v>
      </c>
      <c r="BH522" s="118" t="s">
        <v>9331</v>
      </c>
      <c r="BI522" s="118" t="s">
        <v>9331</v>
      </c>
      <c r="BJ522" s="117" t="s">
        <v>1167</v>
      </c>
      <c r="BK522" s="120" t="str">
        <f>VLOOKUP(Vertices[[#This Row],[State]],'Sentiment Classification'!E:G,3,FALSE)</f>
        <v>North</v>
      </c>
      <c r="BL522" s="65" t="str">
        <f>REPLACE(INDEX(GroupVertices[Group], MATCH(Vertices[[#This Row],[Vertex]],GroupVertices[Vertex],0)),1,1,"")</f>
        <v>orth</v>
      </c>
    </row>
    <row r="523" spans="1:64" x14ac:dyDescent="0.25">
      <c r="A523" s="64" t="s">
        <v>4439</v>
      </c>
      <c r="B523" s="79"/>
      <c r="C523" s="79"/>
      <c r="D523" s="87"/>
      <c r="E523" s="104"/>
      <c r="F523" s="75" t="s">
        <v>5043</v>
      </c>
      <c r="G523" s="105"/>
      <c r="H523" s="77"/>
      <c r="I523" s="90"/>
      <c r="J523" s="106"/>
      <c r="K523" s="77" t="s">
        <v>7594</v>
      </c>
      <c r="L523" s="107"/>
      <c r="M523" s="101">
        <v>2490.927734375</v>
      </c>
      <c r="N523" s="101">
        <v>4422.36962890625</v>
      </c>
      <c r="O523" s="102"/>
      <c r="P523" s="103"/>
      <c r="Q523" s="103"/>
      <c r="R523" s="73"/>
      <c r="S523" s="48">
        <v>0</v>
      </c>
      <c r="T523" s="48">
        <v>1</v>
      </c>
      <c r="U523" s="49">
        <v>0</v>
      </c>
      <c r="V523" s="49">
        <v>9.0089999999999996E-3</v>
      </c>
      <c r="W523" s="49">
        <v>0</v>
      </c>
      <c r="X523" s="49">
        <v>0.54874500000000004</v>
      </c>
      <c r="Y523" s="49">
        <v>0</v>
      </c>
      <c r="Z523" s="49">
        <v>0</v>
      </c>
      <c r="AA523" s="91">
        <v>523</v>
      </c>
      <c r="AB523" s="91"/>
      <c r="AC523" s="92"/>
      <c r="AD523" s="66" t="s">
        <v>6074</v>
      </c>
      <c r="AE523" s="66">
        <v>126</v>
      </c>
      <c r="AF523" s="66">
        <v>44</v>
      </c>
      <c r="AG523" s="66">
        <v>1103</v>
      </c>
      <c r="AH523" s="66">
        <v>34</v>
      </c>
      <c r="AI523" s="66"/>
      <c r="AJ523" s="66"/>
      <c r="AK523" s="66" t="s">
        <v>6568</v>
      </c>
      <c r="AL523" s="66"/>
      <c r="AM523" s="66"/>
      <c r="AN523" s="68">
        <v>41768.411793981482</v>
      </c>
      <c r="AO523" s="69" t="s">
        <v>6800</v>
      </c>
      <c r="AP523" s="66" t="b">
        <v>1</v>
      </c>
      <c r="AQ523" s="66" t="b">
        <v>0</v>
      </c>
      <c r="AR523" s="66" t="b">
        <v>0</v>
      </c>
      <c r="AS523" s="66" t="s">
        <v>297</v>
      </c>
      <c r="AT523" s="66">
        <v>0</v>
      </c>
      <c r="AU523" s="69" t="s">
        <v>409</v>
      </c>
      <c r="AV523" s="66" t="b">
        <v>0</v>
      </c>
      <c r="AW523" s="66" t="s">
        <v>423</v>
      </c>
      <c r="AX523" s="69" t="s">
        <v>7227</v>
      </c>
      <c r="AY523" s="66" t="s">
        <v>66</v>
      </c>
      <c r="AZ523" s="48"/>
      <c r="BA523" s="48"/>
      <c r="BB523" s="48"/>
      <c r="BC523" s="48"/>
      <c r="BD523" s="48" t="s">
        <v>4857</v>
      </c>
      <c r="BE523" s="48" t="s">
        <v>4857</v>
      </c>
      <c r="BF523" s="118" t="s">
        <v>9002</v>
      </c>
      <c r="BG523" s="118" t="s">
        <v>9002</v>
      </c>
      <c r="BH523" s="118" t="s">
        <v>9331</v>
      </c>
      <c r="BI523" s="118" t="s">
        <v>9331</v>
      </c>
      <c r="BJ523" s="117" t="s">
        <v>1167</v>
      </c>
      <c r="BK523" s="120" t="str">
        <f>VLOOKUP(Vertices[[#This Row],[State]],'Sentiment Classification'!E:G,3,FALSE)</f>
        <v>North</v>
      </c>
      <c r="BL523" s="65" t="str">
        <f>REPLACE(INDEX(GroupVertices[Group], MATCH(Vertices[[#This Row],[Vertex]],GroupVertices[Vertex],0)),1,1,"")</f>
        <v>orth</v>
      </c>
    </row>
    <row r="524" spans="1:64" x14ac:dyDescent="0.25">
      <c r="A524" s="64" t="s">
        <v>4440</v>
      </c>
      <c r="B524" s="79"/>
      <c r="C524" s="79"/>
      <c r="D524" s="87"/>
      <c r="E524" s="104"/>
      <c r="F524" s="75" t="s">
        <v>5044</v>
      </c>
      <c r="G524" s="105"/>
      <c r="H524" s="77"/>
      <c r="I524" s="90"/>
      <c r="J524" s="106"/>
      <c r="K524" s="77" t="s">
        <v>7595</v>
      </c>
      <c r="L524" s="107"/>
      <c r="M524" s="101">
        <v>2516.573974609375</v>
      </c>
      <c r="N524" s="101">
        <v>4196.275390625</v>
      </c>
      <c r="O524" s="102"/>
      <c r="P524" s="103"/>
      <c r="Q524" s="103"/>
      <c r="R524" s="73"/>
      <c r="S524" s="48">
        <v>0</v>
      </c>
      <c r="T524" s="48">
        <v>1</v>
      </c>
      <c r="U524" s="49">
        <v>0</v>
      </c>
      <c r="V524" s="49">
        <v>4.2189999999999997E-3</v>
      </c>
      <c r="W524" s="49">
        <v>7.1570000000000002E-3</v>
      </c>
      <c r="X524" s="49">
        <v>0.54440100000000002</v>
      </c>
      <c r="Y524" s="49">
        <v>0</v>
      </c>
      <c r="Z524" s="49">
        <v>0</v>
      </c>
      <c r="AA524" s="91">
        <v>524</v>
      </c>
      <c r="AB524" s="91"/>
      <c r="AC524" s="92"/>
      <c r="AD524" s="66" t="s">
        <v>6075</v>
      </c>
      <c r="AE524" s="66">
        <v>233</v>
      </c>
      <c r="AF524" s="66">
        <v>1255</v>
      </c>
      <c r="AG524" s="66">
        <v>55370</v>
      </c>
      <c r="AH524" s="66">
        <v>16478</v>
      </c>
      <c r="AI524" s="66">
        <v>19800</v>
      </c>
      <c r="AJ524" s="66" t="s">
        <v>6407</v>
      </c>
      <c r="AK524" s="66" t="s">
        <v>6569</v>
      </c>
      <c r="AL524" s="69" t="s">
        <v>6675</v>
      </c>
      <c r="AM524" s="66" t="s">
        <v>477</v>
      </c>
      <c r="AN524" s="68">
        <v>41371.49428240741</v>
      </c>
      <c r="AO524" s="69" t="s">
        <v>6801</v>
      </c>
      <c r="AP524" s="66" t="b">
        <v>0</v>
      </c>
      <c r="AQ524" s="66" t="b">
        <v>0</v>
      </c>
      <c r="AR524" s="66" t="b">
        <v>1</v>
      </c>
      <c r="AS524" s="66" t="s">
        <v>297</v>
      </c>
      <c r="AT524" s="66">
        <v>20</v>
      </c>
      <c r="AU524" s="69" t="s">
        <v>6956</v>
      </c>
      <c r="AV524" s="66" t="b">
        <v>0</v>
      </c>
      <c r="AW524" s="66" t="s">
        <v>423</v>
      </c>
      <c r="AX524" s="69" t="s">
        <v>7228</v>
      </c>
      <c r="AY524" s="66" t="s">
        <v>66</v>
      </c>
      <c r="AZ524" s="48"/>
      <c r="BA524" s="48"/>
      <c r="BB524" s="48"/>
      <c r="BC524" s="48"/>
      <c r="BD524" s="48" t="s">
        <v>4854</v>
      </c>
      <c r="BE524" s="48" t="s">
        <v>4854</v>
      </c>
      <c r="BF524" s="118" t="s">
        <v>8999</v>
      </c>
      <c r="BG524" s="118" t="s">
        <v>8999</v>
      </c>
      <c r="BH524" s="118" t="s">
        <v>9328</v>
      </c>
      <c r="BI524" s="118" t="s">
        <v>9328</v>
      </c>
      <c r="BJ524" s="117" t="s">
        <v>1167</v>
      </c>
      <c r="BK524" s="120" t="str">
        <f>VLOOKUP(Vertices[[#This Row],[State]],'Sentiment Classification'!E:G,3,FALSE)</f>
        <v>North</v>
      </c>
      <c r="BL524" s="65" t="str">
        <f>REPLACE(INDEX(GroupVertices[Group], MATCH(Vertices[[#This Row],[Vertex]],GroupVertices[Vertex],0)),1,1,"")</f>
        <v>orth</v>
      </c>
    </row>
    <row r="525" spans="1:64" x14ac:dyDescent="0.25">
      <c r="A525" s="64" t="s">
        <v>4441</v>
      </c>
      <c r="B525" s="79"/>
      <c r="C525" s="79"/>
      <c r="D525" s="87"/>
      <c r="E525" s="104"/>
      <c r="F525" s="75" t="s">
        <v>5045</v>
      </c>
      <c r="G525" s="105"/>
      <c r="H525" s="77"/>
      <c r="I525" s="90"/>
      <c r="J525" s="106"/>
      <c r="K525" s="77" t="s">
        <v>7596</v>
      </c>
      <c r="L525" s="107"/>
      <c r="M525" s="101">
        <v>4011.7646484375</v>
      </c>
      <c r="N525" s="101">
        <v>3127.091552734375</v>
      </c>
      <c r="O525" s="102"/>
      <c r="P525" s="103"/>
      <c r="Q525" s="103"/>
      <c r="R525" s="73"/>
      <c r="S525" s="48">
        <v>0</v>
      </c>
      <c r="T525" s="48">
        <v>1</v>
      </c>
      <c r="U525" s="49">
        <v>0</v>
      </c>
      <c r="V525" s="49">
        <v>9.0089999999999996E-3</v>
      </c>
      <c r="W525" s="49">
        <v>0</v>
      </c>
      <c r="X525" s="49">
        <v>0.54874500000000004</v>
      </c>
      <c r="Y525" s="49">
        <v>0</v>
      </c>
      <c r="Z525" s="49">
        <v>0</v>
      </c>
      <c r="AA525" s="91">
        <v>525</v>
      </c>
      <c r="AB525" s="91"/>
      <c r="AC525" s="92"/>
      <c r="AD525" s="66" t="s">
        <v>6076</v>
      </c>
      <c r="AE525" s="66">
        <v>84</v>
      </c>
      <c r="AF525" s="66">
        <v>76</v>
      </c>
      <c r="AG525" s="66">
        <v>4300</v>
      </c>
      <c r="AH525" s="66">
        <v>9327</v>
      </c>
      <c r="AI525" s="66"/>
      <c r="AJ525" s="66" t="s">
        <v>6408</v>
      </c>
      <c r="AK525" s="66" t="s">
        <v>2307</v>
      </c>
      <c r="AL525" s="66"/>
      <c r="AM525" s="66"/>
      <c r="AN525" s="68">
        <v>41172.160150462965</v>
      </c>
      <c r="AO525" s="69" t="s">
        <v>6802</v>
      </c>
      <c r="AP525" s="66" t="b">
        <v>1</v>
      </c>
      <c r="AQ525" s="66" t="b">
        <v>0</v>
      </c>
      <c r="AR525" s="66" t="b">
        <v>1</v>
      </c>
      <c r="AS525" s="66" t="s">
        <v>297</v>
      </c>
      <c r="AT525" s="66">
        <v>0</v>
      </c>
      <c r="AU525" s="69" t="s">
        <v>409</v>
      </c>
      <c r="AV525" s="66" t="b">
        <v>0</v>
      </c>
      <c r="AW525" s="66" t="s">
        <v>423</v>
      </c>
      <c r="AX525" s="69" t="s">
        <v>7229</v>
      </c>
      <c r="AY525" s="66" t="s">
        <v>66</v>
      </c>
      <c r="AZ525" s="48"/>
      <c r="BA525" s="48"/>
      <c r="BB525" s="48"/>
      <c r="BC525" s="48"/>
      <c r="BD525" s="48" t="s">
        <v>4857</v>
      </c>
      <c r="BE525" s="48" t="s">
        <v>4857</v>
      </c>
      <c r="BF525" s="118" t="s">
        <v>9002</v>
      </c>
      <c r="BG525" s="118" t="s">
        <v>9002</v>
      </c>
      <c r="BH525" s="118" t="s">
        <v>9331</v>
      </c>
      <c r="BI525" s="118" t="s">
        <v>9331</v>
      </c>
      <c r="BJ525" s="117" t="s">
        <v>1167</v>
      </c>
      <c r="BK525" s="120" t="str">
        <f>VLOOKUP(Vertices[[#This Row],[State]],'Sentiment Classification'!E:G,3,FALSE)</f>
        <v>North</v>
      </c>
      <c r="BL525" s="65" t="str">
        <f>REPLACE(INDEX(GroupVertices[Group], MATCH(Vertices[[#This Row],[Vertex]],GroupVertices[Vertex],0)),1,1,"")</f>
        <v>orth</v>
      </c>
    </row>
    <row r="526" spans="1:64" x14ac:dyDescent="0.25">
      <c r="A526" s="64" t="s">
        <v>4442</v>
      </c>
      <c r="B526" s="79"/>
      <c r="C526" s="79"/>
      <c r="D526" s="87"/>
      <c r="E526" s="104"/>
      <c r="F526" s="75" t="s">
        <v>5046</v>
      </c>
      <c r="G526" s="105"/>
      <c r="H526" s="77"/>
      <c r="I526" s="90"/>
      <c r="J526" s="106"/>
      <c r="K526" s="77" t="s">
        <v>7597</v>
      </c>
      <c r="L526" s="107"/>
      <c r="M526" s="101">
        <v>2761.6044921875</v>
      </c>
      <c r="N526" s="101">
        <v>4748.90380859375</v>
      </c>
      <c r="O526" s="102"/>
      <c r="P526" s="103"/>
      <c r="Q526" s="103"/>
      <c r="R526" s="73"/>
      <c r="S526" s="48">
        <v>0</v>
      </c>
      <c r="T526" s="48">
        <v>1</v>
      </c>
      <c r="U526" s="49">
        <v>0</v>
      </c>
      <c r="V526" s="49">
        <v>9.0089999999999996E-3</v>
      </c>
      <c r="W526" s="49">
        <v>0</v>
      </c>
      <c r="X526" s="49">
        <v>0.54874500000000004</v>
      </c>
      <c r="Y526" s="49">
        <v>0</v>
      </c>
      <c r="Z526" s="49">
        <v>0</v>
      </c>
      <c r="AA526" s="91">
        <v>526</v>
      </c>
      <c r="AB526" s="91"/>
      <c r="AC526" s="92"/>
      <c r="AD526" s="66" t="s">
        <v>6077</v>
      </c>
      <c r="AE526" s="66">
        <v>341</v>
      </c>
      <c r="AF526" s="66">
        <v>49</v>
      </c>
      <c r="AG526" s="66">
        <v>1972</v>
      </c>
      <c r="AH526" s="66">
        <v>882</v>
      </c>
      <c r="AI526" s="66"/>
      <c r="AJ526" s="66" t="s">
        <v>6409</v>
      </c>
      <c r="AK526" s="66" t="s">
        <v>1163</v>
      </c>
      <c r="AL526" s="69" t="s">
        <v>6676</v>
      </c>
      <c r="AM526" s="66"/>
      <c r="AN526" s="68">
        <v>41194.39230324074</v>
      </c>
      <c r="AO526" s="69" t="s">
        <v>6803</v>
      </c>
      <c r="AP526" s="66" t="b">
        <v>1</v>
      </c>
      <c r="AQ526" s="66" t="b">
        <v>0</v>
      </c>
      <c r="AR526" s="66" t="b">
        <v>0</v>
      </c>
      <c r="AS526" s="66" t="s">
        <v>297</v>
      </c>
      <c r="AT526" s="66">
        <v>2</v>
      </c>
      <c r="AU526" s="69" t="s">
        <v>409</v>
      </c>
      <c r="AV526" s="66" t="b">
        <v>0</v>
      </c>
      <c r="AW526" s="66" t="s">
        <v>423</v>
      </c>
      <c r="AX526" s="69" t="s">
        <v>7230</v>
      </c>
      <c r="AY526" s="66" t="s">
        <v>66</v>
      </c>
      <c r="AZ526" s="48"/>
      <c r="BA526" s="48"/>
      <c r="BB526" s="48"/>
      <c r="BC526" s="48"/>
      <c r="BD526" s="48" t="s">
        <v>4857</v>
      </c>
      <c r="BE526" s="48" t="s">
        <v>4857</v>
      </c>
      <c r="BF526" s="118" t="s">
        <v>9002</v>
      </c>
      <c r="BG526" s="118" t="s">
        <v>9002</v>
      </c>
      <c r="BH526" s="118" t="s">
        <v>9331</v>
      </c>
      <c r="BI526" s="118" t="s">
        <v>9331</v>
      </c>
      <c r="BJ526" s="117" t="s">
        <v>1167</v>
      </c>
      <c r="BK526" s="120" t="str">
        <f>VLOOKUP(Vertices[[#This Row],[State]],'Sentiment Classification'!E:G,3,FALSE)</f>
        <v>North</v>
      </c>
      <c r="BL526" s="65" t="str">
        <f>REPLACE(INDEX(GroupVertices[Group], MATCH(Vertices[[#This Row],[Vertex]],GroupVertices[Vertex],0)),1,1,"")</f>
        <v>orth</v>
      </c>
    </row>
    <row r="527" spans="1:64" x14ac:dyDescent="0.25">
      <c r="A527" s="64" t="s">
        <v>4444</v>
      </c>
      <c r="B527" s="79"/>
      <c r="C527" s="79"/>
      <c r="D527" s="87"/>
      <c r="E527" s="104"/>
      <c r="F527" s="75" t="s">
        <v>5048</v>
      </c>
      <c r="G527" s="105"/>
      <c r="H527" s="77"/>
      <c r="I527" s="90"/>
      <c r="J527" s="106"/>
      <c r="K527" s="77" t="s">
        <v>7598</v>
      </c>
      <c r="L527" s="107"/>
      <c r="M527" s="101">
        <v>2845.482177734375</v>
      </c>
      <c r="N527" s="101">
        <v>3576.146240234375</v>
      </c>
      <c r="O527" s="102"/>
      <c r="P527" s="103"/>
      <c r="Q527" s="103"/>
      <c r="R527" s="73"/>
      <c r="S527" s="48">
        <v>0</v>
      </c>
      <c r="T527" s="48">
        <v>1</v>
      </c>
      <c r="U527" s="49">
        <v>0</v>
      </c>
      <c r="V527" s="49">
        <v>0.2</v>
      </c>
      <c r="W527" s="49">
        <v>0</v>
      </c>
      <c r="X527" s="49">
        <v>0.693693</v>
      </c>
      <c r="Y527" s="49">
        <v>0</v>
      </c>
      <c r="Z527" s="49">
        <v>0</v>
      </c>
      <c r="AA527" s="91">
        <v>527</v>
      </c>
      <c r="AB527" s="91"/>
      <c r="AC527" s="92"/>
      <c r="AD527" s="66" t="s">
        <v>6078</v>
      </c>
      <c r="AE527" s="66">
        <v>893</v>
      </c>
      <c r="AF527" s="66">
        <v>1051</v>
      </c>
      <c r="AG527" s="66">
        <v>13553</v>
      </c>
      <c r="AH527" s="66">
        <v>7913</v>
      </c>
      <c r="AI527" s="66"/>
      <c r="AJ527" s="66" t="s">
        <v>6410</v>
      </c>
      <c r="AK527" s="66" t="s">
        <v>6570</v>
      </c>
      <c r="AL527" s="69" t="s">
        <v>6677</v>
      </c>
      <c r="AM527" s="66"/>
      <c r="AN527" s="68">
        <v>42662.326215277775</v>
      </c>
      <c r="AO527" s="69" t="s">
        <v>6804</v>
      </c>
      <c r="AP527" s="66" t="b">
        <v>1</v>
      </c>
      <c r="AQ527" s="66" t="b">
        <v>0</v>
      </c>
      <c r="AR527" s="66" t="b">
        <v>1</v>
      </c>
      <c r="AS527" s="66" t="s">
        <v>297</v>
      </c>
      <c r="AT527" s="66">
        <v>26</v>
      </c>
      <c r="AU527" s="66"/>
      <c r="AV527" s="66" t="b">
        <v>0</v>
      </c>
      <c r="AW527" s="66" t="s">
        <v>423</v>
      </c>
      <c r="AX527" s="69" t="s">
        <v>7231</v>
      </c>
      <c r="AY527" s="66" t="s">
        <v>66</v>
      </c>
      <c r="AZ527" s="48"/>
      <c r="BA527" s="48"/>
      <c r="BB527" s="48"/>
      <c r="BC527" s="48"/>
      <c r="BD527" s="48"/>
      <c r="BE527" s="48"/>
      <c r="BF527" s="118" t="s">
        <v>9004</v>
      </c>
      <c r="BG527" s="118" t="s">
        <v>9115</v>
      </c>
      <c r="BH527" s="118" t="s">
        <v>9333</v>
      </c>
      <c r="BI527" s="118" t="s">
        <v>9440</v>
      </c>
      <c r="BJ527" s="117" t="s">
        <v>1167</v>
      </c>
      <c r="BK527" s="120" t="str">
        <f>VLOOKUP(Vertices[[#This Row],[State]],'Sentiment Classification'!E:G,3,FALSE)</f>
        <v>North</v>
      </c>
      <c r="BL527" s="65" t="str">
        <f>REPLACE(INDEX(GroupVertices[Group], MATCH(Vertices[[#This Row],[Vertex]],GroupVertices[Vertex],0)),1,1,"")</f>
        <v>orth</v>
      </c>
    </row>
    <row r="528" spans="1:64" x14ac:dyDescent="0.25">
      <c r="A528" s="64" t="s">
        <v>4445</v>
      </c>
      <c r="B528" s="79"/>
      <c r="C528" s="79"/>
      <c r="D528" s="87"/>
      <c r="E528" s="104"/>
      <c r="F528" s="75" t="s">
        <v>5049</v>
      </c>
      <c r="G528" s="105"/>
      <c r="H528" s="77"/>
      <c r="I528" s="90"/>
      <c r="J528" s="106"/>
      <c r="K528" s="77" t="s">
        <v>7599</v>
      </c>
      <c r="L528" s="107"/>
      <c r="M528" s="101">
        <v>3028.0703125</v>
      </c>
      <c r="N528" s="101">
        <v>3861.2529296875</v>
      </c>
      <c r="O528" s="102"/>
      <c r="P528" s="103"/>
      <c r="Q528" s="103"/>
      <c r="R528" s="73"/>
      <c r="S528" s="48">
        <v>0</v>
      </c>
      <c r="T528" s="48">
        <v>1</v>
      </c>
      <c r="U528" s="49">
        <v>0</v>
      </c>
      <c r="V528" s="49">
        <v>4.2189999999999997E-3</v>
      </c>
      <c r="W528" s="49">
        <v>7.1570000000000002E-3</v>
      </c>
      <c r="X528" s="49">
        <v>0.54440100000000002</v>
      </c>
      <c r="Y528" s="49">
        <v>0</v>
      </c>
      <c r="Z528" s="49">
        <v>0</v>
      </c>
      <c r="AA528" s="91">
        <v>528</v>
      </c>
      <c r="AB528" s="91"/>
      <c r="AC528" s="92"/>
      <c r="AD528" s="66" t="s">
        <v>6079</v>
      </c>
      <c r="AE528" s="66">
        <v>72</v>
      </c>
      <c r="AF528" s="66">
        <v>261</v>
      </c>
      <c r="AG528" s="66">
        <v>30997</v>
      </c>
      <c r="AH528" s="66">
        <v>24307</v>
      </c>
      <c r="AI528" s="66">
        <v>7200</v>
      </c>
      <c r="AJ528" s="66" t="s">
        <v>6411</v>
      </c>
      <c r="AK528" s="66" t="s">
        <v>6571</v>
      </c>
      <c r="AL528" s="66"/>
      <c r="AM528" s="66" t="s">
        <v>6735</v>
      </c>
      <c r="AN528" s="68">
        <v>41774.705567129633</v>
      </c>
      <c r="AO528" s="69" t="s">
        <v>6805</v>
      </c>
      <c r="AP528" s="66" t="b">
        <v>0</v>
      </c>
      <c r="AQ528" s="66" t="b">
        <v>0</v>
      </c>
      <c r="AR528" s="66" t="b">
        <v>1</v>
      </c>
      <c r="AS528" s="66" t="s">
        <v>297</v>
      </c>
      <c r="AT528" s="66">
        <v>37</v>
      </c>
      <c r="AU528" s="69" t="s">
        <v>412</v>
      </c>
      <c r="AV528" s="66" t="b">
        <v>0</v>
      </c>
      <c r="AW528" s="66" t="s">
        <v>423</v>
      </c>
      <c r="AX528" s="69" t="s">
        <v>7232</v>
      </c>
      <c r="AY528" s="66" t="s">
        <v>66</v>
      </c>
      <c r="AZ528" s="48"/>
      <c r="BA528" s="48"/>
      <c r="BB528" s="48"/>
      <c r="BC528" s="48"/>
      <c r="BD528" s="48" t="s">
        <v>4854</v>
      </c>
      <c r="BE528" s="48" t="s">
        <v>4854</v>
      </c>
      <c r="BF528" s="118" t="s">
        <v>8999</v>
      </c>
      <c r="BG528" s="118" t="s">
        <v>8999</v>
      </c>
      <c r="BH528" s="118" t="s">
        <v>9328</v>
      </c>
      <c r="BI528" s="118" t="s">
        <v>9328</v>
      </c>
      <c r="BJ528" s="117" t="s">
        <v>1167</v>
      </c>
      <c r="BK528" s="120" t="str">
        <f>VLOOKUP(Vertices[[#This Row],[State]],'Sentiment Classification'!E:G,3,FALSE)</f>
        <v>North</v>
      </c>
      <c r="BL528" s="65" t="str">
        <f>REPLACE(INDEX(GroupVertices[Group], MATCH(Vertices[[#This Row],[Vertex]],GroupVertices[Vertex],0)),1,1,"")</f>
        <v>orth</v>
      </c>
    </row>
    <row r="529" spans="1:64" x14ac:dyDescent="0.25">
      <c r="A529" s="64" t="s">
        <v>4446</v>
      </c>
      <c r="B529" s="79"/>
      <c r="C529" s="79"/>
      <c r="D529" s="87"/>
      <c r="E529" s="104"/>
      <c r="F529" s="75" t="s">
        <v>5050</v>
      </c>
      <c r="G529" s="105"/>
      <c r="H529" s="77"/>
      <c r="I529" s="90"/>
      <c r="J529" s="106"/>
      <c r="K529" s="77" t="s">
        <v>7600</v>
      </c>
      <c r="L529" s="107"/>
      <c r="M529" s="101">
        <v>6282.62744140625</v>
      </c>
      <c r="N529" s="101">
        <v>9173.693359375</v>
      </c>
      <c r="O529" s="102"/>
      <c r="P529" s="103"/>
      <c r="Q529" s="103"/>
      <c r="R529" s="73"/>
      <c r="S529" s="48"/>
      <c r="T529" s="48"/>
      <c r="U529" s="49"/>
      <c r="V529" s="49"/>
      <c r="W529" s="49"/>
      <c r="X529" s="49"/>
      <c r="Y529" s="49"/>
      <c r="Z529" s="49"/>
      <c r="AA529" s="91">
        <v>529</v>
      </c>
      <c r="AB529" s="91"/>
      <c r="AC529" s="92"/>
      <c r="AD529" s="66" t="s">
        <v>6080</v>
      </c>
      <c r="AE529" s="66">
        <v>104</v>
      </c>
      <c r="AF529" s="66">
        <v>49</v>
      </c>
      <c r="AG529" s="66">
        <v>222</v>
      </c>
      <c r="AH529" s="66">
        <v>0</v>
      </c>
      <c r="AI529" s="66">
        <v>-25200</v>
      </c>
      <c r="AJ529" s="66"/>
      <c r="AK529" s="66"/>
      <c r="AL529" s="66"/>
      <c r="AM529" s="66" t="s">
        <v>391</v>
      </c>
      <c r="AN529" s="68">
        <v>42663.703275462962</v>
      </c>
      <c r="AO529" s="69" t="s">
        <v>6806</v>
      </c>
      <c r="AP529" s="66" t="b">
        <v>1</v>
      </c>
      <c r="AQ529" s="66" t="b">
        <v>0</v>
      </c>
      <c r="AR529" s="66" t="b">
        <v>0</v>
      </c>
      <c r="AS529" s="66" t="s">
        <v>297</v>
      </c>
      <c r="AT529" s="66">
        <v>1</v>
      </c>
      <c r="AU529" s="66"/>
      <c r="AV529" s="66" t="b">
        <v>0</v>
      </c>
      <c r="AW529" s="66" t="s">
        <v>423</v>
      </c>
      <c r="AX529" s="69" t="s">
        <v>7233</v>
      </c>
      <c r="AY529" s="66" t="s">
        <v>66</v>
      </c>
      <c r="AZ529" s="48"/>
      <c r="BA529" s="48"/>
      <c r="BB529" s="48"/>
      <c r="BC529" s="48"/>
      <c r="BD529" s="48"/>
      <c r="BE529" s="48"/>
      <c r="BF529" s="118"/>
      <c r="BG529" s="118"/>
      <c r="BH529" s="118"/>
      <c r="BI529" s="118"/>
      <c r="BJ529" s="117" t="s">
        <v>1167</v>
      </c>
      <c r="BK529" s="120" t="str">
        <f>VLOOKUP(Vertices[[#This Row],[State]],'Sentiment Classification'!E:G,3,FALSE)</f>
        <v>North</v>
      </c>
      <c r="BL529" s="65" t="s">
        <v>9475</v>
      </c>
    </row>
    <row r="530" spans="1:64" x14ac:dyDescent="0.25">
      <c r="A530" s="64" t="s">
        <v>4447</v>
      </c>
      <c r="B530" s="79"/>
      <c r="C530" s="79"/>
      <c r="D530" s="87"/>
      <c r="E530" s="104"/>
      <c r="F530" s="75" t="s">
        <v>5051</v>
      </c>
      <c r="G530" s="105"/>
      <c r="H530" s="77"/>
      <c r="I530" s="90"/>
      <c r="J530" s="106"/>
      <c r="K530" s="77" t="s">
        <v>7601</v>
      </c>
      <c r="L530" s="107"/>
      <c r="M530" s="101">
        <v>4043.31494140625</v>
      </c>
      <c r="N530" s="101">
        <v>3961.809326171875</v>
      </c>
      <c r="O530" s="102"/>
      <c r="P530" s="103"/>
      <c r="Q530" s="103"/>
      <c r="R530" s="73"/>
      <c r="S530" s="48">
        <v>0</v>
      </c>
      <c r="T530" s="48">
        <v>1</v>
      </c>
      <c r="U530" s="49">
        <v>0</v>
      </c>
      <c r="V530" s="49">
        <v>9.0089999999999996E-3</v>
      </c>
      <c r="W530" s="49">
        <v>0</v>
      </c>
      <c r="X530" s="49">
        <v>0.54874500000000004</v>
      </c>
      <c r="Y530" s="49">
        <v>0</v>
      </c>
      <c r="Z530" s="49">
        <v>0</v>
      </c>
      <c r="AA530" s="91">
        <v>530</v>
      </c>
      <c r="AB530" s="91"/>
      <c r="AC530" s="92"/>
      <c r="AD530" s="66" t="s">
        <v>6081</v>
      </c>
      <c r="AE530" s="66">
        <v>62</v>
      </c>
      <c r="AF530" s="66">
        <v>19</v>
      </c>
      <c r="AG530" s="66">
        <v>26</v>
      </c>
      <c r="AH530" s="66">
        <v>0</v>
      </c>
      <c r="AI530" s="66"/>
      <c r="AJ530" s="66"/>
      <c r="AK530" s="66"/>
      <c r="AL530" s="66"/>
      <c r="AM530" s="66"/>
      <c r="AN530" s="68">
        <v>40965.469988425924</v>
      </c>
      <c r="AO530" s="66"/>
      <c r="AP530" s="66" t="b">
        <v>1</v>
      </c>
      <c r="AQ530" s="66" t="b">
        <v>0</v>
      </c>
      <c r="AR530" s="66" t="b">
        <v>1</v>
      </c>
      <c r="AS530" s="66" t="s">
        <v>297</v>
      </c>
      <c r="AT530" s="66">
        <v>0</v>
      </c>
      <c r="AU530" s="69" t="s">
        <v>409</v>
      </c>
      <c r="AV530" s="66" t="b">
        <v>0</v>
      </c>
      <c r="AW530" s="66" t="s">
        <v>423</v>
      </c>
      <c r="AX530" s="69" t="s">
        <v>7234</v>
      </c>
      <c r="AY530" s="66" t="s">
        <v>66</v>
      </c>
      <c r="AZ530" s="48"/>
      <c r="BA530" s="48"/>
      <c r="BB530" s="48"/>
      <c r="BC530" s="48"/>
      <c r="BD530" s="48" t="s">
        <v>4857</v>
      </c>
      <c r="BE530" s="48" t="s">
        <v>4857</v>
      </c>
      <c r="BF530" s="118" t="s">
        <v>9002</v>
      </c>
      <c r="BG530" s="118" t="s">
        <v>9002</v>
      </c>
      <c r="BH530" s="118" t="s">
        <v>9331</v>
      </c>
      <c r="BI530" s="118" t="s">
        <v>9331</v>
      </c>
      <c r="BJ530" s="117" t="s">
        <v>1167</v>
      </c>
      <c r="BK530" s="120" t="str">
        <f>VLOOKUP(Vertices[[#This Row],[State]],'Sentiment Classification'!E:G,3,FALSE)</f>
        <v>North</v>
      </c>
      <c r="BL530" s="65" t="str">
        <f>REPLACE(INDEX(GroupVertices[Group], MATCH(Vertices[[#This Row],[Vertex]],GroupVertices[Vertex],0)),1,1,"")</f>
        <v>orth</v>
      </c>
    </row>
    <row r="531" spans="1:64" x14ac:dyDescent="0.25">
      <c r="A531" s="64" t="s">
        <v>4448</v>
      </c>
      <c r="B531" s="79"/>
      <c r="C531" s="79"/>
      <c r="D531" s="87"/>
      <c r="E531" s="104"/>
      <c r="F531" s="75" t="s">
        <v>5052</v>
      </c>
      <c r="G531" s="105"/>
      <c r="H531" s="77"/>
      <c r="I531" s="90"/>
      <c r="J531" s="106"/>
      <c r="K531" s="77" t="s">
        <v>7602</v>
      </c>
      <c r="L531" s="107"/>
      <c r="M531" s="101">
        <v>2724.679931640625</v>
      </c>
      <c r="N531" s="101">
        <v>3325.55029296875</v>
      </c>
      <c r="O531" s="102"/>
      <c r="P531" s="103"/>
      <c r="Q531" s="103"/>
      <c r="R531" s="73"/>
      <c r="S531" s="48">
        <v>0</v>
      </c>
      <c r="T531" s="48">
        <v>1</v>
      </c>
      <c r="U531" s="49">
        <v>0</v>
      </c>
      <c r="V531" s="49">
        <v>9.3460000000000001E-3</v>
      </c>
      <c r="W531" s="49">
        <v>0</v>
      </c>
      <c r="X531" s="49">
        <v>0.59937399999999996</v>
      </c>
      <c r="Y531" s="49">
        <v>0</v>
      </c>
      <c r="Z531" s="49">
        <v>0</v>
      </c>
      <c r="AA531" s="91">
        <v>531</v>
      </c>
      <c r="AB531" s="91"/>
      <c r="AC531" s="92"/>
      <c r="AD531" s="66" t="s">
        <v>6082</v>
      </c>
      <c r="AE531" s="66">
        <v>3129</v>
      </c>
      <c r="AF531" s="66">
        <v>9427</v>
      </c>
      <c r="AG531" s="66">
        <v>2479</v>
      </c>
      <c r="AH531" s="66">
        <v>571</v>
      </c>
      <c r="AI531" s="66">
        <v>19800</v>
      </c>
      <c r="AJ531" s="66" t="s">
        <v>6412</v>
      </c>
      <c r="AK531" s="66" t="s">
        <v>6572</v>
      </c>
      <c r="AL531" s="66"/>
      <c r="AM531" s="66" t="s">
        <v>388</v>
      </c>
      <c r="AN531" s="68">
        <v>41245.377534722225</v>
      </c>
      <c r="AO531" s="69" t="s">
        <v>6807</v>
      </c>
      <c r="AP531" s="66" t="b">
        <v>0</v>
      </c>
      <c r="AQ531" s="66" t="b">
        <v>0</v>
      </c>
      <c r="AR531" s="66" t="b">
        <v>0</v>
      </c>
      <c r="AS531" s="66" t="s">
        <v>297</v>
      </c>
      <c r="AT531" s="66">
        <v>26</v>
      </c>
      <c r="AU531" s="69" t="s">
        <v>409</v>
      </c>
      <c r="AV531" s="66" t="b">
        <v>0</v>
      </c>
      <c r="AW531" s="66" t="s">
        <v>423</v>
      </c>
      <c r="AX531" s="69" t="s">
        <v>7235</v>
      </c>
      <c r="AY531" s="66" t="s">
        <v>66</v>
      </c>
      <c r="AZ531" s="48"/>
      <c r="BA531" s="48"/>
      <c r="BB531" s="48"/>
      <c r="BC531" s="48"/>
      <c r="BD531" s="48" t="s">
        <v>4860</v>
      </c>
      <c r="BE531" s="48" t="s">
        <v>4860</v>
      </c>
      <c r="BF531" s="118" t="s">
        <v>9005</v>
      </c>
      <c r="BG531" s="118" t="s">
        <v>9005</v>
      </c>
      <c r="BH531" s="118" t="s">
        <v>9334</v>
      </c>
      <c r="BI531" s="118" t="s">
        <v>9334</v>
      </c>
      <c r="BJ531" s="117" t="s">
        <v>1167</v>
      </c>
      <c r="BK531" s="120" t="str">
        <f>VLOOKUP(Vertices[[#This Row],[State]],'Sentiment Classification'!E:G,3,FALSE)</f>
        <v>North</v>
      </c>
      <c r="BL531" s="65" t="str">
        <f>REPLACE(INDEX(GroupVertices[Group], MATCH(Vertices[[#This Row],[Vertex]],GroupVertices[Vertex],0)),1,1,"")</f>
        <v>orth</v>
      </c>
    </row>
    <row r="532" spans="1:64" x14ac:dyDescent="0.25">
      <c r="A532" s="64" t="s">
        <v>4611</v>
      </c>
      <c r="B532" s="79"/>
      <c r="C532" s="79"/>
      <c r="D532" s="87"/>
      <c r="E532" s="104"/>
      <c r="F532" s="75" t="s">
        <v>6984</v>
      </c>
      <c r="G532" s="105"/>
      <c r="H532" s="77"/>
      <c r="I532" s="90"/>
      <c r="J532" s="106"/>
      <c r="K532" s="77" t="s">
        <v>7603</v>
      </c>
      <c r="L532" s="107"/>
      <c r="M532" s="101">
        <v>4801.09814453125</v>
      </c>
      <c r="N532" s="101">
        <v>5375.83154296875</v>
      </c>
      <c r="O532" s="102"/>
      <c r="P532" s="103"/>
      <c r="Q532" s="103"/>
      <c r="R532" s="73"/>
      <c r="S532" s="48">
        <v>2</v>
      </c>
      <c r="T532" s="48">
        <v>0</v>
      </c>
      <c r="U532" s="49">
        <v>48</v>
      </c>
      <c r="V532" s="49">
        <v>1.2048E-2</v>
      </c>
      <c r="W532" s="49">
        <v>0</v>
      </c>
      <c r="X532" s="49">
        <v>1.05735</v>
      </c>
      <c r="Y532" s="49">
        <v>0</v>
      </c>
      <c r="Z532" s="49">
        <v>0</v>
      </c>
      <c r="AA532" s="91">
        <v>532</v>
      </c>
      <c r="AB532" s="91"/>
      <c r="AC532" s="92"/>
      <c r="AD532" s="66" t="s">
        <v>6083</v>
      </c>
      <c r="AE532" s="66">
        <v>112</v>
      </c>
      <c r="AF532" s="66">
        <v>4756573</v>
      </c>
      <c r="AG532" s="66">
        <v>48143</v>
      </c>
      <c r="AH532" s="66">
        <v>92</v>
      </c>
      <c r="AI532" s="66">
        <v>19800</v>
      </c>
      <c r="AJ532" s="66" t="s">
        <v>6413</v>
      </c>
      <c r="AK532" s="66" t="s">
        <v>1163</v>
      </c>
      <c r="AL532" s="69" t="s">
        <v>6678</v>
      </c>
      <c r="AM532" s="66" t="s">
        <v>388</v>
      </c>
      <c r="AN532" s="68">
        <v>39658.017835648148</v>
      </c>
      <c r="AO532" s="69" t="s">
        <v>6808</v>
      </c>
      <c r="AP532" s="66" t="b">
        <v>0</v>
      </c>
      <c r="AQ532" s="66" t="b">
        <v>0</v>
      </c>
      <c r="AR532" s="66" t="b">
        <v>0</v>
      </c>
      <c r="AS532" s="66" t="s">
        <v>297</v>
      </c>
      <c r="AT532" s="66">
        <v>3935</v>
      </c>
      <c r="AU532" s="69" t="s">
        <v>6957</v>
      </c>
      <c r="AV532" s="66" t="b">
        <v>1</v>
      </c>
      <c r="AW532" s="66" t="s">
        <v>423</v>
      </c>
      <c r="AX532" s="69" t="s">
        <v>7236</v>
      </c>
      <c r="AY532" s="66" t="s">
        <v>65</v>
      </c>
      <c r="AZ532" s="48"/>
      <c r="BA532" s="48"/>
      <c r="BB532" s="48"/>
      <c r="BC532" s="48"/>
      <c r="BD532" s="48"/>
      <c r="BE532" s="48"/>
      <c r="BF532" s="48"/>
      <c r="BG532" s="48"/>
      <c r="BH532" s="48"/>
      <c r="BI532" s="48"/>
      <c r="BJ532" s="117" t="s">
        <v>9452</v>
      </c>
      <c r="BK532" s="119" t="s">
        <v>9452</v>
      </c>
      <c r="BL532" s="65" t="str">
        <f>REPLACE(INDEX(GroupVertices[Group], MATCH(Vertices[[#This Row],[Vertex]],GroupVertices[Vertex],0)),1,1,"")</f>
        <v>A</v>
      </c>
    </row>
    <row r="533" spans="1:64" x14ac:dyDescent="0.25">
      <c r="A533" s="64" t="s">
        <v>4449</v>
      </c>
      <c r="B533" s="79"/>
      <c r="C533" s="79"/>
      <c r="D533" s="87"/>
      <c r="E533" s="104"/>
      <c r="F533" s="75" t="s">
        <v>5053</v>
      </c>
      <c r="G533" s="105"/>
      <c r="H533" s="77"/>
      <c r="I533" s="90"/>
      <c r="J533" s="106"/>
      <c r="K533" s="77" t="s">
        <v>7604</v>
      </c>
      <c r="L533" s="107"/>
      <c r="M533" s="101">
        <v>1587.537841796875</v>
      </c>
      <c r="N533" s="101">
        <v>3621.842529296875</v>
      </c>
      <c r="O533" s="102"/>
      <c r="P533" s="103"/>
      <c r="Q533" s="103"/>
      <c r="R533" s="73"/>
      <c r="S533" s="48">
        <v>0</v>
      </c>
      <c r="T533" s="48">
        <v>1</v>
      </c>
      <c r="U533" s="49">
        <v>0</v>
      </c>
      <c r="V533" s="49">
        <v>4.2189999999999997E-3</v>
      </c>
      <c r="W533" s="49">
        <v>7.1570000000000002E-3</v>
      </c>
      <c r="X533" s="49">
        <v>0.54440100000000002</v>
      </c>
      <c r="Y533" s="49">
        <v>0</v>
      </c>
      <c r="Z533" s="49">
        <v>0</v>
      </c>
      <c r="AA533" s="91">
        <v>533</v>
      </c>
      <c r="AB533" s="91"/>
      <c r="AC533" s="92"/>
      <c r="AD533" s="66" t="s">
        <v>6084</v>
      </c>
      <c r="AE533" s="66">
        <v>472</v>
      </c>
      <c r="AF533" s="66">
        <v>1026</v>
      </c>
      <c r="AG533" s="66">
        <v>4404</v>
      </c>
      <c r="AH533" s="66">
        <v>2274</v>
      </c>
      <c r="AI533" s="66">
        <v>19800</v>
      </c>
      <c r="AJ533" s="66" t="s">
        <v>6414</v>
      </c>
      <c r="AK533" s="66" t="s">
        <v>1163</v>
      </c>
      <c r="AL533" s="69" t="s">
        <v>6679</v>
      </c>
      <c r="AM533" s="66" t="s">
        <v>390</v>
      </c>
      <c r="AN533" s="68">
        <v>40356.446840277778</v>
      </c>
      <c r="AO533" s="69" t="s">
        <v>6809</v>
      </c>
      <c r="AP533" s="66" t="b">
        <v>0</v>
      </c>
      <c r="AQ533" s="66" t="b">
        <v>0</v>
      </c>
      <c r="AR533" s="66" t="b">
        <v>1</v>
      </c>
      <c r="AS533" s="66" t="s">
        <v>297</v>
      </c>
      <c r="AT533" s="66">
        <v>32</v>
      </c>
      <c r="AU533" s="69" t="s">
        <v>1947</v>
      </c>
      <c r="AV533" s="66" t="b">
        <v>0</v>
      </c>
      <c r="AW533" s="66" t="s">
        <v>423</v>
      </c>
      <c r="AX533" s="69" t="s">
        <v>7237</v>
      </c>
      <c r="AY533" s="66" t="s">
        <v>66</v>
      </c>
      <c r="AZ533" s="48"/>
      <c r="BA533" s="48"/>
      <c r="BB533" s="48"/>
      <c r="BC533" s="48"/>
      <c r="BD533" s="48" t="s">
        <v>4854</v>
      </c>
      <c r="BE533" s="48" t="s">
        <v>4854</v>
      </c>
      <c r="BF533" s="118" t="s">
        <v>8999</v>
      </c>
      <c r="BG533" s="118" t="s">
        <v>8999</v>
      </c>
      <c r="BH533" s="118" t="s">
        <v>9328</v>
      </c>
      <c r="BI533" s="118" t="s">
        <v>9328</v>
      </c>
      <c r="BJ533" s="117" t="s">
        <v>1167</v>
      </c>
      <c r="BK533" s="120" t="str">
        <f>VLOOKUP(Vertices[[#This Row],[State]],'Sentiment Classification'!E:G,3,FALSE)</f>
        <v>North</v>
      </c>
      <c r="BL533" s="65" t="str">
        <f>REPLACE(INDEX(GroupVertices[Group], MATCH(Vertices[[#This Row],[Vertex]],GroupVertices[Vertex],0)),1,1,"")</f>
        <v>orth</v>
      </c>
    </row>
    <row r="534" spans="1:64" x14ac:dyDescent="0.25">
      <c r="A534" s="64" t="s">
        <v>4450</v>
      </c>
      <c r="B534" s="79"/>
      <c r="C534" s="79"/>
      <c r="D534" s="87"/>
      <c r="E534" s="104"/>
      <c r="F534" s="75" t="s">
        <v>5054</v>
      </c>
      <c r="G534" s="105"/>
      <c r="H534" s="77"/>
      <c r="I534" s="90"/>
      <c r="J534" s="106"/>
      <c r="K534" s="77" t="s">
        <v>7605</v>
      </c>
      <c r="L534" s="107"/>
      <c r="M534" s="101">
        <v>1918.1490478515625</v>
      </c>
      <c r="N534" s="101">
        <v>4043.514404296875</v>
      </c>
      <c r="O534" s="102"/>
      <c r="P534" s="103"/>
      <c r="Q534" s="103"/>
      <c r="R534" s="73"/>
      <c r="S534" s="48">
        <v>0</v>
      </c>
      <c r="T534" s="48">
        <v>1</v>
      </c>
      <c r="U534" s="49">
        <v>0</v>
      </c>
      <c r="V534" s="49">
        <v>4.2189999999999997E-3</v>
      </c>
      <c r="W534" s="49">
        <v>7.1570000000000002E-3</v>
      </c>
      <c r="X534" s="49">
        <v>0.54440100000000002</v>
      </c>
      <c r="Y534" s="49">
        <v>0</v>
      </c>
      <c r="Z534" s="49">
        <v>0</v>
      </c>
      <c r="AA534" s="91">
        <v>534</v>
      </c>
      <c r="AB534" s="91"/>
      <c r="AC534" s="92"/>
      <c r="AD534" s="66" t="s">
        <v>6085</v>
      </c>
      <c r="AE534" s="66">
        <v>911</v>
      </c>
      <c r="AF534" s="66">
        <v>260</v>
      </c>
      <c r="AG534" s="66">
        <v>2027</v>
      </c>
      <c r="AH534" s="66">
        <v>6590</v>
      </c>
      <c r="AI534" s="66">
        <v>19800</v>
      </c>
      <c r="AJ534" s="66" t="s">
        <v>6415</v>
      </c>
      <c r="AK534" s="66" t="s">
        <v>6573</v>
      </c>
      <c r="AL534" s="66"/>
      <c r="AM534" s="66" t="s">
        <v>387</v>
      </c>
      <c r="AN534" s="68">
        <v>41534.651134259257</v>
      </c>
      <c r="AO534" s="69" t="s">
        <v>6810</v>
      </c>
      <c r="AP534" s="66" t="b">
        <v>0</v>
      </c>
      <c r="AQ534" s="66" t="b">
        <v>0</v>
      </c>
      <c r="AR534" s="66" t="b">
        <v>0</v>
      </c>
      <c r="AS534" s="66" t="s">
        <v>297</v>
      </c>
      <c r="AT534" s="66">
        <v>2</v>
      </c>
      <c r="AU534" s="69" t="s">
        <v>660</v>
      </c>
      <c r="AV534" s="66" t="b">
        <v>0</v>
      </c>
      <c r="AW534" s="66" t="s">
        <v>423</v>
      </c>
      <c r="AX534" s="69" t="s">
        <v>7238</v>
      </c>
      <c r="AY534" s="66" t="s">
        <v>66</v>
      </c>
      <c r="AZ534" s="48"/>
      <c r="BA534" s="48"/>
      <c r="BB534" s="48"/>
      <c r="BC534" s="48"/>
      <c r="BD534" s="48" t="s">
        <v>4854</v>
      </c>
      <c r="BE534" s="48" t="s">
        <v>4854</v>
      </c>
      <c r="BF534" s="118" t="s">
        <v>8999</v>
      </c>
      <c r="BG534" s="118" t="s">
        <v>8999</v>
      </c>
      <c r="BH534" s="118" t="s">
        <v>9328</v>
      </c>
      <c r="BI534" s="118" t="s">
        <v>9328</v>
      </c>
      <c r="BJ534" s="117" t="s">
        <v>1167</v>
      </c>
      <c r="BK534" s="120" t="str">
        <f>VLOOKUP(Vertices[[#This Row],[State]],'Sentiment Classification'!E:G,3,FALSE)</f>
        <v>North</v>
      </c>
      <c r="BL534" s="65" t="str">
        <f>REPLACE(INDEX(GroupVertices[Group], MATCH(Vertices[[#This Row],[Vertex]],GroupVertices[Vertex],0)),1,1,"")</f>
        <v>orth</v>
      </c>
    </row>
    <row r="535" spans="1:64" x14ac:dyDescent="0.25">
      <c r="A535" s="64" t="s">
        <v>4451</v>
      </c>
      <c r="B535" s="79"/>
      <c r="C535" s="79"/>
      <c r="D535" s="87"/>
      <c r="E535" s="104"/>
      <c r="F535" s="75" t="s">
        <v>5055</v>
      </c>
      <c r="G535" s="105"/>
      <c r="H535" s="77"/>
      <c r="I535" s="90"/>
      <c r="J535" s="106"/>
      <c r="K535" s="77" t="s">
        <v>7606</v>
      </c>
      <c r="L535" s="107"/>
      <c r="M535" s="101">
        <v>2590.763427734375</v>
      </c>
      <c r="N535" s="101">
        <v>4115.29052734375</v>
      </c>
      <c r="O535" s="102"/>
      <c r="P535" s="103"/>
      <c r="Q535" s="103"/>
      <c r="R535" s="73"/>
      <c r="S535" s="48">
        <v>0</v>
      </c>
      <c r="T535" s="48">
        <v>1</v>
      </c>
      <c r="U535" s="49">
        <v>0</v>
      </c>
      <c r="V535" s="49">
        <v>9.0089999999999996E-3</v>
      </c>
      <c r="W535" s="49">
        <v>0</v>
      </c>
      <c r="X535" s="49">
        <v>0.54874500000000004</v>
      </c>
      <c r="Y535" s="49">
        <v>0</v>
      </c>
      <c r="Z535" s="49">
        <v>0</v>
      </c>
      <c r="AA535" s="91">
        <v>535</v>
      </c>
      <c r="AB535" s="91"/>
      <c r="AC535" s="92"/>
      <c r="AD535" s="66" t="s">
        <v>6086</v>
      </c>
      <c r="AE535" s="66">
        <v>218</v>
      </c>
      <c r="AF535" s="66">
        <v>30</v>
      </c>
      <c r="AG535" s="66">
        <v>40</v>
      </c>
      <c r="AH535" s="66">
        <v>134</v>
      </c>
      <c r="AI535" s="66"/>
      <c r="AJ535" s="66"/>
      <c r="AK535" s="66" t="s">
        <v>2511</v>
      </c>
      <c r="AL535" s="66"/>
      <c r="AM535" s="66"/>
      <c r="AN535" s="68">
        <v>42392.102523148147</v>
      </c>
      <c r="AO535" s="69" t="s">
        <v>6811</v>
      </c>
      <c r="AP535" s="66" t="b">
        <v>1</v>
      </c>
      <c r="AQ535" s="66" t="b">
        <v>0</v>
      </c>
      <c r="AR535" s="66" t="b">
        <v>0</v>
      </c>
      <c r="AS535" s="66" t="s">
        <v>297</v>
      </c>
      <c r="AT535" s="66">
        <v>0</v>
      </c>
      <c r="AU535" s="66"/>
      <c r="AV535" s="66" t="b">
        <v>0</v>
      </c>
      <c r="AW535" s="66" t="s">
        <v>423</v>
      </c>
      <c r="AX535" s="69" t="s">
        <v>7239</v>
      </c>
      <c r="AY535" s="66" t="s">
        <v>66</v>
      </c>
      <c r="AZ535" s="48"/>
      <c r="BA535" s="48"/>
      <c r="BB535" s="48"/>
      <c r="BC535" s="48"/>
      <c r="BD535" s="48" t="s">
        <v>4857</v>
      </c>
      <c r="BE535" s="48" t="s">
        <v>4857</v>
      </c>
      <c r="BF535" s="118" t="s">
        <v>9002</v>
      </c>
      <c r="BG535" s="118" t="s">
        <v>9002</v>
      </c>
      <c r="BH535" s="118" t="s">
        <v>9331</v>
      </c>
      <c r="BI535" s="118" t="s">
        <v>9331</v>
      </c>
      <c r="BJ535" s="117" t="s">
        <v>1167</v>
      </c>
      <c r="BK535" s="120" t="str">
        <f>VLOOKUP(Vertices[[#This Row],[State]],'Sentiment Classification'!E:G,3,FALSE)</f>
        <v>North</v>
      </c>
      <c r="BL535" s="65" t="str">
        <f>REPLACE(INDEX(GroupVertices[Group], MATCH(Vertices[[#This Row],[Vertex]],GroupVertices[Vertex],0)),1,1,"")</f>
        <v>orth</v>
      </c>
    </row>
    <row r="536" spans="1:64" x14ac:dyDescent="0.25">
      <c r="A536" s="64" t="s">
        <v>4452</v>
      </c>
      <c r="B536" s="79"/>
      <c r="C536" s="79"/>
      <c r="D536" s="87"/>
      <c r="E536" s="104"/>
      <c r="F536" s="75" t="s">
        <v>5056</v>
      </c>
      <c r="G536" s="105"/>
      <c r="H536" s="77"/>
      <c r="I536" s="90"/>
      <c r="J536" s="106"/>
      <c r="K536" s="77" t="s">
        <v>7607</v>
      </c>
      <c r="L536" s="107"/>
      <c r="M536" s="101">
        <v>6022.85693359375</v>
      </c>
      <c r="N536" s="101">
        <v>8767.6943359375</v>
      </c>
      <c r="O536" s="102"/>
      <c r="P536" s="103"/>
      <c r="Q536" s="103"/>
      <c r="R536" s="73"/>
      <c r="S536" s="48"/>
      <c r="T536" s="48"/>
      <c r="U536" s="49"/>
      <c r="V536" s="49"/>
      <c r="W536" s="49"/>
      <c r="X536" s="49"/>
      <c r="Y536" s="49"/>
      <c r="Z536" s="49"/>
      <c r="AA536" s="91">
        <v>536</v>
      </c>
      <c r="AB536" s="91"/>
      <c r="AC536" s="92"/>
      <c r="AD536" s="66" t="s">
        <v>6087</v>
      </c>
      <c r="AE536" s="66">
        <v>57</v>
      </c>
      <c r="AF536" s="66">
        <v>8</v>
      </c>
      <c r="AG536" s="66">
        <v>96</v>
      </c>
      <c r="AH536" s="66">
        <v>91</v>
      </c>
      <c r="AI536" s="66"/>
      <c r="AJ536" s="66" t="s">
        <v>6416</v>
      </c>
      <c r="AK536" s="66" t="s">
        <v>3885</v>
      </c>
      <c r="AL536" s="69" t="s">
        <v>6680</v>
      </c>
      <c r="AM536" s="66"/>
      <c r="AN536" s="68">
        <v>42407.740046296298</v>
      </c>
      <c r="AO536" s="69" t="s">
        <v>6812</v>
      </c>
      <c r="AP536" s="66" t="b">
        <v>1</v>
      </c>
      <c r="AQ536" s="66" t="b">
        <v>0</v>
      </c>
      <c r="AR536" s="66" t="b">
        <v>0</v>
      </c>
      <c r="AS536" s="66" t="s">
        <v>297</v>
      </c>
      <c r="AT536" s="66">
        <v>2</v>
      </c>
      <c r="AU536" s="66"/>
      <c r="AV536" s="66" t="b">
        <v>0</v>
      </c>
      <c r="AW536" s="66" t="s">
        <v>423</v>
      </c>
      <c r="AX536" s="69" t="s">
        <v>7240</v>
      </c>
      <c r="AY536" s="66" t="s">
        <v>66</v>
      </c>
      <c r="AZ536" s="48"/>
      <c r="BA536" s="48"/>
      <c r="BB536" s="48"/>
      <c r="BC536" s="48"/>
      <c r="BD536" s="48"/>
      <c r="BE536" s="48"/>
      <c r="BF536" s="118"/>
      <c r="BG536" s="118"/>
      <c r="BH536" s="118"/>
      <c r="BI536" s="118"/>
      <c r="BJ536" s="117" t="s">
        <v>1167</v>
      </c>
      <c r="BK536" s="120" t="str">
        <f>VLOOKUP(Vertices[[#This Row],[State]],'Sentiment Classification'!E:G,3,FALSE)</f>
        <v>North</v>
      </c>
      <c r="BL536" s="65" t="s">
        <v>9475</v>
      </c>
    </row>
    <row r="537" spans="1:64" x14ac:dyDescent="0.25">
      <c r="A537" s="64" t="s">
        <v>4453</v>
      </c>
      <c r="B537" s="79"/>
      <c r="C537" s="79"/>
      <c r="D537" s="87"/>
      <c r="E537" s="104"/>
      <c r="F537" s="75" t="s">
        <v>5057</v>
      </c>
      <c r="G537" s="105"/>
      <c r="H537" s="77"/>
      <c r="I537" s="90"/>
      <c r="J537" s="106"/>
      <c r="K537" s="77" t="s">
        <v>7608</v>
      </c>
      <c r="L537" s="107"/>
      <c r="M537" s="101">
        <v>3612.959716796875</v>
      </c>
      <c r="N537" s="101">
        <v>4469.11767578125</v>
      </c>
      <c r="O537" s="102"/>
      <c r="P537" s="103"/>
      <c r="Q537" s="103"/>
      <c r="R537" s="73"/>
      <c r="S537" s="48">
        <v>0</v>
      </c>
      <c r="T537" s="48">
        <v>1</v>
      </c>
      <c r="U537" s="49">
        <v>0</v>
      </c>
      <c r="V537" s="49">
        <v>9.0089999999999996E-3</v>
      </c>
      <c r="W537" s="49">
        <v>0</v>
      </c>
      <c r="X537" s="49">
        <v>0.54874500000000004</v>
      </c>
      <c r="Y537" s="49">
        <v>0</v>
      </c>
      <c r="Z537" s="49">
        <v>0</v>
      </c>
      <c r="AA537" s="91">
        <v>537</v>
      </c>
      <c r="AB537" s="91"/>
      <c r="AC537" s="92"/>
      <c r="AD537" s="66" t="s">
        <v>6088</v>
      </c>
      <c r="AE537" s="66">
        <v>23</v>
      </c>
      <c r="AF537" s="66">
        <v>16</v>
      </c>
      <c r="AG537" s="66">
        <v>1881</v>
      </c>
      <c r="AH537" s="66">
        <v>5</v>
      </c>
      <c r="AI537" s="66"/>
      <c r="AJ537" s="66" t="s">
        <v>6417</v>
      </c>
      <c r="AK537" s="66"/>
      <c r="AL537" s="66"/>
      <c r="AM537" s="66"/>
      <c r="AN537" s="68">
        <v>42257.197824074072</v>
      </c>
      <c r="AO537" s="66"/>
      <c r="AP537" s="66" t="b">
        <v>1</v>
      </c>
      <c r="AQ537" s="66" t="b">
        <v>0</v>
      </c>
      <c r="AR537" s="66" t="b">
        <v>0</v>
      </c>
      <c r="AS537" s="66" t="s">
        <v>297</v>
      </c>
      <c r="AT537" s="66">
        <v>1</v>
      </c>
      <c r="AU537" s="69" t="s">
        <v>409</v>
      </c>
      <c r="AV537" s="66" t="b">
        <v>0</v>
      </c>
      <c r="AW537" s="66" t="s">
        <v>423</v>
      </c>
      <c r="AX537" s="69" t="s">
        <v>7241</v>
      </c>
      <c r="AY537" s="66" t="s">
        <v>66</v>
      </c>
      <c r="AZ537" s="48"/>
      <c r="BA537" s="48"/>
      <c r="BB537" s="48"/>
      <c r="BC537" s="48"/>
      <c r="BD537" s="48" t="s">
        <v>4857</v>
      </c>
      <c r="BE537" s="48" t="s">
        <v>4857</v>
      </c>
      <c r="BF537" s="118" t="s">
        <v>9002</v>
      </c>
      <c r="BG537" s="118" t="s">
        <v>9002</v>
      </c>
      <c r="BH537" s="118" t="s">
        <v>9331</v>
      </c>
      <c r="BI537" s="118" t="s">
        <v>9331</v>
      </c>
      <c r="BJ537" s="117" t="s">
        <v>1167</v>
      </c>
      <c r="BK537" s="120" t="str">
        <f>VLOOKUP(Vertices[[#This Row],[State]],'Sentiment Classification'!E:G,3,FALSE)</f>
        <v>North</v>
      </c>
      <c r="BL537" s="65" t="str">
        <f>REPLACE(INDEX(GroupVertices[Group], MATCH(Vertices[[#This Row],[Vertex]],GroupVertices[Vertex],0)),1,1,"")</f>
        <v>orth</v>
      </c>
    </row>
    <row r="538" spans="1:64" x14ac:dyDescent="0.25">
      <c r="A538" s="64" t="s">
        <v>4454</v>
      </c>
      <c r="B538" s="79"/>
      <c r="C538" s="79"/>
      <c r="D538" s="87"/>
      <c r="E538" s="104"/>
      <c r="F538" s="75" t="s">
        <v>5058</v>
      </c>
      <c r="G538" s="105"/>
      <c r="H538" s="77"/>
      <c r="I538" s="90"/>
      <c r="J538" s="106"/>
      <c r="K538" s="77" t="s">
        <v>7609</v>
      </c>
      <c r="L538" s="107"/>
      <c r="M538" s="101">
        <v>2475.248046875</v>
      </c>
      <c r="N538" s="101">
        <v>3573.634765625</v>
      </c>
      <c r="O538" s="102"/>
      <c r="P538" s="103"/>
      <c r="Q538" s="103"/>
      <c r="R538" s="73"/>
      <c r="S538" s="48">
        <v>0</v>
      </c>
      <c r="T538" s="48">
        <v>1</v>
      </c>
      <c r="U538" s="49">
        <v>0</v>
      </c>
      <c r="V538" s="49">
        <v>4.2189999999999997E-3</v>
      </c>
      <c r="W538" s="49">
        <v>7.1570000000000002E-3</v>
      </c>
      <c r="X538" s="49">
        <v>0.54440100000000002</v>
      </c>
      <c r="Y538" s="49">
        <v>0</v>
      </c>
      <c r="Z538" s="49">
        <v>0</v>
      </c>
      <c r="AA538" s="91">
        <v>538</v>
      </c>
      <c r="AB538" s="91"/>
      <c r="AC538" s="92"/>
      <c r="AD538" s="66" t="s">
        <v>6089</v>
      </c>
      <c r="AE538" s="66">
        <v>4952</v>
      </c>
      <c r="AF538" s="66">
        <v>650</v>
      </c>
      <c r="AG538" s="66">
        <v>19428</v>
      </c>
      <c r="AH538" s="66">
        <v>767</v>
      </c>
      <c r="AI538" s="66">
        <v>19800</v>
      </c>
      <c r="AJ538" s="66" t="s">
        <v>6418</v>
      </c>
      <c r="AK538" s="66" t="s">
        <v>1163</v>
      </c>
      <c r="AL538" s="66"/>
      <c r="AM538" s="66" t="s">
        <v>388</v>
      </c>
      <c r="AN538" s="68">
        <v>41165.263472222221</v>
      </c>
      <c r="AO538" s="69" t="s">
        <v>6813</v>
      </c>
      <c r="AP538" s="66" t="b">
        <v>1</v>
      </c>
      <c r="AQ538" s="66" t="b">
        <v>0</v>
      </c>
      <c r="AR538" s="66" t="b">
        <v>0</v>
      </c>
      <c r="AS538" s="66" t="s">
        <v>297</v>
      </c>
      <c r="AT538" s="66">
        <v>6</v>
      </c>
      <c r="AU538" s="69" t="s">
        <v>409</v>
      </c>
      <c r="AV538" s="66" t="b">
        <v>0</v>
      </c>
      <c r="AW538" s="66" t="s">
        <v>423</v>
      </c>
      <c r="AX538" s="69" t="s">
        <v>7242</v>
      </c>
      <c r="AY538" s="66" t="s">
        <v>66</v>
      </c>
      <c r="AZ538" s="48"/>
      <c r="BA538" s="48"/>
      <c r="BB538" s="48"/>
      <c r="BC538" s="48"/>
      <c r="BD538" s="48" t="s">
        <v>4854</v>
      </c>
      <c r="BE538" s="48" t="s">
        <v>4854</v>
      </c>
      <c r="BF538" s="118" t="s">
        <v>8999</v>
      </c>
      <c r="BG538" s="118" t="s">
        <v>8999</v>
      </c>
      <c r="BH538" s="118" t="s">
        <v>9328</v>
      </c>
      <c r="BI538" s="118" t="s">
        <v>9328</v>
      </c>
      <c r="BJ538" s="117" t="s">
        <v>1167</v>
      </c>
      <c r="BK538" s="120" t="str">
        <f>VLOOKUP(Vertices[[#This Row],[State]],'Sentiment Classification'!E:G,3,FALSE)</f>
        <v>North</v>
      </c>
      <c r="BL538" s="65" t="str">
        <f>REPLACE(INDEX(GroupVertices[Group], MATCH(Vertices[[#This Row],[Vertex]],GroupVertices[Vertex],0)),1,1,"")</f>
        <v>orth</v>
      </c>
    </row>
    <row r="539" spans="1:64" x14ac:dyDescent="0.25">
      <c r="A539" s="64" t="s">
        <v>4455</v>
      </c>
      <c r="B539" s="79"/>
      <c r="C539" s="79"/>
      <c r="D539" s="87"/>
      <c r="E539" s="104"/>
      <c r="F539" s="75" t="s">
        <v>5059</v>
      </c>
      <c r="G539" s="105"/>
      <c r="H539" s="77"/>
      <c r="I539" s="90"/>
      <c r="J539" s="106"/>
      <c r="K539" s="77" t="s">
        <v>7610</v>
      </c>
      <c r="L539" s="107"/>
      <c r="M539" s="101">
        <v>3385.10009765625</v>
      </c>
      <c r="N539" s="101">
        <v>2572.65966796875</v>
      </c>
      <c r="O539" s="102"/>
      <c r="P539" s="103"/>
      <c r="Q539" s="103"/>
      <c r="R539" s="73"/>
      <c r="S539" s="48">
        <v>0</v>
      </c>
      <c r="T539" s="48">
        <v>1</v>
      </c>
      <c r="U539" s="49">
        <v>0</v>
      </c>
      <c r="V539" s="49">
        <v>9.0089999999999996E-3</v>
      </c>
      <c r="W539" s="49">
        <v>0</v>
      </c>
      <c r="X539" s="49">
        <v>0.54874500000000004</v>
      </c>
      <c r="Y539" s="49">
        <v>0</v>
      </c>
      <c r="Z539" s="49">
        <v>0</v>
      </c>
      <c r="AA539" s="91">
        <v>539</v>
      </c>
      <c r="AB539" s="91"/>
      <c r="AC539" s="92"/>
      <c r="AD539" s="66" t="s">
        <v>6090</v>
      </c>
      <c r="AE539" s="66">
        <v>1289</v>
      </c>
      <c r="AF539" s="66">
        <v>196</v>
      </c>
      <c r="AG539" s="66">
        <v>5552</v>
      </c>
      <c r="AH539" s="66">
        <v>29228</v>
      </c>
      <c r="AI539" s="66">
        <v>19800</v>
      </c>
      <c r="AJ539" s="66" t="s">
        <v>6419</v>
      </c>
      <c r="AK539" s="66" t="s">
        <v>6574</v>
      </c>
      <c r="AL539" s="66"/>
      <c r="AM539" s="66" t="s">
        <v>388</v>
      </c>
      <c r="AN539" s="68">
        <v>40304.394907407404</v>
      </c>
      <c r="AO539" s="69" t="s">
        <v>6814</v>
      </c>
      <c r="AP539" s="66" t="b">
        <v>0</v>
      </c>
      <c r="AQ539" s="66" t="b">
        <v>0</v>
      </c>
      <c r="AR539" s="66" t="b">
        <v>1</v>
      </c>
      <c r="AS539" s="66" t="s">
        <v>297</v>
      </c>
      <c r="AT539" s="66">
        <v>7</v>
      </c>
      <c r="AU539" s="69" t="s">
        <v>6958</v>
      </c>
      <c r="AV539" s="66" t="b">
        <v>0</v>
      </c>
      <c r="AW539" s="66" t="s">
        <v>423</v>
      </c>
      <c r="AX539" s="69" t="s">
        <v>7243</v>
      </c>
      <c r="AY539" s="66" t="s">
        <v>66</v>
      </c>
      <c r="AZ539" s="48"/>
      <c r="BA539" s="48"/>
      <c r="BB539" s="48"/>
      <c r="BC539" s="48"/>
      <c r="BD539" s="48" t="s">
        <v>4857</v>
      </c>
      <c r="BE539" s="48" t="s">
        <v>4857</v>
      </c>
      <c r="BF539" s="118" t="s">
        <v>9002</v>
      </c>
      <c r="BG539" s="118" t="s">
        <v>9002</v>
      </c>
      <c r="BH539" s="118" t="s">
        <v>9331</v>
      </c>
      <c r="BI539" s="118" t="s">
        <v>9331</v>
      </c>
      <c r="BJ539" s="117" t="s">
        <v>1167</v>
      </c>
      <c r="BK539" s="120" t="str">
        <f>VLOOKUP(Vertices[[#This Row],[State]],'Sentiment Classification'!E:G,3,FALSE)</f>
        <v>North</v>
      </c>
      <c r="BL539" s="65" t="str">
        <f>REPLACE(INDEX(GroupVertices[Group], MATCH(Vertices[[#This Row],[Vertex]],GroupVertices[Vertex],0)),1,1,"")</f>
        <v>orth</v>
      </c>
    </row>
    <row r="540" spans="1:64" x14ac:dyDescent="0.25">
      <c r="A540" s="64" t="s">
        <v>4456</v>
      </c>
      <c r="B540" s="79"/>
      <c r="C540" s="79"/>
      <c r="D540" s="87"/>
      <c r="E540" s="104"/>
      <c r="F540" s="75" t="s">
        <v>5060</v>
      </c>
      <c r="G540" s="105"/>
      <c r="H540" s="77"/>
      <c r="I540" s="90"/>
      <c r="J540" s="106"/>
      <c r="K540" s="77" t="s">
        <v>7611</v>
      </c>
      <c r="L540" s="107"/>
      <c r="M540" s="101">
        <v>2053.192626953125</v>
      </c>
      <c r="N540" s="101">
        <v>3507.53857421875</v>
      </c>
      <c r="O540" s="102"/>
      <c r="P540" s="103"/>
      <c r="Q540" s="103"/>
      <c r="R540" s="73"/>
      <c r="S540" s="48">
        <v>0</v>
      </c>
      <c r="T540" s="48">
        <v>1</v>
      </c>
      <c r="U540" s="49">
        <v>0</v>
      </c>
      <c r="V540" s="49">
        <v>4.2189999999999997E-3</v>
      </c>
      <c r="W540" s="49">
        <v>7.1570000000000002E-3</v>
      </c>
      <c r="X540" s="49">
        <v>0.54440100000000002</v>
      </c>
      <c r="Y540" s="49">
        <v>0</v>
      </c>
      <c r="Z540" s="49">
        <v>0</v>
      </c>
      <c r="AA540" s="91">
        <v>540</v>
      </c>
      <c r="AB540" s="91"/>
      <c r="AC540" s="92"/>
      <c r="AD540" s="66" t="s">
        <v>6091</v>
      </c>
      <c r="AE540" s="66">
        <v>50</v>
      </c>
      <c r="AF540" s="66">
        <v>63</v>
      </c>
      <c r="AG540" s="66">
        <v>985</v>
      </c>
      <c r="AH540" s="66">
        <v>2928</v>
      </c>
      <c r="AI540" s="66"/>
      <c r="AJ540" s="66" t="s">
        <v>6420</v>
      </c>
      <c r="AK540" s="66" t="s">
        <v>6575</v>
      </c>
      <c r="AL540" s="66"/>
      <c r="AM540" s="66"/>
      <c r="AN540" s="68">
        <v>42124.726481481484</v>
      </c>
      <c r="AO540" s="69" t="s">
        <v>6815</v>
      </c>
      <c r="AP540" s="66" t="b">
        <v>1</v>
      </c>
      <c r="AQ540" s="66" t="b">
        <v>0</v>
      </c>
      <c r="AR540" s="66" t="b">
        <v>0</v>
      </c>
      <c r="AS540" s="66" t="s">
        <v>297</v>
      </c>
      <c r="AT540" s="66">
        <v>0</v>
      </c>
      <c r="AU540" s="69" t="s">
        <v>409</v>
      </c>
      <c r="AV540" s="66" t="b">
        <v>0</v>
      </c>
      <c r="AW540" s="66" t="s">
        <v>423</v>
      </c>
      <c r="AX540" s="69" t="s">
        <v>7244</v>
      </c>
      <c r="AY540" s="66" t="s">
        <v>66</v>
      </c>
      <c r="AZ540" s="48"/>
      <c r="BA540" s="48"/>
      <c r="BB540" s="48"/>
      <c r="BC540" s="48"/>
      <c r="BD540" s="48" t="s">
        <v>4854</v>
      </c>
      <c r="BE540" s="48" t="s">
        <v>4854</v>
      </c>
      <c r="BF540" s="118" t="s">
        <v>8999</v>
      </c>
      <c r="BG540" s="118" t="s">
        <v>8999</v>
      </c>
      <c r="BH540" s="118" t="s">
        <v>9328</v>
      </c>
      <c r="BI540" s="118" t="s">
        <v>9328</v>
      </c>
      <c r="BJ540" s="117" t="s">
        <v>1167</v>
      </c>
      <c r="BK540" s="120" t="str">
        <f>VLOOKUP(Vertices[[#This Row],[State]],'Sentiment Classification'!E:G,3,FALSE)</f>
        <v>North</v>
      </c>
      <c r="BL540" s="65" t="str">
        <f>REPLACE(INDEX(GroupVertices[Group], MATCH(Vertices[[#This Row],[Vertex]],GroupVertices[Vertex],0)),1,1,"")</f>
        <v>orth</v>
      </c>
    </row>
    <row r="541" spans="1:64" x14ac:dyDescent="0.25">
      <c r="A541" s="64" t="s">
        <v>4457</v>
      </c>
      <c r="B541" s="79"/>
      <c r="C541" s="79"/>
      <c r="D541" s="87"/>
      <c r="E541" s="104"/>
      <c r="F541" s="75" t="s">
        <v>5061</v>
      </c>
      <c r="G541" s="105"/>
      <c r="H541" s="77"/>
      <c r="I541" s="90"/>
      <c r="J541" s="106"/>
      <c r="K541" s="77" t="s">
        <v>7612</v>
      </c>
      <c r="L541" s="107"/>
      <c r="M541" s="101">
        <v>2421.389892578125</v>
      </c>
      <c r="N541" s="101">
        <v>3292.08056640625</v>
      </c>
      <c r="O541" s="102"/>
      <c r="P541" s="103"/>
      <c r="Q541" s="103"/>
      <c r="R541" s="73"/>
      <c r="S541" s="48">
        <v>0</v>
      </c>
      <c r="T541" s="48">
        <v>1</v>
      </c>
      <c r="U541" s="49">
        <v>0</v>
      </c>
      <c r="V541" s="49">
        <v>4.2189999999999997E-3</v>
      </c>
      <c r="W541" s="49">
        <v>7.1570000000000002E-3</v>
      </c>
      <c r="X541" s="49">
        <v>0.54440100000000002</v>
      </c>
      <c r="Y541" s="49">
        <v>0</v>
      </c>
      <c r="Z541" s="49">
        <v>0</v>
      </c>
      <c r="AA541" s="91">
        <v>541</v>
      </c>
      <c r="AB541" s="91"/>
      <c r="AC541" s="92"/>
      <c r="AD541" s="66" t="s">
        <v>6092</v>
      </c>
      <c r="AE541" s="66">
        <v>28</v>
      </c>
      <c r="AF541" s="66">
        <v>79</v>
      </c>
      <c r="AG541" s="66">
        <v>1877</v>
      </c>
      <c r="AH541" s="66">
        <v>863</v>
      </c>
      <c r="AI541" s="66">
        <v>19800</v>
      </c>
      <c r="AJ541" s="66" t="s">
        <v>6421</v>
      </c>
      <c r="AK541" s="66" t="s">
        <v>6576</v>
      </c>
      <c r="AL541" s="66"/>
      <c r="AM541" s="66" t="s">
        <v>363</v>
      </c>
      <c r="AN541" s="68">
        <v>40050.424803240741</v>
      </c>
      <c r="AO541" s="69" t="s">
        <v>6816</v>
      </c>
      <c r="AP541" s="66" t="b">
        <v>0</v>
      </c>
      <c r="AQ541" s="66" t="b">
        <v>0</v>
      </c>
      <c r="AR541" s="66" t="b">
        <v>0</v>
      </c>
      <c r="AS541" s="66" t="s">
        <v>297</v>
      </c>
      <c r="AT541" s="66">
        <v>3</v>
      </c>
      <c r="AU541" s="69" t="s">
        <v>409</v>
      </c>
      <c r="AV541" s="66" t="b">
        <v>0</v>
      </c>
      <c r="AW541" s="66" t="s">
        <v>423</v>
      </c>
      <c r="AX541" s="69" t="s">
        <v>7245</v>
      </c>
      <c r="AY541" s="66" t="s">
        <v>66</v>
      </c>
      <c r="AZ541" s="48"/>
      <c r="BA541" s="48"/>
      <c r="BB541" s="48"/>
      <c r="BC541" s="48"/>
      <c r="BD541" s="48" t="s">
        <v>4854</v>
      </c>
      <c r="BE541" s="48" t="s">
        <v>4854</v>
      </c>
      <c r="BF541" s="118" t="s">
        <v>8999</v>
      </c>
      <c r="BG541" s="118" t="s">
        <v>8999</v>
      </c>
      <c r="BH541" s="118" t="s">
        <v>9328</v>
      </c>
      <c r="BI541" s="118" t="s">
        <v>9328</v>
      </c>
      <c r="BJ541" s="117" t="s">
        <v>1167</v>
      </c>
      <c r="BK541" s="120" t="str">
        <f>VLOOKUP(Vertices[[#This Row],[State]],'Sentiment Classification'!E:G,3,FALSE)</f>
        <v>North</v>
      </c>
      <c r="BL541" s="65" t="str">
        <f>REPLACE(INDEX(GroupVertices[Group], MATCH(Vertices[[#This Row],[Vertex]],GroupVertices[Vertex],0)),1,1,"")</f>
        <v>orth</v>
      </c>
    </row>
    <row r="542" spans="1:64" x14ac:dyDescent="0.25">
      <c r="A542" s="64" t="s">
        <v>4458</v>
      </c>
      <c r="B542" s="79"/>
      <c r="C542" s="79"/>
      <c r="D542" s="87"/>
      <c r="E542" s="104"/>
      <c r="F542" s="75" t="s">
        <v>5062</v>
      </c>
      <c r="G542" s="105"/>
      <c r="H542" s="77"/>
      <c r="I542" s="90"/>
      <c r="J542" s="106"/>
      <c r="K542" s="77" t="s">
        <v>7613</v>
      </c>
      <c r="L542" s="107"/>
      <c r="M542" s="101">
        <v>2862.37158203125</v>
      </c>
      <c r="N542" s="101">
        <v>4045.599365234375</v>
      </c>
      <c r="O542" s="102"/>
      <c r="P542" s="103"/>
      <c r="Q542" s="103"/>
      <c r="R542" s="73"/>
      <c r="S542" s="48">
        <v>0</v>
      </c>
      <c r="T542" s="48">
        <v>1</v>
      </c>
      <c r="U542" s="49">
        <v>0</v>
      </c>
      <c r="V542" s="49">
        <v>9.0089999999999996E-3</v>
      </c>
      <c r="W542" s="49">
        <v>0</v>
      </c>
      <c r="X542" s="49">
        <v>0.54874500000000004</v>
      </c>
      <c r="Y542" s="49">
        <v>0</v>
      </c>
      <c r="Z542" s="49">
        <v>0</v>
      </c>
      <c r="AA542" s="91">
        <v>542</v>
      </c>
      <c r="AB542" s="91"/>
      <c r="AC542" s="92"/>
      <c r="AD542" s="66" t="s">
        <v>6093</v>
      </c>
      <c r="AE542" s="66">
        <v>169</v>
      </c>
      <c r="AF542" s="66">
        <v>106</v>
      </c>
      <c r="AG542" s="66">
        <v>1179</v>
      </c>
      <c r="AH542" s="66">
        <v>732</v>
      </c>
      <c r="AI542" s="66"/>
      <c r="AJ542" s="69" t="s">
        <v>6422</v>
      </c>
      <c r="AK542" s="66" t="s">
        <v>6577</v>
      </c>
      <c r="AL542" s="66"/>
      <c r="AM542" s="66"/>
      <c r="AN542" s="68">
        <v>41390.347326388888</v>
      </c>
      <c r="AO542" s="69" t="s">
        <v>6817</v>
      </c>
      <c r="AP542" s="66" t="b">
        <v>0</v>
      </c>
      <c r="AQ542" s="66" t="b">
        <v>0</v>
      </c>
      <c r="AR542" s="66" t="b">
        <v>0</v>
      </c>
      <c r="AS542" s="66" t="s">
        <v>297</v>
      </c>
      <c r="AT542" s="66">
        <v>0</v>
      </c>
      <c r="AU542" s="69" t="s">
        <v>1947</v>
      </c>
      <c r="AV542" s="66" t="b">
        <v>0</v>
      </c>
      <c r="AW542" s="66" t="s">
        <v>423</v>
      </c>
      <c r="AX542" s="69" t="s">
        <v>7246</v>
      </c>
      <c r="AY542" s="66" t="s">
        <v>66</v>
      </c>
      <c r="AZ542" s="48"/>
      <c r="BA542" s="48"/>
      <c r="BB542" s="48"/>
      <c r="BC542" s="48"/>
      <c r="BD542" s="48" t="s">
        <v>4857</v>
      </c>
      <c r="BE542" s="48" t="s">
        <v>4857</v>
      </c>
      <c r="BF542" s="118" t="s">
        <v>9002</v>
      </c>
      <c r="BG542" s="118" t="s">
        <v>9002</v>
      </c>
      <c r="BH542" s="118" t="s">
        <v>9331</v>
      </c>
      <c r="BI542" s="118" t="s">
        <v>9331</v>
      </c>
      <c r="BJ542" s="117" t="s">
        <v>1167</v>
      </c>
      <c r="BK542" s="120" t="str">
        <f>VLOOKUP(Vertices[[#This Row],[State]],'Sentiment Classification'!E:G,3,FALSE)</f>
        <v>North</v>
      </c>
      <c r="BL542" s="65" t="str">
        <f>REPLACE(INDEX(GroupVertices[Group], MATCH(Vertices[[#This Row],[Vertex]],GroupVertices[Vertex],0)),1,1,"")</f>
        <v>orth</v>
      </c>
    </row>
    <row r="543" spans="1:64" x14ac:dyDescent="0.25">
      <c r="A543" s="64" t="s">
        <v>4459</v>
      </c>
      <c r="B543" s="79"/>
      <c r="C543" s="79"/>
      <c r="D543" s="87"/>
      <c r="E543" s="104"/>
      <c r="F543" s="75" t="s">
        <v>5063</v>
      </c>
      <c r="G543" s="105"/>
      <c r="H543" s="77"/>
      <c r="I543" s="90"/>
      <c r="J543" s="106"/>
      <c r="K543" s="77" t="s">
        <v>7614</v>
      </c>
      <c r="L543" s="107"/>
      <c r="M543" s="101">
        <v>1471.549072265625</v>
      </c>
      <c r="N543" s="101">
        <v>2930.268310546875</v>
      </c>
      <c r="O543" s="102"/>
      <c r="P543" s="103"/>
      <c r="Q543" s="103"/>
      <c r="R543" s="73"/>
      <c r="S543" s="48">
        <v>0</v>
      </c>
      <c r="T543" s="48">
        <v>1</v>
      </c>
      <c r="U543" s="49">
        <v>0</v>
      </c>
      <c r="V543" s="49">
        <v>4.2189999999999997E-3</v>
      </c>
      <c r="W543" s="49">
        <v>7.1570000000000002E-3</v>
      </c>
      <c r="X543" s="49">
        <v>0.54440100000000002</v>
      </c>
      <c r="Y543" s="49">
        <v>0</v>
      </c>
      <c r="Z543" s="49">
        <v>0</v>
      </c>
      <c r="AA543" s="91">
        <v>543</v>
      </c>
      <c r="AB543" s="91"/>
      <c r="AC543" s="92"/>
      <c r="AD543" s="66" t="s">
        <v>6094</v>
      </c>
      <c r="AE543" s="66">
        <v>121</v>
      </c>
      <c r="AF543" s="66">
        <v>163</v>
      </c>
      <c r="AG543" s="66">
        <v>1524</v>
      </c>
      <c r="AH543" s="66">
        <v>3903</v>
      </c>
      <c r="AI543" s="66">
        <v>-36000</v>
      </c>
      <c r="AJ543" s="66" t="s">
        <v>6423</v>
      </c>
      <c r="AK543" s="66" t="s">
        <v>3481</v>
      </c>
      <c r="AL543" s="69" t="s">
        <v>6681</v>
      </c>
      <c r="AM543" s="66" t="s">
        <v>389</v>
      </c>
      <c r="AN543" s="68">
        <v>40338.202731481484</v>
      </c>
      <c r="AO543" s="69" t="s">
        <v>6818</v>
      </c>
      <c r="AP543" s="66" t="b">
        <v>1</v>
      </c>
      <c r="AQ543" s="66" t="b">
        <v>0</v>
      </c>
      <c r="AR543" s="66" t="b">
        <v>1</v>
      </c>
      <c r="AS543" s="66" t="s">
        <v>297</v>
      </c>
      <c r="AT543" s="66">
        <v>7</v>
      </c>
      <c r="AU543" s="69" t="s">
        <v>409</v>
      </c>
      <c r="AV543" s="66" t="b">
        <v>0</v>
      </c>
      <c r="AW543" s="66" t="s">
        <v>423</v>
      </c>
      <c r="AX543" s="69" t="s">
        <v>7247</v>
      </c>
      <c r="AY543" s="66" t="s">
        <v>66</v>
      </c>
      <c r="AZ543" s="48"/>
      <c r="BA543" s="48"/>
      <c r="BB543" s="48"/>
      <c r="BC543" s="48"/>
      <c r="BD543" s="48" t="s">
        <v>4854</v>
      </c>
      <c r="BE543" s="48" t="s">
        <v>4854</v>
      </c>
      <c r="BF543" s="118" t="s">
        <v>8999</v>
      </c>
      <c r="BG543" s="118" t="s">
        <v>8999</v>
      </c>
      <c r="BH543" s="118" t="s">
        <v>9328</v>
      </c>
      <c r="BI543" s="118" t="s">
        <v>9328</v>
      </c>
      <c r="BJ543" s="117" t="s">
        <v>1167</v>
      </c>
      <c r="BK543" s="120" t="str">
        <f>VLOOKUP(Vertices[[#This Row],[State]],'Sentiment Classification'!E:G,3,FALSE)</f>
        <v>North</v>
      </c>
      <c r="BL543" s="65" t="str">
        <f>REPLACE(INDEX(GroupVertices[Group], MATCH(Vertices[[#This Row],[Vertex]],GroupVertices[Vertex],0)),1,1,"")</f>
        <v>orth</v>
      </c>
    </row>
    <row r="544" spans="1:64" x14ac:dyDescent="0.25">
      <c r="A544" s="64" t="s">
        <v>4460</v>
      </c>
      <c r="B544" s="79"/>
      <c r="C544" s="79"/>
      <c r="D544" s="87"/>
      <c r="E544" s="104"/>
      <c r="F544" s="75" t="s">
        <v>5064</v>
      </c>
      <c r="G544" s="105"/>
      <c r="H544" s="77"/>
      <c r="I544" s="90"/>
      <c r="J544" s="106"/>
      <c r="K544" s="77" t="s">
        <v>7615</v>
      </c>
      <c r="L544" s="107"/>
      <c r="M544" s="101">
        <v>2326.5283203125</v>
      </c>
      <c r="N544" s="101">
        <v>3758.784423828125</v>
      </c>
      <c r="O544" s="102"/>
      <c r="P544" s="103"/>
      <c r="Q544" s="103"/>
      <c r="R544" s="73"/>
      <c r="S544" s="48">
        <v>0</v>
      </c>
      <c r="T544" s="48">
        <v>1</v>
      </c>
      <c r="U544" s="49">
        <v>0</v>
      </c>
      <c r="V544" s="49">
        <v>9.0089999999999996E-3</v>
      </c>
      <c r="W544" s="49">
        <v>0</v>
      </c>
      <c r="X544" s="49">
        <v>0.54874500000000004</v>
      </c>
      <c r="Y544" s="49">
        <v>0</v>
      </c>
      <c r="Z544" s="49">
        <v>0</v>
      </c>
      <c r="AA544" s="91">
        <v>544</v>
      </c>
      <c r="AB544" s="91"/>
      <c r="AC544" s="92"/>
      <c r="AD544" s="66" t="s">
        <v>6095</v>
      </c>
      <c r="AE544" s="66">
        <v>89</v>
      </c>
      <c r="AF544" s="66">
        <v>9</v>
      </c>
      <c r="AG544" s="66">
        <v>218</v>
      </c>
      <c r="AH544" s="66">
        <v>22</v>
      </c>
      <c r="AI544" s="66"/>
      <c r="AJ544" s="66"/>
      <c r="AK544" s="66"/>
      <c r="AL544" s="66"/>
      <c r="AM544" s="66"/>
      <c r="AN544" s="68">
        <v>41252.867048611108</v>
      </c>
      <c r="AO544" s="69" t="s">
        <v>6819</v>
      </c>
      <c r="AP544" s="66" t="b">
        <v>1</v>
      </c>
      <c r="AQ544" s="66" t="b">
        <v>0</v>
      </c>
      <c r="AR544" s="66" t="b">
        <v>0</v>
      </c>
      <c r="AS544" s="66" t="s">
        <v>297</v>
      </c>
      <c r="AT544" s="66">
        <v>0</v>
      </c>
      <c r="AU544" s="69" t="s">
        <v>409</v>
      </c>
      <c r="AV544" s="66" t="b">
        <v>0</v>
      </c>
      <c r="AW544" s="66" t="s">
        <v>423</v>
      </c>
      <c r="AX544" s="69" t="s">
        <v>7248</v>
      </c>
      <c r="AY544" s="66" t="s">
        <v>66</v>
      </c>
      <c r="AZ544" s="48"/>
      <c r="BA544" s="48"/>
      <c r="BB544" s="48"/>
      <c r="BC544" s="48"/>
      <c r="BD544" s="48" t="s">
        <v>4857</v>
      </c>
      <c r="BE544" s="48" t="s">
        <v>4857</v>
      </c>
      <c r="BF544" s="118" t="s">
        <v>9002</v>
      </c>
      <c r="BG544" s="118" t="s">
        <v>9002</v>
      </c>
      <c r="BH544" s="118" t="s">
        <v>9331</v>
      </c>
      <c r="BI544" s="118" t="s">
        <v>9331</v>
      </c>
      <c r="BJ544" s="117" t="s">
        <v>1167</v>
      </c>
      <c r="BK544" s="120" t="str">
        <f>VLOOKUP(Vertices[[#This Row],[State]],'Sentiment Classification'!E:G,3,FALSE)</f>
        <v>North</v>
      </c>
      <c r="BL544" s="65" t="str">
        <f>REPLACE(INDEX(GroupVertices[Group], MATCH(Vertices[[#This Row],[Vertex]],GroupVertices[Vertex],0)),1,1,"")</f>
        <v>orth</v>
      </c>
    </row>
    <row r="545" spans="1:64" x14ac:dyDescent="0.25">
      <c r="A545" s="64" t="s">
        <v>4461</v>
      </c>
      <c r="B545" s="79"/>
      <c r="C545" s="79"/>
      <c r="D545" s="87"/>
      <c r="E545" s="104"/>
      <c r="F545" s="75" t="s">
        <v>5065</v>
      </c>
      <c r="G545" s="105"/>
      <c r="H545" s="77"/>
      <c r="I545" s="90"/>
      <c r="J545" s="106"/>
      <c r="K545" s="77" t="s">
        <v>7616</v>
      </c>
      <c r="L545" s="107"/>
      <c r="M545" s="101">
        <v>2600.55078125</v>
      </c>
      <c r="N545" s="101">
        <v>3163.870849609375</v>
      </c>
      <c r="O545" s="102"/>
      <c r="P545" s="103"/>
      <c r="Q545" s="103"/>
      <c r="R545" s="73"/>
      <c r="S545" s="48">
        <v>0</v>
      </c>
      <c r="T545" s="48">
        <v>1</v>
      </c>
      <c r="U545" s="49">
        <v>0</v>
      </c>
      <c r="V545" s="49">
        <v>4.2189999999999997E-3</v>
      </c>
      <c r="W545" s="49">
        <v>7.1570000000000002E-3</v>
      </c>
      <c r="X545" s="49">
        <v>0.54440100000000002</v>
      </c>
      <c r="Y545" s="49">
        <v>0</v>
      </c>
      <c r="Z545" s="49">
        <v>0</v>
      </c>
      <c r="AA545" s="91">
        <v>545</v>
      </c>
      <c r="AB545" s="91"/>
      <c r="AC545" s="92"/>
      <c r="AD545" s="66" t="s">
        <v>6096</v>
      </c>
      <c r="AE545" s="66">
        <v>95</v>
      </c>
      <c r="AF545" s="66">
        <v>171</v>
      </c>
      <c r="AG545" s="66">
        <v>3923</v>
      </c>
      <c r="AH545" s="66">
        <v>2133</v>
      </c>
      <c r="AI545" s="66">
        <v>19800</v>
      </c>
      <c r="AJ545" s="66" t="s">
        <v>6424</v>
      </c>
      <c r="AK545" s="66" t="s">
        <v>6578</v>
      </c>
      <c r="AL545" s="69" t="s">
        <v>6682</v>
      </c>
      <c r="AM545" s="66" t="s">
        <v>363</v>
      </c>
      <c r="AN545" s="68">
        <v>40988.573229166665</v>
      </c>
      <c r="AO545" s="69" t="s">
        <v>6820</v>
      </c>
      <c r="AP545" s="66" t="b">
        <v>0</v>
      </c>
      <c r="AQ545" s="66" t="b">
        <v>0</v>
      </c>
      <c r="AR545" s="66" t="b">
        <v>0</v>
      </c>
      <c r="AS545" s="66" t="s">
        <v>297</v>
      </c>
      <c r="AT545" s="66">
        <v>24</v>
      </c>
      <c r="AU545" s="69" t="s">
        <v>409</v>
      </c>
      <c r="AV545" s="66" t="b">
        <v>0</v>
      </c>
      <c r="AW545" s="66" t="s">
        <v>423</v>
      </c>
      <c r="AX545" s="69" t="s">
        <v>7249</v>
      </c>
      <c r="AY545" s="66" t="s">
        <v>66</v>
      </c>
      <c r="AZ545" s="48"/>
      <c r="BA545" s="48"/>
      <c r="BB545" s="48"/>
      <c r="BC545" s="48"/>
      <c r="BD545" s="48" t="s">
        <v>4854</v>
      </c>
      <c r="BE545" s="48" t="s">
        <v>4854</v>
      </c>
      <c r="BF545" s="118" t="s">
        <v>8999</v>
      </c>
      <c r="BG545" s="118" t="s">
        <v>8999</v>
      </c>
      <c r="BH545" s="118" t="s">
        <v>9328</v>
      </c>
      <c r="BI545" s="118" t="s">
        <v>9328</v>
      </c>
      <c r="BJ545" s="117" t="s">
        <v>1167</v>
      </c>
      <c r="BK545" s="120" t="str">
        <f>VLOOKUP(Vertices[[#This Row],[State]],'Sentiment Classification'!E:G,3,FALSE)</f>
        <v>North</v>
      </c>
      <c r="BL545" s="65" t="str">
        <f>REPLACE(INDEX(GroupVertices[Group], MATCH(Vertices[[#This Row],[Vertex]],GroupVertices[Vertex],0)),1,1,"")</f>
        <v>orth</v>
      </c>
    </row>
    <row r="546" spans="1:64" x14ac:dyDescent="0.25">
      <c r="A546" s="64" t="s">
        <v>4462</v>
      </c>
      <c r="B546" s="79"/>
      <c r="C546" s="79"/>
      <c r="D546" s="87"/>
      <c r="E546" s="104"/>
      <c r="F546" s="75" t="s">
        <v>5066</v>
      </c>
      <c r="G546" s="105"/>
      <c r="H546" s="77"/>
      <c r="I546" s="90"/>
      <c r="J546" s="106"/>
      <c r="K546" s="77" t="s">
        <v>7617</v>
      </c>
      <c r="L546" s="107"/>
      <c r="M546" s="101">
        <v>3365.2255859375</v>
      </c>
      <c r="N546" s="101">
        <v>2957.244384765625</v>
      </c>
      <c r="O546" s="102"/>
      <c r="P546" s="103"/>
      <c r="Q546" s="103"/>
      <c r="R546" s="73"/>
      <c r="S546" s="48">
        <v>0</v>
      </c>
      <c r="T546" s="48">
        <v>2</v>
      </c>
      <c r="U546" s="49">
        <v>2</v>
      </c>
      <c r="V546" s="49">
        <v>0.5</v>
      </c>
      <c r="W546" s="49">
        <v>0</v>
      </c>
      <c r="X546" s="49">
        <v>1.4594579999999999</v>
      </c>
      <c r="Y546" s="49">
        <v>0</v>
      </c>
      <c r="Z546" s="49">
        <v>0</v>
      </c>
      <c r="AA546" s="91">
        <v>546</v>
      </c>
      <c r="AB546" s="91"/>
      <c r="AC546" s="92"/>
      <c r="AD546" s="66" t="s">
        <v>6097</v>
      </c>
      <c r="AE546" s="66">
        <v>34</v>
      </c>
      <c r="AF546" s="66">
        <v>14</v>
      </c>
      <c r="AG546" s="66">
        <v>68</v>
      </c>
      <c r="AH546" s="66">
        <v>107</v>
      </c>
      <c r="AI546" s="66"/>
      <c r="AJ546" s="66"/>
      <c r="AK546" s="66"/>
      <c r="AL546" s="66"/>
      <c r="AM546" s="66"/>
      <c r="AN546" s="68">
        <v>42359.281446759262</v>
      </c>
      <c r="AO546" s="66"/>
      <c r="AP546" s="66" t="b">
        <v>1</v>
      </c>
      <c r="AQ546" s="66" t="b">
        <v>0</v>
      </c>
      <c r="AR546" s="66" t="b">
        <v>0</v>
      </c>
      <c r="AS546" s="66" t="s">
        <v>297</v>
      </c>
      <c r="AT546" s="66">
        <v>0</v>
      </c>
      <c r="AU546" s="66"/>
      <c r="AV546" s="66" t="b">
        <v>0</v>
      </c>
      <c r="AW546" s="66" t="s">
        <v>423</v>
      </c>
      <c r="AX546" s="69" t="s">
        <v>7250</v>
      </c>
      <c r="AY546" s="66" t="s">
        <v>66</v>
      </c>
      <c r="AZ546" s="48"/>
      <c r="BA546" s="48"/>
      <c r="BB546" s="48"/>
      <c r="BC546" s="48"/>
      <c r="BD546" s="48"/>
      <c r="BE546" s="48"/>
      <c r="BF546" s="118" t="s">
        <v>9000</v>
      </c>
      <c r="BG546" s="118" t="s">
        <v>9000</v>
      </c>
      <c r="BH546" s="118" t="s">
        <v>9329</v>
      </c>
      <c r="BI546" s="118" t="s">
        <v>9329</v>
      </c>
      <c r="BJ546" s="117" t="s">
        <v>1167</v>
      </c>
      <c r="BK546" s="120" t="str">
        <f>VLOOKUP(Vertices[[#This Row],[State]],'Sentiment Classification'!E:G,3,FALSE)</f>
        <v>North</v>
      </c>
      <c r="BL546" s="65" t="str">
        <f>REPLACE(INDEX(GroupVertices[Group], MATCH(Vertices[[#This Row],[Vertex]],GroupVertices[Vertex],0)),1,1,"")</f>
        <v>orth</v>
      </c>
    </row>
    <row r="547" spans="1:64" x14ac:dyDescent="0.25">
      <c r="A547" s="64" t="s">
        <v>4612</v>
      </c>
      <c r="B547" s="79"/>
      <c r="C547" s="79"/>
      <c r="D547" s="87"/>
      <c r="E547" s="104"/>
      <c r="F547" s="75" t="s">
        <v>6985</v>
      </c>
      <c r="G547" s="105"/>
      <c r="H547" s="77"/>
      <c r="I547" s="90"/>
      <c r="J547" s="106"/>
      <c r="K547" s="77" t="s">
        <v>7618</v>
      </c>
      <c r="L547" s="107"/>
      <c r="M547" s="101">
        <v>3727.204833984375</v>
      </c>
      <c r="N547" s="101">
        <v>2298.443603515625</v>
      </c>
      <c r="O547" s="102"/>
      <c r="P547" s="103"/>
      <c r="Q547" s="103"/>
      <c r="R547" s="73"/>
      <c r="S547" s="48">
        <v>1</v>
      </c>
      <c r="T547" s="48">
        <v>0</v>
      </c>
      <c r="U547" s="49">
        <v>0</v>
      </c>
      <c r="V547" s="49">
        <v>0.33333299999999999</v>
      </c>
      <c r="W547" s="49">
        <v>0</v>
      </c>
      <c r="X547" s="49">
        <v>0.77027000000000001</v>
      </c>
      <c r="Y547" s="49">
        <v>0</v>
      </c>
      <c r="Z547" s="49">
        <v>0</v>
      </c>
      <c r="AA547" s="91">
        <v>547</v>
      </c>
      <c r="AB547" s="91"/>
      <c r="AC547" s="92"/>
      <c r="AD547" s="66" t="s">
        <v>6098</v>
      </c>
      <c r="AE547" s="66">
        <v>270</v>
      </c>
      <c r="AF547" s="66">
        <v>844</v>
      </c>
      <c r="AG547" s="66">
        <v>6517</v>
      </c>
      <c r="AH547" s="66">
        <v>4396</v>
      </c>
      <c r="AI547" s="66">
        <v>19800</v>
      </c>
      <c r="AJ547" s="66" t="s">
        <v>6425</v>
      </c>
      <c r="AK547" s="66" t="s">
        <v>630</v>
      </c>
      <c r="AL547" s="69" t="s">
        <v>6683</v>
      </c>
      <c r="AM547" s="66" t="s">
        <v>388</v>
      </c>
      <c r="AN547" s="68">
        <v>40359.187905092593</v>
      </c>
      <c r="AO547" s="69" t="s">
        <v>6821</v>
      </c>
      <c r="AP547" s="66" t="b">
        <v>0</v>
      </c>
      <c r="AQ547" s="66" t="b">
        <v>0</v>
      </c>
      <c r="AR547" s="66" t="b">
        <v>1</v>
      </c>
      <c r="AS547" s="66" t="s">
        <v>297</v>
      </c>
      <c r="AT547" s="66">
        <v>65</v>
      </c>
      <c r="AU547" s="69" t="s">
        <v>409</v>
      </c>
      <c r="AV547" s="66" t="b">
        <v>0</v>
      </c>
      <c r="AW547" s="66" t="s">
        <v>423</v>
      </c>
      <c r="AX547" s="69" t="s">
        <v>7251</v>
      </c>
      <c r="AY547" s="66" t="s">
        <v>65</v>
      </c>
      <c r="AZ547" s="48"/>
      <c r="BA547" s="48"/>
      <c r="BB547" s="48"/>
      <c r="BC547" s="48"/>
      <c r="BD547" s="48"/>
      <c r="BE547" s="48"/>
      <c r="BF547" s="48"/>
      <c r="BG547" s="48"/>
      <c r="BH547" s="48"/>
      <c r="BI547" s="48"/>
      <c r="BJ547" s="117" t="s">
        <v>1167</v>
      </c>
      <c r="BK547" s="120" t="str">
        <f>VLOOKUP(Vertices[[#This Row],[State]],'Sentiment Classification'!E:G,3,FALSE)</f>
        <v>North</v>
      </c>
      <c r="BL547" s="65" t="str">
        <f>REPLACE(INDEX(GroupVertices[Group], MATCH(Vertices[[#This Row],[Vertex]],GroupVertices[Vertex],0)),1,1,"")</f>
        <v>orth</v>
      </c>
    </row>
    <row r="548" spans="1:64" x14ac:dyDescent="0.25">
      <c r="A548" s="64" t="s">
        <v>4613</v>
      </c>
      <c r="B548" s="79"/>
      <c r="C548" s="79"/>
      <c r="D548" s="87"/>
      <c r="E548" s="104"/>
      <c r="F548" s="75" t="s">
        <v>6986</v>
      </c>
      <c r="G548" s="105"/>
      <c r="H548" s="77"/>
      <c r="I548" s="90"/>
      <c r="J548" s="106"/>
      <c r="K548" s="77" t="s">
        <v>7619</v>
      </c>
      <c r="L548" s="107"/>
      <c r="M548" s="101">
        <v>2879.4580078125</v>
      </c>
      <c r="N548" s="101">
        <v>3462.1796875</v>
      </c>
      <c r="O548" s="102"/>
      <c r="P548" s="103"/>
      <c r="Q548" s="103"/>
      <c r="R548" s="73"/>
      <c r="S548" s="48">
        <v>1</v>
      </c>
      <c r="T548" s="48">
        <v>0</v>
      </c>
      <c r="U548" s="49">
        <v>0</v>
      </c>
      <c r="V548" s="49">
        <v>0.33333299999999999</v>
      </c>
      <c r="W548" s="49">
        <v>0</v>
      </c>
      <c r="X548" s="49">
        <v>0.77027000000000001</v>
      </c>
      <c r="Y548" s="49">
        <v>0</v>
      </c>
      <c r="Z548" s="49">
        <v>0</v>
      </c>
      <c r="AA548" s="91">
        <v>548</v>
      </c>
      <c r="AB548" s="91"/>
      <c r="AC548" s="92"/>
      <c r="AD548" s="66" t="s">
        <v>6099</v>
      </c>
      <c r="AE548" s="66">
        <v>3</v>
      </c>
      <c r="AF548" s="66">
        <v>7410</v>
      </c>
      <c r="AG548" s="66">
        <v>5572</v>
      </c>
      <c r="AH548" s="66">
        <v>1281</v>
      </c>
      <c r="AI548" s="66">
        <v>19800</v>
      </c>
      <c r="AJ548" s="66" t="s">
        <v>6426</v>
      </c>
      <c r="AK548" s="66" t="s">
        <v>6099</v>
      </c>
      <c r="AL548" s="69" t="s">
        <v>6684</v>
      </c>
      <c r="AM548" s="66" t="s">
        <v>388</v>
      </c>
      <c r="AN548" s="68">
        <v>40284.701608796298</v>
      </c>
      <c r="AO548" s="69" t="s">
        <v>6822</v>
      </c>
      <c r="AP548" s="66" t="b">
        <v>0</v>
      </c>
      <c r="AQ548" s="66" t="b">
        <v>0</v>
      </c>
      <c r="AR548" s="66" t="b">
        <v>1</v>
      </c>
      <c r="AS548" s="66" t="s">
        <v>297</v>
      </c>
      <c r="AT548" s="66">
        <v>32</v>
      </c>
      <c r="AU548" s="69" t="s">
        <v>6959</v>
      </c>
      <c r="AV548" s="66" t="b">
        <v>0</v>
      </c>
      <c r="AW548" s="66" t="s">
        <v>423</v>
      </c>
      <c r="AX548" s="69" t="s">
        <v>7252</v>
      </c>
      <c r="AY548" s="66" t="s">
        <v>65</v>
      </c>
      <c r="AZ548" s="48"/>
      <c r="BA548" s="48"/>
      <c r="BB548" s="48"/>
      <c r="BC548" s="48"/>
      <c r="BD548" s="48"/>
      <c r="BE548" s="48"/>
      <c r="BF548" s="48"/>
      <c r="BG548" s="48"/>
      <c r="BH548" s="48"/>
      <c r="BI548" s="48"/>
      <c r="BJ548" s="117" t="s">
        <v>1167</v>
      </c>
      <c r="BK548" s="120" t="str">
        <f>VLOOKUP(Vertices[[#This Row],[State]],'Sentiment Classification'!E:G,3,FALSE)</f>
        <v>North</v>
      </c>
      <c r="BL548" s="65" t="str">
        <f>REPLACE(INDEX(GroupVertices[Group], MATCH(Vertices[[#This Row],[Vertex]],GroupVertices[Vertex],0)),1,1,"")</f>
        <v>orth</v>
      </c>
    </row>
    <row r="549" spans="1:64" x14ac:dyDescent="0.25">
      <c r="A549" s="64" t="s">
        <v>4463</v>
      </c>
      <c r="B549" s="79"/>
      <c r="C549" s="79"/>
      <c r="D549" s="87"/>
      <c r="E549" s="104"/>
      <c r="F549" s="75" t="s">
        <v>5067</v>
      </c>
      <c r="G549" s="105"/>
      <c r="H549" s="77"/>
      <c r="I549" s="90"/>
      <c r="J549" s="106"/>
      <c r="K549" s="77" t="s">
        <v>7620</v>
      </c>
      <c r="L549" s="107"/>
      <c r="M549" s="101">
        <v>2128.4326171875</v>
      </c>
      <c r="N549" s="101">
        <v>3975.98388671875</v>
      </c>
      <c r="O549" s="102"/>
      <c r="P549" s="103"/>
      <c r="Q549" s="103"/>
      <c r="R549" s="73"/>
      <c r="S549" s="48">
        <v>0</v>
      </c>
      <c r="T549" s="48">
        <v>1</v>
      </c>
      <c r="U549" s="49">
        <v>0</v>
      </c>
      <c r="V549" s="49">
        <v>4.2189999999999997E-3</v>
      </c>
      <c r="W549" s="49">
        <v>7.1570000000000002E-3</v>
      </c>
      <c r="X549" s="49">
        <v>0.54440100000000002</v>
      </c>
      <c r="Y549" s="49">
        <v>0</v>
      </c>
      <c r="Z549" s="49">
        <v>0</v>
      </c>
      <c r="AA549" s="91">
        <v>549</v>
      </c>
      <c r="AB549" s="91"/>
      <c r="AC549" s="92"/>
      <c r="AD549" s="66" t="s">
        <v>6100</v>
      </c>
      <c r="AE549" s="66">
        <v>953</v>
      </c>
      <c r="AF549" s="66">
        <v>173</v>
      </c>
      <c r="AG549" s="66">
        <v>1437</v>
      </c>
      <c r="AH549" s="66">
        <v>1183</v>
      </c>
      <c r="AI549" s="66"/>
      <c r="AJ549" s="66"/>
      <c r="AK549" s="66"/>
      <c r="AL549" s="66"/>
      <c r="AM549" s="66"/>
      <c r="AN549" s="68">
        <v>41377.83253472222</v>
      </c>
      <c r="AO549" s="69" t="s">
        <v>6823</v>
      </c>
      <c r="AP549" s="66" t="b">
        <v>1</v>
      </c>
      <c r="AQ549" s="66" t="b">
        <v>0</v>
      </c>
      <c r="AR549" s="66" t="b">
        <v>0</v>
      </c>
      <c r="AS549" s="66" t="s">
        <v>297</v>
      </c>
      <c r="AT549" s="66">
        <v>2</v>
      </c>
      <c r="AU549" s="69" t="s">
        <v>409</v>
      </c>
      <c r="AV549" s="66" t="b">
        <v>0</v>
      </c>
      <c r="AW549" s="66" t="s">
        <v>423</v>
      </c>
      <c r="AX549" s="69" t="s">
        <v>7253</v>
      </c>
      <c r="AY549" s="66" t="s">
        <v>66</v>
      </c>
      <c r="AZ549" s="48"/>
      <c r="BA549" s="48"/>
      <c r="BB549" s="48"/>
      <c r="BC549" s="48"/>
      <c r="BD549" s="48" t="s">
        <v>4854</v>
      </c>
      <c r="BE549" s="48" t="s">
        <v>4854</v>
      </c>
      <c r="BF549" s="118" t="s">
        <v>8999</v>
      </c>
      <c r="BG549" s="118" t="s">
        <v>8999</v>
      </c>
      <c r="BH549" s="118" t="s">
        <v>9328</v>
      </c>
      <c r="BI549" s="118" t="s">
        <v>9328</v>
      </c>
      <c r="BJ549" s="117" t="s">
        <v>1167</v>
      </c>
      <c r="BK549" s="120" t="str">
        <f>VLOOKUP(Vertices[[#This Row],[State]],'Sentiment Classification'!E:G,3,FALSE)</f>
        <v>North</v>
      </c>
      <c r="BL549" s="65" t="str">
        <f>REPLACE(INDEX(GroupVertices[Group], MATCH(Vertices[[#This Row],[Vertex]],GroupVertices[Vertex],0)),1,1,"")</f>
        <v>orth</v>
      </c>
    </row>
    <row r="550" spans="1:64" x14ac:dyDescent="0.25">
      <c r="A550" s="64" t="s">
        <v>4464</v>
      </c>
      <c r="B550" s="79"/>
      <c r="C550" s="79"/>
      <c r="D550" s="87"/>
      <c r="E550" s="104"/>
      <c r="F550" s="75" t="s">
        <v>5068</v>
      </c>
      <c r="G550" s="105"/>
      <c r="H550" s="77"/>
      <c r="I550" s="90"/>
      <c r="J550" s="106"/>
      <c r="K550" s="77" t="s">
        <v>7621</v>
      </c>
      <c r="L550" s="107"/>
      <c r="M550" s="101">
        <v>2756.5478515625</v>
      </c>
      <c r="N550" s="101">
        <v>1854.3800048828125</v>
      </c>
      <c r="O550" s="102"/>
      <c r="P550" s="103"/>
      <c r="Q550" s="103"/>
      <c r="R550" s="73"/>
      <c r="S550" s="48">
        <v>0</v>
      </c>
      <c r="T550" s="48">
        <v>1</v>
      </c>
      <c r="U550" s="49">
        <v>0</v>
      </c>
      <c r="V550" s="49">
        <v>4.2189999999999997E-3</v>
      </c>
      <c r="W550" s="49">
        <v>7.1570000000000002E-3</v>
      </c>
      <c r="X550" s="49">
        <v>0.54440100000000002</v>
      </c>
      <c r="Y550" s="49">
        <v>0</v>
      </c>
      <c r="Z550" s="49">
        <v>0</v>
      </c>
      <c r="AA550" s="91">
        <v>550</v>
      </c>
      <c r="AB550" s="91"/>
      <c r="AC550" s="92"/>
      <c r="AD550" s="66" t="s">
        <v>6101</v>
      </c>
      <c r="AE550" s="66">
        <v>37</v>
      </c>
      <c r="AF550" s="66">
        <v>19</v>
      </c>
      <c r="AG550" s="66">
        <v>55</v>
      </c>
      <c r="AH550" s="66">
        <v>26</v>
      </c>
      <c r="AI550" s="66"/>
      <c r="AJ550" s="66"/>
      <c r="AK550" s="66"/>
      <c r="AL550" s="66"/>
      <c r="AM550" s="66"/>
      <c r="AN550" s="68">
        <v>42084.161099537036</v>
      </c>
      <c r="AO550" s="66"/>
      <c r="AP550" s="66" t="b">
        <v>1</v>
      </c>
      <c r="AQ550" s="66" t="b">
        <v>0</v>
      </c>
      <c r="AR550" s="66" t="b">
        <v>0</v>
      </c>
      <c r="AS550" s="66" t="s">
        <v>297</v>
      </c>
      <c r="AT550" s="66">
        <v>0</v>
      </c>
      <c r="AU550" s="69" t="s">
        <v>409</v>
      </c>
      <c r="AV550" s="66" t="b">
        <v>0</v>
      </c>
      <c r="AW550" s="66" t="s">
        <v>423</v>
      </c>
      <c r="AX550" s="69" t="s">
        <v>7254</v>
      </c>
      <c r="AY550" s="66" t="s">
        <v>66</v>
      </c>
      <c r="AZ550" s="48"/>
      <c r="BA550" s="48"/>
      <c r="BB550" s="48"/>
      <c r="BC550" s="48"/>
      <c r="BD550" s="48" t="s">
        <v>4854</v>
      </c>
      <c r="BE550" s="48" t="s">
        <v>4854</v>
      </c>
      <c r="BF550" s="118" t="s">
        <v>8999</v>
      </c>
      <c r="BG550" s="118" t="s">
        <v>8999</v>
      </c>
      <c r="BH550" s="118" t="s">
        <v>9328</v>
      </c>
      <c r="BI550" s="118" t="s">
        <v>9328</v>
      </c>
      <c r="BJ550" s="117" t="s">
        <v>1167</v>
      </c>
      <c r="BK550" s="120" t="str">
        <f>VLOOKUP(Vertices[[#This Row],[State]],'Sentiment Classification'!E:G,3,FALSE)</f>
        <v>North</v>
      </c>
      <c r="BL550" s="65" t="str">
        <f>REPLACE(INDEX(GroupVertices[Group], MATCH(Vertices[[#This Row],[Vertex]],GroupVertices[Vertex],0)),1,1,"")</f>
        <v>orth</v>
      </c>
    </row>
    <row r="551" spans="1:64" x14ac:dyDescent="0.25">
      <c r="A551" s="64" t="s">
        <v>4465</v>
      </c>
      <c r="B551" s="79"/>
      <c r="C551" s="79"/>
      <c r="D551" s="87"/>
      <c r="E551" s="104"/>
      <c r="F551" s="75" t="s">
        <v>5069</v>
      </c>
      <c r="G551" s="105"/>
      <c r="H551" s="77"/>
      <c r="I551" s="90"/>
      <c r="J551" s="106"/>
      <c r="K551" s="77" t="s">
        <v>7622</v>
      </c>
      <c r="L551" s="107"/>
      <c r="M551" s="101">
        <v>1812.8616943359375</v>
      </c>
      <c r="N551" s="101">
        <v>3947.03857421875</v>
      </c>
      <c r="O551" s="102"/>
      <c r="P551" s="103"/>
      <c r="Q551" s="103"/>
      <c r="R551" s="73"/>
      <c r="S551" s="48">
        <v>0</v>
      </c>
      <c r="T551" s="48">
        <v>1</v>
      </c>
      <c r="U551" s="49">
        <v>0</v>
      </c>
      <c r="V551" s="49">
        <v>4.2189999999999997E-3</v>
      </c>
      <c r="W551" s="49">
        <v>7.1570000000000002E-3</v>
      </c>
      <c r="X551" s="49">
        <v>0.54440100000000002</v>
      </c>
      <c r="Y551" s="49">
        <v>0</v>
      </c>
      <c r="Z551" s="49">
        <v>0</v>
      </c>
      <c r="AA551" s="91">
        <v>551</v>
      </c>
      <c r="AB551" s="91"/>
      <c r="AC551" s="92"/>
      <c r="AD551" s="66" t="s">
        <v>6102</v>
      </c>
      <c r="AE551" s="66">
        <v>2104</v>
      </c>
      <c r="AF551" s="66">
        <v>1711</v>
      </c>
      <c r="AG551" s="66">
        <v>16589</v>
      </c>
      <c r="AH551" s="66">
        <v>9475</v>
      </c>
      <c r="AI551" s="66"/>
      <c r="AJ551" s="66" t="s">
        <v>6427</v>
      </c>
      <c r="AK551" s="66" t="s">
        <v>6579</v>
      </c>
      <c r="AL551" s="69" t="s">
        <v>6685</v>
      </c>
      <c r="AM551" s="66"/>
      <c r="AN551" s="68">
        <v>42655.55709490741</v>
      </c>
      <c r="AO551" s="69" t="s">
        <v>6824</v>
      </c>
      <c r="AP551" s="66" t="b">
        <v>1</v>
      </c>
      <c r="AQ551" s="66" t="b">
        <v>0</v>
      </c>
      <c r="AR551" s="66" t="b">
        <v>0</v>
      </c>
      <c r="AS551" s="66" t="s">
        <v>297</v>
      </c>
      <c r="AT551" s="66">
        <v>7</v>
      </c>
      <c r="AU551" s="66"/>
      <c r="AV551" s="66" t="b">
        <v>0</v>
      </c>
      <c r="AW551" s="66" t="s">
        <v>423</v>
      </c>
      <c r="AX551" s="69" t="s">
        <v>7255</v>
      </c>
      <c r="AY551" s="66" t="s">
        <v>66</v>
      </c>
      <c r="AZ551" s="48"/>
      <c r="BA551" s="48"/>
      <c r="BB551" s="48"/>
      <c r="BC551" s="48"/>
      <c r="BD551" s="48" t="s">
        <v>4854</v>
      </c>
      <c r="BE551" s="48" t="s">
        <v>4854</v>
      </c>
      <c r="BF551" s="118" t="s">
        <v>8999</v>
      </c>
      <c r="BG551" s="118" t="s">
        <v>8999</v>
      </c>
      <c r="BH551" s="118" t="s">
        <v>9328</v>
      </c>
      <c r="BI551" s="118" t="s">
        <v>9328</v>
      </c>
      <c r="BJ551" s="117" t="s">
        <v>1167</v>
      </c>
      <c r="BK551" s="120" t="str">
        <f>VLOOKUP(Vertices[[#This Row],[State]],'Sentiment Classification'!E:G,3,FALSE)</f>
        <v>North</v>
      </c>
      <c r="BL551" s="65" t="str">
        <f>REPLACE(INDEX(GroupVertices[Group], MATCH(Vertices[[#This Row],[Vertex]],GroupVertices[Vertex],0)),1,1,"")</f>
        <v>orth</v>
      </c>
    </row>
    <row r="552" spans="1:64" x14ac:dyDescent="0.25">
      <c r="A552" s="64" t="s">
        <v>4466</v>
      </c>
      <c r="B552" s="79"/>
      <c r="C552" s="79"/>
      <c r="D552" s="87"/>
      <c r="E552" s="104"/>
      <c r="F552" s="75" t="s">
        <v>5070</v>
      </c>
      <c r="G552" s="105"/>
      <c r="H552" s="77"/>
      <c r="I552" s="90"/>
      <c r="J552" s="106"/>
      <c r="K552" s="77" t="s">
        <v>7623</v>
      </c>
      <c r="L552" s="107"/>
      <c r="M552" s="101">
        <v>3083.736572265625</v>
      </c>
      <c r="N552" s="101">
        <v>4899.349609375</v>
      </c>
      <c r="O552" s="102"/>
      <c r="P552" s="103"/>
      <c r="Q552" s="103"/>
      <c r="R552" s="73"/>
      <c r="S552" s="48">
        <v>0</v>
      </c>
      <c r="T552" s="48">
        <v>1</v>
      </c>
      <c r="U552" s="49">
        <v>0</v>
      </c>
      <c r="V552" s="49">
        <v>9.0089999999999996E-3</v>
      </c>
      <c r="W552" s="49">
        <v>0</v>
      </c>
      <c r="X552" s="49">
        <v>0.54874500000000004</v>
      </c>
      <c r="Y552" s="49">
        <v>0</v>
      </c>
      <c r="Z552" s="49">
        <v>0</v>
      </c>
      <c r="AA552" s="91">
        <v>552</v>
      </c>
      <c r="AB552" s="91"/>
      <c r="AC552" s="92"/>
      <c r="AD552" s="66" t="s">
        <v>6103</v>
      </c>
      <c r="AE552" s="66">
        <v>299</v>
      </c>
      <c r="AF552" s="66">
        <v>411</v>
      </c>
      <c r="AG552" s="66">
        <v>6635</v>
      </c>
      <c r="AH552" s="66">
        <v>248</v>
      </c>
      <c r="AI552" s="66">
        <v>19800</v>
      </c>
      <c r="AJ552" s="66" t="s">
        <v>6428</v>
      </c>
      <c r="AK552" s="66" t="s">
        <v>6580</v>
      </c>
      <c r="AL552" s="66"/>
      <c r="AM552" s="66" t="s">
        <v>477</v>
      </c>
      <c r="AN552" s="68">
        <v>41046.389513888891</v>
      </c>
      <c r="AO552" s="69" t="s">
        <v>6825</v>
      </c>
      <c r="AP552" s="66" t="b">
        <v>0</v>
      </c>
      <c r="AQ552" s="66" t="b">
        <v>0</v>
      </c>
      <c r="AR552" s="66" t="b">
        <v>1</v>
      </c>
      <c r="AS552" s="66" t="s">
        <v>297</v>
      </c>
      <c r="AT552" s="66">
        <v>14</v>
      </c>
      <c r="AU552" s="69" t="s">
        <v>6958</v>
      </c>
      <c r="AV552" s="66" t="b">
        <v>0</v>
      </c>
      <c r="AW552" s="66" t="s">
        <v>423</v>
      </c>
      <c r="AX552" s="69" t="s">
        <v>7256</v>
      </c>
      <c r="AY552" s="66" t="s">
        <v>66</v>
      </c>
      <c r="AZ552" s="48"/>
      <c r="BA552" s="48"/>
      <c r="BB552" s="48"/>
      <c r="BC552" s="48"/>
      <c r="BD552" s="48" t="s">
        <v>4857</v>
      </c>
      <c r="BE552" s="48" t="s">
        <v>4857</v>
      </c>
      <c r="BF552" s="118" t="s">
        <v>9002</v>
      </c>
      <c r="BG552" s="118" t="s">
        <v>9002</v>
      </c>
      <c r="BH552" s="118" t="s">
        <v>9331</v>
      </c>
      <c r="BI552" s="118" t="s">
        <v>9331</v>
      </c>
      <c r="BJ552" s="117" t="s">
        <v>1167</v>
      </c>
      <c r="BK552" s="120" t="str">
        <f>VLOOKUP(Vertices[[#This Row],[State]],'Sentiment Classification'!E:G,3,FALSE)</f>
        <v>North</v>
      </c>
      <c r="BL552" s="65" t="str">
        <f>REPLACE(INDEX(GroupVertices[Group], MATCH(Vertices[[#This Row],[Vertex]],GroupVertices[Vertex],0)),1,1,"")</f>
        <v>orth</v>
      </c>
    </row>
    <row r="553" spans="1:64" x14ac:dyDescent="0.25">
      <c r="A553" s="64" t="s">
        <v>4467</v>
      </c>
      <c r="B553" s="79"/>
      <c r="C553" s="79"/>
      <c r="D553" s="87"/>
      <c r="E553" s="104"/>
      <c r="F553" s="75" t="s">
        <v>5071</v>
      </c>
      <c r="G553" s="105"/>
      <c r="H553" s="77"/>
      <c r="I553" s="90"/>
      <c r="J553" s="106"/>
      <c r="K553" s="77" t="s">
        <v>7624</v>
      </c>
      <c r="L553" s="107"/>
      <c r="M553" s="101">
        <v>3866.48876953125</v>
      </c>
      <c r="N553" s="101">
        <v>3464.743408203125</v>
      </c>
      <c r="O553" s="102"/>
      <c r="P553" s="103"/>
      <c r="Q553" s="103"/>
      <c r="R553" s="73"/>
      <c r="S553" s="48">
        <v>0</v>
      </c>
      <c r="T553" s="48">
        <v>1</v>
      </c>
      <c r="U553" s="49">
        <v>0</v>
      </c>
      <c r="V553" s="49">
        <v>9.0089999999999996E-3</v>
      </c>
      <c r="W553" s="49">
        <v>0</v>
      </c>
      <c r="X553" s="49">
        <v>0.54874500000000004</v>
      </c>
      <c r="Y553" s="49">
        <v>0</v>
      </c>
      <c r="Z553" s="49">
        <v>0</v>
      </c>
      <c r="AA553" s="91">
        <v>553</v>
      </c>
      <c r="AB553" s="91"/>
      <c r="AC553" s="92"/>
      <c r="AD553" s="66" t="s">
        <v>6104</v>
      </c>
      <c r="AE553" s="66">
        <v>122</v>
      </c>
      <c r="AF553" s="66">
        <v>26</v>
      </c>
      <c r="AG553" s="66">
        <v>740</v>
      </c>
      <c r="AH553" s="66">
        <v>38</v>
      </c>
      <c r="AI553" s="66"/>
      <c r="AJ553" s="66" t="s">
        <v>6429</v>
      </c>
      <c r="AK553" s="66" t="s">
        <v>6581</v>
      </c>
      <c r="AL553" s="66"/>
      <c r="AM553" s="66"/>
      <c r="AN553" s="68">
        <v>41166.059675925928</v>
      </c>
      <c r="AO553" s="69" t="s">
        <v>6826</v>
      </c>
      <c r="AP553" s="66" t="b">
        <v>1</v>
      </c>
      <c r="AQ553" s="66" t="b">
        <v>0</v>
      </c>
      <c r="AR553" s="66" t="b">
        <v>0</v>
      </c>
      <c r="AS553" s="66" t="s">
        <v>297</v>
      </c>
      <c r="AT553" s="66">
        <v>0</v>
      </c>
      <c r="AU553" s="69" t="s">
        <v>409</v>
      </c>
      <c r="AV553" s="66" t="b">
        <v>0</v>
      </c>
      <c r="AW553" s="66" t="s">
        <v>423</v>
      </c>
      <c r="AX553" s="69" t="s">
        <v>7257</v>
      </c>
      <c r="AY553" s="66" t="s">
        <v>66</v>
      </c>
      <c r="AZ553" s="48"/>
      <c r="BA553" s="48"/>
      <c r="BB553" s="48"/>
      <c r="BC553" s="48"/>
      <c r="BD553" s="48" t="s">
        <v>4857</v>
      </c>
      <c r="BE553" s="48" t="s">
        <v>4857</v>
      </c>
      <c r="BF553" s="118" t="s">
        <v>9002</v>
      </c>
      <c r="BG553" s="118" t="s">
        <v>9002</v>
      </c>
      <c r="BH553" s="118" t="s">
        <v>9331</v>
      </c>
      <c r="BI553" s="118" t="s">
        <v>9331</v>
      </c>
      <c r="BJ553" s="117" t="s">
        <v>1167</v>
      </c>
      <c r="BK553" s="120" t="str">
        <f>VLOOKUP(Vertices[[#This Row],[State]],'Sentiment Classification'!E:G,3,FALSE)</f>
        <v>North</v>
      </c>
      <c r="BL553" s="65" t="str">
        <f>REPLACE(INDEX(GroupVertices[Group], MATCH(Vertices[[#This Row],[Vertex]],GroupVertices[Vertex],0)),1,1,"")</f>
        <v>orth</v>
      </c>
    </row>
    <row r="554" spans="1:64" x14ac:dyDescent="0.25">
      <c r="A554" s="64" t="s">
        <v>4468</v>
      </c>
      <c r="B554" s="79"/>
      <c r="C554" s="79"/>
      <c r="D554" s="87"/>
      <c r="E554" s="104"/>
      <c r="F554" s="75" t="s">
        <v>5072</v>
      </c>
      <c r="G554" s="105"/>
      <c r="H554" s="77"/>
      <c r="I554" s="90"/>
      <c r="J554" s="106"/>
      <c r="K554" s="77" t="s">
        <v>7625</v>
      </c>
      <c r="L554" s="107"/>
      <c r="M554" s="101">
        <v>3993.087890625</v>
      </c>
      <c r="N554" s="101">
        <v>4372.65283203125</v>
      </c>
      <c r="O554" s="102"/>
      <c r="P554" s="103"/>
      <c r="Q554" s="103"/>
      <c r="R554" s="73"/>
      <c r="S554" s="48">
        <v>0</v>
      </c>
      <c r="T554" s="48">
        <v>1</v>
      </c>
      <c r="U554" s="49">
        <v>0</v>
      </c>
      <c r="V554" s="49">
        <v>9.0089999999999996E-3</v>
      </c>
      <c r="W554" s="49">
        <v>0</v>
      </c>
      <c r="X554" s="49">
        <v>0.54874500000000004</v>
      </c>
      <c r="Y554" s="49">
        <v>0</v>
      </c>
      <c r="Z554" s="49">
        <v>0</v>
      </c>
      <c r="AA554" s="91">
        <v>554</v>
      </c>
      <c r="AB554" s="91"/>
      <c r="AC554" s="92"/>
      <c r="AD554" s="66" t="s">
        <v>6105</v>
      </c>
      <c r="AE554" s="66">
        <v>1269</v>
      </c>
      <c r="AF554" s="66">
        <v>779</v>
      </c>
      <c r="AG554" s="66">
        <v>2672</v>
      </c>
      <c r="AH554" s="66">
        <v>133</v>
      </c>
      <c r="AI554" s="66">
        <v>-25200</v>
      </c>
      <c r="AJ554" s="66" t="s">
        <v>6430</v>
      </c>
      <c r="AK554" s="66" t="s">
        <v>2512</v>
      </c>
      <c r="AL554" s="66"/>
      <c r="AM554" s="66" t="s">
        <v>391</v>
      </c>
      <c r="AN554" s="68">
        <v>42097.361851851849</v>
      </c>
      <c r="AO554" s="69" t="s">
        <v>6827</v>
      </c>
      <c r="AP554" s="66" t="b">
        <v>0</v>
      </c>
      <c r="AQ554" s="66" t="b">
        <v>0</v>
      </c>
      <c r="AR554" s="66" t="b">
        <v>0</v>
      </c>
      <c r="AS554" s="66" t="s">
        <v>297</v>
      </c>
      <c r="AT554" s="66">
        <v>20</v>
      </c>
      <c r="AU554" s="69" t="s">
        <v>409</v>
      </c>
      <c r="AV554" s="66" t="b">
        <v>0</v>
      </c>
      <c r="AW554" s="66" t="s">
        <v>423</v>
      </c>
      <c r="AX554" s="69" t="s">
        <v>7258</v>
      </c>
      <c r="AY554" s="66" t="s">
        <v>66</v>
      </c>
      <c r="AZ554" s="48"/>
      <c r="BA554" s="48"/>
      <c r="BB554" s="48"/>
      <c r="BC554" s="48"/>
      <c r="BD554" s="48" t="s">
        <v>4857</v>
      </c>
      <c r="BE554" s="48" t="s">
        <v>4857</v>
      </c>
      <c r="BF554" s="118" t="s">
        <v>9002</v>
      </c>
      <c r="BG554" s="118" t="s">
        <v>9002</v>
      </c>
      <c r="BH554" s="118" t="s">
        <v>9331</v>
      </c>
      <c r="BI554" s="118" t="s">
        <v>9331</v>
      </c>
      <c r="BJ554" s="117" t="s">
        <v>1167</v>
      </c>
      <c r="BK554" s="120" t="str">
        <f>VLOOKUP(Vertices[[#This Row],[State]],'Sentiment Classification'!E:G,3,FALSE)</f>
        <v>North</v>
      </c>
      <c r="BL554" s="65" t="str">
        <f>REPLACE(INDEX(GroupVertices[Group], MATCH(Vertices[[#This Row],[Vertex]],GroupVertices[Vertex],0)),1,1,"")</f>
        <v>orth</v>
      </c>
    </row>
    <row r="555" spans="1:64" x14ac:dyDescent="0.25">
      <c r="A555" s="64" t="s">
        <v>4469</v>
      </c>
      <c r="B555" s="79"/>
      <c r="C555" s="79"/>
      <c r="D555" s="87"/>
      <c r="E555" s="104"/>
      <c r="F555" s="75" t="s">
        <v>418</v>
      </c>
      <c r="G555" s="105"/>
      <c r="H555" s="77"/>
      <c r="I555" s="90"/>
      <c r="J555" s="106"/>
      <c r="K555" s="77" t="s">
        <v>7626</v>
      </c>
      <c r="L555" s="107"/>
      <c r="M555" s="101">
        <v>3263.21435546875</v>
      </c>
      <c r="N555" s="101">
        <v>3004.572998046875</v>
      </c>
      <c r="O555" s="102"/>
      <c r="P555" s="103"/>
      <c r="Q555" s="103"/>
      <c r="R555" s="73"/>
      <c r="S555" s="48">
        <v>0</v>
      </c>
      <c r="T555" s="48">
        <v>1</v>
      </c>
      <c r="U555" s="49">
        <v>0</v>
      </c>
      <c r="V555" s="49">
        <v>4.2189999999999997E-3</v>
      </c>
      <c r="W555" s="49">
        <v>7.1570000000000002E-3</v>
      </c>
      <c r="X555" s="49">
        <v>0.54440100000000002</v>
      </c>
      <c r="Y555" s="49">
        <v>0</v>
      </c>
      <c r="Z555" s="49">
        <v>0</v>
      </c>
      <c r="AA555" s="91">
        <v>555</v>
      </c>
      <c r="AB555" s="91"/>
      <c r="AC555" s="92"/>
      <c r="AD555" s="66" t="s">
        <v>6106</v>
      </c>
      <c r="AE555" s="66">
        <v>3</v>
      </c>
      <c r="AF555" s="66">
        <v>0</v>
      </c>
      <c r="AG555" s="66">
        <v>3</v>
      </c>
      <c r="AH555" s="66">
        <v>0</v>
      </c>
      <c r="AI555" s="66"/>
      <c r="AJ555" s="66"/>
      <c r="AK555" s="66"/>
      <c r="AL555" s="66"/>
      <c r="AM555" s="66"/>
      <c r="AN555" s="68">
        <v>42845.665833333333</v>
      </c>
      <c r="AO555" s="66"/>
      <c r="AP555" s="66" t="b">
        <v>1</v>
      </c>
      <c r="AQ555" s="66" t="b">
        <v>1</v>
      </c>
      <c r="AR555" s="66" t="b">
        <v>0</v>
      </c>
      <c r="AS555" s="66" t="s">
        <v>297</v>
      </c>
      <c r="AT555" s="66">
        <v>0</v>
      </c>
      <c r="AU555" s="66"/>
      <c r="AV555" s="66" t="b">
        <v>0</v>
      </c>
      <c r="AW555" s="66" t="s">
        <v>423</v>
      </c>
      <c r="AX555" s="69" t="s">
        <v>7259</v>
      </c>
      <c r="AY555" s="66" t="s">
        <v>66</v>
      </c>
      <c r="AZ555" s="48"/>
      <c r="BA555" s="48"/>
      <c r="BB555" s="48"/>
      <c r="BC555" s="48"/>
      <c r="BD555" s="48" t="s">
        <v>4854</v>
      </c>
      <c r="BE555" s="48" t="s">
        <v>4854</v>
      </c>
      <c r="BF555" s="118" t="s">
        <v>8999</v>
      </c>
      <c r="BG555" s="118" t="s">
        <v>8999</v>
      </c>
      <c r="BH555" s="118" t="s">
        <v>9328</v>
      </c>
      <c r="BI555" s="118" t="s">
        <v>9328</v>
      </c>
      <c r="BJ555" s="117" t="s">
        <v>1167</v>
      </c>
      <c r="BK555" s="120" t="str">
        <f>VLOOKUP(Vertices[[#This Row],[State]],'Sentiment Classification'!E:G,3,FALSE)</f>
        <v>North</v>
      </c>
      <c r="BL555" s="65" t="str">
        <f>REPLACE(INDEX(GroupVertices[Group], MATCH(Vertices[[#This Row],[Vertex]],GroupVertices[Vertex],0)),1,1,"")</f>
        <v>orth</v>
      </c>
    </row>
    <row r="556" spans="1:64" x14ac:dyDescent="0.25">
      <c r="A556" s="64" t="s">
        <v>4470</v>
      </c>
      <c r="B556" s="79"/>
      <c r="C556" s="79"/>
      <c r="D556" s="87"/>
      <c r="E556" s="104"/>
      <c r="F556" s="75" t="s">
        <v>5073</v>
      </c>
      <c r="G556" s="105"/>
      <c r="H556" s="77"/>
      <c r="I556" s="90"/>
      <c r="J556" s="106"/>
      <c r="K556" s="77" t="s">
        <v>7627</v>
      </c>
      <c r="L556" s="107"/>
      <c r="M556" s="101">
        <v>2791.889892578125</v>
      </c>
      <c r="N556" s="101">
        <v>2277.9873046875</v>
      </c>
      <c r="O556" s="102"/>
      <c r="P556" s="103"/>
      <c r="Q556" s="103"/>
      <c r="R556" s="73"/>
      <c r="S556" s="48">
        <v>0</v>
      </c>
      <c r="T556" s="48">
        <v>1</v>
      </c>
      <c r="U556" s="49">
        <v>0</v>
      </c>
      <c r="V556" s="49">
        <v>4.2189999999999997E-3</v>
      </c>
      <c r="W556" s="49">
        <v>7.1570000000000002E-3</v>
      </c>
      <c r="X556" s="49">
        <v>0.54440100000000002</v>
      </c>
      <c r="Y556" s="49">
        <v>0</v>
      </c>
      <c r="Z556" s="49">
        <v>0</v>
      </c>
      <c r="AA556" s="91">
        <v>556</v>
      </c>
      <c r="AB556" s="91"/>
      <c r="AC556" s="92"/>
      <c r="AD556" s="66" t="s">
        <v>6107</v>
      </c>
      <c r="AE556" s="66">
        <v>277</v>
      </c>
      <c r="AF556" s="66">
        <v>152</v>
      </c>
      <c r="AG556" s="66">
        <v>7229</v>
      </c>
      <c r="AH556" s="66">
        <v>574</v>
      </c>
      <c r="AI556" s="66">
        <v>19800</v>
      </c>
      <c r="AJ556" s="66" t="s">
        <v>6431</v>
      </c>
      <c r="AK556" s="66" t="s">
        <v>6582</v>
      </c>
      <c r="AL556" s="66"/>
      <c r="AM556" s="66" t="s">
        <v>390</v>
      </c>
      <c r="AN556" s="68">
        <v>40330.250196759262</v>
      </c>
      <c r="AO556" s="69" t="s">
        <v>6828</v>
      </c>
      <c r="AP556" s="66" t="b">
        <v>0</v>
      </c>
      <c r="AQ556" s="66" t="b">
        <v>0</v>
      </c>
      <c r="AR556" s="66" t="b">
        <v>1</v>
      </c>
      <c r="AS556" s="66" t="s">
        <v>297</v>
      </c>
      <c r="AT556" s="66">
        <v>6</v>
      </c>
      <c r="AU556" s="69" t="s">
        <v>6945</v>
      </c>
      <c r="AV556" s="66" t="b">
        <v>0</v>
      </c>
      <c r="AW556" s="66" t="s">
        <v>423</v>
      </c>
      <c r="AX556" s="69" t="s">
        <v>7260</v>
      </c>
      <c r="AY556" s="66" t="s">
        <v>66</v>
      </c>
      <c r="AZ556" s="48"/>
      <c r="BA556" s="48"/>
      <c r="BB556" s="48"/>
      <c r="BC556" s="48"/>
      <c r="BD556" s="48" t="s">
        <v>4854</v>
      </c>
      <c r="BE556" s="48" t="s">
        <v>4854</v>
      </c>
      <c r="BF556" s="118" t="s">
        <v>8999</v>
      </c>
      <c r="BG556" s="118" t="s">
        <v>8999</v>
      </c>
      <c r="BH556" s="118" t="s">
        <v>9328</v>
      </c>
      <c r="BI556" s="118" t="s">
        <v>9328</v>
      </c>
      <c r="BJ556" s="117" t="s">
        <v>1167</v>
      </c>
      <c r="BK556" s="120" t="str">
        <f>VLOOKUP(Vertices[[#This Row],[State]],'Sentiment Classification'!E:G,3,FALSE)</f>
        <v>North</v>
      </c>
      <c r="BL556" s="65" t="str">
        <f>REPLACE(INDEX(GroupVertices[Group], MATCH(Vertices[[#This Row],[Vertex]],GroupVertices[Vertex],0)),1,1,"")</f>
        <v>orth</v>
      </c>
    </row>
    <row r="557" spans="1:64" x14ac:dyDescent="0.25">
      <c r="A557" s="64" t="s">
        <v>4471</v>
      </c>
      <c r="B557" s="79"/>
      <c r="C557" s="79"/>
      <c r="D557" s="87"/>
      <c r="E557" s="104"/>
      <c r="F557" s="75" t="s">
        <v>5074</v>
      </c>
      <c r="G557" s="105"/>
      <c r="H557" s="77"/>
      <c r="I557" s="90"/>
      <c r="J557" s="106"/>
      <c r="K557" s="77" t="s">
        <v>7628</v>
      </c>
      <c r="L557" s="107"/>
      <c r="M557" s="101">
        <v>2741.30322265625</v>
      </c>
      <c r="N557" s="101">
        <v>3076.2294921875</v>
      </c>
      <c r="O557" s="102"/>
      <c r="P557" s="103"/>
      <c r="Q557" s="103"/>
      <c r="R557" s="73"/>
      <c r="S557" s="48">
        <v>0</v>
      </c>
      <c r="T557" s="48">
        <v>1</v>
      </c>
      <c r="U557" s="49">
        <v>0</v>
      </c>
      <c r="V557" s="49">
        <v>9.0089999999999996E-3</v>
      </c>
      <c r="W557" s="49">
        <v>0</v>
      </c>
      <c r="X557" s="49">
        <v>0.54874500000000004</v>
      </c>
      <c r="Y557" s="49">
        <v>0</v>
      </c>
      <c r="Z557" s="49">
        <v>0</v>
      </c>
      <c r="AA557" s="91">
        <v>557</v>
      </c>
      <c r="AB557" s="91"/>
      <c r="AC557" s="92"/>
      <c r="AD557" s="66" t="s">
        <v>6108</v>
      </c>
      <c r="AE557" s="66">
        <v>288</v>
      </c>
      <c r="AF557" s="66">
        <v>23</v>
      </c>
      <c r="AG557" s="66">
        <v>12</v>
      </c>
      <c r="AH557" s="66">
        <v>23</v>
      </c>
      <c r="AI557" s="66"/>
      <c r="AJ557" s="66"/>
      <c r="AK557" s="66" t="s">
        <v>6583</v>
      </c>
      <c r="AL557" s="66"/>
      <c r="AM557" s="66"/>
      <c r="AN557" s="68">
        <v>42549.161747685182</v>
      </c>
      <c r="AO557" s="66"/>
      <c r="AP557" s="66" t="b">
        <v>1</v>
      </c>
      <c r="AQ557" s="66" t="b">
        <v>0</v>
      </c>
      <c r="AR557" s="66" t="b">
        <v>0</v>
      </c>
      <c r="AS557" s="66" t="s">
        <v>297</v>
      </c>
      <c r="AT557" s="66">
        <v>0</v>
      </c>
      <c r="AU557" s="66"/>
      <c r="AV557" s="66" t="b">
        <v>0</v>
      </c>
      <c r="AW557" s="66" t="s">
        <v>423</v>
      </c>
      <c r="AX557" s="69" t="s">
        <v>7261</v>
      </c>
      <c r="AY557" s="66" t="s">
        <v>66</v>
      </c>
      <c r="AZ557" s="48"/>
      <c r="BA557" s="48"/>
      <c r="BB557" s="48"/>
      <c r="BC557" s="48"/>
      <c r="BD557" s="48" t="s">
        <v>4857</v>
      </c>
      <c r="BE557" s="48" t="s">
        <v>4857</v>
      </c>
      <c r="BF557" s="118" t="s">
        <v>9002</v>
      </c>
      <c r="BG557" s="118" t="s">
        <v>9002</v>
      </c>
      <c r="BH557" s="118" t="s">
        <v>9331</v>
      </c>
      <c r="BI557" s="118" t="s">
        <v>9331</v>
      </c>
      <c r="BJ557" s="117" t="s">
        <v>1167</v>
      </c>
      <c r="BK557" s="120" t="str">
        <f>VLOOKUP(Vertices[[#This Row],[State]],'Sentiment Classification'!E:G,3,FALSE)</f>
        <v>North</v>
      </c>
      <c r="BL557" s="65" t="str">
        <f>REPLACE(INDEX(GroupVertices[Group], MATCH(Vertices[[#This Row],[Vertex]],GroupVertices[Vertex],0)),1,1,"")</f>
        <v>orth</v>
      </c>
    </row>
    <row r="558" spans="1:64" x14ac:dyDescent="0.25">
      <c r="A558" s="64" t="s">
        <v>4472</v>
      </c>
      <c r="B558" s="79"/>
      <c r="C558" s="79"/>
      <c r="D558" s="87"/>
      <c r="E558" s="104"/>
      <c r="F558" s="75" t="s">
        <v>5075</v>
      </c>
      <c r="G558" s="105"/>
      <c r="H558" s="77"/>
      <c r="I558" s="90"/>
      <c r="J558" s="106"/>
      <c r="K558" s="77" t="s">
        <v>7629</v>
      </c>
      <c r="L558" s="107"/>
      <c r="M558" s="101">
        <v>3011.847900390625</v>
      </c>
      <c r="N558" s="101">
        <v>4526.24072265625</v>
      </c>
      <c r="O558" s="102"/>
      <c r="P558" s="103"/>
      <c r="Q558" s="103"/>
      <c r="R558" s="73"/>
      <c r="S558" s="48">
        <v>0</v>
      </c>
      <c r="T558" s="48">
        <v>1</v>
      </c>
      <c r="U558" s="49">
        <v>0</v>
      </c>
      <c r="V558" s="49">
        <v>9.0089999999999996E-3</v>
      </c>
      <c r="W558" s="49">
        <v>0</v>
      </c>
      <c r="X558" s="49">
        <v>0.54874500000000004</v>
      </c>
      <c r="Y558" s="49">
        <v>0</v>
      </c>
      <c r="Z558" s="49">
        <v>0</v>
      </c>
      <c r="AA558" s="91">
        <v>558</v>
      </c>
      <c r="AB558" s="91"/>
      <c r="AC558" s="92"/>
      <c r="AD558" s="66" t="s">
        <v>6109</v>
      </c>
      <c r="AE558" s="66">
        <v>190</v>
      </c>
      <c r="AF558" s="66">
        <v>54</v>
      </c>
      <c r="AG558" s="66">
        <v>1017</v>
      </c>
      <c r="AH558" s="66">
        <v>3066</v>
      </c>
      <c r="AI558" s="66"/>
      <c r="AJ558" s="66"/>
      <c r="AK558" s="66" t="s">
        <v>373</v>
      </c>
      <c r="AL558" s="66"/>
      <c r="AM558" s="66"/>
      <c r="AN558" s="68">
        <v>42697.758368055554</v>
      </c>
      <c r="AO558" s="69" t="s">
        <v>6829</v>
      </c>
      <c r="AP558" s="66" t="b">
        <v>1</v>
      </c>
      <c r="AQ558" s="66" t="b">
        <v>0</v>
      </c>
      <c r="AR558" s="66" t="b">
        <v>0</v>
      </c>
      <c r="AS558" s="66" t="s">
        <v>297</v>
      </c>
      <c r="AT558" s="66">
        <v>0</v>
      </c>
      <c r="AU558" s="66"/>
      <c r="AV558" s="66" t="b">
        <v>0</v>
      </c>
      <c r="AW558" s="66" t="s">
        <v>423</v>
      </c>
      <c r="AX558" s="69" t="s">
        <v>7262</v>
      </c>
      <c r="AY558" s="66" t="s">
        <v>66</v>
      </c>
      <c r="AZ558" s="48"/>
      <c r="BA558" s="48"/>
      <c r="BB558" s="48"/>
      <c r="BC558" s="48"/>
      <c r="BD558" s="48" t="s">
        <v>4857</v>
      </c>
      <c r="BE558" s="48" t="s">
        <v>4857</v>
      </c>
      <c r="BF558" s="118" t="s">
        <v>9002</v>
      </c>
      <c r="BG558" s="118" t="s">
        <v>9002</v>
      </c>
      <c r="BH558" s="118" t="s">
        <v>9331</v>
      </c>
      <c r="BI558" s="118" t="s">
        <v>9331</v>
      </c>
      <c r="BJ558" s="117" t="s">
        <v>1167</v>
      </c>
      <c r="BK558" s="120" t="str">
        <f>VLOOKUP(Vertices[[#This Row],[State]],'Sentiment Classification'!E:G,3,FALSE)</f>
        <v>North</v>
      </c>
      <c r="BL558" s="65" t="str">
        <f>REPLACE(INDEX(GroupVertices[Group], MATCH(Vertices[[#This Row],[Vertex]],GroupVertices[Vertex],0)),1,1,"")</f>
        <v>orth</v>
      </c>
    </row>
    <row r="559" spans="1:64" x14ac:dyDescent="0.25">
      <c r="A559" s="64" t="s">
        <v>4473</v>
      </c>
      <c r="B559" s="79"/>
      <c r="C559" s="79"/>
      <c r="D559" s="87"/>
      <c r="E559" s="104"/>
      <c r="F559" s="75" t="s">
        <v>5076</v>
      </c>
      <c r="G559" s="105"/>
      <c r="H559" s="77"/>
      <c r="I559" s="90"/>
      <c r="J559" s="106"/>
      <c r="K559" s="77" t="s">
        <v>7630</v>
      </c>
      <c r="L559" s="107"/>
      <c r="M559" s="101">
        <v>2917.673583984375</v>
      </c>
      <c r="N559" s="101">
        <v>4843.6015625</v>
      </c>
      <c r="O559" s="102"/>
      <c r="P559" s="103"/>
      <c r="Q559" s="103"/>
      <c r="R559" s="73"/>
      <c r="S559" s="48">
        <v>0</v>
      </c>
      <c r="T559" s="48">
        <v>1</v>
      </c>
      <c r="U559" s="49">
        <v>0</v>
      </c>
      <c r="V559" s="49">
        <v>9.0089999999999996E-3</v>
      </c>
      <c r="W559" s="49">
        <v>0</v>
      </c>
      <c r="X559" s="49">
        <v>0.54874500000000004</v>
      </c>
      <c r="Y559" s="49">
        <v>0</v>
      </c>
      <c r="Z559" s="49">
        <v>0</v>
      </c>
      <c r="AA559" s="91">
        <v>559</v>
      </c>
      <c r="AB559" s="91"/>
      <c r="AC559" s="92"/>
      <c r="AD559" s="66" t="s">
        <v>6110</v>
      </c>
      <c r="AE559" s="66">
        <v>0</v>
      </c>
      <c r="AF559" s="66">
        <v>5</v>
      </c>
      <c r="AG559" s="66">
        <v>7</v>
      </c>
      <c r="AH559" s="66">
        <v>34</v>
      </c>
      <c r="AI559" s="66"/>
      <c r="AJ559" s="66"/>
      <c r="AK559" s="66"/>
      <c r="AL559" s="66"/>
      <c r="AM559" s="66"/>
      <c r="AN559" s="68">
        <v>42010.306006944447</v>
      </c>
      <c r="AO559" s="66"/>
      <c r="AP559" s="66" t="b">
        <v>1</v>
      </c>
      <c r="AQ559" s="66" t="b">
        <v>0</v>
      </c>
      <c r="AR559" s="66" t="b">
        <v>0</v>
      </c>
      <c r="AS559" s="66" t="s">
        <v>297</v>
      </c>
      <c r="AT559" s="66">
        <v>0</v>
      </c>
      <c r="AU559" s="69" t="s">
        <v>409</v>
      </c>
      <c r="AV559" s="66" t="b">
        <v>0</v>
      </c>
      <c r="AW559" s="66" t="s">
        <v>423</v>
      </c>
      <c r="AX559" s="69" t="s">
        <v>7263</v>
      </c>
      <c r="AY559" s="66" t="s">
        <v>66</v>
      </c>
      <c r="AZ559" s="48"/>
      <c r="BA559" s="48"/>
      <c r="BB559" s="48"/>
      <c r="BC559" s="48"/>
      <c r="BD559" s="48" t="s">
        <v>4857</v>
      </c>
      <c r="BE559" s="48" t="s">
        <v>4857</v>
      </c>
      <c r="BF559" s="118" t="s">
        <v>9002</v>
      </c>
      <c r="BG559" s="118" t="s">
        <v>9002</v>
      </c>
      <c r="BH559" s="118" t="s">
        <v>9331</v>
      </c>
      <c r="BI559" s="118" t="s">
        <v>9331</v>
      </c>
      <c r="BJ559" s="117" t="s">
        <v>1167</v>
      </c>
      <c r="BK559" s="120" t="str">
        <f>VLOOKUP(Vertices[[#This Row],[State]],'Sentiment Classification'!E:G,3,FALSE)</f>
        <v>North</v>
      </c>
      <c r="BL559" s="65" t="str">
        <f>REPLACE(INDEX(GroupVertices[Group], MATCH(Vertices[[#This Row],[Vertex]],GroupVertices[Vertex],0)),1,1,"")</f>
        <v>orth</v>
      </c>
    </row>
    <row r="560" spans="1:64" x14ac:dyDescent="0.25">
      <c r="A560" s="64" t="s">
        <v>4474</v>
      </c>
      <c r="B560" s="79"/>
      <c r="C560" s="79"/>
      <c r="D560" s="87"/>
      <c r="E560" s="104"/>
      <c r="F560" s="75" t="s">
        <v>5077</v>
      </c>
      <c r="G560" s="105"/>
      <c r="H560" s="77"/>
      <c r="I560" s="90"/>
      <c r="J560" s="106"/>
      <c r="K560" s="77" t="s">
        <v>7631</v>
      </c>
      <c r="L560" s="107"/>
      <c r="M560" s="101">
        <v>2705.047607421875</v>
      </c>
      <c r="N560" s="101">
        <v>2771.546630859375</v>
      </c>
      <c r="O560" s="102"/>
      <c r="P560" s="103"/>
      <c r="Q560" s="103"/>
      <c r="R560" s="73"/>
      <c r="S560" s="48">
        <v>0</v>
      </c>
      <c r="T560" s="48">
        <v>1</v>
      </c>
      <c r="U560" s="49">
        <v>0</v>
      </c>
      <c r="V560" s="49">
        <v>9.0089999999999996E-3</v>
      </c>
      <c r="W560" s="49">
        <v>0</v>
      </c>
      <c r="X560" s="49">
        <v>0.54874500000000004</v>
      </c>
      <c r="Y560" s="49">
        <v>0</v>
      </c>
      <c r="Z560" s="49">
        <v>0</v>
      </c>
      <c r="AA560" s="91">
        <v>560</v>
      </c>
      <c r="AB560" s="91"/>
      <c r="AC560" s="92"/>
      <c r="AD560" s="66" t="s">
        <v>6111</v>
      </c>
      <c r="AE560" s="66">
        <v>48</v>
      </c>
      <c r="AF560" s="66">
        <v>5</v>
      </c>
      <c r="AG560" s="66">
        <v>55</v>
      </c>
      <c r="AH560" s="66">
        <v>9</v>
      </c>
      <c r="AI560" s="66"/>
      <c r="AJ560" s="66"/>
      <c r="AK560" s="66"/>
      <c r="AL560" s="66"/>
      <c r="AM560" s="66"/>
      <c r="AN560" s="68">
        <v>42786.70721064815</v>
      </c>
      <c r="AO560" s="69" t="s">
        <v>6830</v>
      </c>
      <c r="AP560" s="66" t="b">
        <v>1</v>
      </c>
      <c r="AQ560" s="66" t="b">
        <v>0</v>
      </c>
      <c r="AR560" s="66" t="b">
        <v>0</v>
      </c>
      <c r="AS560" s="66" t="s">
        <v>297</v>
      </c>
      <c r="AT560" s="66">
        <v>0</v>
      </c>
      <c r="AU560" s="66"/>
      <c r="AV560" s="66" t="b">
        <v>0</v>
      </c>
      <c r="AW560" s="66" t="s">
        <v>423</v>
      </c>
      <c r="AX560" s="69" t="s">
        <v>7264</v>
      </c>
      <c r="AY560" s="66" t="s">
        <v>66</v>
      </c>
      <c r="AZ560" s="48"/>
      <c r="BA560" s="48"/>
      <c r="BB560" s="48"/>
      <c r="BC560" s="48"/>
      <c r="BD560" s="48" t="s">
        <v>4857</v>
      </c>
      <c r="BE560" s="48" t="s">
        <v>4857</v>
      </c>
      <c r="BF560" s="118" t="s">
        <v>9002</v>
      </c>
      <c r="BG560" s="118" t="s">
        <v>9002</v>
      </c>
      <c r="BH560" s="118" t="s">
        <v>9331</v>
      </c>
      <c r="BI560" s="118" t="s">
        <v>9331</v>
      </c>
      <c r="BJ560" s="117" t="s">
        <v>1167</v>
      </c>
      <c r="BK560" s="120" t="str">
        <f>VLOOKUP(Vertices[[#This Row],[State]],'Sentiment Classification'!E:G,3,FALSE)</f>
        <v>North</v>
      </c>
      <c r="BL560" s="65" t="str">
        <f>REPLACE(INDEX(GroupVertices[Group], MATCH(Vertices[[#This Row],[Vertex]],GroupVertices[Vertex],0)),1,1,"")</f>
        <v>orth</v>
      </c>
    </row>
    <row r="561" spans="1:64" x14ac:dyDescent="0.25">
      <c r="A561" s="64" t="s">
        <v>4475</v>
      </c>
      <c r="B561" s="79"/>
      <c r="C561" s="79"/>
      <c r="D561" s="87"/>
      <c r="E561" s="104"/>
      <c r="F561" s="75" t="s">
        <v>5078</v>
      </c>
      <c r="G561" s="105"/>
      <c r="H561" s="77"/>
      <c r="I561" s="90"/>
      <c r="J561" s="106"/>
      <c r="K561" s="77" t="s">
        <v>7632</v>
      </c>
      <c r="L561" s="107"/>
      <c r="M561" s="101">
        <v>3571.27490234375</v>
      </c>
      <c r="N561" s="101">
        <v>2620.174560546875</v>
      </c>
      <c r="O561" s="102"/>
      <c r="P561" s="103"/>
      <c r="Q561" s="103"/>
      <c r="R561" s="73"/>
      <c r="S561" s="48">
        <v>0</v>
      </c>
      <c r="T561" s="48">
        <v>1</v>
      </c>
      <c r="U561" s="49">
        <v>0</v>
      </c>
      <c r="V561" s="49">
        <v>9.0089999999999996E-3</v>
      </c>
      <c r="W561" s="49">
        <v>0</v>
      </c>
      <c r="X561" s="49">
        <v>0.54874500000000004</v>
      </c>
      <c r="Y561" s="49">
        <v>0</v>
      </c>
      <c r="Z561" s="49">
        <v>0</v>
      </c>
      <c r="AA561" s="91">
        <v>561</v>
      </c>
      <c r="AB561" s="91"/>
      <c r="AC561" s="92"/>
      <c r="AD561" s="66" t="s">
        <v>6112</v>
      </c>
      <c r="AE561" s="66">
        <v>10</v>
      </c>
      <c r="AF561" s="66">
        <v>14</v>
      </c>
      <c r="AG561" s="66">
        <v>28</v>
      </c>
      <c r="AH561" s="66">
        <v>28</v>
      </c>
      <c r="AI561" s="66"/>
      <c r="AJ561" s="66" t="s">
        <v>6432</v>
      </c>
      <c r="AK561" s="66" t="s">
        <v>1871</v>
      </c>
      <c r="AL561" s="66"/>
      <c r="AM561" s="66"/>
      <c r="AN561" s="68">
        <v>41671.663634259261</v>
      </c>
      <c r="AO561" s="69" t="s">
        <v>6831</v>
      </c>
      <c r="AP561" s="66" t="b">
        <v>1</v>
      </c>
      <c r="AQ561" s="66" t="b">
        <v>0</v>
      </c>
      <c r="AR561" s="66" t="b">
        <v>1</v>
      </c>
      <c r="AS561" s="66" t="s">
        <v>297</v>
      </c>
      <c r="AT561" s="66">
        <v>0</v>
      </c>
      <c r="AU561" s="69" t="s">
        <v>409</v>
      </c>
      <c r="AV561" s="66" t="b">
        <v>0</v>
      </c>
      <c r="AW561" s="66" t="s">
        <v>423</v>
      </c>
      <c r="AX561" s="69" t="s">
        <v>7265</v>
      </c>
      <c r="AY561" s="66" t="s">
        <v>66</v>
      </c>
      <c r="AZ561" s="48"/>
      <c r="BA561" s="48"/>
      <c r="BB561" s="48"/>
      <c r="BC561" s="48"/>
      <c r="BD561" s="48" t="s">
        <v>4857</v>
      </c>
      <c r="BE561" s="48" t="s">
        <v>4857</v>
      </c>
      <c r="BF561" s="118" t="s">
        <v>9002</v>
      </c>
      <c r="BG561" s="118" t="s">
        <v>9002</v>
      </c>
      <c r="BH561" s="118" t="s">
        <v>9331</v>
      </c>
      <c r="BI561" s="118" t="s">
        <v>9331</v>
      </c>
      <c r="BJ561" s="117" t="s">
        <v>1167</v>
      </c>
      <c r="BK561" s="120" t="str">
        <f>VLOOKUP(Vertices[[#This Row],[State]],'Sentiment Classification'!E:G,3,FALSE)</f>
        <v>North</v>
      </c>
      <c r="BL561" s="65" t="str">
        <f>REPLACE(INDEX(GroupVertices[Group], MATCH(Vertices[[#This Row],[Vertex]],GroupVertices[Vertex],0)),1,1,"")</f>
        <v>orth</v>
      </c>
    </row>
    <row r="562" spans="1:64" x14ac:dyDescent="0.25">
      <c r="A562" s="64" t="s">
        <v>4476</v>
      </c>
      <c r="B562" s="79"/>
      <c r="C562" s="79"/>
      <c r="D562" s="87"/>
      <c r="E562" s="104"/>
      <c r="F562" s="75" t="s">
        <v>5079</v>
      </c>
      <c r="G562" s="105"/>
      <c r="H562" s="77"/>
      <c r="I562" s="90"/>
      <c r="J562" s="106"/>
      <c r="K562" s="77" t="s">
        <v>7633</v>
      </c>
      <c r="L562" s="107"/>
      <c r="M562" s="101">
        <v>2628.144775390625</v>
      </c>
      <c r="N562" s="101">
        <v>3418.452880859375</v>
      </c>
      <c r="O562" s="102"/>
      <c r="P562" s="103"/>
      <c r="Q562" s="103"/>
      <c r="R562" s="73"/>
      <c r="S562" s="48">
        <v>0</v>
      </c>
      <c r="T562" s="48">
        <v>1</v>
      </c>
      <c r="U562" s="49">
        <v>0</v>
      </c>
      <c r="V562" s="49">
        <v>9.0089999999999996E-3</v>
      </c>
      <c r="W562" s="49">
        <v>0</v>
      </c>
      <c r="X562" s="49">
        <v>0.54874500000000004</v>
      </c>
      <c r="Y562" s="49">
        <v>0</v>
      </c>
      <c r="Z562" s="49">
        <v>0</v>
      </c>
      <c r="AA562" s="91">
        <v>562</v>
      </c>
      <c r="AB562" s="91"/>
      <c r="AC562" s="92"/>
      <c r="AD562" s="66" t="s">
        <v>6113</v>
      </c>
      <c r="AE562" s="66">
        <v>128</v>
      </c>
      <c r="AF562" s="66">
        <v>113</v>
      </c>
      <c r="AG562" s="66">
        <v>604</v>
      </c>
      <c r="AH562" s="66">
        <v>764</v>
      </c>
      <c r="AI562" s="66"/>
      <c r="AJ562" s="66"/>
      <c r="AK562" s="66" t="s">
        <v>6584</v>
      </c>
      <c r="AL562" s="66"/>
      <c r="AM562" s="66"/>
      <c r="AN562" s="68">
        <v>40078.578101851854</v>
      </c>
      <c r="AO562" s="66"/>
      <c r="AP562" s="66" t="b">
        <v>1</v>
      </c>
      <c r="AQ562" s="66" t="b">
        <v>0</v>
      </c>
      <c r="AR562" s="66" t="b">
        <v>0</v>
      </c>
      <c r="AS562" s="66" t="s">
        <v>297</v>
      </c>
      <c r="AT562" s="66">
        <v>2</v>
      </c>
      <c r="AU562" s="69" t="s">
        <v>409</v>
      </c>
      <c r="AV562" s="66" t="b">
        <v>0</v>
      </c>
      <c r="AW562" s="66" t="s">
        <v>423</v>
      </c>
      <c r="AX562" s="69" t="s">
        <v>7266</v>
      </c>
      <c r="AY562" s="66" t="s">
        <v>66</v>
      </c>
      <c r="AZ562" s="48"/>
      <c r="BA562" s="48"/>
      <c r="BB562" s="48"/>
      <c r="BC562" s="48"/>
      <c r="BD562" s="48" t="s">
        <v>4857</v>
      </c>
      <c r="BE562" s="48" t="s">
        <v>4857</v>
      </c>
      <c r="BF562" s="118" t="s">
        <v>9002</v>
      </c>
      <c r="BG562" s="118" t="s">
        <v>9002</v>
      </c>
      <c r="BH562" s="118" t="s">
        <v>9331</v>
      </c>
      <c r="BI562" s="118" t="s">
        <v>9331</v>
      </c>
      <c r="BJ562" s="117" t="s">
        <v>1167</v>
      </c>
      <c r="BK562" s="120" t="str">
        <f>VLOOKUP(Vertices[[#This Row],[State]],'Sentiment Classification'!E:G,3,FALSE)</f>
        <v>North</v>
      </c>
      <c r="BL562" s="65" t="str">
        <f>REPLACE(INDEX(GroupVertices[Group], MATCH(Vertices[[#This Row],[Vertex]],GroupVertices[Vertex],0)),1,1,"")</f>
        <v>orth</v>
      </c>
    </row>
    <row r="563" spans="1:64" x14ac:dyDescent="0.25">
      <c r="A563" s="64" t="s">
        <v>4477</v>
      </c>
      <c r="B563" s="79"/>
      <c r="C563" s="79"/>
      <c r="D563" s="87"/>
      <c r="E563" s="104"/>
      <c r="F563" s="75" t="s">
        <v>418</v>
      </c>
      <c r="G563" s="105"/>
      <c r="H563" s="77"/>
      <c r="I563" s="90"/>
      <c r="J563" s="106"/>
      <c r="K563" s="77" t="s">
        <v>7634</v>
      </c>
      <c r="L563" s="107"/>
      <c r="M563" s="101">
        <v>2925.783203125</v>
      </c>
      <c r="N563" s="101">
        <v>3602.89013671875</v>
      </c>
      <c r="O563" s="102"/>
      <c r="P563" s="103"/>
      <c r="Q563" s="103"/>
      <c r="R563" s="73"/>
      <c r="S563" s="48">
        <v>0</v>
      </c>
      <c r="T563" s="48">
        <v>1</v>
      </c>
      <c r="U563" s="49">
        <v>0</v>
      </c>
      <c r="V563" s="49">
        <v>1.4840000000000001E-3</v>
      </c>
      <c r="W563" s="49">
        <v>9.9700000000000006E-4</v>
      </c>
      <c r="X563" s="49">
        <v>0.48002499999999998</v>
      </c>
      <c r="Y563" s="49">
        <v>0</v>
      </c>
      <c r="Z563" s="49">
        <v>0</v>
      </c>
      <c r="AA563" s="91">
        <v>563</v>
      </c>
      <c r="AB563" s="91"/>
      <c r="AC563" s="92"/>
      <c r="AD563" s="66" t="s">
        <v>6114</v>
      </c>
      <c r="AE563" s="66">
        <v>1</v>
      </c>
      <c r="AF563" s="66">
        <v>1</v>
      </c>
      <c r="AG563" s="66">
        <v>1</v>
      </c>
      <c r="AH563" s="66">
        <v>0</v>
      </c>
      <c r="AI563" s="66">
        <v>19800</v>
      </c>
      <c r="AJ563" s="66"/>
      <c r="AK563" s="66"/>
      <c r="AL563" s="66"/>
      <c r="AM563" s="66" t="s">
        <v>363</v>
      </c>
      <c r="AN563" s="68">
        <v>41054.545416666668</v>
      </c>
      <c r="AO563" s="66"/>
      <c r="AP563" s="66" t="b">
        <v>1</v>
      </c>
      <c r="AQ563" s="66" t="b">
        <v>1</v>
      </c>
      <c r="AR563" s="66" t="b">
        <v>1</v>
      </c>
      <c r="AS563" s="66" t="s">
        <v>297</v>
      </c>
      <c r="AT563" s="66">
        <v>0</v>
      </c>
      <c r="AU563" s="69" t="s">
        <v>409</v>
      </c>
      <c r="AV563" s="66" t="b">
        <v>0</v>
      </c>
      <c r="AW563" s="66" t="s">
        <v>423</v>
      </c>
      <c r="AX563" s="69" t="s">
        <v>7267</v>
      </c>
      <c r="AY563" s="66" t="s">
        <v>66</v>
      </c>
      <c r="AZ563" s="48"/>
      <c r="BA563" s="48"/>
      <c r="BB563" s="48"/>
      <c r="BC563" s="48"/>
      <c r="BD563" s="48"/>
      <c r="BE563" s="48"/>
      <c r="BF563" s="118" t="s">
        <v>9006</v>
      </c>
      <c r="BG563" s="118" t="s">
        <v>9006</v>
      </c>
      <c r="BH563" s="118" t="s">
        <v>9335</v>
      </c>
      <c r="BI563" s="118" t="s">
        <v>9335</v>
      </c>
      <c r="BJ563" s="117" t="s">
        <v>1167</v>
      </c>
      <c r="BK563" s="120" t="str">
        <f>VLOOKUP(Vertices[[#This Row],[State]],'Sentiment Classification'!E:G,3,FALSE)</f>
        <v>North</v>
      </c>
      <c r="BL563" s="65" t="str">
        <f>REPLACE(INDEX(GroupVertices[Group], MATCH(Vertices[[#This Row],[Vertex]],GroupVertices[Vertex],0)),1,1,"")</f>
        <v>orth</v>
      </c>
    </row>
    <row r="564" spans="1:64" x14ac:dyDescent="0.25">
      <c r="A564" s="64" t="s">
        <v>4478</v>
      </c>
      <c r="B564" s="79"/>
      <c r="C564" s="79"/>
      <c r="D564" s="87"/>
      <c r="E564" s="104"/>
      <c r="F564" s="75" t="s">
        <v>5080</v>
      </c>
      <c r="G564" s="105"/>
      <c r="H564" s="77"/>
      <c r="I564" s="90"/>
      <c r="J564" s="106"/>
      <c r="K564" s="77" t="s">
        <v>7635</v>
      </c>
      <c r="L564" s="107"/>
      <c r="M564" s="101">
        <v>3798.88720703125</v>
      </c>
      <c r="N564" s="101">
        <v>4186.02978515625</v>
      </c>
      <c r="O564" s="102"/>
      <c r="P564" s="103"/>
      <c r="Q564" s="103"/>
      <c r="R564" s="73"/>
      <c r="S564" s="48">
        <v>0</v>
      </c>
      <c r="T564" s="48">
        <v>1</v>
      </c>
      <c r="U564" s="49">
        <v>0</v>
      </c>
      <c r="V564" s="49">
        <v>9.0089999999999996E-3</v>
      </c>
      <c r="W564" s="49">
        <v>0</v>
      </c>
      <c r="X564" s="49">
        <v>0.54874500000000004</v>
      </c>
      <c r="Y564" s="49">
        <v>0</v>
      </c>
      <c r="Z564" s="49">
        <v>0</v>
      </c>
      <c r="AA564" s="91">
        <v>564</v>
      </c>
      <c r="AB564" s="91"/>
      <c r="AC564" s="92"/>
      <c r="AD564" s="66" t="s">
        <v>6115</v>
      </c>
      <c r="AE564" s="66">
        <v>81</v>
      </c>
      <c r="AF564" s="66">
        <v>32</v>
      </c>
      <c r="AG564" s="66">
        <v>18</v>
      </c>
      <c r="AH564" s="66">
        <v>49</v>
      </c>
      <c r="AI564" s="66"/>
      <c r="AJ564" s="66" t="s">
        <v>6433</v>
      </c>
      <c r="AK564" s="66" t="s">
        <v>6585</v>
      </c>
      <c r="AL564" s="69" t="s">
        <v>6686</v>
      </c>
      <c r="AM564" s="66"/>
      <c r="AN564" s="68">
        <v>41184.250289351854</v>
      </c>
      <c r="AO564" s="66"/>
      <c r="AP564" s="66" t="b">
        <v>0</v>
      </c>
      <c r="AQ564" s="66" t="b">
        <v>0</v>
      </c>
      <c r="AR564" s="66" t="b">
        <v>0</v>
      </c>
      <c r="AS564" s="66" t="s">
        <v>297</v>
      </c>
      <c r="AT564" s="66">
        <v>0</v>
      </c>
      <c r="AU564" s="69" t="s">
        <v>1955</v>
      </c>
      <c r="AV564" s="66" t="b">
        <v>0</v>
      </c>
      <c r="AW564" s="66" t="s">
        <v>423</v>
      </c>
      <c r="AX564" s="69" t="s">
        <v>7268</v>
      </c>
      <c r="AY564" s="66" t="s">
        <v>66</v>
      </c>
      <c r="AZ564" s="48"/>
      <c r="BA564" s="48"/>
      <c r="BB564" s="48"/>
      <c r="BC564" s="48"/>
      <c r="BD564" s="48" t="s">
        <v>4857</v>
      </c>
      <c r="BE564" s="48" t="s">
        <v>4857</v>
      </c>
      <c r="BF564" s="118" t="s">
        <v>9002</v>
      </c>
      <c r="BG564" s="118" t="s">
        <v>9002</v>
      </c>
      <c r="BH564" s="118" t="s">
        <v>9331</v>
      </c>
      <c r="BI564" s="118" t="s">
        <v>9331</v>
      </c>
      <c r="BJ564" s="117" t="s">
        <v>1167</v>
      </c>
      <c r="BK564" s="120" t="str">
        <f>VLOOKUP(Vertices[[#This Row],[State]],'Sentiment Classification'!E:G,3,FALSE)</f>
        <v>North</v>
      </c>
      <c r="BL564" s="65" t="str">
        <f>REPLACE(INDEX(GroupVertices[Group], MATCH(Vertices[[#This Row],[Vertex]],GroupVertices[Vertex],0)),1,1,"")</f>
        <v>orth</v>
      </c>
    </row>
    <row r="565" spans="1:64" x14ac:dyDescent="0.25">
      <c r="A565" s="64" t="s">
        <v>4479</v>
      </c>
      <c r="B565" s="79"/>
      <c r="C565" s="79"/>
      <c r="D565" s="87"/>
      <c r="E565" s="104"/>
      <c r="F565" s="75" t="s">
        <v>5081</v>
      </c>
      <c r="G565" s="105"/>
      <c r="H565" s="77"/>
      <c r="I565" s="90"/>
      <c r="J565" s="106"/>
      <c r="K565" s="77" t="s">
        <v>7636</v>
      </c>
      <c r="L565" s="107"/>
      <c r="M565" s="101">
        <v>4089.4443359375</v>
      </c>
      <c r="N565" s="101">
        <v>3341.830810546875</v>
      </c>
      <c r="O565" s="102"/>
      <c r="P565" s="103"/>
      <c r="Q565" s="103"/>
      <c r="R565" s="73"/>
      <c r="S565" s="48">
        <v>0</v>
      </c>
      <c r="T565" s="48">
        <v>1</v>
      </c>
      <c r="U565" s="49">
        <v>0</v>
      </c>
      <c r="V565" s="49">
        <v>9.0089999999999996E-3</v>
      </c>
      <c r="W565" s="49">
        <v>0</v>
      </c>
      <c r="X565" s="49">
        <v>0.54874500000000004</v>
      </c>
      <c r="Y565" s="49">
        <v>0</v>
      </c>
      <c r="Z565" s="49">
        <v>0</v>
      </c>
      <c r="AA565" s="91">
        <v>565</v>
      </c>
      <c r="AB565" s="91"/>
      <c r="AC565" s="92"/>
      <c r="AD565" s="66" t="s">
        <v>6116</v>
      </c>
      <c r="AE565" s="66">
        <v>151</v>
      </c>
      <c r="AF565" s="66">
        <v>26</v>
      </c>
      <c r="AG565" s="66">
        <v>105</v>
      </c>
      <c r="AH565" s="66">
        <v>93</v>
      </c>
      <c r="AI565" s="66"/>
      <c r="AJ565" s="66"/>
      <c r="AK565" s="66" t="s">
        <v>6586</v>
      </c>
      <c r="AL565" s="66"/>
      <c r="AM565" s="66"/>
      <c r="AN565" s="68">
        <v>41764.433171296296</v>
      </c>
      <c r="AO565" s="66"/>
      <c r="AP565" s="66" t="b">
        <v>1</v>
      </c>
      <c r="AQ565" s="66" t="b">
        <v>0</v>
      </c>
      <c r="AR565" s="66" t="b">
        <v>0</v>
      </c>
      <c r="AS565" s="66" t="s">
        <v>297</v>
      </c>
      <c r="AT565" s="66">
        <v>0</v>
      </c>
      <c r="AU565" s="69" t="s">
        <v>409</v>
      </c>
      <c r="AV565" s="66" t="b">
        <v>0</v>
      </c>
      <c r="AW565" s="66" t="s">
        <v>423</v>
      </c>
      <c r="AX565" s="69" t="s">
        <v>7269</v>
      </c>
      <c r="AY565" s="66" t="s">
        <v>66</v>
      </c>
      <c r="AZ565" s="48"/>
      <c r="BA565" s="48"/>
      <c r="BB565" s="48"/>
      <c r="BC565" s="48"/>
      <c r="BD565" s="48" t="s">
        <v>4857</v>
      </c>
      <c r="BE565" s="48" t="s">
        <v>4857</v>
      </c>
      <c r="BF565" s="118" t="s">
        <v>9002</v>
      </c>
      <c r="BG565" s="118" t="s">
        <v>9002</v>
      </c>
      <c r="BH565" s="118" t="s">
        <v>9331</v>
      </c>
      <c r="BI565" s="118" t="s">
        <v>9331</v>
      </c>
      <c r="BJ565" s="117" t="s">
        <v>1167</v>
      </c>
      <c r="BK565" s="120" t="str">
        <f>VLOOKUP(Vertices[[#This Row],[State]],'Sentiment Classification'!E:G,3,FALSE)</f>
        <v>North</v>
      </c>
      <c r="BL565" s="65" t="str">
        <f>REPLACE(INDEX(GroupVertices[Group], MATCH(Vertices[[#This Row],[Vertex]],GroupVertices[Vertex],0)),1,1,"")</f>
        <v>orth</v>
      </c>
    </row>
    <row r="566" spans="1:64" x14ac:dyDescent="0.25">
      <c r="A566" s="64" t="s">
        <v>4480</v>
      </c>
      <c r="B566" s="79"/>
      <c r="C566" s="79"/>
      <c r="D566" s="87"/>
      <c r="E566" s="104"/>
      <c r="F566" s="75" t="s">
        <v>5082</v>
      </c>
      <c r="G566" s="105"/>
      <c r="H566" s="77"/>
      <c r="I566" s="90"/>
      <c r="J566" s="106"/>
      <c r="K566" s="77" t="s">
        <v>7637</v>
      </c>
      <c r="L566" s="107"/>
      <c r="M566" s="101">
        <v>2877.019287109375</v>
      </c>
      <c r="N566" s="101">
        <v>3517.538818359375</v>
      </c>
      <c r="O566" s="102"/>
      <c r="P566" s="103"/>
      <c r="Q566" s="103"/>
      <c r="R566" s="73"/>
      <c r="S566" s="48">
        <v>0</v>
      </c>
      <c r="T566" s="48">
        <v>1</v>
      </c>
      <c r="U566" s="49">
        <v>0</v>
      </c>
      <c r="V566" s="49">
        <v>1.4840000000000001E-3</v>
      </c>
      <c r="W566" s="49">
        <v>9.9700000000000006E-4</v>
      </c>
      <c r="X566" s="49">
        <v>0.48002499999999998</v>
      </c>
      <c r="Y566" s="49">
        <v>0</v>
      </c>
      <c r="Z566" s="49">
        <v>0</v>
      </c>
      <c r="AA566" s="91">
        <v>566</v>
      </c>
      <c r="AB566" s="91"/>
      <c r="AC566" s="92"/>
      <c r="AD566" s="66" t="s">
        <v>6117</v>
      </c>
      <c r="AE566" s="66">
        <v>112</v>
      </c>
      <c r="AF566" s="66">
        <v>21</v>
      </c>
      <c r="AG566" s="66">
        <v>40</v>
      </c>
      <c r="AH566" s="66">
        <v>3</v>
      </c>
      <c r="AI566" s="66"/>
      <c r="AJ566" s="66" t="s">
        <v>6434</v>
      </c>
      <c r="AK566" s="66" t="s">
        <v>624</v>
      </c>
      <c r="AL566" s="66"/>
      <c r="AM566" s="66"/>
      <c r="AN566" s="68">
        <v>42469.314062500001</v>
      </c>
      <c r="AO566" s="66"/>
      <c r="AP566" s="66" t="b">
        <v>1</v>
      </c>
      <c r="AQ566" s="66" t="b">
        <v>0</v>
      </c>
      <c r="AR566" s="66" t="b">
        <v>0</v>
      </c>
      <c r="AS566" s="66" t="s">
        <v>297</v>
      </c>
      <c r="AT566" s="66">
        <v>0</v>
      </c>
      <c r="AU566" s="66"/>
      <c r="AV566" s="66" t="b">
        <v>0</v>
      </c>
      <c r="AW566" s="66" t="s">
        <v>423</v>
      </c>
      <c r="AX566" s="69" t="s">
        <v>7270</v>
      </c>
      <c r="AY566" s="66" t="s">
        <v>66</v>
      </c>
      <c r="AZ566" s="48"/>
      <c r="BA566" s="48"/>
      <c r="BB566" s="48"/>
      <c r="BC566" s="48"/>
      <c r="BD566" s="48"/>
      <c r="BE566" s="48"/>
      <c r="BF566" s="118" t="s">
        <v>9007</v>
      </c>
      <c r="BG566" s="118" t="s">
        <v>9116</v>
      </c>
      <c r="BH566" s="118" t="s">
        <v>9336</v>
      </c>
      <c r="BI566" s="118" t="s">
        <v>9441</v>
      </c>
      <c r="BJ566" s="117" t="s">
        <v>1167</v>
      </c>
      <c r="BK566" s="120" t="str">
        <f>VLOOKUP(Vertices[[#This Row],[State]],'Sentiment Classification'!E:G,3,FALSE)</f>
        <v>North</v>
      </c>
      <c r="BL566" s="65" t="str">
        <f>REPLACE(INDEX(GroupVertices[Group], MATCH(Vertices[[#This Row],[Vertex]],GroupVertices[Vertex],0)),1,1,"")</f>
        <v>orth</v>
      </c>
    </row>
    <row r="567" spans="1:64" x14ac:dyDescent="0.25">
      <c r="A567" s="64" t="s">
        <v>4481</v>
      </c>
      <c r="B567" s="79"/>
      <c r="C567" s="79"/>
      <c r="D567" s="87"/>
      <c r="E567" s="104"/>
      <c r="F567" s="75" t="s">
        <v>5083</v>
      </c>
      <c r="G567" s="105"/>
      <c r="H567" s="77"/>
      <c r="I567" s="90"/>
      <c r="J567" s="106"/>
      <c r="K567" s="77" t="s">
        <v>7638</v>
      </c>
      <c r="L567" s="107"/>
      <c r="M567" s="101">
        <v>3773.943115234375</v>
      </c>
      <c r="N567" s="101">
        <v>3150.810546875</v>
      </c>
      <c r="O567" s="102"/>
      <c r="P567" s="103"/>
      <c r="Q567" s="103"/>
      <c r="R567" s="73"/>
      <c r="S567" s="48">
        <v>0</v>
      </c>
      <c r="T567" s="48">
        <v>1</v>
      </c>
      <c r="U567" s="49">
        <v>0</v>
      </c>
      <c r="V567" s="49">
        <v>9.0089999999999996E-3</v>
      </c>
      <c r="W567" s="49">
        <v>0</v>
      </c>
      <c r="X567" s="49">
        <v>0.54874500000000004</v>
      </c>
      <c r="Y567" s="49">
        <v>0</v>
      </c>
      <c r="Z567" s="49">
        <v>0</v>
      </c>
      <c r="AA567" s="91">
        <v>567</v>
      </c>
      <c r="AB567" s="91"/>
      <c r="AC567" s="92"/>
      <c r="AD567" s="66" t="s">
        <v>6118</v>
      </c>
      <c r="AE567" s="66">
        <v>97</v>
      </c>
      <c r="AF567" s="66">
        <v>38</v>
      </c>
      <c r="AG567" s="66">
        <v>127</v>
      </c>
      <c r="AH567" s="66">
        <v>84</v>
      </c>
      <c r="AI567" s="66">
        <v>19800</v>
      </c>
      <c r="AJ567" s="66"/>
      <c r="AK567" s="66"/>
      <c r="AL567" s="69" t="s">
        <v>6687</v>
      </c>
      <c r="AM567" s="66" t="s">
        <v>363</v>
      </c>
      <c r="AN567" s="68">
        <v>42668.413101851853</v>
      </c>
      <c r="AO567" s="69" t="s">
        <v>6832</v>
      </c>
      <c r="AP567" s="66" t="b">
        <v>0</v>
      </c>
      <c r="AQ567" s="66" t="b">
        <v>0</v>
      </c>
      <c r="AR567" s="66" t="b">
        <v>0</v>
      </c>
      <c r="AS567" s="66" t="s">
        <v>297</v>
      </c>
      <c r="AT567" s="66">
        <v>0</v>
      </c>
      <c r="AU567" s="69" t="s">
        <v>409</v>
      </c>
      <c r="AV567" s="66" t="b">
        <v>0</v>
      </c>
      <c r="AW567" s="66" t="s">
        <v>423</v>
      </c>
      <c r="AX567" s="69" t="s">
        <v>7271</v>
      </c>
      <c r="AY567" s="66" t="s">
        <v>66</v>
      </c>
      <c r="AZ567" s="48"/>
      <c r="BA567" s="48"/>
      <c r="BB567" s="48"/>
      <c r="BC567" s="48"/>
      <c r="BD567" s="48" t="s">
        <v>4857</v>
      </c>
      <c r="BE567" s="48" t="s">
        <v>4857</v>
      </c>
      <c r="BF567" s="118" t="s">
        <v>9002</v>
      </c>
      <c r="BG567" s="118" t="s">
        <v>9002</v>
      </c>
      <c r="BH567" s="118" t="s">
        <v>9331</v>
      </c>
      <c r="BI567" s="118" t="s">
        <v>9331</v>
      </c>
      <c r="BJ567" s="117" t="s">
        <v>1167</v>
      </c>
      <c r="BK567" s="120" t="str">
        <f>VLOOKUP(Vertices[[#This Row],[State]],'Sentiment Classification'!E:G,3,FALSE)</f>
        <v>North</v>
      </c>
      <c r="BL567" s="65" t="str">
        <f>REPLACE(INDEX(GroupVertices[Group], MATCH(Vertices[[#This Row],[Vertex]],GroupVertices[Vertex],0)),1,1,"")</f>
        <v>orth</v>
      </c>
    </row>
    <row r="568" spans="1:64" x14ac:dyDescent="0.25">
      <c r="A568" s="64" t="s">
        <v>4482</v>
      </c>
      <c r="B568" s="79"/>
      <c r="C568" s="79"/>
      <c r="D568" s="87"/>
      <c r="E568" s="104"/>
      <c r="F568" s="75" t="s">
        <v>5084</v>
      </c>
      <c r="G568" s="105"/>
      <c r="H568" s="77"/>
      <c r="I568" s="90"/>
      <c r="J568" s="106"/>
      <c r="K568" s="77" t="s">
        <v>7639</v>
      </c>
      <c r="L568" s="107"/>
      <c r="M568" s="101">
        <v>3823.1064453125</v>
      </c>
      <c r="N568" s="101">
        <v>3796.758544921875</v>
      </c>
      <c r="O568" s="102"/>
      <c r="P568" s="103"/>
      <c r="Q568" s="103"/>
      <c r="R568" s="73"/>
      <c r="S568" s="48">
        <v>0</v>
      </c>
      <c r="T568" s="48">
        <v>1</v>
      </c>
      <c r="U568" s="49">
        <v>0</v>
      </c>
      <c r="V568" s="49">
        <v>9.0089999999999996E-3</v>
      </c>
      <c r="W568" s="49">
        <v>0</v>
      </c>
      <c r="X568" s="49">
        <v>0.54874500000000004</v>
      </c>
      <c r="Y568" s="49">
        <v>0</v>
      </c>
      <c r="Z568" s="49">
        <v>0</v>
      </c>
      <c r="AA568" s="91">
        <v>568</v>
      </c>
      <c r="AB568" s="91"/>
      <c r="AC568" s="92"/>
      <c r="AD568" s="66" t="s">
        <v>6119</v>
      </c>
      <c r="AE568" s="66">
        <v>200</v>
      </c>
      <c r="AF568" s="66">
        <v>14</v>
      </c>
      <c r="AG568" s="66">
        <v>131</v>
      </c>
      <c r="AH568" s="66">
        <v>22</v>
      </c>
      <c r="AI568" s="66"/>
      <c r="AJ568" s="66" t="s">
        <v>6435</v>
      </c>
      <c r="AK568" s="66" t="s">
        <v>1163</v>
      </c>
      <c r="AL568" s="66"/>
      <c r="AM568" s="66"/>
      <c r="AN568" s="68">
        <v>42734.778344907405</v>
      </c>
      <c r="AO568" s="69" t="s">
        <v>6833</v>
      </c>
      <c r="AP568" s="66" t="b">
        <v>1</v>
      </c>
      <c r="AQ568" s="66" t="b">
        <v>0</v>
      </c>
      <c r="AR568" s="66" t="b">
        <v>0</v>
      </c>
      <c r="AS568" s="66" t="s">
        <v>297</v>
      </c>
      <c r="AT568" s="66">
        <v>0</v>
      </c>
      <c r="AU568" s="66"/>
      <c r="AV568" s="66" t="b">
        <v>0</v>
      </c>
      <c r="AW568" s="66" t="s">
        <v>423</v>
      </c>
      <c r="AX568" s="69" t="s">
        <v>7272</v>
      </c>
      <c r="AY568" s="66" t="s">
        <v>66</v>
      </c>
      <c r="AZ568" s="48"/>
      <c r="BA568" s="48"/>
      <c r="BB568" s="48"/>
      <c r="BC568" s="48"/>
      <c r="BD568" s="48" t="s">
        <v>4857</v>
      </c>
      <c r="BE568" s="48" t="s">
        <v>4857</v>
      </c>
      <c r="BF568" s="118" t="s">
        <v>9002</v>
      </c>
      <c r="BG568" s="118" t="s">
        <v>9002</v>
      </c>
      <c r="BH568" s="118" t="s">
        <v>9331</v>
      </c>
      <c r="BI568" s="118" t="s">
        <v>9331</v>
      </c>
      <c r="BJ568" s="117" t="s">
        <v>1167</v>
      </c>
      <c r="BK568" s="120" t="str">
        <f>VLOOKUP(Vertices[[#This Row],[State]],'Sentiment Classification'!E:G,3,FALSE)</f>
        <v>North</v>
      </c>
      <c r="BL568" s="65" t="str">
        <f>REPLACE(INDEX(GroupVertices[Group], MATCH(Vertices[[#This Row],[Vertex]],GroupVertices[Vertex],0)),1,1,"")</f>
        <v>orth</v>
      </c>
    </row>
    <row r="569" spans="1:64" x14ac:dyDescent="0.25">
      <c r="A569" s="64" t="s">
        <v>4483</v>
      </c>
      <c r="B569" s="79"/>
      <c r="C569" s="79"/>
      <c r="D569" s="87"/>
      <c r="E569" s="104"/>
      <c r="F569" s="75" t="s">
        <v>5085</v>
      </c>
      <c r="G569" s="105"/>
      <c r="H569" s="77"/>
      <c r="I569" s="90"/>
      <c r="J569" s="106"/>
      <c r="K569" s="77" t="s">
        <v>7640</v>
      </c>
      <c r="L569" s="107"/>
      <c r="M569" s="101">
        <v>2381.054443359375</v>
      </c>
      <c r="N569" s="101">
        <v>3326.1904296875</v>
      </c>
      <c r="O569" s="102"/>
      <c r="P569" s="103"/>
      <c r="Q569" s="103"/>
      <c r="R569" s="73"/>
      <c r="S569" s="48">
        <v>0</v>
      </c>
      <c r="T569" s="48">
        <v>1</v>
      </c>
      <c r="U569" s="49">
        <v>0</v>
      </c>
      <c r="V569" s="49">
        <v>9.0089999999999996E-3</v>
      </c>
      <c r="W569" s="49">
        <v>0</v>
      </c>
      <c r="X569" s="49">
        <v>0.54874500000000004</v>
      </c>
      <c r="Y569" s="49">
        <v>0</v>
      </c>
      <c r="Z569" s="49">
        <v>0</v>
      </c>
      <c r="AA569" s="91">
        <v>569</v>
      </c>
      <c r="AB569" s="91"/>
      <c r="AC569" s="92"/>
      <c r="AD569" s="66" t="s">
        <v>6120</v>
      </c>
      <c r="AE569" s="66">
        <v>187</v>
      </c>
      <c r="AF569" s="66">
        <v>165</v>
      </c>
      <c r="AG569" s="66">
        <v>545</v>
      </c>
      <c r="AH569" s="66">
        <v>71</v>
      </c>
      <c r="AI569" s="66">
        <v>19800</v>
      </c>
      <c r="AJ569" s="66"/>
      <c r="AK569" s="66"/>
      <c r="AL569" s="66"/>
      <c r="AM569" s="66" t="s">
        <v>388</v>
      </c>
      <c r="AN569" s="68">
        <v>40251.319456018522</v>
      </c>
      <c r="AO569" s="66"/>
      <c r="AP569" s="66" t="b">
        <v>0</v>
      </c>
      <c r="AQ569" s="66" t="b">
        <v>0</v>
      </c>
      <c r="AR569" s="66" t="b">
        <v>1</v>
      </c>
      <c r="AS569" s="66" t="s">
        <v>297</v>
      </c>
      <c r="AT569" s="66">
        <v>1</v>
      </c>
      <c r="AU569" s="69" t="s">
        <v>1947</v>
      </c>
      <c r="AV569" s="66" t="b">
        <v>0</v>
      </c>
      <c r="AW569" s="66" t="s">
        <v>423</v>
      </c>
      <c r="AX569" s="69" t="s">
        <v>7273</v>
      </c>
      <c r="AY569" s="66" t="s">
        <v>66</v>
      </c>
      <c r="AZ569" s="48"/>
      <c r="BA569" s="48"/>
      <c r="BB569" s="48"/>
      <c r="BC569" s="48"/>
      <c r="BD569" s="48" t="s">
        <v>4857</v>
      </c>
      <c r="BE569" s="48" t="s">
        <v>4857</v>
      </c>
      <c r="BF569" s="118" t="s">
        <v>9002</v>
      </c>
      <c r="BG569" s="118" t="s">
        <v>9002</v>
      </c>
      <c r="BH569" s="118" t="s">
        <v>9331</v>
      </c>
      <c r="BI569" s="118" t="s">
        <v>9331</v>
      </c>
      <c r="BJ569" s="117" t="s">
        <v>1167</v>
      </c>
      <c r="BK569" s="120" t="str">
        <f>VLOOKUP(Vertices[[#This Row],[State]],'Sentiment Classification'!E:G,3,FALSE)</f>
        <v>North</v>
      </c>
      <c r="BL569" s="65" t="str">
        <f>REPLACE(INDEX(GroupVertices[Group], MATCH(Vertices[[#This Row],[Vertex]],GroupVertices[Vertex],0)),1,1,"")</f>
        <v>orth</v>
      </c>
    </row>
    <row r="570" spans="1:64" x14ac:dyDescent="0.25">
      <c r="A570" s="64" t="s">
        <v>4484</v>
      </c>
      <c r="B570" s="79"/>
      <c r="C570" s="79"/>
      <c r="D570" s="87"/>
      <c r="E570" s="104"/>
      <c r="F570" s="75" t="s">
        <v>5086</v>
      </c>
      <c r="G570" s="105"/>
      <c r="H570" s="77"/>
      <c r="I570" s="90"/>
      <c r="J570" s="106"/>
      <c r="K570" s="77" t="s">
        <v>7641</v>
      </c>
      <c r="L570" s="107"/>
      <c r="M570" s="101">
        <v>3881.229736328125</v>
      </c>
      <c r="N570" s="101">
        <v>4544.98583984375</v>
      </c>
      <c r="O570" s="102"/>
      <c r="P570" s="103"/>
      <c r="Q570" s="103"/>
      <c r="R570" s="73"/>
      <c r="S570" s="48">
        <v>0</v>
      </c>
      <c r="T570" s="48">
        <v>1</v>
      </c>
      <c r="U570" s="49">
        <v>0</v>
      </c>
      <c r="V570" s="49">
        <v>9.0089999999999996E-3</v>
      </c>
      <c r="W570" s="49">
        <v>0</v>
      </c>
      <c r="X570" s="49">
        <v>0.54874500000000004</v>
      </c>
      <c r="Y570" s="49">
        <v>0</v>
      </c>
      <c r="Z570" s="49">
        <v>0</v>
      </c>
      <c r="AA570" s="91">
        <v>570</v>
      </c>
      <c r="AB570" s="91"/>
      <c r="AC570" s="92"/>
      <c r="AD570" s="66" t="s">
        <v>6121</v>
      </c>
      <c r="AE570" s="66">
        <v>222</v>
      </c>
      <c r="AF570" s="66">
        <v>1416</v>
      </c>
      <c r="AG570" s="66">
        <v>15288</v>
      </c>
      <c r="AH570" s="66">
        <v>2144</v>
      </c>
      <c r="AI570" s="66"/>
      <c r="AJ570" s="66"/>
      <c r="AK570" s="66" t="s">
        <v>6573</v>
      </c>
      <c r="AL570" s="66"/>
      <c r="AM570" s="66"/>
      <c r="AN570" s="68">
        <v>42042.411689814813</v>
      </c>
      <c r="AO570" s="69" t="s">
        <v>6834</v>
      </c>
      <c r="AP570" s="66" t="b">
        <v>0</v>
      </c>
      <c r="AQ570" s="66" t="b">
        <v>0</v>
      </c>
      <c r="AR570" s="66" t="b">
        <v>0</v>
      </c>
      <c r="AS570" s="66" t="s">
        <v>297</v>
      </c>
      <c r="AT570" s="66">
        <v>7</v>
      </c>
      <c r="AU570" s="69" t="s">
        <v>409</v>
      </c>
      <c r="AV570" s="66" t="b">
        <v>0</v>
      </c>
      <c r="AW570" s="66" t="s">
        <v>423</v>
      </c>
      <c r="AX570" s="69" t="s">
        <v>7274</v>
      </c>
      <c r="AY570" s="66" t="s">
        <v>66</v>
      </c>
      <c r="AZ570" s="48"/>
      <c r="BA570" s="48"/>
      <c r="BB570" s="48"/>
      <c r="BC570" s="48"/>
      <c r="BD570" s="48" t="s">
        <v>4857</v>
      </c>
      <c r="BE570" s="48" t="s">
        <v>4857</v>
      </c>
      <c r="BF570" s="118" t="s">
        <v>9002</v>
      </c>
      <c r="BG570" s="118" t="s">
        <v>9002</v>
      </c>
      <c r="BH570" s="118" t="s">
        <v>9331</v>
      </c>
      <c r="BI570" s="118" t="s">
        <v>9331</v>
      </c>
      <c r="BJ570" s="117" t="s">
        <v>1167</v>
      </c>
      <c r="BK570" s="120" t="str">
        <f>VLOOKUP(Vertices[[#This Row],[State]],'Sentiment Classification'!E:G,3,FALSE)</f>
        <v>North</v>
      </c>
      <c r="BL570" s="65" t="str">
        <f>REPLACE(INDEX(GroupVertices[Group], MATCH(Vertices[[#This Row],[Vertex]],GroupVertices[Vertex],0)),1,1,"")</f>
        <v>orth</v>
      </c>
    </row>
    <row r="571" spans="1:64" x14ac:dyDescent="0.25">
      <c r="A571" s="64" t="s">
        <v>4485</v>
      </c>
      <c r="B571" s="79"/>
      <c r="C571" s="79"/>
      <c r="D571" s="87"/>
      <c r="E571" s="104"/>
      <c r="F571" s="75" t="s">
        <v>5087</v>
      </c>
      <c r="G571" s="105"/>
      <c r="H571" s="77"/>
      <c r="I571" s="90"/>
      <c r="J571" s="106"/>
      <c r="K571" s="77" t="s">
        <v>7642</v>
      </c>
      <c r="L571" s="107"/>
      <c r="M571" s="101">
        <v>1769.2093505859375</v>
      </c>
      <c r="N571" s="101">
        <v>2749.344970703125</v>
      </c>
      <c r="O571" s="102"/>
      <c r="P571" s="103"/>
      <c r="Q571" s="103"/>
      <c r="R571" s="73"/>
      <c r="S571" s="48">
        <v>0</v>
      </c>
      <c r="T571" s="48">
        <v>1</v>
      </c>
      <c r="U571" s="49">
        <v>0</v>
      </c>
      <c r="V571" s="49">
        <v>4.2189999999999997E-3</v>
      </c>
      <c r="W571" s="49">
        <v>7.1570000000000002E-3</v>
      </c>
      <c r="X571" s="49">
        <v>0.54440100000000002</v>
      </c>
      <c r="Y571" s="49">
        <v>0</v>
      </c>
      <c r="Z571" s="49">
        <v>0</v>
      </c>
      <c r="AA571" s="91">
        <v>571</v>
      </c>
      <c r="AB571" s="91"/>
      <c r="AC571" s="92"/>
      <c r="AD571" s="66" t="s">
        <v>6122</v>
      </c>
      <c r="AE571" s="66">
        <v>39</v>
      </c>
      <c r="AF571" s="66">
        <v>3</v>
      </c>
      <c r="AG571" s="66">
        <v>12</v>
      </c>
      <c r="AH571" s="66">
        <v>55</v>
      </c>
      <c r="AI571" s="66"/>
      <c r="AJ571" s="66" t="s">
        <v>6436</v>
      </c>
      <c r="AK571" s="66" t="s">
        <v>6587</v>
      </c>
      <c r="AL571" s="66"/>
      <c r="AM571" s="66"/>
      <c r="AN571" s="68">
        <v>42831.571134259262</v>
      </c>
      <c r="AO571" s="69" t="s">
        <v>6835</v>
      </c>
      <c r="AP571" s="66" t="b">
        <v>1</v>
      </c>
      <c r="AQ571" s="66" t="b">
        <v>0</v>
      </c>
      <c r="AR571" s="66" t="b">
        <v>0</v>
      </c>
      <c r="AS571" s="66" t="s">
        <v>297</v>
      </c>
      <c r="AT571" s="66">
        <v>0</v>
      </c>
      <c r="AU571" s="66"/>
      <c r="AV571" s="66" t="b">
        <v>0</v>
      </c>
      <c r="AW571" s="66" t="s">
        <v>423</v>
      </c>
      <c r="AX571" s="69" t="s">
        <v>7275</v>
      </c>
      <c r="AY571" s="66" t="s">
        <v>66</v>
      </c>
      <c r="AZ571" s="48"/>
      <c r="BA571" s="48"/>
      <c r="BB571" s="48"/>
      <c r="BC571" s="48"/>
      <c r="BD571" s="48" t="s">
        <v>4854</v>
      </c>
      <c r="BE571" s="48" t="s">
        <v>4854</v>
      </c>
      <c r="BF571" s="118" t="s">
        <v>8999</v>
      </c>
      <c r="BG571" s="118" t="s">
        <v>8999</v>
      </c>
      <c r="BH571" s="118" t="s">
        <v>9328</v>
      </c>
      <c r="BI571" s="118" t="s">
        <v>9328</v>
      </c>
      <c r="BJ571" s="117" t="s">
        <v>1167</v>
      </c>
      <c r="BK571" s="120" t="str">
        <f>VLOOKUP(Vertices[[#This Row],[State]],'Sentiment Classification'!E:G,3,FALSE)</f>
        <v>North</v>
      </c>
      <c r="BL571" s="65" t="str">
        <f>REPLACE(INDEX(GroupVertices[Group], MATCH(Vertices[[#This Row],[Vertex]],GroupVertices[Vertex],0)),1,1,"")</f>
        <v>orth</v>
      </c>
    </row>
    <row r="572" spans="1:64" x14ac:dyDescent="0.25">
      <c r="A572" s="64" t="s">
        <v>4486</v>
      </c>
      <c r="B572" s="79"/>
      <c r="C572" s="79"/>
      <c r="D572" s="87"/>
      <c r="E572" s="104"/>
      <c r="F572" s="75" t="s">
        <v>5088</v>
      </c>
      <c r="G572" s="105"/>
      <c r="H572" s="77"/>
      <c r="I572" s="90"/>
      <c r="J572" s="106"/>
      <c r="K572" s="77" t="s">
        <v>7643</v>
      </c>
      <c r="L572" s="107"/>
      <c r="M572" s="101">
        <v>3753.01611328125</v>
      </c>
      <c r="N572" s="101">
        <v>2761.085205078125</v>
      </c>
      <c r="O572" s="102"/>
      <c r="P572" s="103"/>
      <c r="Q572" s="103"/>
      <c r="R572" s="73"/>
      <c r="S572" s="48">
        <v>0</v>
      </c>
      <c r="T572" s="48">
        <v>1</v>
      </c>
      <c r="U572" s="49">
        <v>0</v>
      </c>
      <c r="V572" s="49">
        <v>9.0089999999999996E-3</v>
      </c>
      <c r="W572" s="49">
        <v>0</v>
      </c>
      <c r="X572" s="49">
        <v>0.54874500000000004</v>
      </c>
      <c r="Y572" s="49">
        <v>0</v>
      </c>
      <c r="Z572" s="49">
        <v>0</v>
      </c>
      <c r="AA572" s="91">
        <v>572</v>
      </c>
      <c r="AB572" s="91"/>
      <c r="AC572" s="92"/>
      <c r="AD572" s="66" t="s">
        <v>6123</v>
      </c>
      <c r="AE572" s="66">
        <v>14</v>
      </c>
      <c r="AF572" s="66">
        <v>9</v>
      </c>
      <c r="AG572" s="66">
        <v>12</v>
      </c>
      <c r="AH572" s="66">
        <v>28</v>
      </c>
      <c r="AI572" s="66"/>
      <c r="AJ572" s="66" t="s">
        <v>6437</v>
      </c>
      <c r="AK572" s="66" t="s">
        <v>6588</v>
      </c>
      <c r="AL572" s="66"/>
      <c r="AM572" s="66"/>
      <c r="AN572" s="68">
        <v>42841.305324074077</v>
      </c>
      <c r="AO572" s="69" t="s">
        <v>6836</v>
      </c>
      <c r="AP572" s="66" t="b">
        <v>1</v>
      </c>
      <c r="AQ572" s="66" t="b">
        <v>0</v>
      </c>
      <c r="AR572" s="66" t="b">
        <v>0</v>
      </c>
      <c r="AS572" s="66" t="s">
        <v>297</v>
      </c>
      <c r="AT572" s="66">
        <v>0</v>
      </c>
      <c r="AU572" s="66"/>
      <c r="AV572" s="66" t="b">
        <v>0</v>
      </c>
      <c r="AW572" s="66" t="s">
        <v>423</v>
      </c>
      <c r="AX572" s="69" t="s">
        <v>7276</v>
      </c>
      <c r="AY572" s="66" t="s">
        <v>66</v>
      </c>
      <c r="AZ572" s="48"/>
      <c r="BA572" s="48"/>
      <c r="BB572" s="48"/>
      <c r="BC572" s="48"/>
      <c r="BD572" s="48" t="s">
        <v>4857</v>
      </c>
      <c r="BE572" s="48" t="s">
        <v>4857</v>
      </c>
      <c r="BF572" s="118" t="s">
        <v>9002</v>
      </c>
      <c r="BG572" s="118" t="s">
        <v>9002</v>
      </c>
      <c r="BH572" s="118" t="s">
        <v>9331</v>
      </c>
      <c r="BI572" s="118" t="s">
        <v>9331</v>
      </c>
      <c r="BJ572" s="117" t="s">
        <v>1167</v>
      </c>
      <c r="BK572" s="120" t="str">
        <f>VLOOKUP(Vertices[[#This Row],[State]],'Sentiment Classification'!E:G,3,FALSE)</f>
        <v>North</v>
      </c>
      <c r="BL572" s="65" t="str">
        <f>REPLACE(INDEX(GroupVertices[Group], MATCH(Vertices[[#This Row],[Vertex]],GroupVertices[Vertex],0)),1,1,"")</f>
        <v>orth</v>
      </c>
    </row>
    <row r="573" spans="1:64" x14ac:dyDescent="0.25">
      <c r="A573" s="64" t="s">
        <v>4487</v>
      </c>
      <c r="B573" s="79"/>
      <c r="C573" s="79"/>
      <c r="D573" s="87"/>
      <c r="E573" s="104"/>
      <c r="F573" s="75" t="s">
        <v>5089</v>
      </c>
      <c r="G573" s="105"/>
      <c r="H573" s="77"/>
      <c r="I573" s="90"/>
      <c r="J573" s="106"/>
      <c r="K573" s="77" t="s">
        <v>7644</v>
      </c>
      <c r="L573" s="107"/>
      <c r="M573" s="101">
        <v>2554.561279296875</v>
      </c>
      <c r="N573" s="101">
        <v>2927.612060546875</v>
      </c>
      <c r="O573" s="102"/>
      <c r="P573" s="103"/>
      <c r="Q573" s="103"/>
      <c r="R573" s="73"/>
      <c r="S573" s="48">
        <v>0</v>
      </c>
      <c r="T573" s="48">
        <v>1</v>
      </c>
      <c r="U573" s="49">
        <v>0</v>
      </c>
      <c r="V573" s="49">
        <v>9.0089999999999996E-3</v>
      </c>
      <c r="W573" s="49">
        <v>0</v>
      </c>
      <c r="X573" s="49">
        <v>0.54874500000000004</v>
      </c>
      <c r="Y573" s="49">
        <v>0</v>
      </c>
      <c r="Z573" s="49">
        <v>0</v>
      </c>
      <c r="AA573" s="91">
        <v>573</v>
      </c>
      <c r="AB573" s="91"/>
      <c r="AC573" s="92"/>
      <c r="AD573" s="66" t="s">
        <v>6124</v>
      </c>
      <c r="AE573" s="66">
        <v>102</v>
      </c>
      <c r="AF573" s="66">
        <v>29</v>
      </c>
      <c r="AG573" s="66">
        <v>19</v>
      </c>
      <c r="AH573" s="66">
        <v>30</v>
      </c>
      <c r="AI573" s="66"/>
      <c r="AJ573" s="66"/>
      <c r="AK573" s="66" t="s">
        <v>6589</v>
      </c>
      <c r="AL573" s="66"/>
      <c r="AM573" s="66"/>
      <c r="AN573" s="68">
        <v>40306.5705787037</v>
      </c>
      <c r="AO573" s="66"/>
      <c r="AP573" s="66" t="b">
        <v>1</v>
      </c>
      <c r="AQ573" s="66" t="b">
        <v>0</v>
      </c>
      <c r="AR573" s="66" t="b">
        <v>0</v>
      </c>
      <c r="AS573" s="66" t="s">
        <v>297</v>
      </c>
      <c r="AT573" s="66">
        <v>0</v>
      </c>
      <c r="AU573" s="69" t="s">
        <v>409</v>
      </c>
      <c r="AV573" s="66" t="b">
        <v>0</v>
      </c>
      <c r="AW573" s="66" t="s">
        <v>423</v>
      </c>
      <c r="AX573" s="69" t="s">
        <v>7277</v>
      </c>
      <c r="AY573" s="66" t="s">
        <v>66</v>
      </c>
      <c r="AZ573" s="48"/>
      <c r="BA573" s="48"/>
      <c r="BB573" s="48"/>
      <c r="BC573" s="48"/>
      <c r="BD573" s="48" t="s">
        <v>4857</v>
      </c>
      <c r="BE573" s="48" t="s">
        <v>4857</v>
      </c>
      <c r="BF573" s="118" t="s">
        <v>9002</v>
      </c>
      <c r="BG573" s="118" t="s">
        <v>9002</v>
      </c>
      <c r="BH573" s="118" t="s">
        <v>9331</v>
      </c>
      <c r="BI573" s="118" t="s">
        <v>9331</v>
      </c>
      <c r="BJ573" s="117" t="s">
        <v>1167</v>
      </c>
      <c r="BK573" s="120" t="str">
        <f>VLOOKUP(Vertices[[#This Row],[State]],'Sentiment Classification'!E:G,3,FALSE)</f>
        <v>North</v>
      </c>
      <c r="BL573" s="65" t="str">
        <f>REPLACE(INDEX(GroupVertices[Group], MATCH(Vertices[[#This Row],[Vertex]],GroupVertices[Vertex],0)),1,1,"")</f>
        <v>orth</v>
      </c>
    </row>
    <row r="574" spans="1:64" x14ac:dyDescent="0.25">
      <c r="A574" s="64" t="s">
        <v>4488</v>
      </c>
      <c r="B574" s="79"/>
      <c r="C574" s="79"/>
      <c r="D574" s="87"/>
      <c r="E574" s="104"/>
      <c r="F574" s="75" t="s">
        <v>418</v>
      </c>
      <c r="G574" s="105"/>
      <c r="H574" s="77"/>
      <c r="I574" s="90"/>
      <c r="J574" s="106"/>
      <c r="K574" s="77" t="s">
        <v>7645</v>
      </c>
      <c r="L574" s="107"/>
      <c r="M574" s="101">
        <v>2461.00390625</v>
      </c>
      <c r="N574" s="101">
        <v>3127.0947265625</v>
      </c>
      <c r="O574" s="102"/>
      <c r="P574" s="103"/>
      <c r="Q574" s="103"/>
      <c r="R574" s="73"/>
      <c r="S574" s="48">
        <v>0</v>
      </c>
      <c r="T574" s="48">
        <v>1</v>
      </c>
      <c r="U574" s="49">
        <v>0</v>
      </c>
      <c r="V574" s="49">
        <v>9.0089999999999996E-3</v>
      </c>
      <c r="W574" s="49">
        <v>0</v>
      </c>
      <c r="X574" s="49">
        <v>0.54874500000000004</v>
      </c>
      <c r="Y574" s="49">
        <v>0</v>
      </c>
      <c r="Z574" s="49">
        <v>0</v>
      </c>
      <c r="AA574" s="91">
        <v>574</v>
      </c>
      <c r="AB574" s="91"/>
      <c r="AC574" s="92"/>
      <c r="AD574" s="66" t="s">
        <v>6125</v>
      </c>
      <c r="AE574" s="66">
        <v>71</v>
      </c>
      <c r="AF574" s="66">
        <v>4</v>
      </c>
      <c r="AG574" s="66">
        <v>1</v>
      </c>
      <c r="AH574" s="66">
        <v>9</v>
      </c>
      <c r="AI574" s="66"/>
      <c r="AJ574" s="66"/>
      <c r="AK574" s="66"/>
      <c r="AL574" s="66"/>
      <c r="AM574" s="66"/>
      <c r="AN574" s="68">
        <v>42786.296249999999</v>
      </c>
      <c r="AO574" s="66"/>
      <c r="AP574" s="66" t="b">
        <v>1</v>
      </c>
      <c r="AQ574" s="66" t="b">
        <v>1</v>
      </c>
      <c r="AR574" s="66" t="b">
        <v>0</v>
      </c>
      <c r="AS574" s="66" t="s">
        <v>297</v>
      </c>
      <c r="AT574" s="66">
        <v>0</v>
      </c>
      <c r="AU574" s="66"/>
      <c r="AV574" s="66" t="b">
        <v>0</v>
      </c>
      <c r="AW574" s="66" t="s">
        <v>423</v>
      </c>
      <c r="AX574" s="69" t="s">
        <v>7278</v>
      </c>
      <c r="AY574" s="66" t="s">
        <v>66</v>
      </c>
      <c r="AZ574" s="48"/>
      <c r="BA574" s="48"/>
      <c r="BB574" s="48"/>
      <c r="BC574" s="48"/>
      <c r="BD574" s="48" t="s">
        <v>4857</v>
      </c>
      <c r="BE574" s="48" t="s">
        <v>4857</v>
      </c>
      <c r="BF574" s="118" t="s">
        <v>9002</v>
      </c>
      <c r="BG574" s="118" t="s">
        <v>9002</v>
      </c>
      <c r="BH574" s="118" t="s">
        <v>9331</v>
      </c>
      <c r="BI574" s="118" t="s">
        <v>9331</v>
      </c>
      <c r="BJ574" s="117" t="s">
        <v>1167</v>
      </c>
      <c r="BK574" s="120" t="str">
        <f>VLOOKUP(Vertices[[#This Row],[State]],'Sentiment Classification'!E:G,3,FALSE)</f>
        <v>North</v>
      </c>
      <c r="BL574" s="65" t="str">
        <f>REPLACE(INDEX(GroupVertices[Group], MATCH(Vertices[[#This Row],[Vertex]],GroupVertices[Vertex],0)),1,1,"")</f>
        <v>orth</v>
      </c>
    </row>
    <row r="575" spans="1:64" x14ac:dyDescent="0.25">
      <c r="A575" s="64" t="s">
        <v>4489</v>
      </c>
      <c r="B575" s="79"/>
      <c r="C575" s="79"/>
      <c r="D575" s="87"/>
      <c r="E575" s="104"/>
      <c r="F575" s="75" t="s">
        <v>5090</v>
      </c>
      <c r="G575" s="105"/>
      <c r="H575" s="77"/>
      <c r="I575" s="90"/>
      <c r="J575" s="106"/>
      <c r="K575" s="77" t="s">
        <v>7646</v>
      </c>
      <c r="L575" s="107"/>
      <c r="M575" s="101">
        <v>2346.337158203125</v>
      </c>
      <c r="N575" s="101">
        <v>3979.306884765625</v>
      </c>
      <c r="O575" s="102"/>
      <c r="P575" s="103"/>
      <c r="Q575" s="103"/>
      <c r="R575" s="73"/>
      <c r="S575" s="48">
        <v>0</v>
      </c>
      <c r="T575" s="48">
        <v>1</v>
      </c>
      <c r="U575" s="49">
        <v>0</v>
      </c>
      <c r="V575" s="49">
        <v>9.0089999999999996E-3</v>
      </c>
      <c r="W575" s="49">
        <v>0</v>
      </c>
      <c r="X575" s="49">
        <v>0.54874500000000004</v>
      </c>
      <c r="Y575" s="49">
        <v>0</v>
      </c>
      <c r="Z575" s="49">
        <v>0</v>
      </c>
      <c r="AA575" s="91">
        <v>575</v>
      </c>
      <c r="AB575" s="91"/>
      <c r="AC575" s="92"/>
      <c r="AD575" s="66" t="s">
        <v>6126</v>
      </c>
      <c r="AE575" s="66">
        <v>6089</v>
      </c>
      <c r="AF575" s="66">
        <v>5711</v>
      </c>
      <c r="AG575" s="66">
        <v>2060</v>
      </c>
      <c r="AH575" s="66">
        <v>490</v>
      </c>
      <c r="AI575" s="66">
        <v>-25200</v>
      </c>
      <c r="AJ575" s="66" t="s">
        <v>6438</v>
      </c>
      <c r="AK575" s="66" t="s">
        <v>6590</v>
      </c>
      <c r="AL575" s="66"/>
      <c r="AM575" s="66" t="s">
        <v>391</v>
      </c>
      <c r="AN575" s="68">
        <v>42584.499398148146</v>
      </c>
      <c r="AO575" s="69" t="s">
        <v>6837</v>
      </c>
      <c r="AP575" s="66" t="b">
        <v>0</v>
      </c>
      <c r="AQ575" s="66" t="b">
        <v>0</v>
      </c>
      <c r="AR575" s="66" t="b">
        <v>0</v>
      </c>
      <c r="AS575" s="66" t="s">
        <v>297</v>
      </c>
      <c r="AT575" s="66">
        <v>1</v>
      </c>
      <c r="AU575" s="69" t="s">
        <v>409</v>
      </c>
      <c r="AV575" s="66" t="b">
        <v>0</v>
      </c>
      <c r="AW575" s="66" t="s">
        <v>423</v>
      </c>
      <c r="AX575" s="69" t="s">
        <v>7279</v>
      </c>
      <c r="AY575" s="66" t="s">
        <v>66</v>
      </c>
      <c r="AZ575" s="48"/>
      <c r="BA575" s="48"/>
      <c r="BB575" s="48"/>
      <c r="BC575" s="48"/>
      <c r="BD575" s="48" t="s">
        <v>4857</v>
      </c>
      <c r="BE575" s="48" t="s">
        <v>4857</v>
      </c>
      <c r="BF575" s="118" t="s">
        <v>9002</v>
      </c>
      <c r="BG575" s="118" t="s">
        <v>9002</v>
      </c>
      <c r="BH575" s="118" t="s">
        <v>9331</v>
      </c>
      <c r="BI575" s="118" t="s">
        <v>9331</v>
      </c>
      <c r="BJ575" s="117" t="s">
        <v>1167</v>
      </c>
      <c r="BK575" s="120" t="str">
        <f>VLOOKUP(Vertices[[#This Row],[State]],'Sentiment Classification'!E:G,3,FALSE)</f>
        <v>North</v>
      </c>
      <c r="BL575" s="65" t="str">
        <f>REPLACE(INDEX(GroupVertices[Group], MATCH(Vertices[[#This Row],[Vertex]],GroupVertices[Vertex],0)),1,1,"")</f>
        <v>orth</v>
      </c>
    </row>
    <row r="576" spans="1:64" x14ac:dyDescent="0.25">
      <c r="A576" s="64" t="s">
        <v>4490</v>
      </c>
      <c r="B576" s="79"/>
      <c r="C576" s="79"/>
      <c r="D576" s="87"/>
      <c r="E576" s="104"/>
      <c r="F576" s="75" t="s">
        <v>5091</v>
      </c>
      <c r="G576" s="105"/>
      <c r="H576" s="77"/>
      <c r="I576" s="90"/>
      <c r="J576" s="106"/>
      <c r="K576" s="77" t="s">
        <v>7647</v>
      </c>
      <c r="L576" s="107"/>
      <c r="M576" s="101">
        <v>2342.223876953125</v>
      </c>
      <c r="N576" s="101">
        <v>3540.5712890625</v>
      </c>
      <c r="O576" s="102"/>
      <c r="P576" s="103"/>
      <c r="Q576" s="103"/>
      <c r="R576" s="73"/>
      <c r="S576" s="48">
        <v>0</v>
      </c>
      <c r="T576" s="48">
        <v>1</v>
      </c>
      <c r="U576" s="49">
        <v>0</v>
      </c>
      <c r="V576" s="49">
        <v>9.0089999999999996E-3</v>
      </c>
      <c r="W576" s="49">
        <v>0</v>
      </c>
      <c r="X576" s="49">
        <v>0.54874500000000004</v>
      </c>
      <c r="Y576" s="49">
        <v>0</v>
      </c>
      <c r="Z576" s="49">
        <v>0</v>
      </c>
      <c r="AA576" s="91">
        <v>576</v>
      </c>
      <c r="AB576" s="91"/>
      <c r="AC576" s="92"/>
      <c r="AD576" s="66" t="s">
        <v>6127</v>
      </c>
      <c r="AE576" s="66">
        <v>77</v>
      </c>
      <c r="AF576" s="66">
        <v>2</v>
      </c>
      <c r="AG576" s="66">
        <v>9</v>
      </c>
      <c r="AH576" s="66">
        <v>33</v>
      </c>
      <c r="AI576" s="66"/>
      <c r="AJ576" s="66"/>
      <c r="AK576" s="66"/>
      <c r="AL576" s="66"/>
      <c r="AM576" s="66"/>
      <c r="AN576" s="68">
        <v>42842.60769675926</v>
      </c>
      <c r="AO576" s="66"/>
      <c r="AP576" s="66" t="b">
        <v>1</v>
      </c>
      <c r="AQ576" s="66" t="b">
        <v>0</v>
      </c>
      <c r="AR576" s="66" t="b">
        <v>0</v>
      </c>
      <c r="AS576" s="66" t="s">
        <v>297</v>
      </c>
      <c r="AT576" s="66">
        <v>0</v>
      </c>
      <c r="AU576" s="66"/>
      <c r="AV576" s="66" t="b">
        <v>0</v>
      </c>
      <c r="AW576" s="66" t="s">
        <v>423</v>
      </c>
      <c r="AX576" s="69" t="s">
        <v>7280</v>
      </c>
      <c r="AY576" s="66" t="s">
        <v>66</v>
      </c>
      <c r="AZ576" s="48"/>
      <c r="BA576" s="48"/>
      <c r="BB576" s="48"/>
      <c r="BC576" s="48"/>
      <c r="BD576" s="48" t="s">
        <v>4857</v>
      </c>
      <c r="BE576" s="48" t="s">
        <v>4857</v>
      </c>
      <c r="BF576" s="118" t="s">
        <v>9002</v>
      </c>
      <c r="BG576" s="118" t="s">
        <v>9002</v>
      </c>
      <c r="BH576" s="118" t="s">
        <v>9331</v>
      </c>
      <c r="BI576" s="118" t="s">
        <v>9331</v>
      </c>
      <c r="BJ576" s="117" t="s">
        <v>1167</v>
      </c>
      <c r="BK576" s="120" t="str">
        <f>VLOOKUP(Vertices[[#This Row],[State]],'Sentiment Classification'!E:G,3,FALSE)</f>
        <v>North</v>
      </c>
      <c r="BL576" s="65" t="str">
        <f>REPLACE(INDEX(GroupVertices[Group], MATCH(Vertices[[#This Row],[Vertex]],GroupVertices[Vertex],0)),1,1,"")</f>
        <v>orth</v>
      </c>
    </row>
    <row r="577" spans="1:64" x14ac:dyDescent="0.25">
      <c r="A577" s="64" t="s">
        <v>4491</v>
      </c>
      <c r="B577" s="79"/>
      <c r="C577" s="79"/>
      <c r="D577" s="87"/>
      <c r="E577" s="104"/>
      <c r="F577" s="75" t="s">
        <v>5092</v>
      </c>
      <c r="G577" s="105"/>
      <c r="H577" s="77"/>
      <c r="I577" s="90"/>
      <c r="J577" s="106"/>
      <c r="K577" s="77" t="s">
        <v>7648</v>
      </c>
      <c r="L577" s="107"/>
      <c r="M577" s="101">
        <v>3532.947021484375</v>
      </c>
      <c r="N577" s="101">
        <v>4004.307861328125</v>
      </c>
      <c r="O577" s="102"/>
      <c r="P577" s="103"/>
      <c r="Q577" s="103"/>
      <c r="R577" s="73"/>
      <c r="S577" s="48">
        <v>0</v>
      </c>
      <c r="T577" s="48">
        <v>1</v>
      </c>
      <c r="U577" s="49">
        <v>0</v>
      </c>
      <c r="V577" s="49">
        <v>9.0089999999999996E-3</v>
      </c>
      <c r="W577" s="49">
        <v>0</v>
      </c>
      <c r="X577" s="49">
        <v>0.54874500000000004</v>
      </c>
      <c r="Y577" s="49">
        <v>0</v>
      </c>
      <c r="Z577" s="49">
        <v>0</v>
      </c>
      <c r="AA577" s="91">
        <v>577</v>
      </c>
      <c r="AB577" s="91"/>
      <c r="AC577" s="92"/>
      <c r="AD577" s="66" t="s">
        <v>6128</v>
      </c>
      <c r="AE577" s="66">
        <v>53</v>
      </c>
      <c r="AF577" s="66">
        <v>13</v>
      </c>
      <c r="AG577" s="66">
        <v>7</v>
      </c>
      <c r="AH577" s="66">
        <v>13</v>
      </c>
      <c r="AI577" s="66"/>
      <c r="AJ577" s="66" t="s">
        <v>6439</v>
      </c>
      <c r="AK577" s="66" t="s">
        <v>2676</v>
      </c>
      <c r="AL577" s="69" t="s">
        <v>6688</v>
      </c>
      <c r="AM577" s="66"/>
      <c r="AN577" s="68">
        <v>41802.526921296296</v>
      </c>
      <c r="AO577" s="69" t="s">
        <v>6838</v>
      </c>
      <c r="AP577" s="66" t="b">
        <v>1</v>
      </c>
      <c r="AQ577" s="66" t="b">
        <v>0</v>
      </c>
      <c r="AR577" s="66" t="b">
        <v>0</v>
      </c>
      <c r="AS577" s="66" t="s">
        <v>297</v>
      </c>
      <c r="AT577" s="66">
        <v>0</v>
      </c>
      <c r="AU577" s="69" t="s">
        <v>409</v>
      </c>
      <c r="AV577" s="66" t="b">
        <v>0</v>
      </c>
      <c r="AW577" s="66" t="s">
        <v>423</v>
      </c>
      <c r="AX577" s="69" t="s">
        <v>7281</v>
      </c>
      <c r="AY577" s="66" t="s">
        <v>66</v>
      </c>
      <c r="AZ577" s="48"/>
      <c r="BA577" s="48"/>
      <c r="BB577" s="48"/>
      <c r="BC577" s="48"/>
      <c r="BD577" s="48" t="s">
        <v>4857</v>
      </c>
      <c r="BE577" s="48" t="s">
        <v>4857</v>
      </c>
      <c r="BF577" s="118" t="s">
        <v>9002</v>
      </c>
      <c r="BG577" s="118" t="s">
        <v>9002</v>
      </c>
      <c r="BH577" s="118" t="s">
        <v>9331</v>
      </c>
      <c r="BI577" s="118" t="s">
        <v>9331</v>
      </c>
      <c r="BJ577" s="117" t="s">
        <v>1167</v>
      </c>
      <c r="BK577" s="120" t="str">
        <f>VLOOKUP(Vertices[[#This Row],[State]],'Sentiment Classification'!E:G,3,FALSE)</f>
        <v>North</v>
      </c>
      <c r="BL577" s="65" t="str">
        <f>REPLACE(INDEX(GroupVertices[Group], MATCH(Vertices[[#This Row],[Vertex]],GroupVertices[Vertex],0)),1,1,"")</f>
        <v>orth</v>
      </c>
    </row>
    <row r="578" spans="1:64" x14ac:dyDescent="0.25">
      <c r="A578" s="64" t="s">
        <v>4492</v>
      </c>
      <c r="B578" s="79"/>
      <c r="C578" s="79"/>
      <c r="D578" s="87"/>
      <c r="E578" s="104"/>
      <c r="F578" s="75" t="s">
        <v>5093</v>
      </c>
      <c r="G578" s="105"/>
      <c r="H578" s="77"/>
      <c r="I578" s="90"/>
      <c r="J578" s="106"/>
      <c r="K578" s="77" t="s">
        <v>7649</v>
      </c>
      <c r="L578" s="107"/>
      <c r="M578" s="101">
        <v>3206.488037109375</v>
      </c>
      <c r="N578" s="101">
        <v>2554.560546875</v>
      </c>
      <c r="O578" s="102"/>
      <c r="P578" s="103"/>
      <c r="Q578" s="103"/>
      <c r="R578" s="73"/>
      <c r="S578" s="48">
        <v>0</v>
      </c>
      <c r="T578" s="48">
        <v>1</v>
      </c>
      <c r="U578" s="49">
        <v>0</v>
      </c>
      <c r="V578" s="49">
        <v>9.0089999999999996E-3</v>
      </c>
      <c r="W578" s="49">
        <v>0</v>
      </c>
      <c r="X578" s="49">
        <v>0.54874500000000004</v>
      </c>
      <c r="Y578" s="49">
        <v>0</v>
      </c>
      <c r="Z578" s="49">
        <v>0</v>
      </c>
      <c r="AA578" s="91">
        <v>578</v>
      </c>
      <c r="AB578" s="91"/>
      <c r="AC578" s="92"/>
      <c r="AD578" s="66" t="s">
        <v>6129</v>
      </c>
      <c r="AE578" s="66">
        <v>25</v>
      </c>
      <c r="AF578" s="66">
        <v>5</v>
      </c>
      <c r="AG578" s="66">
        <v>17</v>
      </c>
      <c r="AH578" s="66">
        <v>15</v>
      </c>
      <c r="AI578" s="66"/>
      <c r="AJ578" s="66" t="s">
        <v>6440</v>
      </c>
      <c r="AK578" s="66" t="s">
        <v>6591</v>
      </c>
      <c r="AL578" s="66"/>
      <c r="AM578" s="66"/>
      <c r="AN578" s="68">
        <v>42796.589618055557</v>
      </c>
      <c r="AO578" s="69" t="s">
        <v>6839</v>
      </c>
      <c r="AP578" s="66" t="b">
        <v>1</v>
      </c>
      <c r="AQ578" s="66" t="b">
        <v>0</v>
      </c>
      <c r="AR578" s="66" t="b">
        <v>1</v>
      </c>
      <c r="AS578" s="66" t="s">
        <v>297</v>
      </c>
      <c r="AT578" s="66">
        <v>0</v>
      </c>
      <c r="AU578" s="66"/>
      <c r="AV578" s="66" t="b">
        <v>0</v>
      </c>
      <c r="AW578" s="66" t="s">
        <v>423</v>
      </c>
      <c r="AX578" s="69" t="s">
        <v>7282</v>
      </c>
      <c r="AY578" s="66" t="s">
        <v>66</v>
      </c>
      <c r="AZ578" s="48"/>
      <c r="BA578" s="48"/>
      <c r="BB578" s="48"/>
      <c r="BC578" s="48"/>
      <c r="BD578" s="48" t="s">
        <v>4857</v>
      </c>
      <c r="BE578" s="48" t="s">
        <v>4857</v>
      </c>
      <c r="BF578" s="118" t="s">
        <v>9002</v>
      </c>
      <c r="BG578" s="118" t="s">
        <v>9002</v>
      </c>
      <c r="BH578" s="118" t="s">
        <v>9331</v>
      </c>
      <c r="BI578" s="118" t="s">
        <v>9331</v>
      </c>
      <c r="BJ578" s="117" t="s">
        <v>1167</v>
      </c>
      <c r="BK578" s="120" t="str">
        <f>VLOOKUP(Vertices[[#This Row],[State]],'Sentiment Classification'!E:G,3,FALSE)</f>
        <v>North</v>
      </c>
      <c r="BL578" s="65" t="str">
        <f>REPLACE(INDEX(GroupVertices[Group], MATCH(Vertices[[#This Row],[Vertex]],GroupVertices[Vertex],0)),1,1,"")</f>
        <v>orth</v>
      </c>
    </row>
    <row r="579" spans="1:64" x14ac:dyDescent="0.25">
      <c r="A579" s="64" t="s">
        <v>4493</v>
      </c>
      <c r="B579" s="79"/>
      <c r="C579" s="79"/>
      <c r="D579" s="87"/>
      <c r="E579" s="104"/>
      <c r="F579" s="75" t="s">
        <v>5094</v>
      </c>
      <c r="G579" s="105"/>
      <c r="H579" s="77"/>
      <c r="I579" s="90"/>
      <c r="J579" s="106"/>
      <c r="K579" s="77" t="s">
        <v>7650</v>
      </c>
      <c r="L579" s="107"/>
      <c r="M579" s="101">
        <v>2712.453125</v>
      </c>
      <c r="N579" s="101">
        <v>3356.0830078125</v>
      </c>
      <c r="O579" s="102"/>
      <c r="P579" s="103"/>
      <c r="Q579" s="103"/>
      <c r="R579" s="73"/>
      <c r="S579" s="48">
        <v>0</v>
      </c>
      <c r="T579" s="48">
        <v>1</v>
      </c>
      <c r="U579" s="49">
        <v>0</v>
      </c>
      <c r="V579" s="49">
        <v>1</v>
      </c>
      <c r="W579" s="49">
        <v>0</v>
      </c>
      <c r="X579" s="49">
        <v>0.99999899999999997</v>
      </c>
      <c r="Y579" s="49">
        <v>0</v>
      </c>
      <c r="Z579" s="49">
        <v>0</v>
      </c>
      <c r="AA579" s="91">
        <v>579</v>
      </c>
      <c r="AB579" s="91"/>
      <c r="AC579" s="92"/>
      <c r="AD579" s="66" t="s">
        <v>6130</v>
      </c>
      <c r="AE579" s="66">
        <v>133</v>
      </c>
      <c r="AF579" s="66">
        <v>71</v>
      </c>
      <c r="AG579" s="66">
        <v>730</v>
      </c>
      <c r="AH579" s="66">
        <v>57</v>
      </c>
      <c r="AI579" s="66"/>
      <c r="AJ579" s="66"/>
      <c r="AK579" s="66" t="s">
        <v>6586</v>
      </c>
      <c r="AL579" s="69" t="s">
        <v>6689</v>
      </c>
      <c r="AM579" s="66"/>
      <c r="AN579" s="68">
        <v>40175.284826388888</v>
      </c>
      <c r="AO579" s="69" t="s">
        <v>6840</v>
      </c>
      <c r="AP579" s="66" t="b">
        <v>1</v>
      </c>
      <c r="AQ579" s="66" t="b">
        <v>0</v>
      </c>
      <c r="AR579" s="66" t="b">
        <v>0</v>
      </c>
      <c r="AS579" s="66" t="s">
        <v>297</v>
      </c>
      <c r="AT579" s="66">
        <v>2</v>
      </c>
      <c r="AU579" s="69" t="s">
        <v>409</v>
      </c>
      <c r="AV579" s="66" t="b">
        <v>0</v>
      </c>
      <c r="AW579" s="66" t="s">
        <v>423</v>
      </c>
      <c r="AX579" s="69" t="s">
        <v>7283</v>
      </c>
      <c r="AY579" s="66" t="s">
        <v>66</v>
      </c>
      <c r="AZ579" s="48"/>
      <c r="BA579" s="48"/>
      <c r="BB579" s="48"/>
      <c r="BC579" s="48"/>
      <c r="BD579" s="48"/>
      <c r="BE579" s="48"/>
      <c r="BF579" s="118" t="s">
        <v>9008</v>
      </c>
      <c r="BG579" s="118" t="s">
        <v>9008</v>
      </c>
      <c r="BH579" s="118" t="s">
        <v>9337</v>
      </c>
      <c r="BI579" s="118" t="s">
        <v>9337</v>
      </c>
      <c r="BJ579" s="117" t="s">
        <v>1167</v>
      </c>
      <c r="BK579" s="120" t="str">
        <f>VLOOKUP(Vertices[[#This Row],[State]],'Sentiment Classification'!E:G,3,FALSE)</f>
        <v>North</v>
      </c>
      <c r="BL579" s="65" t="str">
        <f>REPLACE(INDEX(GroupVertices[Group], MATCH(Vertices[[#This Row],[Vertex]],GroupVertices[Vertex],0)),1,1,"")</f>
        <v>orth</v>
      </c>
    </row>
    <row r="580" spans="1:64" x14ac:dyDescent="0.25">
      <c r="A580" s="64" t="s">
        <v>4614</v>
      </c>
      <c r="B580" s="79"/>
      <c r="C580" s="79"/>
      <c r="D580" s="87"/>
      <c r="E580" s="104"/>
      <c r="F580" s="75" t="s">
        <v>6987</v>
      </c>
      <c r="G580" s="105"/>
      <c r="H580" s="77"/>
      <c r="I580" s="90"/>
      <c r="J580" s="106"/>
      <c r="K580" s="77" t="s">
        <v>7651</v>
      </c>
      <c r="L580" s="107"/>
      <c r="M580" s="101">
        <v>3121.13427734375</v>
      </c>
      <c r="N580" s="101">
        <v>2751.17041015625</v>
      </c>
      <c r="O580" s="102"/>
      <c r="P580" s="103"/>
      <c r="Q580" s="103"/>
      <c r="R580" s="73"/>
      <c r="S580" s="48">
        <v>1</v>
      </c>
      <c r="T580" s="48">
        <v>0</v>
      </c>
      <c r="U580" s="49">
        <v>0</v>
      </c>
      <c r="V580" s="49">
        <v>1</v>
      </c>
      <c r="W580" s="49">
        <v>0</v>
      </c>
      <c r="X580" s="49">
        <v>0.99999899999999997</v>
      </c>
      <c r="Y580" s="49">
        <v>0</v>
      </c>
      <c r="Z580" s="49">
        <v>0</v>
      </c>
      <c r="AA580" s="91">
        <v>580</v>
      </c>
      <c r="AB580" s="91"/>
      <c r="AC580" s="92"/>
      <c r="AD580" s="66" t="s">
        <v>6131</v>
      </c>
      <c r="AE580" s="66">
        <v>368</v>
      </c>
      <c r="AF580" s="66">
        <v>80134</v>
      </c>
      <c r="AG580" s="66">
        <v>6260</v>
      </c>
      <c r="AH580" s="66">
        <v>1852</v>
      </c>
      <c r="AI580" s="66"/>
      <c r="AJ580" s="66" t="s">
        <v>6441</v>
      </c>
      <c r="AK580" s="66" t="s">
        <v>365</v>
      </c>
      <c r="AL580" s="69" t="s">
        <v>6674</v>
      </c>
      <c r="AM580" s="66"/>
      <c r="AN580" s="68">
        <v>41380.769259259258</v>
      </c>
      <c r="AO580" s="69" t="s">
        <v>6841</v>
      </c>
      <c r="AP580" s="66" t="b">
        <v>1</v>
      </c>
      <c r="AQ580" s="66" t="b">
        <v>0</v>
      </c>
      <c r="AR580" s="66" t="b">
        <v>0</v>
      </c>
      <c r="AS580" s="66" t="s">
        <v>297</v>
      </c>
      <c r="AT580" s="66">
        <v>260</v>
      </c>
      <c r="AU580" s="69" t="s">
        <v>409</v>
      </c>
      <c r="AV580" s="66" t="b">
        <v>1</v>
      </c>
      <c r="AW580" s="66" t="s">
        <v>423</v>
      </c>
      <c r="AX580" s="69" t="s">
        <v>7284</v>
      </c>
      <c r="AY580" s="66" t="s">
        <v>65</v>
      </c>
      <c r="AZ580" s="48"/>
      <c r="BA580" s="48"/>
      <c r="BB580" s="48"/>
      <c r="BC580" s="48"/>
      <c r="BD580" s="48"/>
      <c r="BE580" s="48"/>
      <c r="BF580" s="48"/>
      <c r="BG580" s="48"/>
      <c r="BH580" s="48"/>
      <c r="BI580" s="48"/>
      <c r="BJ580" s="117" t="s">
        <v>1167</v>
      </c>
      <c r="BK580" s="120" t="str">
        <f>VLOOKUP(Vertices[[#This Row],[State]],'Sentiment Classification'!E:G,3,FALSE)</f>
        <v>North</v>
      </c>
      <c r="BL580" s="65" t="str">
        <f>REPLACE(INDEX(GroupVertices[Group], MATCH(Vertices[[#This Row],[Vertex]],GroupVertices[Vertex],0)),1,1,"")</f>
        <v>orth</v>
      </c>
    </row>
    <row r="581" spans="1:64" x14ac:dyDescent="0.25">
      <c r="A581" s="64" t="s">
        <v>4494</v>
      </c>
      <c r="B581" s="79"/>
      <c r="C581" s="79"/>
      <c r="D581" s="87"/>
      <c r="E581" s="104"/>
      <c r="F581" s="75" t="s">
        <v>5095</v>
      </c>
      <c r="G581" s="105"/>
      <c r="H581" s="77"/>
      <c r="I581" s="90"/>
      <c r="J581" s="106"/>
      <c r="K581" s="77" t="s">
        <v>7652</v>
      </c>
      <c r="L581" s="107"/>
      <c r="M581" s="101">
        <v>5962.42529296875</v>
      </c>
      <c r="N581" s="101">
        <v>9067.3173828125</v>
      </c>
      <c r="O581" s="102"/>
      <c r="P581" s="103"/>
      <c r="Q581" s="103"/>
      <c r="R581" s="73"/>
      <c r="S581" s="48"/>
      <c r="T581" s="48"/>
      <c r="U581" s="49"/>
      <c r="V581" s="49"/>
      <c r="W581" s="49"/>
      <c r="X581" s="49"/>
      <c r="Y581" s="49"/>
      <c r="Z581" s="49"/>
      <c r="AA581" s="91">
        <v>581</v>
      </c>
      <c r="AB581" s="91"/>
      <c r="AC581" s="92"/>
      <c r="AD581" s="66" t="s">
        <v>5910</v>
      </c>
      <c r="AE581" s="66">
        <v>1</v>
      </c>
      <c r="AF581" s="66">
        <v>2256</v>
      </c>
      <c r="AG581" s="66">
        <v>343168</v>
      </c>
      <c r="AH581" s="66">
        <v>0</v>
      </c>
      <c r="AI581" s="66">
        <v>-14400</v>
      </c>
      <c r="AJ581" s="66" t="s">
        <v>6442</v>
      </c>
      <c r="AK581" s="66" t="s">
        <v>6592</v>
      </c>
      <c r="AL581" s="69" t="s">
        <v>6690</v>
      </c>
      <c r="AM581" s="66" t="s">
        <v>1554</v>
      </c>
      <c r="AN581" s="68">
        <v>40033.594965277778</v>
      </c>
      <c r="AO581" s="66"/>
      <c r="AP581" s="66" t="b">
        <v>0</v>
      </c>
      <c r="AQ581" s="66" t="b">
        <v>0</v>
      </c>
      <c r="AR581" s="66" t="b">
        <v>0</v>
      </c>
      <c r="AS581" s="66" t="s">
        <v>297</v>
      </c>
      <c r="AT581" s="66">
        <v>244</v>
      </c>
      <c r="AU581" s="69" t="s">
        <v>409</v>
      </c>
      <c r="AV581" s="66" t="b">
        <v>0</v>
      </c>
      <c r="AW581" s="66" t="s">
        <v>423</v>
      </c>
      <c r="AX581" s="69" t="s">
        <v>7285</v>
      </c>
      <c r="AY581" s="66" t="s">
        <v>66</v>
      </c>
      <c r="AZ581" s="48"/>
      <c r="BA581" s="48"/>
      <c r="BB581" s="48"/>
      <c r="BC581" s="48"/>
      <c r="BD581" s="48"/>
      <c r="BE581" s="48"/>
      <c r="BF581" s="118"/>
      <c r="BG581" s="118"/>
      <c r="BH581" s="118"/>
      <c r="BI581" s="118"/>
      <c r="BJ581" s="117" t="s">
        <v>1167</v>
      </c>
      <c r="BK581" s="120" t="str">
        <f>VLOOKUP(Vertices[[#This Row],[State]],'Sentiment Classification'!E:G,3,FALSE)</f>
        <v>North</v>
      </c>
      <c r="BL581" s="65" t="s">
        <v>9475</v>
      </c>
    </row>
    <row r="582" spans="1:64" x14ac:dyDescent="0.25">
      <c r="A582" s="64" t="s">
        <v>4495</v>
      </c>
      <c r="B582" s="79"/>
      <c r="C582" s="79"/>
      <c r="D582" s="87"/>
      <c r="E582" s="104"/>
      <c r="F582" s="75" t="s">
        <v>5096</v>
      </c>
      <c r="G582" s="105"/>
      <c r="H582" s="77"/>
      <c r="I582" s="90"/>
      <c r="J582" s="106"/>
      <c r="K582" s="77" t="s">
        <v>7653</v>
      </c>
      <c r="L582" s="107"/>
      <c r="M582" s="101">
        <v>2877.1123046875</v>
      </c>
      <c r="N582" s="101">
        <v>3491.619384765625</v>
      </c>
      <c r="O582" s="102"/>
      <c r="P582" s="103"/>
      <c r="Q582" s="103"/>
      <c r="R582" s="73"/>
      <c r="S582" s="48">
        <v>0</v>
      </c>
      <c r="T582" s="48">
        <v>1</v>
      </c>
      <c r="U582" s="49">
        <v>0</v>
      </c>
      <c r="V582" s="49">
        <v>1</v>
      </c>
      <c r="W582" s="49">
        <v>0</v>
      </c>
      <c r="X582" s="49">
        <v>0.99999899999999997</v>
      </c>
      <c r="Y582" s="49">
        <v>0</v>
      </c>
      <c r="Z582" s="49">
        <v>0</v>
      </c>
      <c r="AA582" s="91">
        <v>582</v>
      </c>
      <c r="AB582" s="91"/>
      <c r="AC582" s="92"/>
      <c r="AD582" s="66" t="s">
        <v>6132</v>
      </c>
      <c r="AE582" s="66">
        <v>9</v>
      </c>
      <c r="AF582" s="66">
        <v>18</v>
      </c>
      <c r="AG582" s="66">
        <v>13</v>
      </c>
      <c r="AH582" s="66">
        <v>2</v>
      </c>
      <c r="AI582" s="66">
        <v>7200</v>
      </c>
      <c r="AJ582" s="66" t="s">
        <v>6443</v>
      </c>
      <c r="AK582" s="66" t="s">
        <v>6593</v>
      </c>
      <c r="AL582" s="66"/>
      <c r="AM582" s="66" t="s">
        <v>6736</v>
      </c>
      <c r="AN582" s="68">
        <v>40966.088750000003</v>
      </c>
      <c r="AO582" s="69" t="s">
        <v>6842</v>
      </c>
      <c r="AP582" s="66" t="b">
        <v>0</v>
      </c>
      <c r="AQ582" s="66" t="b">
        <v>0</v>
      </c>
      <c r="AR582" s="66" t="b">
        <v>1</v>
      </c>
      <c r="AS582" s="66" t="s">
        <v>658</v>
      </c>
      <c r="AT582" s="66">
        <v>0</v>
      </c>
      <c r="AU582" s="69" t="s">
        <v>409</v>
      </c>
      <c r="AV582" s="66" t="b">
        <v>0</v>
      </c>
      <c r="AW582" s="66" t="s">
        <v>423</v>
      </c>
      <c r="AX582" s="69" t="s">
        <v>7286</v>
      </c>
      <c r="AY582" s="66" t="s">
        <v>66</v>
      </c>
      <c r="AZ582" s="48"/>
      <c r="BA582" s="48"/>
      <c r="BB582" s="48"/>
      <c r="BC582" s="48"/>
      <c r="BD582" s="48"/>
      <c r="BE582" s="48"/>
      <c r="BF582" s="118" t="s">
        <v>9009</v>
      </c>
      <c r="BG582" s="118" t="s">
        <v>9009</v>
      </c>
      <c r="BH582" s="118" t="s">
        <v>9338</v>
      </c>
      <c r="BI582" s="118" t="s">
        <v>9338</v>
      </c>
      <c r="BJ582" s="117" t="s">
        <v>1167</v>
      </c>
      <c r="BK582" s="120" t="str">
        <f>VLOOKUP(Vertices[[#This Row],[State]],'Sentiment Classification'!E:G,3,FALSE)</f>
        <v>North</v>
      </c>
      <c r="BL582" s="65" t="str">
        <f>REPLACE(INDEX(GroupVertices[Group], MATCH(Vertices[[#This Row],[Vertex]],GroupVertices[Vertex],0)),1,1,"")</f>
        <v>orth</v>
      </c>
    </row>
    <row r="583" spans="1:64" x14ac:dyDescent="0.25">
      <c r="A583" s="64" t="s">
        <v>4615</v>
      </c>
      <c r="B583" s="79"/>
      <c r="C583" s="79"/>
      <c r="D583" s="87"/>
      <c r="E583" s="104"/>
      <c r="F583" s="75" t="s">
        <v>6988</v>
      </c>
      <c r="G583" s="105"/>
      <c r="H583" s="77"/>
      <c r="I583" s="90"/>
      <c r="J583" s="106"/>
      <c r="K583" s="77" t="s">
        <v>7654</v>
      </c>
      <c r="L583" s="107"/>
      <c r="M583" s="101">
        <v>2354.6435546875</v>
      </c>
      <c r="N583" s="101">
        <v>3060.790283203125</v>
      </c>
      <c r="O583" s="102"/>
      <c r="P583" s="103"/>
      <c r="Q583" s="103"/>
      <c r="R583" s="73"/>
      <c r="S583" s="48">
        <v>1</v>
      </c>
      <c r="T583" s="48">
        <v>0</v>
      </c>
      <c r="U583" s="49">
        <v>0</v>
      </c>
      <c r="V583" s="49">
        <v>1</v>
      </c>
      <c r="W583" s="49">
        <v>0</v>
      </c>
      <c r="X583" s="49">
        <v>0.99999899999999997</v>
      </c>
      <c r="Y583" s="49">
        <v>0</v>
      </c>
      <c r="Z583" s="49">
        <v>0</v>
      </c>
      <c r="AA583" s="91">
        <v>583</v>
      </c>
      <c r="AB583" s="91"/>
      <c r="AC583" s="92"/>
      <c r="AD583" s="66" t="s">
        <v>6133</v>
      </c>
      <c r="AE583" s="66">
        <v>1</v>
      </c>
      <c r="AF583" s="66">
        <v>33580</v>
      </c>
      <c r="AG583" s="66">
        <v>7588</v>
      </c>
      <c r="AH583" s="66">
        <v>2127</v>
      </c>
      <c r="AI583" s="66">
        <v>19800</v>
      </c>
      <c r="AJ583" s="66" t="s">
        <v>6444</v>
      </c>
      <c r="AK583" s="66" t="s">
        <v>364</v>
      </c>
      <c r="AL583" s="69" t="s">
        <v>6691</v>
      </c>
      <c r="AM583" s="66" t="s">
        <v>388</v>
      </c>
      <c r="AN583" s="68">
        <v>42176.545682870368</v>
      </c>
      <c r="AO583" s="69" t="s">
        <v>6843</v>
      </c>
      <c r="AP583" s="66" t="b">
        <v>0</v>
      </c>
      <c r="AQ583" s="66" t="b">
        <v>0</v>
      </c>
      <c r="AR583" s="66" t="b">
        <v>1</v>
      </c>
      <c r="AS583" s="66" t="s">
        <v>297</v>
      </c>
      <c r="AT583" s="66">
        <v>28</v>
      </c>
      <c r="AU583" s="69" t="s">
        <v>409</v>
      </c>
      <c r="AV583" s="66" t="b">
        <v>0</v>
      </c>
      <c r="AW583" s="66" t="s">
        <v>423</v>
      </c>
      <c r="AX583" s="69" t="s">
        <v>7287</v>
      </c>
      <c r="AY583" s="66" t="s">
        <v>65</v>
      </c>
      <c r="AZ583" s="48"/>
      <c r="BA583" s="48"/>
      <c r="BB583" s="48"/>
      <c r="BC583" s="48"/>
      <c r="BD583" s="48"/>
      <c r="BE583" s="48"/>
      <c r="BF583" s="48"/>
      <c r="BG583" s="48"/>
      <c r="BH583" s="48"/>
      <c r="BI583" s="48"/>
      <c r="BJ583" s="117" t="s">
        <v>1167</v>
      </c>
      <c r="BK583" s="120" t="str">
        <f>VLOOKUP(Vertices[[#This Row],[State]],'Sentiment Classification'!E:G,3,FALSE)</f>
        <v>North</v>
      </c>
      <c r="BL583" s="65" t="str">
        <f>REPLACE(INDEX(GroupVertices[Group], MATCH(Vertices[[#This Row],[Vertex]],GroupVertices[Vertex],0)),1,1,"")</f>
        <v>orth</v>
      </c>
    </row>
    <row r="584" spans="1:64" x14ac:dyDescent="0.25">
      <c r="A584" s="64" t="s">
        <v>4496</v>
      </c>
      <c r="B584" s="79"/>
      <c r="C584" s="79"/>
      <c r="D584" s="87"/>
      <c r="E584" s="104"/>
      <c r="F584" s="75" t="s">
        <v>418</v>
      </c>
      <c r="G584" s="105"/>
      <c r="H584" s="77"/>
      <c r="I584" s="90"/>
      <c r="J584" s="106"/>
      <c r="K584" s="77" t="s">
        <v>7655</v>
      </c>
      <c r="L584" s="107"/>
      <c r="M584" s="101">
        <v>2705.50537109375</v>
      </c>
      <c r="N584" s="101">
        <v>3237.3623046875</v>
      </c>
      <c r="O584" s="102"/>
      <c r="P584" s="103"/>
      <c r="Q584" s="103"/>
      <c r="R584" s="73"/>
      <c r="S584" s="48">
        <v>0</v>
      </c>
      <c r="T584" s="48">
        <v>1</v>
      </c>
      <c r="U584" s="49">
        <v>0</v>
      </c>
      <c r="V584" s="49">
        <v>1.4840000000000001E-3</v>
      </c>
      <c r="W584" s="49">
        <v>9.9700000000000006E-4</v>
      </c>
      <c r="X584" s="49">
        <v>0.48002499999999998</v>
      </c>
      <c r="Y584" s="49">
        <v>0</v>
      </c>
      <c r="Z584" s="49">
        <v>0</v>
      </c>
      <c r="AA584" s="91">
        <v>584</v>
      </c>
      <c r="AB584" s="91"/>
      <c r="AC584" s="92"/>
      <c r="AD584" s="66" t="s">
        <v>6134</v>
      </c>
      <c r="AE584" s="66">
        <v>0</v>
      </c>
      <c r="AF584" s="66">
        <v>0</v>
      </c>
      <c r="AG584" s="66">
        <v>6</v>
      </c>
      <c r="AH584" s="66">
        <v>0</v>
      </c>
      <c r="AI584" s="66"/>
      <c r="AJ584" s="66"/>
      <c r="AK584" s="66"/>
      <c r="AL584" s="66"/>
      <c r="AM584" s="66"/>
      <c r="AN584" s="68">
        <v>42832.205208333333</v>
      </c>
      <c r="AO584" s="66"/>
      <c r="AP584" s="66" t="b">
        <v>1</v>
      </c>
      <c r="AQ584" s="66" t="b">
        <v>1</v>
      </c>
      <c r="AR584" s="66" t="b">
        <v>1</v>
      </c>
      <c r="AS584" s="66" t="s">
        <v>297</v>
      </c>
      <c r="AT584" s="66">
        <v>0</v>
      </c>
      <c r="AU584" s="66"/>
      <c r="AV584" s="66" t="b">
        <v>0</v>
      </c>
      <c r="AW584" s="66" t="s">
        <v>423</v>
      </c>
      <c r="AX584" s="69" t="s">
        <v>7288</v>
      </c>
      <c r="AY584" s="66" t="s">
        <v>66</v>
      </c>
      <c r="AZ584" s="48"/>
      <c r="BA584" s="48"/>
      <c r="BB584" s="48"/>
      <c r="BC584" s="48"/>
      <c r="BD584" s="48"/>
      <c r="BE584" s="48"/>
      <c r="BF584" s="118" t="s">
        <v>9010</v>
      </c>
      <c r="BG584" s="118" t="s">
        <v>9010</v>
      </c>
      <c r="BH584" s="118" t="s">
        <v>9339</v>
      </c>
      <c r="BI584" s="118" t="s">
        <v>9339</v>
      </c>
      <c r="BJ584" s="117" t="s">
        <v>1167</v>
      </c>
      <c r="BK584" s="120" t="str">
        <f>VLOOKUP(Vertices[[#This Row],[State]],'Sentiment Classification'!E:G,3,FALSE)</f>
        <v>North</v>
      </c>
      <c r="BL584" s="65" t="str">
        <f>REPLACE(INDEX(GroupVertices[Group], MATCH(Vertices[[#This Row],[Vertex]],GroupVertices[Vertex],0)),1,1,"")</f>
        <v>orth</v>
      </c>
    </row>
    <row r="585" spans="1:64" x14ac:dyDescent="0.25">
      <c r="A585" s="64" t="s">
        <v>4497</v>
      </c>
      <c r="B585" s="79"/>
      <c r="C585" s="79"/>
      <c r="D585" s="87"/>
      <c r="E585" s="104"/>
      <c r="F585" s="75" t="s">
        <v>5097</v>
      </c>
      <c r="G585" s="105"/>
      <c r="H585" s="77"/>
      <c r="I585" s="90"/>
      <c r="J585" s="106"/>
      <c r="K585" s="77" t="s">
        <v>7656</v>
      </c>
      <c r="L585" s="107"/>
      <c r="M585" s="101">
        <v>3031.10498046875</v>
      </c>
      <c r="N585" s="101">
        <v>2579.740478515625</v>
      </c>
      <c r="O585" s="102"/>
      <c r="P585" s="103"/>
      <c r="Q585" s="103"/>
      <c r="R585" s="73"/>
      <c r="S585" s="48">
        <v>0</v>
      </c>
      <c r="T585" s="48">
        <v>1</v>
      </c>
      <c r="U585" s="49">
        <v>0</v>
      </c>
      <c r="V585" s="49">
        <v>9.0089999999999996E-3</v>
      </c>
      <c r="W585" s="49">
        <v>0</v>
      </c>
      <c r="X585" s="49">
        <v>0.54874500000000004</v>
      </c>
      <c r="Y585" s="49">
        <v>0</v>
      </c>
      <c r="Z585" s="49">
        <v>0</v>
      </c>
      <c r="AA585" s="91">
        <v>585</v>
      </c>
      <c r="AB585" s="91"/>
      <c r="AC585" s="92"/>
      <c r="AD585" s="66" t="s">
        <v>6135</v>
      </c>
      <c r="AE585" s="66">
        <v>40</v>
      </c>
      <c r="AF585" s="66">
        <v>4</v>
      </c>
      <c r="AG585" s="66">
        <v>7</v>
      </c>
      <c r="AH585" s="66">
        <v>1</v>
      </c>
      <c r="AI585" s="66"/>
      <c r="AJ585" s="66"/>
      <c r="AK585" s="66" t="s">
        <v>3885</v>
      </c>
      <c r="AL585" s="66"/>
      <c r="AM585" s="66"/>
      <c r="AN585" s="68">
        <v>41573.983263888891</v>
      </c>
      <c r="AO585" s="69" t="s">
        <v>6844</v>
      </c>
      <c r="AP585" s="66" t="b">
        <v>1</v>
      </c>
      <c r="AQ585" s="66" t="b">
        <v>0</v>
      </c>
      <c r="AR585" s="66" t="b">
        <v>0</v>
      </c>
      <c r="AS585" s="66" t="s">
        <v>297</v>
      </c>
      <c r="AT585" s="66">
        <v>0</v>
      </c>
      <c r="AU585" s="69" t="s">
        <v>409</v>
      </c>
      <c r="AV585" s="66" t="b">
        <v>0</v>
      </c>
      <c r="AW585" s="66" t="s">
        <v>423</v>
      </c>
      <c r="AX585" s="69" t="s">
        <v>7289</v>
      </c>
      <c r="AY585" s="66" t="s">
        <v>66</v>
      </c>
      <c r="AZ585" s="48"/>
      <c r="BA585" s="48"/>
      <c r="BB585" s="48"/>
      <c r="BC585" s="48"/>
      <c r="BD585" s="48" t="s">
        <v>4857</v>
      </c>
      <c r="BE585" s="48" t="s">
        <v>4857</v>
      </c>
      <c r="BF585" s="118" t="s">
        <v>9002</v>
      </c>
      <c r="BG585" s="118" t="s">
        <v>9002</v>
      </c>
      <c r="BH585" s="118" t="s">
        <v>9331</v>
      </c>
      <c r="BI585" s="118" t="s">
        <v>9331</v>
      </c>
      <c r="BJ585" s="117" t="s">
        <v>1167</v>
      </c>
      <c r="BK585" s="120" t="str">
        <f>VLOOKUP(Vertices[[#This Row],[State]],'Sentiment Classification'!E:G,3,FALSE)</f>
        <v>North</v>
      </c>
      <c r="BL585" s="65" t="str">
        <f>REPLACE(INDEX(GroupVertices[Group], MATCH(Vertices[[#This Row],[Vertex]],GroupVertices[Vertex],0)),1,1,"")</f>
        <v>orth</v>
      </c>
    </row>
    <row r="586" spans="1:64" x14ac:dyDescent="0.25">
      <c r="A586" s="64" t="s">
        <v>4498</v>
      </c>
      <c r="B586" s="79"/>
      <c r="C586" s="79"/>
      <c r="D586" s="87"/>
      <c r="E586" s="104"/>
      <c r="F586" s="75" t="s">
        <v>5098</v>
      </c>
      <c r="G586" s="105"/>
      <c r="H586" s="77"/>
      <c r="I586" s="90"/>
      <c r="J586" s="106"/>
      <c r="K586" s="77" t="s">
        <v>7657</v>
      </c>
      <c r="L586" s="107"/>
      <c r="M586" s="101">
        <v>2952.35986328125</v>
      </c>
      <c r="N586" s="101">
        <v>3280.36865234375</v>
      </c>
      <c r="O586" s="102"/>
      <c r="P586" s="103"/>
      <c r="Q586" s="103"/>
      <c r="R586" s="73"/>
      <c r="S586" s="48">
        <v>0</v>
      </c>
      <c r="T586" s="48">
        <v>1</v>
      </c>
      <c r="U586" s="49">
        <v>0</v>
      </c>
      <c r="V586" s="49">
        <v>9.0089999999999996E-3</v>
      </c>
      <c r="W586" s="49">
        <v>0</v>
      </c>
      <c r="X586" s="49">
        <v>0.54874500000000004</v>
      </c>
      <c r="Y586" s="49">
        <v>0</v>
      </c>
      <c r="Z586" s="49">
        <v>0</v>
      </c>
      <c r="AA586" s="91">
        <v>586</v>
      </c>
      <c r="AB586" s="91"/>
      <c r="AC586" s="92"/>
      <c r="AD586" s="66" t="s">
        <v>6136</v>
      </c>
      <c r="AE586" s="66">
        <v>217</v>
      </c>
      <c r="AF586" s="66">
        <v>264</v>
      </c>
      <c r="AG586" s="66">
        <v>993</v>
      </c>
      <c r="AH586" s="66">
        <v>2015</v>
      </c>
      <c r="AI586" s="66"/>
      <c r="AJ586" s="66"/>
      <c r="AK586" s="66"/>
      <c r="AL586" s="66"/>
      <c r="AM586" s="66"/>
      <c r="AN586" s="68">
        <v>41443.498923611114</v>
      </c>
      <c r="AO586" s="69" t="s">
        <v>6845</v>
      </c>
      <c r="AP586" s="66" t="b">
        <v>1</v>
      </c>
      <c r="AQ586" s="66" t="b">
        <v>0</v>
      </c>
      <c r="AR586" s="66" t="b">
        <v>0</v>
      </c>
      <c r="AS586" s="66" t="s">
        <v>297</v>
      </c>
      <c r="AT586" s="66">
        <v>3</v>
      </c>
      <c r="AU586" s="69" t="s">
        <v>409</v>
      </c>
      <c r="AV586" s="66" t="b">
        <v>0</v>
      </c>
      <c r="AW586" s="66" t="s">
        <v>423</v>
      </c>
      <c r="AX586" s="69" t="s">
        <v>7290</v>
      </c>
      <c r="AY586" s="66" t="s">
        <v>66</v>
      </c>
      <c r="AZ586" s="48"/>
      <c r="BA586" s="48"/>
      <c r="BB586" s="48"/>
      <c r="BC586" s="48"/>
      <c r="BD586" s="48" t="s">
        <v>4857</v>
      </c>
      <c r="BE586" s="48" t="s">
        <v>4857</v>
      </c>
      <c r="BF586" s="118" t="s">
        <v>9002</v>
      </c>
      <c r="BG586" s="118" t="s">
        <v>9002</v>
      </c>
      <c r="BH586" s="118" t="s">
        <v>9331</v>
      </c>
      <c r="BI586" s="118" t="s">
        <v>9331</v>
      </c>
      <c r="BJ586" s="117" t="s">
        <v>1167</v>
      </c>
      <c r="BK586" s="120" t="str">
        <f>VLOOKUP(Vertices[[#This Row],[State]],'Sentiment Classification'!E:G,3,FALSE)</f>
        <v>North</v>
      </c>
      <c r="BL586" s="65" t="str">
        <f>REPLACE(INDEX(GroupVertices[Group], MATCH(Vertices[[#This Row],[Vertex]],GroupVertices[Vertex],0)),1,1,"")</f>
        <v>orth</v>
      </c>
    </row>
    <row r="587" spans="1:64" x14ac:dyDescent="0.25">
      <c r="A587" s="64" t="s">
        <v>4499</v>
      </c>
      <c r="B587" s="79"/>
      <c r="C587" s="79"/>
      <c r="D587" s="87"/>
      <c r="E587" s="104"/>
      <c r="F587" s="75" t="s">
        <v>5099</v>
      </c>
      <c r="G587" s="105"/>
      <c r="H587" s="77"/>
      <c r="I587" s="90"/>
      <c r="J587" s="106"/>
      <c r="K587" s="77" t="s">
        <v>7658</v>
      </c>
      <c r="L587" s="107"/>
      <c r="M587" s="101">
        <v>3027.32080078125</v>
      </c>
      <c r="N587" s="101">
        <v>3612.258544921875</v>
      </c>
      <c r="O587" s="102"/>
      <c r="P587" s="103"/>
      <c r="Q587" s="103"/>
      <c r="R587" s="73"/>
      <c r="S587" s="48">
        <v>0</v>
      </c>
      <c r="T587" s="48">
        <v>1</v>
      </c>
      <c r="U587" s="49">
        <v>0</v>
      </c>
      <c r="V587" s="49">
        <v>4.2189999999999997E-3</v>
      </c>
      <c r="W587" s="49">
        <v>7.1570000000000002E-3</v>
      </c>
      <c r="X587" s="49">
        <v>0.54440100000000002</v>
      </c>
      <c r="Y587" s="49">
        <v>0</v>
      </c>
      <c r="Z587" s="49">
        <v>0</v>
      </c>
      <c r="AA587" s="91">
        <v>587</v>
      </c>
      <c r="AB587" s="91"/>
      <c r="AC587" s="92"/>
      <c r="AD587" s="66" t="s">
        <v>6137</v>
      </c>
      <c r="AE587" s="66">
        <v>31</v>
      </c>
      <c r="AF587" s="66">
        <v>25</v>
      </c>
      <c r="AG587" s="66">
        <v>285</v>
      </c>
      <c r="AH587" s="66">
        <v>532</v>
      </c>
      <c r="AI587" s="66"/>
      <c r="AJ587" s="66" t="s">
        <v>6445</v>
      </c>
      <c r="AK587" s="66" t="s">
        <v>6594</v>
      </c>
      <c r="AL587" s="66"/>
      <c r="AM587" s="66"/>
      <c r="AN587" s="68">
        <v>42796.572754629633</v>
      </c>
      <c r="AO587" s="66"/>
      <c r="AP587" s="66" t="b">
        <v>1</v>
      </c>
      <c r="AQ587" s="66" t="b">
        <v>0</v>
      </c>
      <c r="AR587" s="66" t="b">
        <v>1</v>
      </c>
      <c r="AS587" s="66" t="s">
        <v>297</v>
      </c>
      <c r="AT587" s="66">
        <v>0</v>
      </c>
      <c r="AU587" s="66"/>
      <c r="AV587" s="66" t="b">
        <v>0</v>
      </c>
      <c r="AW587" s="66" t="s">
        <v>423</v>
      </c>
      <c r="AX587" s="69" t="s">
        <v>7291</v>
      </c>
      <c r="AY587" s="66" t="s">
        <v>66</v>
      </c>
      <c r="AZ587" s="48"/>
      <c r="BA587" s="48"/>
      <c r="BB587" s="48"/>
      <c r="BC587" s="48"/>
      <c r="BD587" s="48" t="s">
        <v>4854</v>
      </c>
      <c r="BE587" s="48" t="s">
        <v>4854</v>
      </c>
      <c r="BF587" s="118" t="s">
        <v>8999</v>
      </c>
      <c r="BG587" s="118" t="s">
        <v>8999</v>
      </c>
      <c r="BH587" s="118" t="s">
        <v>9328</v>
      </c>
      <c r="BI587" s="118" t="s">
        <v>9328</v>
      </c>
      <c r="BJ587" s="117" t="s">
        <v>1167</v>
      </c>
      <c r="BK587" s="120" t="str">
        <f>VLOOKUP(Vertices[[#This Row],[State]],'Sentiment Classification'!E:G,3,FALSE)</f>
        <v>North</v>
      </c>
      <c r="BL587" s="65" t="str">
        <f>REPLACE(INDEX(GroupVertices[Group], MATCH(Vertices[[#This Row],[Vertex]],GroupVertices[Vertex],0)),1,1,"")</f>
        <v>orth</v>
      </c>
    </row>
    <row r="588" spans="1:64" x14ac:dyDescent="0.25">
      <c r="A588" s="64" t="s">
        <v>4501</v>
      </c>
      <c r="B588" s="79"/>
      <c r="C588" s="79"/>
      <c r="D588" s="87"/>
      <c r="E588" s="104"/>
      <c r="F588" s="75" t="s">
        <v>5101</v>
      </c>
      <c r="G588" s="105"/>
      <c r="H588" s="77"/>
      <c r="I588" s="90"/>
      <c r="J588" s="106"/>
      <c r="K588" s="77" t="s">
        <v>7659</v>
      </c>
      <c r="L588" s="107"/>
      <c r="M588" s="101">
        <v>2025.5166015625</v>
      </c>
      <c r="N588" s="101">
        <v>4103.26220703125</v>
      </c>
      <c r="O588" s="102"/>
      <c r="P588" s="103"/>
      <c r="Q588" s="103"/>
      <c r="R588" s="73"/>
      <c r="S588" s="48">
        <v>0</v>
      </c>
      <c r="T588" s="48">
        <v>1</v>
      </c>
      <c r="U588" s="49">
        <v>0</v>
      </c>
      <c r="V588" s="49">
        <v>4.2189999999999997E-3</v>
      </c>
      <c r="W588" s="49">
        <v>7.1570000000000002E-3</v>
      </c>
      <c r="X588" s="49">
        <v>0.54440100000000002</v>
      </c>
      <c r="Y588" s="49">
        <v>0</v>
      </c>
      <c r="Z588" s="49">
        <v>0</v>
      </c>
      <c r="AA588" s="91">
        <v>588</v>
      </c>
      <c r="AB588" s="91"/>
      <c r="AC588" s="92"/>
      <c r="AD588" s="66" t="s">
        <v>6138</v>
      </c>
      <c r="AE588" s="66">
        <v>811</v>
      </c>
      <c r="AF588" s="66">
        <v>132</v>
      </c>
      <c r="AG588" s="66">
        <v>1057</v>
      </c>
      <c r="AH588" s="66">
        <v>832</v>
      </c>
      <c r="AI588" s="66"/>
      <c r="AJ588" s="66" t="s">
        <v>6446</v>
      </c>
      <c r="AK588" s="66"/>
      <c r="AL588" s="66"/>
      <c r="AM588" s="66"/>
      <c r="AN588" s="68">
        <v>42461.681770833333</v>
      </c>
      <c r="AO588" s="69" t="s">
        <v>6846</v>
      </c>
      <c r="AP588" s="66" t="b">
        <v>1</v>
      </c>
      <c r="AQ588" s="66" t="b">
        <v>0</v>
      </c>
      <c r="AR588" s="66" t="b">
        <v>0</v>
      </c>
      <c r="AS588" s="66" t="s">
        <v>297</v>
      </c>
      <c r="AT588" s="66">
        <v>0</v>
      </c>
      <c r="AU588" s="66"/>
      <c r="AV588" s="66" t="b">
        <v>0</v>
      </c>
      <c r="AW588" s="66" t="s">
        <v>423</v>
      </c>
      <c r="AX588" s="69" t="s">
        <v>7292</v>
      </c>
      <c r="AY588" s="66" t="s">
        <v>66</v>
      </c>
      <c r="AZ588" s="48"/>
      <c r="BA588" s="48"/>
      <c r="BB588" s="48"/>
      <c r="BC588" s="48"/>
      <c r="BD588" s="48" t="s">
        <v>4854</v>
      </c>
      <c r="BE588" s="48" t="s">
        <v>4854</v>
      </c>
      <c r="BF588" s="118" t="s">
        <v>8999</v>
      </c>
      <c r="BG588" s="118" t="s">
        <v>8999</v>
      </c>
      <c r="BH588" s="118" t="s">
        <v>9328</v>
      </c>
      <c r="BI588" s="118" t="s">
        <v>9328</v>
      </c>
      <c r="BJ588" s="117" t="s">
        <v>1167</v>
      </c>
      <c r="BK588" s="120" t="str">
        <f>VLOOKUP(Vertices[[#This Row],[State]],'Sentiment Classification'!E:G,3,FALSE)</f>
        <v>North</v>
      </c>
      <c r="BL588" s="65" t="str">
        <f>REPLACE(INDEX(GroupVertices[Group], MATCH(Vertices[[#This Row],[Vertex]],GroupVertices[Vertex],0)),1,1,"")</f>
        <v>orth</v>
      </c>
    </row>
    <row r="589" spans="1:64" x14ac:dyDescent="0.25">
      <c r="A589" s="64" t="s">
        <v>4502</v>
      </c>
      <c r="B589" s="79"/>
      <c r="C589" s="79"/>
      <c r="D589" s="87"/>
      <c r="E589" s="104"/>
      <c r="F589" s="75" t="s">
        <v>5102</v>
      </c>
      <c r="G589" s="105"/>
      <c r="H589" s="77"/>
      <c r="I589" s="90"/>
      <c r="J589" s="106"/>
      <c r="K589" s="77" t="s">
        <v>7660</v>
      </c>
      <c r="L589" s="107"/>
      <c r="M589" s="101">
        <v>2854.714599609375</v>
      </c>
      <c r="N589" s="101">
        <v>4474.77099609375</v>
      </c>
      <c r="O589" s="102"/>
      <c r="P589" s="103"/>
      <c r="Q589" s="103"/>
      <c r="R589" s="73"/>
      <c r="S589" s="48">
        <v>0</v>
      </c>
      <c r="T589" s="48">
        <v>1</v>
      </c>
      <c r="U589" s="49">
        <v>0</v>
      </c>
      <c r="V589" s="49">
        <v>1.8867999999999999E-2</v>
      </c>
      <c r="W589" s="49">
        <v>0</v>
      </c>
      <c r="X589" s="49">
        <v>0.55755699999999997</v>
      </c>
      <c r="Y589" s="49">
        <v>0</v>
      </c>
      <c r="Z589" s="49">
        <v>0</v>
      </c>
      <c r="AA589" s="91">
        <v>589</v>
      </c>
      <c r="AB589" s="91"/>
      <c r="AC589" s="92"/>
      <c r="AD589" s="66" t="s">
        <v>6139</v>
      </c>
      <c r="AE589" s="66">
        <v>124</v>
      </c>
      <c r="AF589" s="66">
        <v>3</v>
      </c>
      <c r="AG589" s="66">
        <v>63</v>
      </c>
      <c r="AH589" s="66">
        <v>53</v>
      </c>
      <c r="AI589" s="66"/>
      <c r="AJ589" s="66"/>
      <c r="AK589" s="66" t="s">
        <v>6595</v>
      </c>
      <c r="AL589" s="66"/>
      <c r="AM589" s="66"/>
      <c r="AN589" s="68">
        <v>42786.225057870368</v>
      </c>
      <c r="AO589" s="66"/>
      <c r="AP589" s="66" t="b">
        <v>1</v>
      </c>
      <c r="AQ589" s="66" t="b">
        <v>0</v>
      </c>
      <c r="AR589" s="66" t="b">
        <v>0</v>
      </c>
      <c r="AS589" s="66" t="s">
        <v>297</v>
      </c>
      <c r="AT589" s="66">
        <v>0</v>
      </c>
      <c r="AU589" s="66"/>
      <c r="AV589" s="66" t="b">
        <v>0</v>
      </c>
      <c r="AW589" s="66" t="s">
        <v>423</v>
      </c>
      <c r="AX589" s="69" t="s">
        <v>7293</v>
      </c>
      <c r="AY589" s="66" t="s">
        <v>66</v>
      </c>
      <c r="AZ589" s="48"/>
      <c r="BA589" s="48"/>
      <c r="BB589" s="48"/>
      <c r="BC589" s="48"/>
      <c r="BD589" s="48"/>
      <c r="BE589" s="48"/>
      <c r="BF589" s="118" t="s">
        <v>9011</v>
      </c>
      <c r="BG589" s="118" t="s">
        <v>9011</v>
      </c>
      <c r="BH589" s="118" t="s">
        <v>9340</v>
      </c>
      <c r="BI589" s="118" t="s">
        <v>9340</v>
      </c>
      <c r="BJ589" s="117" t="s">
        <v>1167</v>
      </c>
      <c r="BK589" s="120" t="str">
        <f>VLOOKUP(Vertices[[#This Row],[State]],'Sentiment Classification'!E:G,3,FALSE)</f>
        <v>North</v>
      </c>
      <c r="BL589" s="65" t="str">
        <f>REPLACE(INDEX(GroupVertices[Group], MATCH(Vertices[[#This Row],[Vertex]],GroupVertices[Vertex],0)),1,1,"")</f>
        <v>orth</v>
      </c>
    </row>
    <row r="590" spans="1:64" x14ac:dyDescent="0.25">
      <c r="A590" s="64" t="s">
        <v>4591</v>
      </c>
      <c r="B590" s="79"/>
      <c r="C590" s="79"/>
      <c r="D590" s="87"/>
      <c r="E590" s="104"/>
      <c r="F590" s="75" t="s">
        <v>6989</v>
      </c>
      <c r="G590" s="105"/>
      <c r="H590" s="77"/>
      <c r="I590" s="90"/>
      <c r="J590" s="106"/>
      <c r="K590" s="77" t="s">
        <v>7661</v>
      </c>
      <c r="L590" s="107"/>
      <c r="M590" s="101">
        <v>2654.326416015625</v>
      </c>
      <c r="N590" s="101">
        <v>3969.625732421875</v>
      </c>
      <c r="O590" s="102"/>
      <c r="P590" s="103"/>
      <c r="Q590" s="103"/>
      <c r="R590" s="73"/>
      <c r="S590" s="48">
        <v>27</v>
      </c>
      <c r="T590" s="48">
        <v>0</v>
      </c>
      <c r="U590" s="49">
        <v>702</v>
      </c>
      <c r="V590" s="49">
        <v>3.7037E-2</v>
      </c>
      <c r="W590" s="49">
        <v>0</v>
      </c>
      <c r="X590" s="49">
        <v>12.945935</v>
      </c>
      <c r="Y590" s="49">
        <v>0</v>
      </c>
      <c r="Z590" s="49">
        <v>0</v>
      </c>
      <c r="AA590" s="91">
        <v>590</v>
      </c>
      <c r="AB590" s="91"/>
      <c r="AC590" s="92"/>
      <c r="AD590" s="66" t="s">
        <v>6140</v>
      </c>
      <c r="AE590" s="66">
        <v>216</v>
      </c>
      <c r="AF590" s="66">
        <v>886254</v>
      </c>
      <c r="AG590" s="66">
        <v>22868</v>
      </c>
      <c r="AH590" s="66">
        <v>4078</v>
      </c>
      <c r="AI590" s="66">
        <v>19800</v>
      </c>
      <c r="AJ590" s="66" t="s">
        <v>6447</v>
      </c>
      <c r="AK590" s="66" t="s">
        <v>364</v>
      </c>
      <c r="AL590" s="69" t="s">
        <v>6692</v>
      </c>
      <c r="AM590" s="66" t="s">
        <v>363</v>
      </c>
      <c r="AN590" s="68">
        <v>40400.762013888889</v>
      </c>
      <c r="AO590" s="69" t="s">
        <v>6847</v>
      </c>
      <c r="AP590" s="66" t="b">
        <v>1</v>
      </c>
      <c r="AQ590" s="66" t="b">
        <v>0</v>
      </c>
      <c r="AR590" s="66" t="b">
        <v>1</v>
      </c>
      <c r="AS590" s="66" t="s">
        <v>297</v>
      </c>
      <c r="AT590" s="66">
        <v>797</v>
      </c>
      <c r="AU590" s="69" t="s">
        <v>409</v>
      </c>
      <c r="AV590" s="66" t="b">
        <v>1</v>
      </c>
      <c r="AW590" s="66" t="s">
        <v>423</v>
      </c>
      <c r="AX590" s="69" t="s">
        <v>7294</v>
      </c>
      <c r="AY590" s="66" t="s">
        <v>66</v>
      </c>
      <c r="AZ590" s="48"/>
      <c r="BA590" s="48"/>
      <c r="BB590" s="48"/>
      <c r="BC590" s="48"/>
      <c r="BD590" s="48"/>
      <c r="BE590" s="48"/>
      <c r="BF590" s="118"/>
      <c r="BG590" s="118"/>
      <c r="BH590" s="118"/>
      <c r="BI590" s="118"/>
      <c r="BJ590" s="117" t="s">
        <v>1167</v>
      </c>
      <c r="BK590" s="120" t="str">
        <f>VLOOKUP(Vertices[[#This Row],[State]],'Sentiment Classification'!E:G,3,FALSE)</f>
        <v>North</v>
      </c>
      <c r="BL590" s="65" t="str">
        <f>REPLACE(INDEX(GroupVertices[Group], MATCH(Vertices[[#This Row],[Vertex]],GroupVertices[Vertex],0)),1,1,"")</f>
        <v>orth</v>
      </c>
    </row>
    <row r="591" spans="1:64" x14ac:dyDescent="0.25">
      <c r="A591" s="64" t="s">
        <v>4503</v>
      </c>
      <c r="B591" s="79"/>
      <c r="C591" s="79"/>
      <c r="D591" s="87"/>
      <c r="E591" s="104"/>
      <c r="F591" s="75" t="s">
        <v>6990</v>
      </c>
      <c r="G591" s="105"/>
      <c r="H591" s="77"/>
      <c r="I591" s="90"/>
      <c r="J591" s="106"/>
      <c r="K591" s="77" t="s">
        <v>7662</v>
      </c>
      <c r="L591" s="107"/>
      <c r="M591" s="101">
        <v>2322.201171875</v>
      </c>
      <c r="N591" s="101">
        <v>2960.037841796875</v>
      </c>
      <c r="O591" s="102"/>
      <c r="P591" s="103"/>
      <c r="Q591" s="103"/>
      <c r="R591" s="73"/>
      <c r="S591" s="48">
        <v>1</v>
      </c>
      <c r="T591" s="48">
        <v>0</v>
      </c>
      <c r="U591" s="49">
        <v>0</v>
      </c>
      <c r="V591" s="49">
        <v>0.33333299999999999</v>
      </c>
      <c r="W591" s="49">
        <v>0</v>
      </c>
      <c r="X591" s="49">
        <v>0.77027000000000001</v>
      </c>
      <c r="Y591" s="49">
        <v>0</v>
      </c>
      <c r="Z591" s="49">
        <v>0</v>
      </c>
      <c r="AA591" s="91">
        <v>591</v>
      </c>
      <c r="AB591" s="91"/>
      <c r="AC591" s="92"/>
      <c r="AD591" s="66" t="s">
        <v>6141</v>
      </c>
      <c r="AE591" s="66">
        <v>24512</v>
      </c>
      <c r="AF591" s="66">
        <v>24636</v>
      </c>
      <c r="AG591" s="66">
        <v>87667</v>
      </c>
      <c r="AH591" s="66">
        <v>2667</v>
      </c>
      <c r="AI591" s="66"/>
      <c r="AJ591" s="66" t="s">
        <v>6448</v>
      </c>
      <c r="AK591" s="66" t="s">
        <v>6596</v>
      </c>
      <c r="AL591" s="66"/>
      <c r="AM591" s="66"/>
      <c r="AN591" s="68">
        <v>42290.661435185182</v>
      </c>
      <c r="AO591" s="69" t="s">
        <v>6848</v>
      </c>
      <c r="AP591" s="66" t="b">
        <v>1</v>
      </c>
      <c r="AQ591" s="66" t="b">
        <v>0</v>
      </c>
      <c r="AR591" s="66" t="b">
        <v>0</v>
      </c>
      <c r="AS591" s="66" t="s">
        <v>297</v>
      </c>
      <c r="AT591" s="66">
        <v>70</v>
      </c>
      <c r="AU591" s="69" t="s">
        <v>409</v>
      </c>
      <c r="AV591" s="66" t="b">
        <v>0</v>
      </c>
      <c r="AW591" s="66" t="s">
        <v>423</v>
      </c>
      <c r="AX591" s="69" t="s">
        <v>7295</v>
      </c>
      <c r="AY591" s="66" t="s">
        <v>66</v>
      </c>
      <c r="AZ591" s="48"/>
      <c r="BA591" s="48"/>
      <c r="BB591" s="48"/>
      <c r="BC591" s="48"/>
      <c r="BD591" s="48"/>
      <c r="BE591" s="48"/>
      <c r="BF591" s="118"/>
      <c r="BG591" s="118"/>
      <c r="BH591" s="118"/>
      <c r="BI591" s="118"/>
      <c r="BJ591" s="117" t="s">
        <v>1167</v>
      </c>
      <c r="BK591" s="120" t="str">
        <f>VLOOKUP(Vertices[[#This Row],[State]],'Sentiment Classification'!E:G,3,FALSE)</f>
        <v>North</v>
      </c>
      <c r="BL591" s="65" t="str">
        <f>REPLACE(INDEX(GroupVertices[Group], MATCH(Vertices[[#This Row],[Vertex]],GroupVertices[Vertex],0)),1,1,"")</f>
        <v>orth</v>
      </c>
    </row>
    <row r="592" spans="1:64" x14ac:dyDescent="0.25">
      <c r="A592" s="64" t="s">
        <v>4504</v>
      </c>
      <c r="B592" s="79"/>
      <c r="C592" s="79"/>
      <c r="D592" s="87"/>
      <c r="E592" s="104"/>
      <c r="F592" s="75" t="s">
        <v>5104</v>
      </c>
      <c r="G592" s="105"/>
      <c r="H592" s="77"/>
      <c r="I592" s="90"/>
      <c r="J592" s="106"/>
      <c r="K592" s="77" t="s">
        <v>7663</v>
      </c>
      <c r="L592" s="107"/>
      <c r="M592" s="101">
        <v>2814.291259765625</v>
      </c>
      <c r="N592" s="101">
        <v>3450.1357421875</v>
      </c>
      <c r="O592" s="102"/>
      <c r="P592" s="103"/>
      <c r="Q592" s="103"/>
      <c r="R592" s="73"/>
      <c r="S592" s="48">
        <v>0</v>
      </c>
      <c r="T592" s="48">
        <v>2</v>
      </c>
      <c r="U592" s="49">
        <v>2</v>
      </c>
      <c r="V592" s="49">
        <v>0.5</v>
      </c>
      <c r="W592" s="49">
        <v>0</v>
      </c>
      <c r="X592" s="49">
        <v>1.4594579999999999</v>
      </c>
      <c r="Y592" s="49">
        <v>0</v>
      </c>
      <c r="Z592" s="49">
        <v>0</v>
      </c>
      <c r="AA592" s="91">
        <v>592</v>
      </c>
      <c r="AB592" s="91"/>
      <c r="AC592" s="92"/>
      <c r="AD592" s="66" t="s">
        <v>6142</v>
      </c>
      <c r="AE592" s="66">
        <v>247</v>
      </c>
      <c r="AF592" s="66">
        <v>5480</v>
      </c>
      <c r="AG592" s="66">
        <v>178305</v>
      </c>
      <c r="AH592" s="66">
        <v>3303</v>
      </c>
      <c r="AI592" s="66"/>
      <c r="AJ592" s="66" t="s">
        <v>6449</v>
      </c>
      <c r="AK592" s="66"/>
      <c r="AL592" s="66"/>
      <c r="AM592" s="66"/>
      <c r="AN592" s="68">
        <v>42070.529814814814</v>
      </c>
      <c r="AO592" s="66"/>
      <c r="AP592" s="66" t="b">
        <v>1</v>
      </c>
      <c r="AQ592" s="66" t="b">
        <v>0</v>
      </c>
      <c r="AR592" s="66" t="b">
        <v>1</v>
      </c>
      <c r="AS592" s="66" t="s">
        <v>297</v>
      </c>
      <c r="AT592" s="66">
        <v>63</v>
      </c>
      <c r="AU592" s="69" t="s">
        <v>409</v>
      </c>
      <c r="AV592" s="66" t="b">
        <v>0</v>
      </c>
      <c r="AW592" s="66" t="s">
        <v>423</v>
      </c>
      <c r="AX592" s="69" t="s">
        <v>7296</v>
      </c>
      <c r="AY592" s="66" t="s">
        <v>66</v>
      </c>
      <c r="AZ592" s="48" t="s">
        <v>4812</v>
      </c>
      <c r="BA592" s="48" t="s">
        <v>4812</v>
      </c>
      <c r="BB592" s="48" t="s">
        <v>4842</v>
      </c>
      <c r="BC592" s="48" t="s">
        <v>4842</v>
      </c>
      <c r="BD592" s="48" t="s">
        <v>4863</v>
      </c>
      <c r="BE592" s="48" t="s">
        <v>8795</v>
      </c>
      <c r="BF592" s="118" t="s">
        <v>9012</v>
      </c>
      <c r="BG592" s="118" t="s">
        <v>9117</v>
      </c>
      <c r="BH592" s="118" t="s">
        <v>9341</v>
      </c>
      <c r="BI592" s="118" t="s">
        <v>9341</v>
      </c>
      <c r="BJ592" s="117" t="s">
        <v>1167</v>
      </c>
      <c r="BK592" s="120" t="str">
        <f>VLOOKUP(Vertices[[#This Row],[State]],'Sentiment Classification'!E:G,3,FALSE)</f>
        <v>North</v>
      </c>
      <c r="BL592" s="65" t="str">
        <f>REPLACE(INDEX(GroupVertices[Group], MATCH(Vertices[[#This Row],[Vertex]],GroupVertices[Vertex],0)),1,1,"")</f>
        <v>orth</v>
      </c>
    </row>
    <row r="593" spans="1:64" x14ac:dyDescent="0.25">
      <c r="A593" s="64" t="s">
        <v>4505</v>
      </c>
      <c r="B593" s="79"/>
      <c r="C593" s="79"/>
      <c r="D593" s="87"/>
      <c r="E593" s="104"/>
      <c r="F593" s="75" t="s">
        <v>5103</v>
      </c>
      <c r="G593" s="105"/>
      <c r="H593" s="77"/>
      <c r="I593" s="90"/>
      <c r="J593" s="106"/>
      <c r="K593" s="77" t="s">
        <v>7664</v>
      </c>
      <c r="L593" s="107"/>
      <c r="M593" s="101">
        <v>3231.019287109375</v>
      </c>
      <c r="N593" s="101">
        <v>4048.07861328125</v>
      </c>
      <c r="O593" s="102"/>
      <c r="P593" s="103"/>
      <c r="Q593" s="103"/>
      <c r="R593" s="73"/>
      <c r="S593" s="48">
        <v>1</v>
      </c>
      <c r="T593" s="48">
        <v>0</v>
      </c>
      <c r="U593" s="49">
        <v>0</v>
      </c>
      <c r="V593" s="49">
        <v>0.33333299999999999</v>
      </c>
      <c r="W593" s="49">
        <v>0</v>
      </c>
      <c r="X593" s="49">
        <v>0.77027000000000001</v>
      </c>
      <c r="Y593" s="49">
        <v>0</v>
      </c>
      <c r="Z593" s="49">
        <v>0</v>
      </c>
      <c r="AA593" s="91">
        <v>593</v>
      </c>
      <c r="AB593" s="91"/>
      <c r="AC593" s="92"/>
      <c r="AD593" s="66" t="s">
        <v>6143</v>
      </c>
      <c r="AE593" s="66">
        <v>179</v>
      </c>
      <c r="AF593" s="66">
        <v>8316</v>
      </c>
      <c r="AG593" s="66">
        <v>156338</v>
      </c>
      <c r="AH593" s="66">
        <v>10019</v>
      </c>
      <c r="AI593" s="66">
        <v>19800</v>
      </c>
      <c r="AJ593" s="66" t="s">
        <v>6450</v>
      </c>
      <c r="AK593" s="66" t="s">
        <v>6597</v>
      </c>
      <c r="AL593" s="69" t="s">
        <v>6693</v>
      </c>
      <c r="AM593" s="66" t="s">
        <v>363</v>
      </c>
      <c r="AN593" s="68">
        <v>40294.356249999997</v>
      </c>
      <c r="AO593" s="69" t="s">
        <v>6849</v>
      </c>
      <c r="AP593" s="66" t="b">
        <v>0</v>
      </c>
      <c r="AQ593" s="66" t="b">
        <v>0</v>
      </c>
      <c r="AR593" s="66" t="b">
        <v>0</v>
      </c>
      <c r="AS593" s="66" t="s">
        <v>297</v>
      </c>
      <c r="AT593" s="66">
        <v>66</v>
      </c>
      <c r="AU593" s="69" t="s">
        <v>1955</v>
      </c>
      <c r="AV593" s="66" t="b">
        <v>0</v>
      </c>
      <c r="AW593" s="66" t="s">
        <v>423</v>
      </c>
      <c r="AX593" s="69" t="s">
        <v>7297</v>
      </c>
      <c r="AY593" s="66" t="s">
        <v>66</v>
      </c>
      <c r="AZ593" s="48"/>
      <c r="BA593" s="48"/>
      <c r="BB593" s="48"/>
      <c r="BC593" s="48"/>
      <c r="BD593" s="48"/>
      <c r="BE593" s="48"/>
      <c r="BF593" s="118"/>
      <c r="BG593" s="118"/>
      <c r="BH593" s="118"/>
      <c r="BI593" s="118"/>
      <c r="BJ593" s="117" t="s">
        <v>1167</v>
      </c>
      <c r="BK593" s="120" t="str">
        <f>VLOOKUP(Vertices[[#This Row],[State]],'Sentiment Classification'!E:G,3,FALSE)</f>
        <v>North</v>
      </c>
      <c r="BL593" s="65" t="str">
        <f>REPLACE(INDEX(GroupVertices[Group], MATCH(Vertices[[#This Row],[Vertex]],GroupVertices[Vertex],0)),1,1,"")</f>
        <v>orth</v>
      </c>
    </row>
    <row r="594" spans="1:64" x14ac:dyDescent="0.25">
      <c r="A594" s="64" t="s">
        <v>4506</v>
      </c>
      <c r="B594" s="79"/>
      <c r="C594" s="79"/>
      <c r="D594" s="87"/>
      <c r="E594" s="104"/>
      <c r="F594" s="75" t="s">
        <v>5105</v>
      </c>
      <c r="G594" s="105"/>
      <c r="H594" s="77"/>
      <c r="I594" s="90"/>
      <c r="J594" s="106"/>
      <c r="K594" s="77" t="s">
        <v>7665</v>
      </c>
      <c r="L594" s="107"/>
      <c r="M594" s="101">
        <v>3248.30029296875</v>
      </c>
      <c r="N594" s="101">
        <v>4177.04345703125</v>
      </c>
      <c r="O594" s="102"/>
      <c r="P594" s="103"/>
      <c r="Q594" s="103"/>
      <c r="R594" s="73"/>
      <c r="S594" s="48">
        <v>0</v>
      </c>
      <c r="T594" s="48">
        <v>8</v>
      </c>
      <c r="U594" s="49">
        <v>244</v>
      </c>
      <c r="V594" s="49">
        <v>2.2221999999999999E-2</v>
      </c>
      <c r="W594" s="49">
        <v>0</v>
      </c>
      <c r="X594" s="49">
        <v>3.5694659999999998</v>
      </c>
      <c r="Y594" s="49">
        <v>0</v>
      </c>
      <c r="Z594" s="49">
        <v>0</v>
      </c>
      <c r="AA594" s="91">
        <v>594</v>
      </c>
      <c r="AB594" s="91"/>
      <c r="AC594" s="92"/>
      <c r="AD594" s="66" t="s">
        <v>6144</v>
      </c>
      <c r="AE594" s="66">
        <v>71</v>
      </c>
      <c r="AF594" s="66">
        <v>42</v>
      </c>
      <c r="AG594" s="66">
        <v>947</v>
      </c>
      <c r="AH594" s="66">
        <v>278</v>
      </c>
      <c r="AI594" s="66"/>
      <c r="AJ594" s="66" t="s">
        <v>6451</v>
      </c>
      <c r="AK594" s="66" t="s">
        <v>363</v>
      </c>
      <c r="AL594" s="69" t="s">
        <v>6694</v>
      </c>
      <c r="AM594" s="66"/>
      <c r="AN594" s="68">
        <v>40824.388229166667</v>
      </c>
      <c r="AO594" s="69" t="s">
        <v>6850</v>
      </c>
      <c r="AP594" s="66" t="b">
        <v>0</v>
      </c>
      <c r="AQ594" s="66" t="b">
        <v>0</v>
      </c>
      <c r="AR594" s="66" t="b">
        <v>1</v>
      </c>
      <c r="AS594" s="66" t="s">
        <v>297</v>
      </c>
      <c r="AT594" s="66">
        <v>1</v>
      </c>
      <c r="AU594" s="69" t="s">
        <v>1253</v>
      </c>
      <c r="AV594" s="66" t="b">
        <v>0</v>
      </c>
      <c r="AW594" s="66" t="s">
        <v>423</v>
      </c>
      <c r="AX594" s="69" t="s">
        <v>7298</v>
      </c>
      <c r="AY594" s="66" t="s">
        <v>66</v>
      </c>
      <c r="AZ594" s="48" t="s">
        <v>4813</v>
      </c>
      <c r="BA594" s="48" t="s">
        <v>4813</v>
      </c>
      <c r="BB594" s="48" t="s">
        <v>525</v>
      </c>
      <c r="BC594" s="48" t="s">
        <v>525</v>
      </c>
      <c r="BD594" s="48"/>
      <c r="BE594" s="48"/>
      <c r="BF594" s="118" t="s">
        <v>9013</v>
      </c>
      <c r="BG594" s="118" t="s">
        <v>9013</v>
      </c>
      <c r="BH594" s="118" t="s">
        <v>9342</v>
      </c>
      <c r="BI594" s="118" t="s">
        <v>9342</v>
      </c>
      <c r="BJ594" s="117" t="s">
        <v>1167</v>
      </c>
      <c r="BK594" s="120" t="str">
        <f>VLOOKUP(Vertices[[#This Row],[State]],'Sentiment Classification'!E:G,3,FALSE)</f>
        <v>North</v>
      </c>
      <c r="BL594" s="65" t="str">
        <f>REPLACE(INDEX(GroupVertices[Group], MATCH(Vertices[[#This Row],[Vertex]],GroupVertices[Vertex],0)),1,1,"")</f>
        <v>orth</v>
      </c>
    </row>
    <row r="595" spans="1:64" x14ac:dyDescent="0.25">
      <c r="A595" s="64" t="s">
        <v>4616</v>
      </c>
      <c r="B595" s="79"/>
      <c r="C595" s="79"/>
      <c r="D595" s="87"/>
      <c r="E595" s="104"/>
      <c r="F595" s="75" t="s">
        <v>6991</v>
      </c>
      <c r="G595" s="105"/>
      <c r="H595" s="77"/>
      <c r="I595" s="90"/>
      <c r="J595" s="106"/>
      <c r="K595" s="77" t="s">
        <v>7666</v>
      </c>
      <c r="L595" s="107"/>
      <c r="M595" s="101">
        <v>3975.818359375</v>
      </c>
      <c r="N595" s="101">
        <v>4271.5283203125</v>
      </c>
      <c r="O595" s="102"/>
      <c r="P595" s="103"/>
      <c r="Q595" s="103"/>
      <c r="R595" s="73"/>
      <c r="S595" s="48">
        <v>1</v>
      </c>
      <c r="T595" s="48">
        <v>0</v>
      </c>
      <c r="U595" s="49">
        <v>0</v>
      </c>
      <c r="V595" s="49">
        <v>1.6129000000000001E-2</v>
      </c>
      <c r="W595" s="49">
        <v>0</v>
      </c>
      <c r="X595" s="49">
        <v>0.52925599999999995</v>
      </c>
      <c r="Y595" s="49">
        <v>0</v>
      </c>
      <c r="Z595" s="49">
        <v>0</v>
      </c>
      <c r="AA595" s="91">
        <v>595</v>
      </c>
      <c r="AB595" s="91"/>
      <c r="AC595" s="92"/>
      <c r="AD595" s="66" t="s">
        <v>6145</v>
      </c>
      <c r="AE595" s="66">
        <v>471</v>
      </c>
      <c r="AF595" s="66">
        <v>2039</v>
      </c>
      <c r="AG595" s="66">
        <v>33956</v>
      </c>
      <c r="AH595" s="66">
        <v>26459</v>
      </c>
      <c r="AI595" s="66"/>
      <c r="AJ595" s="66" t="s">
        <v>6452</v>
      </c>
      <c r="AK595" s="66" t="s">
        <v>6598</v>
      </c>
      <c r="AL595" s="66"/>
      <c r="AM595" s="66"/>
      <c r="AN595" s="68">
        <v>41068.440567129626</v>
      </c>
      <c r="AO595" s="69" t="s">
        <v>6851</v>
      </c>
      <c r="AP595" s="66" t="b">
        <v>1</v>
      </c>
      <c r="AQ595" s="66" t="b">
        <v>0</v>
      </c>
      <c r="AR595" s="66" t="b">
        <v>1</v>
      </c>
      <c r="AS595" s="66" t="s">
        <v>297</v>
      </c>
      <c r="AT595" s="66">
        <v>31</v>
      </c>
      <c r="AU595" s="69" t="s">
        <v>409</v>
      </c>
      <c r="AV595" s="66" t="b">
        <v>0</v>
      </c>
      <c r="AW595" s="66" t="s">
        <v>423</v>
      </c>
      <c r="AX595" s="69" t="s">
        <v>7299</v>
      </c>
      <c r="AY595" s="66" t="s">
        <v>65</v>
      </c>
      <c r="AZ595" s="48"/>
      <c r="BA595" s="48"/>
      <c r="BB595" s="48"/>
      <c r="BC595" s="48"/>
      <c r="BD595" s="48"/>
      <c r="BE595" s="48"/>
      <c r="BF595" s="48"/>
      <c r="BG595" s="48"/>
      <c r="BH595" s="48"/>
      <c r="BI595" s="48"/>
      <c r="BJ595" s="117" t="s">
        <v>1167</v>
      </c>
      <c r="BK595" s="120" t="str">
        <f>VLOOKUP(Vertices[[#This Row],[State]],'Sentiment Classification'!E:G,3,FALSE)</f>
        <v>North</v>
      </c>
      <c r="BL595" s="65" t="str">
        <f>REPLACE(INDEX(GroupVertices[Group], MATCH(Vertices[[#This Row],[Vertex]],GroupVertices[Vertex],0)),1,1,"")</f>
        <v>orth</v>
      </c>
    </row>
    <row r="596" spans="1:64" x14ac:dyDescent="0.25">
      <c r="A596" s="64" t="s">
        <v>4617</v>
      </c>
      <c r="B596" s="79"/>
      <c r="C596" s="79"/>
      <c r="D596" s="87"/>
      <c r="E596" s="104"/>
      <c r="F596" s="75" t="s">
        <v>6992</v>
      </c>
      <c r="G596" s="105"/>
      <c r="H596" s="77"/>
      <c r="I596" s="90"/>
      <c r="J596" s="106"/>
      <c r="K596" s="77" t="s">
        <v>7667</v>
      </c>
      <c r="L596" s="107"/>
      <c r="M596" s="101">
        <v>2521.961181640625</v>
      </c>
      <c r="N596" s="101">
        <v>4076.365966796875</v>
      </c>
      <c r="O596" s="102"/>
      <c r="P596" s="103"/>
      <c r="Q596" s="103"/>
      <c r="R596" s="73"/>
      <c r="S596" s="48">
        <v>1</v>
      </c>
      <c r="T596" s="48">
        <v>0</v>
      </c>
      <c r="U596" s="49">
        <v>0</v>
      </c>
      <c r="V596" s="49">
        <v>1.6129000000000001E-2</v>
      </c>
      <c r="W596" s="49">
        <v>0</v>
      </c>
      <c r="X596" s="49">
        <v>0.52925599999999995</v>
      </c>
      <c r="Y596" s="49">
        <v>0</v>
      </c>
      <c r="Z596" s="49">
        <v>0</v>
      </c>
      <c r="AA596" s="91">
        <v>596</v>
      </c>
      <c r="AB596" s="91"/>
      <c r="AC596" s="92"/>
      <c r="AD596" s="66" t="s">
        <v>6146</v>
      </c>
      <c r="AE596" s="66">
        <v>134</v>
      </c>
      <c r="AF596" s="66">
        <v>9248</v>
      </c>
      <c r="AG596" s="66">
        <v>41975</v>
      </c>
      <c r="AH596" s="66">
        <v>63</v>
      </c>
      <c r="AI596" s="66">
        <v>19800</v>
      </c>
      <c r="AJ596" s="66" t="s">
        <v>6453</v>
      </c>
      <c r="AK596" s="66" t="s">
        <v>630</v>
      </c>
      <c r="AL596" s="69" t="s">
        <v>6695</v>
      </c>
      <c r="AM596" s="66" t="s">
        <v>363</v>
      </c>
      <c r="AN596" s="68">
        <v>41151.611273148148</v>
      </c>
      <c r="AO596" s="66"/>
      <c r="AP596" s="66" t="b">
        <v>0</v>
      </c>
      <c r="AQ596" s="66" t="b">
        <v>0</v>
      </c>
      <c r="AR596" s="66" t="b">
        <v>1</v>
      </c>
      <c r="AS596" s="66" t="s">
        <v>297</v>
      </c>
      <c r="AT596" s="66">
        <v>45</v>
      </c>
      <c r="AU596" s="69" t="s">
        <v>6960</v>
      </c>
      <c r="AV596" s="66" t="b">
        <v>1</v>
      </c>
      <c r="AW596" s="66" t="s">
        <v>423</v>
      </c>
      <c r="AX596" s="69" t="s">
        <v>7300</v>
      </c>
      <c r="AY596" s="66" t="s">
        <v>65</v>
      </c>
      <c r="AZ596" s="48"/>
      <c r="BA596" s="48"/>
      <c r="BB596" s="48"/>
      <c r="BC596" s="48"/>
      <c r="BD596" s="48"/>
      <c r="BE596" s="48"/>
      <c r="BF596" s="48"/>
      <c r="BG596" s="48"/>
      <c r="BH596" s="48"/>
      <c r="BI596" s="48"/>
      <c r="BJ596" s="117" t="s">
        <v>1167</v>
      </c>
      <c r="BK596" s="120" t="str">
        <f>VLOOKUP(Vertices[[#This Row],[State]],'Sentiment Classification'!E:G,3,FALSE)</f>
        <v>North</v>
      </c>
      <c r="BL596" s="65" t="str">
        <f>REPLACE(INDEX(GroupVertices[Group], MATCH(Vertices[[#This Row],[Vertex]],GroupVertices[Vertex],0)),1,1,"")</f>
        <v>orth</v>
      </c>
    </row>
    <row r="597" spans="1:64" x14ac:dyDescent="0.25">
      <c r="A597" s="64" t="s">
        <v>4618</v>
      </c>
      <c r="B597" s="79"/>
      <c r="C597" s="79"/>
      <c r="D597" s="87"/>
      <c r="E597" s="104"/>
      <c r="F597" s="75" t="s">
        <v>6993</v>
      </c>
      <c r="G597" s="105"/>
      <c r="H597" s="77"/>
      <c r="I597" s="90"/>
      <c r="J597" s="106"/>
      <c r="K597" s="77" t="s">
        <v>7668</v>
      </c>
      <c r="L597" s="107"/>
      <c r="M597" s="101">
        <v>2818.57763671875</v>
      </c>
      <c r="N597" s="101">
        <v>4951.841796875</v>
      </c>
      <c r="O597" s="102"/>
      <c r="P597" s="103"/>
      <c r="Q597" s="103"/>
      <c r="R597" s="73"/>
      <c r="S597" s="48">
        <v>1</v>
      </c>
      <c r="T597" s="48">
        <v>0</v>
      </c>
      <c r="U597" s="49">
        <v>0</v>
      </c>
      <c r="V597" s="49">
        <v>1.6129000000000001E-2</v>
      </c>
      <c r="W597" s="49">
        <v>0</v>
      </c>
      <c r="X597" s="49">
        <v>0.52925599999999995</v>
      </c>
      <c r="Y597" s="49">
        <v>0</v>
      </c>
      <c r="Z597" s="49">
        <v>0</v>
      </c>
      <c r="AA597" s="91">
        <v>597</v>
      </c>
      <c r="AB597" s="91"/>
      <c r="AC597" s="92"/>
      <c r="AD597" s="66" t="s">
        <v>6147</v>
      </c>
      <c r="AE597" s="66">
        <v>769</v>
      </c>
      <c r="AF597" s="66">
        <v>3150</v>
      </c>
      <c r="AG597" s="66">
        <v>19003</v>
      </c>
      <c r="AH597" s="66">
        <v>774</v>
      </c>
      <c r="AI597" s="66">
        <v>19800</v>
      </c>
      <c r="AJ597" s="66" t="s">
        <v>6454</v>
      </c>
      <c r="AK597" s="66" t="s">
        <v>364</v>
      </c>
      <c r="AL597" s="66"/>
      <c r="AM597" s="66" t="s">
        <v>363</v>
      </c>
      <c r="AN597" s="68">
        <v>40025.292951388888</v>
      </c>
      <c r="AO597" s="69" t="s">
        <v>6852</v>
      </c>
      <c r="AP597" s="66" t="b">
        <v>0</v>
      </c>
      <c r="AQ597" s="66" t="b">
        <v>0</v>
      </c>
      <c r="AR597" s="66" t="b">
        <v>0</v>
      </c>
      <c r="AS597" s="66" t="s">
        <v>297</v>
      </c>
      <c r="AT597" s="66">
        <v>44</v>
      </c>
      <c r="AU597" s="69" t="s">
        <v>6961</v>
      </c>
      <c r="AV597" s="66" t="b">
        <v>0</v>
      </c>
      <c r="AW597" s="66" t="s">
        <v>423</v>
      </c>
      <c r="AX597" s="69" t="s">
        <v>7301</v>
      </c>
      <c r="AY597" s="66" t="s">
        <v>65</v>
      </c>
      <c r="AZ597" s="48"/>
      <c r="BA597" s="48"/>
      <c r="BB597" s="48"/>
      <c r="BC597" s="48"/>
      <c r="BD597" s="48"/>
      <c r="BE597" s="48"/>
      <c r="BF597" s="48"/>
      <c r="BG597" s="48"/>
      <c r="BH597" s="48"/>
      <c r="BI597" s="48"/>
      <c r="BJ597" s="117" t="s">
        <v>1167</v>
      </c>
      <c r="BK597" s="120" t="str">
        <f>VLOOKUP(Vertices[[#This Row],[State]],'Sentiment Classification'!E:G,3,FALSE)</f>
        <v>North</v>
      </c>
      <c r="BL597" s="65" t="str">
        <f>REPLACE(INDEX(GroupVertices[Group], MATCH(Vertices[[#This Row],[Vertex]],GroupVertices[Vertex],0)),1,1,"")</f>
        <v>orth</v>
      </c>
    </row>
    <row r="598" spans="1:64" x14ac:dyDescent="0.25">
      <c r="A598" s="64" t="s">
        <v>4619</v>
      </c>
      <c r="B598" s="79"/>
      <c r="C598" s="79"/>
      <c r="D598" s="87"/>
      <c r="E598" s="104"/>
      <c r="F598" s="75" t="s">
        <v>6994</v>
      </c>
      <c r="G598" s="105"/>
      <c r="H598" s="77"/>
      <c r="I598" s="90"/>
      <c r="J598" s="106"/>
      <c r="K598" s="77" t="s">
        <v>7669</v>
      </c>
      <c r="L598" s="107"/>
      <c r="M598" s="101">
        <v>2951.625244140625</v>
      </c>
      <c r="N598" s="101">
        <v>3303.50341796875</v>
      </c>
      <c r="O598" s="102"/>
      <c r="P598" s="103"/>
      <c r="Q598" s="103"/>
      <c r="R598" s="73"/>
      <c r="S598" s="48">
        <v>1</v>
      </c>
      <c r="T598" s="48">
        <v>0</v>
      </c>
      <c r="U598" s="49">
        <v>0</v>
      </c>
      <c r="V598" s="49">
        <v>1.6129000000000001E-2</v>
      </c>
      <c r="W598" s="49">
        <v>0</v>
      </c>
      <c r="X598" s="49">
        <v>0.52925599999999995</v>
      </c>
      <c r="Y598" s="49">
        <v>0</v>
      </c>
      <c r="Z598" s="49">
        <v>0</v>
      </c>
      <c r="AA598" s="91">
        <v>598</v>
      </c>
      <c r="AB598" s="91"/>
      <c r="AC598" s="92"/>
      <c r="AD598" s="66" t="s">
        <v>6148</v>
      </c>
      <c r="AE598" s="66">
        <v>88</v>
      </c>
      <c r="AF598" s="66">
        <v>57531</v>
      </c>
      <c r="AG598" s="66">
        <v>14313</v>
      </c>
      <c r="AH598" s="66">
        <v>4821</v>
      </c>
      <c r="AI598" s="66">
        <v>19800</v>
      </c>
      <c r="AJ598" s="66" t="s">
        <v>6455</v>
      </c>
      <c r="AK598" s="66" t="s">
        <v>1167</v>
      </c>
      <c r="AL598" s="69" t="s">
        <v>6696</v>
      </c>
      <c r="AM598" s="66" t="s">
        <v>363</v>
      </c>
      <c r="AN598" s="68">
        <v>40781.601168981484</v>
      </c>
      <c r="AO598" s="66"/>
      <c r="AP598" s="66" t="b">
        <v>1</v>
      </c>
      <c r="AQ598" s="66" t="b">
        <v>0</v>
      </c>
      <c r="AR598" s="66" t="b">
        <v>0</v>
      </c>
      <c r="AS598" s="66" t="s">
        <v>297</v>
      </c>
      <c r="AT598" s="66">
        <v>1</v>
      </c>
      <c r="AU598" s="69" t="s">
        <v>409</v>
      </c>
      <c r="AV598" s="66" t="b">
        <v>1</v>
      </c>
      <c r="AW598" s="66" t="s">
        <v>423</v>
      </c>
      <c r="AX598" s="69" t="s">
        <v>7302</v>
      </c>
      <c r="AY598" s="66" t="s">
        <v>65</v>
      </c>
      <c r="AZ598" s="48"/>
      <c r="BA598" s="48"/>
      <c r="BB598" s="48"/>
      <c r="BC598" s="48"/>
      <c r="BD598" s="48"/>
      <c r="BE598" s="48"/>
      <c r="BF598" s="48"/>
      <c r="BG598" s="48"/>
      <c r="BH598" s="48"/>
      <c r="BI598" s="48"/>
      <c r="BJ598" s="117" t="s">
        <v>1167</v>
      </c>
      <c r="BK598" s="120" t="str">
        <f>VLOOKUP(Vertices[[#This Row],[State]],'Sentiment Classification'!E:G,3,FALSE)</f>
        <v>North</v>
      </c>
      <c r="BL598" s="65" t="str">
        <f>REPLACE(INDEX(GroupVertices[Group], MATCH(Vertices[[#This Row],[Vertex]],GroupVertices[Vertex],0)),1,1,"")</f>
        <v>orth</v>
      </c>
    </row>
    <row r="599" spans="1:64" x14ac:dyDescent="0.25">
      <c r="A599" s="64" t="s">
        <v>4620</v>
      </c>
      <c r="B599" s="79"/>
      <c r="C599" s="79"/>
      <c r="D599" s="87"/>
      <c r="E599" s="104"/>
      <c r="F599" s="75" t="s">
        <v>6995</v>
      </c>
      <c r="G599" s="105"/>
      <c r="H599" s="77"/>
      <c r="I599" s="90"/>
      <c r="J599" s="106"/>
      <c r="K599" s="77" t="s">
        <v>7670</v>
      </c>
      <c r="L599" s="107"/>
      <c r="M599" s="101">
        <v>3551.332275390625</v>
      </c>
      <c r="N599" s="101">
        <v>5043.53076171875</v>
      </c>
      <c r="O599" s="102"/>
      <c r="P599" s="103"/>
      <c r="Q599" s="103"/>
      <c r="R599" s="73"/>
      <c r="S599" s="48">
        <v>1</v>
      </c>
      <c r="T599" s="48">
        <v>0</v>
      </c>
      <c r="U599" s="49">
        <v>0</v>
      </c>
      <c r="V599" s="49">
        <v>1.6129000000000001E-2</v>
      </c>
      <c r="W599" s="49">
        <v>0</v>
      </c>
      <c r="X599" s="49">
        <v>0.52925599999999995</v>
      </c>
      <c r="Y599" s="49">
        <v>0</v>
      </c>
      <c r="Z599" s="49">
        <v>0</v>
      </c>
      <c r="AA599" s="91">
        <v>599</v>
      </c>
      <c r="AB599" s="91"/>
      <c r="AC599" s="92"/>
      <c r="AD599" s="66" t="s">
        <v>6149</v>
      </c>
      <c r="AE599" s="66">
        <v>213</v>
      </c>
      <c r="AF599" s="66">
        <v>238328</v>
      </c>
      <c r="AG599" s="66">
        <v>20508</v>
      </c>
      <c r="AH599" s="66">
        <v>857</v>
      </c>
      <c r="AI599" s="66">
        <v>19800</v>
      </c>
      <c r="AJ599" s="66" t="s">
        <v>6456</v>
      </c>
      <c r="AK599" s="66" t="s">
        <v>6599</v>
      </c>
      <c r="AL599" s="69" t="s">
        <v>6697</v>
      </c>
      <c r="AM599" s="66" t="s">
        <v>477</v>
      </c>
      <c r="AN599" s="68">
        <v>40728.383263888885</v>
      </c>
      <c r="AO599" s="69" t="s">
        <v>6853</v>
      </c>
      <c r="AP599" s="66" t="b">
        <v>0</v>
      </c>
      <c r="AQ599" s="66" t="b">
        <v>0</v>
      </c>
      <c r="AR599" s="66" t="b">
        <v>1</v>
      </c>
      <c r="AS599" s="66" t="s">
        <v>297</v>
      </c>
      <c r="AT599" s="66">
        <v>425</v>
      </c>
      <c r="AU599" s="69" t="s">
        <v>6962</v>
      </c>
      <c r="AV599" s="66" t="b">
        <v>1</v>
      </c>
      <c r="AW599" s="66" t="s">
        <v>423</v>
      </c>
      <c r="AX599" s="69" t="s">
        <v>7303</v>
      </c>
      <c r="AY599" s="66" t="s">
        <v>65</v>
      </c>
      <c r="AZ599" s="48"/>
      <c r="BA599" s="48"/>
      <c r="BB599" s="48"/>
      <c r="BC599" s="48"/>
      <c r="BD599" s="48"/>
      <c r="BE599" s="48"/>
      <c r="BF599" s="48"/>
      <c r="BG599" s="48"/>
      <c r="BH599" s="48"/>
      <c r="BI599" s="48"/>
      <c r="BJ599" s="117" t="s">
        <v>1167</v>
      </c>
      <c r="BK599" s="120" t="str">
        <f>VLOOKUP(Vertices[[#This Row],[State]],'Sentiment Classification'!E:G,3,FALSE)</f>
        <v>North</v>
      </c>
      <c r="BL599" s="65" t="str">
        <f>REPLACE(INDEX(GroupVertices[Group], MATCH(Vertices[[#This Row],[Vertex]],GroupVertices[Vertex],0)),1,1,"")</f>
        <v>orth</v>
      </c>
    </row>
    <row r="600" spans="1:64" x14ac:dyDescent="0.25">
      <c r="A600" s="64" t="s">
        <v>4621</v>
      </c>
      <c r="B600" s="79"/>
      <c r="C600" s="79"/>
      <c r="D600" s="87"/>
      <c r="E600" s="104"/>
      <c r="F600" s="75" t="s">
        <v>6996</v>
      </c>
      <c r="G600" s="105"/>
      <c r="H600" s="77"/>
      <c r="I600" s="90"/>
      <c r="J600" s="106"/>
      <c r="K600" s="77" t="s">
        <v>7671</v>
      </c>
      <c r="L600" s="107"/>
      <c r="M600" s="101">
        <v>3677.411376953125</v>
      </c>
      <c r="N600" s="101">
        <v>3401.224853515625</v>
      </c>
      <c r="O600" s="102"/>
      <c r="P600" s="103"/>
      <c r="Q600" s="103"/>
      <c r="R600" s="73"/>
      <c r="S600" s="48">
        <v>1</v>
      </c>
      <c r="T600" s="48">
        <v>0</v>
      </c>
      <c r="U600" s="49">
        <v>0</v>
      </c>
      <c r="V600" s="49">
        <v>1.6129000000000001E-2</v>
      </c>
      <c r="W600" s="49">
        <v>0</v>
      </c>
      <c r="X600" s="49">
        <v>0.52925599999999995</v>
      </c>
      <c r="Y600" s="49">
        <v>0</v>
      </c>
      <c r="Z600" s="49">
        <v>0</v>
      </c>
      <c r="AA600" s="91">
        <v>600</v>
      </c>
      <c r="AB600" s="91"/>
      <c r="AC600" s="92"/>
      <c r="AD600" s="66" t="s">
        <v>6150</v>
      </c>
      <c r="AE600" s="66">
        <v>133</v>
      </c>
      <c r="AF600" s="66">
        <v>2509</v>
      </c>
      <c r="AG600" s="66">
        <v>24893</v>
      </c>
      <c r="AH600" s="66">
        <v>7444</v>
      </c>
      <c r="AI600" s="66">
        <v>-25200</v>
      </c>
      <c r="AJ600" s="66" t="s">
        <v>6457</v>
      </c>
      <c r="AK600" s="66" t="s">
        <v>365</v>
      </c>
      <c r="AL600" s="69" t="s">
        <v>6698</v>
      </c>
      <c r="AM600" s="66" t="s">
        <v>391</v>
      </c>
      <c r="AN600" s="68">
        <v>41409.571932870371</v>
      </c>
      <c r="AO600" s="69" t="s">
        <v>6854</v>
      </c>
      <c r="AP600" s="66" t="b">
        <v>1</v>
      </c>
      <c r="AQ600" s="66" t="b">
        <v>0</v>
      </c>
      <c r="AR600" s="66" t="b">
        <v>1</v>
      </c>
      <c r="AS600" s="66" t="s">
        <v>297</v>
      </c>
      <c r="AT600" s="66">
        <v>23</v>
      </c>
      <c r="AU600" s="69" t="s">
        <v>409</v>
      </c>
      <c r="AV600" s="66" t="b">
        <v>1</v>
      </c>
      <c r="AW600" s="66" t="s">
        <v>423</v>
      </c>
      <c r="AX600" s="69" t="s">
        <v>7304</v>
      </c>
      <c r="AY600" s="66" t="s">
        <v>65</v>
      </c>
      <c r="AZ600" s="48"/>
      <c r="BA600" s="48"/>
      <c r="BB600" s="48"/>
      <c r="BC600" s="48"/>
      <c r="BD600" s="48"/>
      <c r="BE600" s="48"/>
      <c r="BF600" s="48"/>
      <c r="BG600" s="48"/>
      <c r="BH600" s="48"/>
      <c r="BI600" s="48"/>
      <c r="BJ600" s="117" t="s">
        <v>1167</v>
      </c>
      <c r="BK600" s="120" t="str">
        <f>VLOOKUP(Vertices[[#This Row],[State]],'Sentiment Classification'!E:G,3,FALSE)</f>
        <v>North</v>
      </c>
      <c r="BL600" s="65" t="str">
        <f>REPLACE(INDEX(GroupVertices[Group], MATCH(Vertices[[#This Row],[Vertex]],GroupVertices[Vertex],0)),1,1,"")</f>
        <v>orth</v>
      </c>
    </row>
    <row r="601" spans="1:64" x14ac:dyDescent="0.25">
      <c r="A601" s="64" t="s">
        <v>4507</v>
      </c>
      <c r="B601" s="79"/>
      <c r="C601" s="79"/>
      <c r="D601" s="87"/>
      <c r="E601" s="104"/>
      <c r="F601" s="75" t="s">
        <v>5106</v>
      </c>
      <c r="G601" s="105"/>
      <c r="H601" s="77"/>
      <c r="I601" s="90"/>
      <c r="J601" s="106"/>
      <c r="K601" s="77" t="s">
        <v>7672</v>
      </c>
      <c r="L601" s="107"/>
      <c r="M601" s="101">
        <v>6296.18212890625</v>
      </c>
      <c r="N601" s="101">
        <v>9168.53125</v>
      </c>
      <c r="O601" s="102"/>
      <c r="P601" s="103"/>
      <c r="Q601" s="103"/>
      <c r="R601" s="73"/>
      <c r="S601" s="48"/>
      <c r="T601" s="48"/>
      <c r="U601" s="49"/>
      <c r="V601" s="49"/>
      <c r="W601" s="49"/>
      <c r="X601" s="49"/>
      <c r="Y601" s="49"/>
      <c r="Z601" s="49"/>
      <c r="AA601" s="91">
        <v>601</v>
      </c>
      <c r="AB601" s="91"/>
      <c r="AC601" s="92"/>
      <c r="AD601" s="66" t="s">
        <v>6151</v>
      </c>
      <c r="AE601" s="66">
        <v>0</v>
      </c>
      <c r="AF601" s="66">
        <v>12</v>
      </c>
      <c r="AG601" s="66">
        <v>13516</v>
      </c>
      <c r="AH601" s="66">
        <v>0</v>
      </c>
      <c r="AI601" s="66"/>
      <c r="AJ601" s="66" t="s">
        <v>6458</v>
      </c>
      <c r="AK601" s="66" t="s">
        <v>364</v>
      </c>
      <c r="AL601" s="69" t="s">
        <v>6699</v>
      </c>
      <c r="AM601" s="66"/>
      <c r="AN601" s="68">
        <v>42546.328090277777</v>
      </c>
      <c r="AO601" s="69" t="s">
        <v>6855</v>
      </c>
      <c r="AP601" s="66" t="b">
        <v>1</v>
      </c>
      <c r="AQ601" s="66" t="b">
        <v>0</v>
      </c>
      <c r="AR601" s="66" t="b">
        <v>0</v>
      </c>
      <c r="AS601" s="66" t="s">
        <v>297</v>
      </c>
      <c r="AT601" s="66">
        <v>2</v>
      </c>
      <c r="AU601" s="66"/>
      <c r="AV601" s="66" t="b">
        <v>0</v>
      </c>
      <c r="AW601" s="66" t="s">
        <v>423</v>
      </c>
      <c r="AX601" s="69" t="s">
        <v>7305</v>
      </c>
      <c r="AY601" s="66" t="s">
        <v>66</v>
      </c>
      <c r="AZ601" s="48"/>
      <c r="BA601" s="48"/>
      <c r="BB601" s="48"/>
      <c r="BC601" s="48"/>
      <c r="BD601" s="48"/>
      <c r="BE601" s="48"/>
      <c r="BF601" s="118"/>
      <c r="BG601" s="118"/>
      <c r="BH601" s="118"/>
      <c r="BI601" s="118"/>
      <c r="BJ601" s="117" t="s">
        <v>1167</v>
      </c>
      <c r="BK601" s="120" t="str">
        <f>VLOOKUP(Vertices[[#This Row],[State]],'Sentiment Classification'!E:G,3,FALSE)</f>
        <v>North</v>
      </c>
      <c r="BL601" s="65" t="s">
        <v>9475</v>
      </c>
    </row>
    <row r="602" spans="1:64" x14ac:dyDescent="0.25">
      <c r="A602" s="64" t="s">
        <v>4508</v>
      </c>
      <c r="B602" s="79"/>
      <c r="C602" s="79"/>
      <c r="D602" s="87"/>
      <c r="E602" s="104"/>
      <c r="F602" s="75" t="s">
        <v>5107</v>
      </c>
      <c r="G602" s="105"/>
      <c r="H602" s="77"/>
      <c r="I602" s="90"/>
      <c r="J602" s="106"/>
      <c r="K602" s="77" t="s">
        <v>7673</v>
      </c>
      <c r="L602" s="107"/>
      <c r="M602" s="101">
        <v>1956.0146484375</v>
      </c>
      <c r="N602" s="101">
        <v>3212.734130859375</v>
      </c>
      <c r="O602" s="102"/>
      <c r="P602" s="103"/>
      <c r="Q602" s="103"/>
      <c r="R602" s="73"/>
      <c r="S602" s="48">
        <v>0</v>
      </c>
      <c r="T602" s="48">
        <v>4</v>
      </c>
      <c r="U602" s="49">
        <v>114</v>
      </c>
      <c r="V602" s="49">
        <v>2.7026999999999999E-2</v>
      </c>
      <c r="W602" s="49">
        <v>0</v>
      </c>
      <c r="X602" s="49">
        <v>1.863545</v>
      </c>
      <c r="Y602" s="49">
        <v>0</v>
      </c>
      <c r="Z602" s="49">
        <v>0</v>
      </c>
      <c r="AA602" s="91">
        <v>602</v>
      </c>
      <c r="AB602" s="91"/>
      <c r="AC602" s="92"/>
      <c r="AD602" s="66" t="s">
        <v>6152</v>
      </c>
      <c r="AE602" s="66">
        <v>338</v>
      </c>
      <c r="AF602" s="66">
        <v>4532</v>
      </c>
      <c r="AG602" s="66">
        <v>65319</v>
      </c>
      <c r="AH602" s="66">
        <v>10263</v>
      </c>
      <c r="AI602" s="66">
        <v>19800</v>
      </c>
      <c r="AJ602" s="66" t="s">
        <v>6459</v>
      </c>
      <c r="AK602" s="66" t="s">
        <v>6600</v>
      </c>
      <c r="AL602" s="69" t="s">
        <v>6700</v>
      </c>
      <c r="AM602" s="66" t="s">
        <v>363</v>
      </c>
      <c r="AN602" s="68">
        <v>40828.366597222222</v>
      </c>
      <c r="AO602" s="69" t="s">
        <v>6856</v>
      </c>
      <c r="AP602" s="66" t="b">
        <v>0</v>
      </c>
      <c r="AQ602" s="66" t="b">
        <v>0</v>
      </c>
      <c r="AR602" s="66" t="b">
        <v>0</v>
      </c>
      <c r="AS602" s="66" t="s">
        <v>297</v>
      </c>
      <c r="AT602" s="66">
        <v>74</v>
      </c>
      <c r="AU602" s="69" t="s">
        <v>6963</v>
      </c>
      <c r="AV602" s="66" t="b">
        <v>0</v>
      </c>
      <c r="AW602" s="66" t="s">
        <v>423</v>
      </c>
      <c r="AX602" s="69" t="s">
        <v>7306</v>
      </c>
      <c r="AY602" s="66" t="s">
        <v>66</v>
      </c>
      <c r="AZ602" s="48" t="s">
        <v>4819</v>
      </c>
      <c r="BA602" s="48" t="s">
        <v>4819</v>
      </c>
      <c r="BB602" s="48" t="s">
        <v>525</v>
      </c>
      <c r="BC602" s="48" t="s">
        <v>525</v>
      </c>
      <c r="BD602" s="48"/>
      <c r="BE602" s="48"/>
      <c r="BF602" s="118" t="s">
        <v>9014</v>
      </c>
      <c r="BG602" s="118" t="s">
        <v>9014</v>
      </c>
      <c r="BH602" s="118" t="s">
        <v>9343</v>
      </c>
      <c r="BI602" s="118" t="s">
        <v>9343</v>
      </c>
      <c r="BJ602" s="117" t="s">
        <v>1167</v>
      </c>
      <c r="BK602" s="120" t="str">
        <f>VLOOKUP(Vertices[[#This Row],[State]],'Sentiment Classification'!E:G,3,FALSE)</f>
        <v>North</v>
      </c>
      <c r="BL602" s="65" t="str">
        <f>REPLACE(INDEX(GroupVertices[Group], MATCH(Vertices[[#This Row],[Vertex]],GroupVertices[Vertex],0)),1,1,"")</f>
        <v>orth</v>
      </c>
    </row>
    <row r="603" spans="1:64" x14ac:dyDescent="0.25">
      <c r="A603" s="64" t="s">
        <v>4622</v>
      </c>
      <c r="B603" s="79"/>
      <c r="C603" s="79"/>
      <c r="D603" s="87"/>
      <c r="E603" s="104"/>
      <c r="F603" s="75" t="s">
        <v>6997</v>
      </c>
      <c r="G603" s="105"/>
      <c r="H603" s="77"/>
      <c r="I603" s="90"/>
      <c r="J603" s="106"/>
      <c r="K603" s="77" t="s">
        <v>7674</v>
      </c>
      <c r="L603" s="107"/>
      <c r="M603" s="101">
        <v>2279.270263671875</v>
      </c>
      <c r="N603" s="101">
        <v>4160.9208984375</v>
      </c>
      <c r="O603" s="102"/>
      <c r="P603" s="103"/>
      <c r="Q603" s="103"/>
      <c r="R603" s="73"/>
      <c r="S603" s="48">
        <v>1</v>
      </c>
      <c r="T603" s="48">
        <v>0</v>
      </c>
      <c r="U603" s="49">
        <v>0</v>
      </c>
      <c r="V603" s="49">
        <v>1.8867999999999999E-2</v>
      </c>
      <c r="W603" s="49">
        <v>0</v>
      </c>
      <c r="X603" s="49">
        <v>0.54600300000000002</v>
      </c>
      <c r="Y603" s="49">
        <v>0</v>
      </c>
      <c r="Z603" s="49">
        <v>0</v>
      </c>
      <c r="AA603" s="91">
        <v>603</v>
      </c>
      <c r="AB603" s="91"/>
      <c r="AC603" s="92"/>
      <c r="AD603" s="66" t="s">
        <v>6153</v>
      </c>
      <c r="AE603" s="66">
        <v>1082</v>
      </c>
      <c r="AF603" s="66">
        <v>1107</v>
      </c>
      <c r="AG603" s="66">
        <v>106742</v>
      </c>
      <c r="AH603" s="66">
        <v>85683</v>
      </c>
      <c r="AI603" s="66">
        <v>-25200</v>
      </c>
      <c r="AJ603" s="66" t="s">
        <v>6460</v>
      </c>
      <c r="AK603" s="66" t="s">
        <v>364</v>
      </c>
      <c r="AL603" s="66"/>
      <c r="AM603" s="66" t="s">
        <v>391</v>
      </c>
      <c r="AN603" s="68">
        <v>42499.135972222219</v>
      </c>
      <c r="AO603" s="69" t="s">
        <v>6857</v>
      </c>
      <c r="AP603" s="66" t="b">
        <v>1</v>
      </c>
      <c r="AQ603" s="66" t="b">
        <v>0</v>
      </c>
      <c r="AR603" s="66" t="b">
        <v>1</v>
      </c>
      <c r="AS603" s="66" t="s">
        <v>297</v>
      </c>
      <c r="AT603" s="66">
        <v>51</v>
      </c>
      <c r="AU603" s="66"/>
      <c r="AV603" s="66" t="b">
        <v>0</v>
      </c>
      <c r="AW603" s="66" t="s">
        <v>423</v>
      </c>
      <c r="AX603" s="69" t="s">
        <v>7307</v>
      </c>
      <c r="AY603" s="66" t="s">
        <v>65</v>
      </c>
      <c r="AZ603" s="48"/>
      <c r="BA603" s="48"/>
      <c r="BB603" s="48"/>
      <c r="BC603" s="48"/>
      <c r="BD603" s="48"/>
      <c r="BE603" s="48"/>
      <c r="BF603" s="48"/>
      <c r="BG603" s="48"/>
      <c r="BH603" s="48"/>
      <c r="BI603" s="48"/>
      <c r="BJ603" s="117" t="s">
        <v>1167</v>
      </c>
      <c r="BK603" s="120" t="str">
        <f>VLOOKUP(Vertices[[#This Row],[State]],'Sentiment Classification'!E:G,3,FALSE)</f>
        <v>North</v>
      </c>
      <c r="BL603" s="65" t="str">
        <f>REPLACE(INDEX(GroupVertices[Group], MATCH(Vertices[[#This Row],[Vertex]],GroupVertices[Vertex],0)),1,1,"")</f>
        <v>orth</v>
      </c>
    </row>
    <row r="604" spans="1:64" x14ac:dyDescent="0.25">
      <c r="A604" s="64" t="s">
        <v>4623</v>
      </c>
      <c r="B604" s="79"/>
      <c r="C604" s="79"/>
      <c r="D604" s="87"/>
      <c r="E604" s="104"/>
      <c r="F604" s="75" t="s">
        <v>6998</v>
      </c>
      <c r="G604" s="105"/>
      <c r="H604" s="77"/>
      <c r="I604" s="90"/>
      <c r="J604" s="106"/>
      <c r="K604" s="77" t="s">
        <v>7675</v>
      </c>
      <c r="L604" s="107"/>
      <c r="M604" s="101">
        <v>1822.870361328125</v>
      </c>
      <c r="N604" s="101">
        <v>4040.587158203125</v>
      </c>
      <c r="O604" s="102"/>
      <c r="P604" s="103"/>
      <c r="Q604" s="103"/>
      <c r="R604" s="73"/>
      <c r="S604" s="48">
        <v>1</v>
      </c>
      <c r="T604" s="48">
        <v>0</v>
      </c>
      <c r="U604" s="49">
        <v>0</v>
      </c>
      <c r="V604" s="49">
        <v>1.8867999999999999E-2</v>
      </c>
      <c r="W604" s="49">
        <v>0</v>
      </c>
      <c r="X604" s="49">
        <v>0.54600300000000002</v>
      </c>
      <c r="Y604" s="49">
        <v>0</v>
      </c>
      <c r="Z604" s="49">
        <v>0</v>
      </c>
      <c r="AA604" s="91">
        <v>604</v>
      </c>
      <c r="AB604" s="91"/>
      <c r="AC604" s="92"/>
      <c r="AD604" s="66" t="s">
        <v>6154</v>
      </c>
      <c r="AE604" s="66">
        <v>67</v>
      </c>
      <c r="AF604" s="66">
        <v>13</v>
      </c>
      <c r="AG604" s="66">
        <v>1485</v>
      </c>
      <c r="AH604" s="66">
        <v>43</v>
      </c>
      <c r="AI604" s="66"/>
      <c r="AJ604" s="66" t="s">
        <v>6461</v>
      </c>
      <c r="AK604" s="66" t="s">
        <v>1172</v>
      </c>
      <c r="AL604" s="66"/>
      <c r="AM604" s="66"/>
      <c r="AN604" s="68">
        <v>41353.422002314815</v>
      </c>
      <c r="AO604" s="69" t="s">
        <v>6858</v>
      </c>
      <c r="AP604" s="66" t="b">
        <v>1</v>
      </c>
      <c r="AQ604" s="66" t="b">
        <v>0</v>
      </c>
      <c r="AR604" s="66" t="b">
        <v>0</v>
      </c>
      <c r="AS604" s="66" t="s">
        <v>297</v>
      </c>
      <c r="AT604" s="66">
        <v>1</v>
      </c>
      <c r="AU604" s="69" t="s">
        <v>409</v>
      </c>
      <c r="AV604" s="66" t="b">
        <v>0</v>
      </c>
      <c r="AW604" s="66" t="s">
        <v>423</v>
      </c>
      <c r="AX604" s="69" t="s">
        <v>7308</v>
      </c>
      <c r="AY604" s="66" t="s">
        <v>65</v>
      </c>
      <c r="AZ604" s="48"/>
      <c r="BA604" s="48"/>
      <c r="BB604" s="48"/>
      <c r="BC604" s="48"/>
      <c r="BD604" s="48"/>
      <c r="BE604" s="48"/>
      <c r="BF604" s="48"/>
      <c r="BG604" s="48"/>
      <c r="BH604" s="48"/>
      <c r="BI604" s="48"/>
      <c r="BJ604" s="117" t="s">
        <v>1167</v>
      </c>
      <c r="BK604" s="120" t="str">
        <f>VLOOKUP(Vertices[[#This Row],[State]],'Sentiment Classification'!E:G,3,FALSE)</f>
        <v>North</v>
      </c>
      <c r="BL604" s="65" t="str">
        <f>REPLACE(INDEX(GroupVertices[Group], MATCH(Vertices[[#This Row],[Vertex]],GroupVertices[Vertex],0)),1,1,"")</f>
        <v>orth</v>
      </c>
    </row>
    <row r="605" spans="1:64" x14ac:dyDescent="0.25">
      <c r="A605" s="64" t="s">
        <v>4509</v>
      </c>
      <c r="B605" s="79"/>
      <c r="C605" s="79"/>
      <c r="D605" s="87"/>
      <c r="E605" s="104"/>
      <c r="F605" s="75" t="s">
        <v>5108</v>
      </c>
      <c r="G605" s="105"/>
      <c r="H605" s="77"/>
      <c r="I605" s="90"/>
      <c r="J605" s="106"/>
      <c r="K605" s="77" t="s">
        <v>7676</v>
      </c>
      <c r="L605" s="107"/>
      <c r="M605" s="101">
        <v>2871.379638671875</v>
      </c>
      <c r="N605" s="101">
        <v>3509.18359375</v>
      </c>
      <c r="O605" s="102"/>
      <c r="P605" s="103"/>
      <c r="Q605" s="103"/>
      <c r="R605" s="73"/>
      <c r="S605" s="48">
        <v>0</v>
      </c>
      <c r="T605" s="48">
        <v>1</v>
      </c>
      <c r="U605" s="49">
        <v>0</v>
      </c>
      <c r="V605" s="49">
        <v>1.4840000000000001E-3</v>
      </c>
      <c r="W605" s="49">
        <v>9.9700000000000006E-4</v>
      </c>
      <c r="X605" s="49">
        <v>0.48002499999999998</v>
      </c>
      <c r="Y605" s="49">
        <v>0</v>
      </c>
      <c r="Z605" s="49">
        <v>0</v>
      </c>
      <c r="AA605" s="91">
        <v>605</v>
      </c>
      <c r="AB605" s="91"/>
      <c r="AC605" s="92"/>
      <c r="AD605" s="66" t="s">
        <v>6155</v>
      </c>
      <c r="AE605" s="66">
        <v>67</v>
      </c>
      <c r="AF605" s="66">
        <v>43</v>
      </c>
      <c r="AG605" s="66">
        <v>112</v>
      </c>
      <c r="AH605" s="66">
        <v>336</v>
      </c>
      <c r="AI605" s="66"/>
      <c r="AJ605" s="66" t="s">
        <v>6462</v>
      </c>
      <c r="AK605" s="66"/>
      <c r="AL605" s="66"/>
      <c r="AM605" s="66"/>
      <c r="AN605" s="68">
        <v>41991.300787037035</v>
      </c>
      <c r="AO605" s="69" t="s">
        <v>6859</v>
      </c>
      <c r="AP605" s="66" t="b">
        <v>1</v>
      </c>
      <c r="AQ605" s="66" t="b">
        <v>0</v>
      </c>
      <c r="AR605" s="66" t="b">
        <v>1</v>
      </c>
      <c r="AS605" s="66" t="s">
        <v>297</v>
      </c>
      <c r="AT605" s="66">
        <v>1</v>
      </c>
      <c r="AU605" s="69" t="s">
        <v>409</v>
      </c>
      <c r="AV605" s="66" t="b">
        <v>0</v>
      </c>
      <c r="AW605" s="66" t="s">
        <v>423</v>
      </c>
      <c r="AX605" s="69" t="s">
        <v>7309</v>
      </c>
      <c r="AY605" s="66" t="s">
        <v>66</v>
      </c>
      <c r="AZ605" s="48"/>
      <c r="BA605" s="48"/>
      <c r="BB605" s="48"/>
      <c r="BC605" s="48"/>
      <c r="BD605" s="48"/>
      <c r="BE605" s="48"/>
      <c r="BF605" s="118" t="s">
        <v>9015</v>
      </c>
      <c r="BG605" s="118" t="s">
        <v>9015</v>
      </c>
      <c r="BH605" s="118" t="s">
        <v>9344</v>
      </c>
      <c r="BI605" s="118" t="s">
        <v>9344</v>
      </c>
      <c r="BJ605" s="117" t="s">
        <v>1167</v>
      </c>
      <c r="BK605" s="120" t="str">
        <f>VLOOKUP(Vertices[[#This Row],[State]],'Sentiment Classification'!E:G,3,FALSE)</f>
        <v>North</v>
      </c>
      <c r="BL605" s="65" t="str">
        <f>REPLACE(INDEX(GroupVertices[Group], MATCH(Vertices[[#This Row],[Vertex]],GroupVertices[Vertex],0)),1,1,"")</f>
        <v>orth</v>
      </c>
    </row>
    <row r="606" spans="1:64" x14ac:dyDescent="0.25">
      <c r="A606" s="64" t="s">
        <v>4624</v>
      </c>
      <c r="B606" s="79"/>
      <c r="C606" s="79"/>
      <c r="D606" s="87"/>
      <c r="E606" s="104"/>
      <c r="F606" s="75" t="s">
        <v>6999</v>
      </c>
      <c r="G606" s="105"/>
      <c r="H606" s="77"/>
      <c r="I606" s="90"/>
      <c r="J606" s="106"/>
      <c r="K606" s="77" t="s">
        <v>7677</v>
      </c>
      <c r="L606" s="107"/>
      <c r="M606" s="101">
        <v>2922.89404296875</v>
      </c>
      <c r="N606" s="101">
        <v>3563.951416015625</v>
      </c>
      <c r="O606" s="102"/>
      <c r="P606" s="103"/>
      <c r="Q606" s="103"/>
      <c r="R606" s="73"/>
      <c r="S606" s="48">
        <v>2</v>
      </c>
      <c r="T606" s="48">
        <v>0</v>
      </c>
      <c r="U606" s="49">
        <v>112</v>
      </c>
      <c r="V606" s="49">
        <v>1.5152000000000001E-2</v>
      </c>
      <c r="W606" s="49">
        <v>0</v>
      </c>
      <c r="X606" s="49">
        <v>1.0077929999999999</v>
      </c>
      <c r="Y606" s="49">
        <v>0</v>
      </c>
      <c r="Z606" s="49">
        <v>0</v>
      </c>
      <c r="AA606" s="91">
        <v>606</v>
      </c>
      <c r="AB606" s="91"/>
      <c r="AC606" s="92"/>
      <c r="AD606" s="66" t="s">
        <v>6156</v>
      </c>
      <c r="AE606" s="66">
        <v>112</v>
      </c>
      <c r="AF606" s="66">
        <v>2048001</v>
      </c>
      <c r="AG606" s="66">
        <v>23944</v>
      </c>
      <c r="AH606" s="66">
        <v>70487</v>
      </c>
      <c r="AI606" s="66">
        <v>19800</v>
      </c>
      <c r="AJ606" s="66" t="s">
        <v>6463</v>
      </c>
      <c r="AK606" s="66" t="s">
        <v>6601</v>
      </c>
      <c r="AL606" s="69" t="s">
        <v>6701</v>
      </c>
      <c r="AM606" s="66" t="s">
        <v>363</v>
      </c>
      <c r="AN606" s="68">
        <v>40306.665208333332</v>
      </c>
      <c r="AO606" s="69" t="s">
        <v>6860</v>
      </c>
      <c r="AP606" s="66" t="b">
        <v>0</v>
      </c>
      <c r="AQ606" s="66" t="b">
        <v>0</v>
      </c>
      <c r="AR606" s="66" t="b">
        <v>1</v>
      </c>
      <c r="AS606" s="66" t="s">
        <v>297</v>
      </c>
      <c r="AT606" s="66">
        <v>1241</v>
      </c>
      <c r="AU606" s="69" t="s">
        <v>6964</v>
      </c>
      <c r="AV606" s="66" t="b">
        <v>1</v>
      </c>
      <c r="AW606" s="66" t="s">
        <v>423</v>
      </c>
      <c r="AX606" s="69" t="s">
        <v>7310</v>
      </c>
      <c r="AY606" s="66" t="s">
        <v>65</v>
      </c>
      <c r="AZ606" s="48"/>
      <c r="BA606" s="48"/>
      <c r="BB606" s="48"/>
      <c r="BC606" s="48"/>
      <c r="BD606" s="48"/>
      <c r="BE606" s="48"/>
      <c r="BF606" s="48"/>
      <c r="BG606" s="48"/>
      <c r="BH606" s="48"/>
      <c r="BI606" s="48"/>
      <c r="BJ606" s="117" t="s">
        <v>1167</v>
      </c>
      <c r="BK606" s="120" t="str">
        <f>VLOOKUP(Vertices[[#This Row],[State]],'Sentiment Classification'!E:G,3,FALSE)</f>
        <v>North</v>
      </c>
      <c r="BL606" s="65" t="str">
        <f>REPLACE(INDEX(GroupVertices[Group], MATCH(Vertices[[#This Row],[Vertex]],GroupVertices[Vertex],0)),1,1,"")</f>
        <v>orth</v>
      </c>
    </row>
    <row r="607" spans="1:64" x14ac:dyDescent="0.25">
      <c r="A607" s="64" t="s">
        <v>4510</v>
      </c>
      <c r="B607" s="79"/>
      <c r="C607" s="79"/>
      <c r="D607" s="87"/>
      <c r="E607" s="104"/>
      <c r="F607" s="75" t="s">
        <v>5109</v>
      </c>
      <c r="G607" s="105"/>
      <c r="H607" s="77"/>
      <c r="I607" s="90"/>
      <c r="J607" s="106"/>
      <c r="K607" s="77" t="s">
        <v>7678</v>
      </c>
      <c r="L607" s="107"/>
      <c r="M607" s="101">
        <v>3540.263916015625</v>
      </c>
      <c r="N607" s="101">
        <v>3608.558349609375</v>
      </c>
      <c r="O607" s="102"/>
      <c r="P607" s="103"/>
      <c r="Q607" s="103"/>
      <c r="R607" s="73"/>
      <c r="S607" s="48">
        <v>0</v>
      </c>
      <c r="T607" s="48">
        <v>1</v>
      </c>
      <c r="U607" s="49">
        <v>0</v>
      </c>
      <c r="V607" s="49">
        <v>9.0089999999999996E-3</v>
      </c>
      <c r="W607" s="49">
        <v>0</v>
      </c>
      <c r="X607" s="49">
        <v>0.54874500000000004</v>
      </c>
      <c r="Y607" s="49">
        <v>0</v>
      </c>
      <c r="Z607" s="49">
        <v>0</v>
      </c>
      <c r="AA607" s="91">
        <v>607</v>
      </c>
      <c r="AB607" s="91"/>
      <c r="AC607" s="92"/>
      <c r="AD607" s="66" t="s">
        <v>6157</v>
      </c>
      <c r="AE607" s="66">
        <v>188</v>
      </c>
      <c r="AF607" s="66">
        <v>32</v>
      </c>
      <c r="AG607" s="66">
        <v>12</v>
      </c>
      <c r="AH607" s="66">
        <v>44</v>
      </c>
      <c r="AI607" s="66"/>
      <c r="AJ607" s="66" t="s">
        <v>6464</v>
      </c>
      <c r="AK607" s="66" t="s">
        <v>6602</v>
      </c>
      <c r="AL607" s="66"/>
      <c r="AM607" s="66"/>
      <c r="AN607" s="68">
        <v>42581.656967592593</v>
      </c>
      <c r="AO607" s="69" t="s">
        <v>6861</v>
      </c>
      <c r="AP607" s="66" t="b">
        <v>1</v>
      </c>
      <c r="AQ607" s="66" t="b">
        <v>0</v>
      </c>
      <c r="AR607" s="66" t="b">
        <v>1</v>
      </c>
      <c r="AS607" s="66" t="s">
        <v>297</v>
      </c>
      <c r="AT607" s="66">
        <v>0</v>
      </c>
      <c r="AU607" s="66"/>
      <c r="AV607" s="66" t="b">
        <v>0</v>
      </c>
      <c r="AW607" s="66" t="s">
        <v>423</v>
      </c>
      <c r="AX607" s="69" t="s">
        <v>7311</v>
      </c>
      <c r="AY607" s="66" t="s">
        <v>66</v>
      </c>
      <c r="AZ607" s="48"/>
      <c r="BA607" s="48"/>
      <c r="BB607" s="48"/>
      <c r="BC607" s="48"/>
      <c r="BD607" s="48" t="s">
        <v>4857</v>
      </c>
      <c r="BE607" s="48" t="s">
        <v>4857</v>
      </c>
      <c r="BF607" s="118" t="s">
        <v>9002</v>
      </c>
      <c r="BG607" s="118" t="s">
        <v>9002</v>
      </c>
      <c r="BH607" s="118" t="s">
        <v>9331</v>
      </c>
      <c r="BI607" s="118" t="s">
        <v>9331</v>
      </c>
      <c r="BJ607" s="117" t="s">
        <v>1167</v>
      </c>
      <c r="BK607" s="120" t="str">
        <f>VLOOKUP(Vertices[[#This Row],[State]],'Sentiment Classification'!E:G,3,FALSE)</f>
        <v>North</v>
      </c>
      <c r="BL607" s="65" t="str">
        <f>REPLACE(INDEX(GroupVertices[Group], MATCH(Vertices[[#This Row],[Vertex]],GroupVertices[Vertex],0)),1,1,"")</f>
        <v>orth</v>
      </c>
    </row>
    <row r="608" spans="1:64" x14ac:dyDescent="0.25">
      <c r="A608" s="64" t="s">
        <v>4511</v>
      </c>
      <c r="B608" s="79"/>
      <c r="C608" s="79"/>
      <c r="D608" s="87"/>
      <c r="E608" s="104"/>
      <c r="F608" s="75" t="s">
        <v>5110</v>
      </c>
      <c r="G608" s="105"/>
      <c r="H608" s="77"/>
      <c r="I608" s="90"/>
      <c r="J608" s="106"/>
      <c r="K608" s="77" t="s">
        <v>7679</v>
      </c>
      <c r="L608" s="107"/>
      <c r="M608" s="101">
        <v>2464.63671875</v>
      </c>
      <c r="N608" s="101">
        <v>3703.81689453125</v>
      </c>
      <c r="O608" s="102"/>
      <c r="P608" s="103"/>
      <c r="Q608" s="103"/>
      <c r="R608" s="73"/>
      <c r="S608" s="48">
        <v>0</v>
      </c>
      <c r="T608" s="48">
        <v>2</v>
      </c>
      <c r="U608" s="49">
        <v>6</v>
      </c>
      <c r="V608" s="49">
        <v>0.16666700000000001</v>
      </c>
      <c r="W608" s="49">
        <v>0</v>
      </c>
      <c r="X608" s="49">
        <v>1.062994</v>
      </c>
      <c r="Y608" s="49">
        <v>0</v>
      </c>
      <c r="Z608" s="49">
        <v>0</v>
      </c>
      <c r="AA608" s="91">
        <v>608</v>
      </c>
      <c r="AB608" s="91"/>
      <c r="AC608" s="92"/>
      <c r="AD608" s="66" t="s">
        <v>6158</v>
      </c>
      <c r="AE608" s="66">
        <v>737</v>
      </c>
      <c r="AF608" s="66">
        <v>84</v>
      </c>
      <c r="AG608" s="66">
        <v>3571</v>
      </c>
      <c r="AH608" s="66">
        <v>4001</v>
      </c>
      <c r="AI608" s="66"/>
      <c r="AJ608" s="66" t="s">
        <v>6465</v>
      </c>
      <c r="AK608" s="66" t="s">
        <v>6603</v>
      </c>
      <c r="AL608" s="66"/>
      <c r="AM608" s="66"/>
      <c r="AN608" s="68">
        <v>42628.316840277781</v>
      </c>
      <c r="AO608" s="69" t="s">
        <v>6862</v>
      </c>
      <c r="AP608" s="66" t="b">
        <v>1</v>
      </c>
      <c r="AQ608" s="66" t="b">
        <v>0</v>
      </c>
      <c r="AR608" s="66" t="b">
        <v>0</v>
      </c>
      <c r="AS608" s="66" t="s">
        <v>297</v>
      </c>
      <c r="AT608" s="66">
        <v>1</v>
      </c>
      <c r="AU608" s="66"/>
      <c r="AV608" s="66" t="b">
        <v>0</v>
      </c>
      <c r="AW608" s="66" t="s">
        <v>423</v>
      </c>
      <c r="AX608" s="69" t="s">
        <v>7312</v>
      </c>
      <c r="AY608" s="66" t="s">
        <v>66</v>
      </c>
      <c r="AZ608" s="48" t="s">
        <v>4821</v>
      </c>
      <c r="BA608" s="48" t="s">
        <v>4821</v>
      </c>
      <c r="BB608" s="48" t="s">
        <v>525</v>
      </c>
      <c r="BC608" s="48" t="s">
        <v>525</v>
      </c>
      <c r="BD608" s="48"/>
      <c r="BE608" s="48"/>
      <c r="BF608" s="118" t="s">
        <v>9459</v>
      </c>
      <c r="BG608" s="118" t="s">
        <v>9461</v>
      </c>
      <c r="BH608" s="118" t="s">
        <v>9464</v>
      </c>
      <c r="BI608" s="118" t="s">
        <v>9465</v>
      </c>
      <c r="BJ608" s="117" t="s">
        <v>1167</v>
      </c>
      <c r="BK608" s="120" t="str">
        <f>VLOOKUP(Vertices[[#This Row],[State]],'Sentiment Classification'!E:G,3,FALSE)</f>
        <v>North</v>
      </c>
      <c r="BL608" s="65" t="str">
        <f>REPLACE(INDEX(GroupVertices[Group], MATCH(Vertices[[#This Row],[Vertex]],GroupVertices[Vertex],0)),1,1,"")</f>
        <v>orth</v>
      </c>
    </row>
    <row r="609" spans="1:64" x14ac:dyDescent="0.25">
      <c r="A609" s="64" t="s">
        <v>4625</v>
      </c>
      <c r="B609" s="79"/>
      <c r="C609" s="79"/>
      <c r="D609" s="87"/>
      <c r="E609" s="104"/>
      <c r="F609" s="75" t="s">
        <v>7000</v>
      </c>
      <c r="G609" s="105"/>
      <c r="H609" s="77"/>
      <c r="I609" s="90"/>
      <c r="J609" s="106"/>
      <c r="K609" s="77" t="s">
        <v>7680</v>
      </c>
      <c r="L609" s="107"/>
      <c r="M609" s="101">
        <v>1849.6650390625</v>
      </c>
      <c r="N609" s="101">
        <v>3601.89111328125</v>
      </c>
      <c r="O609" s="102"/>
      <c r="P609" s="103"/>
      <c r="Q609" s="103"/>
      <c r="R609" s="73"/>
      <c r="S609" s="48">
        <v>1</v>
      </c>
      <c r="T609" s="48">
        <v>0</v>
      </c>
      <c r="U609" s="49">
        <v>0</v>
      </c>
      <c r="V609" s="49">
        <v>0.111111</v>
      </c>
      <c r="W609" s="49">
        <v>0</v>
      </c>
      <c r="X609" s="49">
        <v>0.60177199999999997</v>
      </c>
      <c r="Y609" s="49">
        <v>0</v>
      </c>
      <c r="Z609" s="49">
        <v>0</v>
      </c>
      <c r="AA609" s="91">
        <v>609</v>
      </c>
      <c r="AB609" s="91"/>
      <c r="AC609" s="92"/>
      <c r="AD609" s="66" t="s">
        <v>6159</v>
      </c>
      <c r="AE609" s="66">
        <v>816</v>
      </c>
      <c r="AF609" s="66">
        <v>95420</v>
      </c>
      <c r="AG609" s="66">
        <v>41893</v>
      </c>
      <c r="AH609" s="66">
        <v>15189</v>
      </c>
      <c r="AI609" s="66">
        <v>14400</v>
      </c>
      <c r="AJ609" s="66" t="s">
        <v>6466</v>
      </c>
      <c r="AK609" s="66" t="s">
        <v>6604</v>
      </c>
      <c r="AL609" s="69" t="s">
        <v>6702</v>
      </c>
      <c r="AM609" s="66" t="s">
        <v>6737</v>
      </c>
      <c r="AN609" s="68">
        <v>40189.55059027778</v>
      </c>
      <c r="AO609" s="69" t="s">
        <v>6863</v>
      </c>
      <c r="AP609" s="66" t="b">
        <v>0</v>
      </c>
      <c r="AQ609" s="66" t="b">
        <v>0</v>
      </c>
      <c r="AR609" s="66" t="b">
        <v>0</v>
      </c>
      <c r="AS609" s="66" t="s">
        <v>297</v>
      </c>
      <c r="AT609" s="66">
        <v>486</v>
      </c>
      <c r="AU609" s="69" t="s">
        <v>408</v>
      </c>
      <c r="AV609" s="66" t="b">
        <v>1</v>
      </c>
      <c r="AW609" s="66" t="s">
        <v>423</v>
      </c>
      <c r="AX609" s="69" t="s">
        <v>7313</v>
      </c>
      <c r="AY609" s="66" t="s">
        <v>65</v>
      </c>
      <c r="AZ609" s="48"/>
      <c r="BA609" s="48"/>
      <c r="BB609" s="48"/>
      <c r="BC609" s="48"/>
      <c r="BD609" s="48"/>
      <c r="BE609" s="48"/>
      <c r="BF609" s="48"/>
      <c r="BG609" s="48"/>
      <c r="BH609" s="48"/>
      <c r="BI609" s="48"/>
      <c r="BJ609" s="117" t="s">
        <v>1167</v>
      </c>
      <c r="BK609" s="120" t="str">
        <f>VLOOKUP(Vertices[[#This Row],[State]],'Sentiment Classification'!E:G,3,FALSE)</f>
        <v>North</v>
      </c>
      <c r="BL609" s="65" t="str">
        <f>REPLACE(INDEX(GroupVertices[Group], MATCH(Vertices[[#This Row],[Vertex]],GroupVertices[Vertex],0)),1,1,"")</f>
        <v>orth</v>
      </c>
    </row>
    <row r="610" spans="1:64" x14ac:dyDescent="0.25">
      <c r="A610" s="64" t="s">
        <v>4568</v>
      </c>
      <c r="B610" s="79"/>
      <c r="C610" s="79"/>
      <c r="D610" s="87"/>
      <c r="E610" s="104"/>
      <c r="F610" s="75" t="s">
        <v>5132</v>
      </c>
      <c r="G610" s="105"/>
      <c r="H610" s="77"/>
      <c r="I610" s="90"/>
      <c r="J610" s="106"/>
      <c r="K610" s="77" t="s">
        <v>7681</v>
      </c>
      <c r="L610" s="107"/>
      <c r="M610" s="101">
        <v>3058.74462890625</v>
      </c>
      <c r="N610" s="101">
        <v>3950.624267578125</v>
      </c>
      <c r="O610" s="102"/>
      <c r="P610" s="103"/>
      <c r="Q610" s="103"/>
      <c r="R610" s="73"/>
      <c r="S610" s="48">
        <v>2</v>
      </c>
      <c r="T610" s="48">
        <v>1</v>
      </c>
      <c r="U610" s="49">
        <v>8</v>
      </c>
      <c r="V610" s="49">
        <v>0.2</v>
      </c>
      <c r="W610" s="49">
        <v>0</v>
      </c>
      <c r="X610" s="49">
        <v>1.417014</v>
      </c>
      <c r="Y610" s="49">
        <v>0.16666666666666666</v>
      </c>
      <c r="Z610" s="49">
        <v>0</v>
      </c>
      <c r="AA610" s="91">
        <v>610</v>
      </c>
      <c r="AB610" s="91"/>
      <c r="AC610" s="92"/>
      <c r="AD610" s="66" t="s">
        <v>6160</v>
      </c>
      <c r="AE610" s="66">
        <v>1729</v>
      </c>
      <c r="AF610" s="66">
        <v>29529737</v>
      </c>
      <c r="AG610" s="66">
        <v>14940</v>
      </c>
      <c r="AH610" s="66">
        <v>0</v>
      </c>
      <c r="AI610" s="66">
        <v>19800</v>
      </c>
      <c r="AJ610" s="66" t="s">
        <v>6467</v>
      </c>
      <c r="AK610" s="66" t="s">
        <v>365</v>
      </c>
      <c r="AL610" s="69" t="s">
        <v>6703</v>
      </c>
      <c r="AM610" s="66" t="s">
        <v>363</v>
      </c>
      <c r="AN610" s="68">
        <v>39823.72148148148</v>
      </c>
      <c r="AO610" s="69" t="s">
        <v>6864</v>
      </c>
      <c r="AP610" s="66" t="b">
        <v>0</v>
      </c>
      <c r="AQ610" s="66" t="b">
        <v>0</v>
      </c>
      <c r="AR610" s="66" t="b">
        <v>0</v>
      </c>
      <c r="AS610" s="66" t="s">
        <v>297</v>
      </c>
      <c r="AT610" s="66">
        <v>20683</v>
      </c>
      <c r="AU610" s="69" t="s">
        <v>6965</v>
      </c>
      <c r="AV610" s="66" t="b">
        <v>1</v>
      </c>
      <c r="AW610" s="66" t="s">
        <v>423</v>
      </c>
      <c r="AX610" s="69" t="s">
        <v>7314</v>
      </c>
      <c r="AY610" s="66" t="s">
        <v>66</v>
      </c>
      <c r="AZ610" s="48"/>
      <c r="BA610" s="48"/>
      <c r="BB610" s="48"/>
      <c r="BC610" s="48"/>
      <c r="BD610" s="48"/>
      <c r="BE610" s="48"/>
      <c r="BF610" s="118" t="s">
        <v>9016</v>
      </c>
      <c r="BG610" s="118" t="s">
        <v>9016</v>
      </c>
      <c r="BH610" s="118" t="s">
        <v>9345</v>
      </c>
      <c r="BI610" s="118" t="s">
        <v>9345</v>
      </c>
      <c r="BJ610" s="117" t="s">
        <v>1167</v>
      </c>
      <c r="BK610" s="120" t="str">
        <f>VLOOKUP(Vertices[[#This Row],[State]],'Sentiment Classification'!E:G,3,FALSE)</f>
        <v>North</v>
      </c>
      <c r="BL610" s="65" t="str">
        <f>REPLACE(INDEX(GroupVertices[Group], MATCH(Vertices[[#This Row],[Vertex]],GroupVertices[Vertex],0)),1,1,"")</f>
        <v>orth</v>
      </c>
    </row>
    <row r="611" spans="1:64" x14ac:dyDescent="0.25">
      <c r="A611" s="64" t="s">
        <v>4512</v>
      </c>
      <c r="B611" s="79"/>
      <c r="C611" s="79"/>
      <c r="D611" s="87"/>
      <c r="E611" s="104"/>
      <c r="F611" s="75" t="s">
        <v>5111</v>
      </c>
      <c r="G611" s="105"/>
      <c r="H611" s="77"/>
      <c r="I611" s="90"/>
      <c r="J611" s="106"/>
      <c r="K611" s="77" t="s">
        <v>7682</v>
      </c>
      <c r="L611" s="107"/>
      <c r="M611" s="101">
        <v>2879.0693359375</v>
      </c>
      <c r="N611" s="101">
        <v>3499.06982421875</v>
      </c>
      <c r="O611" s="102"/>
      <c r="P611" s="103"/>
      <c r="Q611" s="103"/>
      <c r="R611" s="73"/>
      <c r="S611" s="48">
        <v>0</v>
      </c>
      <c r="T611" s="48">
        <v>1</v>
      </c>
      <c r="U611" s="49">
        <v>0</v>
      </c>
      <c r="V611" s="49">
        <v>1.0889999999999999E-3</v>
      </c>
      <c r="W611" s="49">
        <v>3.0000000000000001E-5</v>
      </c>
      <c r="X611" s="49">
        <v>0.42771599999999999</v>
      </c>
      <c r="Y611" s="49">
        <v>0</v>
      </c>
      <c r="Z611" s="49">
        <v>0</v>
      </c>
      <c r="AA611" s="91">
        <v>611</v>
      </c>
      <c r="AB611" s="91"/>
      <c r="AC611" s="92"/>
      <c r="AD611" s="66" t="s">
        <v>6161</v>
      </c>
      <c r="AE611" s="66">
        <v>176</v>
      </c>
      <c r="AF611" s="66">
        <v>10</v>
      </c>
      <c r="AG611" s="66">
        <v>134</v>
      </c>
      <c r="AH611" s="66">
        <v>41</v>
      </c>
      <c r="AI611" s="66"/>
      <c r="AJ611" s="66"/>
      <c r="AK611" s="66"/>
      <c r="AL611" s="66"/>
      <c r="AM611" s="66"/>
      <c r="AN611" s="68">
        <v>42763.521678240744</v>
      </c>
      <c r="AO611" s="66"/>
      <c r="AP611" s="66" t="b">
        <v>1</v>
      </c>
      <c r="AQ611" s="66" t="b">
        <v>0</v>
      </c>
      <c r="AR611" s="66" t="b">
        <v>0</v>
      </c>
      <c r="AS611" s="66" t="s">
        <v>297</v>
      </c>
      <c r="AT611" s="66">
        <v>0</v>
      </c>
      <c r="AU611" s="66"/>
      <c r="AV611" s="66" t="b">
        <v>0</v>
      </c>
      <c r="AW611" s="66" t="s">
        <v>423</v>
      </c>
      <c r="AX611" s="69" t="s">
        <v>7315</v>
      </c>
      <c r="AY611" s="66" t="s">
        <v>66</v>
      </c>
      <c r="AZ611" s="48"/>
      <c r="BA611" s="48"/>
      <c r="BB611" s="48"/>
      <c r="BC611" s="48"/>
      <c r="BD611" s="48"/>
      <c r="BE611" s="48"/>
      <c r="BF611" s="118" t="s">
        <v>9017</v>
      </c>
      <c r="BG611" s="118" t="s">
        <v>9017</v>
      </c>
      <c r="BH611" s="118" t="s">
        <v>9346</v>
      </c>
      <c r="BI611" s="118" t="s">
        <v>9346</v>
      </c>
      <c r="BJ611" s="117" t="s">
        <v>1167</v>
      </c>
      <c r="BK611" s="120" t="str">
        <f>VLOOKUP(Vertices[[#This Row],[State]],'Sentiment Classification'!E:G,3,FALSE)</f>
        <v>North</v>
      </c>
      <c r="BL611" s="65" t="str">
        <f>REPLACE(INDEX(GroupVertices[Group], MATCH(Vertices[[#This Row],[Vertex]],GroupVertices[Vertex],0)),1,1,"")</f>
        <v>orth</v>
      </c>
    </row>
    <row r="612" spans="1:64" x14ac:dyDescent="0.25">
      <c r="A612" s="64" t="s">
        <v>4513</v>
      </c>
      <c r="B612" s="79"/>
      <c r="C612" s="79"/>
      <c r="D612" s="87"/>
      <c r="E612" s="104"/>
      <c r="F612" s="75" t="s">
        <v>7001</v>
      </c>
      <c r="G612" s="105"/>
      <c r="H612" s="77"/>
      <c r="I612" s="90"/>
      <c r="J612" s="106"/>
      <c r="K612" s="77" t="s">
        <v>7683</v>
      </c>
      <c r="L612" s="107"/>
      <c r="M612" s="101">
        <v>2301.771728515625</v>
      </c>
      <c r="N612" s="101">
        <v>2941.115478515625</v>
      </c>
      <c r="O612" s="102"/>
      <c r="P612" s="103"/>
      <c r="Q612" s="103"/>
      <c r="R612" s="73"/>
      <c r="S612" s="48">
        <v>0</v>
      </c>
      <c r="T612" s="48">
        <v>1</v>
      </c>
      <c r="U612" s="49">
        <v>0</v>
      </c>
      <c r="V612" s="49">
        <v>1.8867999999999999E-2</v>
      </c>
      <c r="W612" s="49">
        <v>0</v>
      </c>
      <c r="X612" s="49">
        <v>0.55755699999999997</v>
      </c>
      <c r="Y612" s="49">
        <v>0</v>
      </c>
      <c r="Z612" s="49">
        <v>0</v>
      </c>
      <c r="AA612" s="91">
        <v>612</v>
      </c>
      <c r="AB612" s="91"/>
      <c r="AC612" s="92"/>
      <c r="AD612" s="66" t="s">
        <v>6162</v>
      </c>
      <c r="AE612" s="66">
        <v>892</v>
      </c>
      <c r="AF612" s="66">
        <v>38961</v>
      </c>
      <c r="AG612" s="66">
        <v>6335</v>
      </c>
      <c r="AH612" s="66">
        <v>12900</v>
      </c>
      <c r="AI612" s="66">
        <v>3600</v>
      </c>
      <c r="AJ612" s="66" t="s">
        <v>6468</v>
      </c>
      <c r="AK612" s="66" t="s">
        <v>6605</v>
      </c>
      <c r="AL612" s="69" t="s">
        <v>6704</v>
      </c>
      <c r="AM612" s="66" t="s">
        <v>1909</v>
      </c>
      <c r="AN612" s="68">
        <v>40500.818078703705</v>
      </c>
      <c r="AO612" s="69" t="s">
        <v>6865</v>
      </c>
      <c r="AP612" s="66" t="b">
        <v>0</v>
      </c>
      <c r="AQ612" s="66" t="b">
        <v>0</v>
      </c>
      <c r="AR612" s="66" t="b">
        <v>1</v>
      </c>
      <c r="AS612" s="66" t="s">
        <v>297</v>
      </c>
      <c r="AT612" s="66">
        <v>169</v>
      </c>
      <c r="AU612" s="69" t="s">
        <v>6966</v>
      </c>
      <c r="AV612" s="66" t="b">
        <v>1</v>
      </c>
      <c r="AW612" s="66" t="s">
        <v>423</v>
      </c>
      <c r="AX612" s="69" t="s">
        <v>7316</v>
      </c>
      <c r="AY612" s="66" t="s">
        <v>66</v>
      </c>
      <c r="AZ612" s="48"/>
      <c r="BA612" s="48"/>
      <c r="BB612" s="48"/>
      <c r="BC612" s="48"/>
      <c r="BD612" s="48" t="s">
        <v>4864</v>
      </c>
      <c r="BE612" s="48" t="s">
        <v>4864</v>
      </c>
      <c r="BF612" s="118" t="s">
        <v>9018</v>
      </c>
      <c r="BG612" s="118" t="s">
        <v>9018</v>
      </c>
      <c r="BH612" s="118" t="s">
        <v>9347</v>
      </c>
      <c r="BI612" s="118" t="s">
        <v>9347</v>
      </c>
      <c r="BJ612" s="117" t="s">
        <v>1167</v>
      </c>
      <c r="BK612" s="120" t="str">
        <f>VLOOKUP(Vertices[[#This Row],[State]],'Sentiment Classification'!E:G,3,FALSE)</f>
        <v>North</v>
      </c>
      <c r="BL612" s="65" t="str">
        <f>REPLACE(INDEX(GroupVertices[Group], MATCH(Vertices[[#This Row],[Vertex]],GroupVertices[Vertex],0)),1,1,"")</f>
        <v>orth</v>
      </c>
    </row>
    <row r="613" spans="1:64" x14ac:dyDescent="0.25">
      <c r="A613" s="64" t="s">
        <v>4514</v>
      </c>
      <c r="B613" s="79"/>
      <c r="C613" s="79"/>
      <c r="D613" s="87"/>
      <c r="E613" s="104"/>
      <c r="F613" s="75" t="s">
        <v>7002</v>
      </c>
      <c r="G613" s="105"/>
      <c r="H613" s="77"/>
      <c r="I613" s="90"/>
      <c r="J613" s="106"/>
      <c r="K613" s="77" t="s">
        <v>7684</v>
      </c>
      <c r="L613" s="107"/>
      <c r="M613" s="101">
        <v>3133.71923828125</v>
      </c>
      <c r="N613" s="101">
        <v>3026.96630859375</v>
      </c>
      <c r="O613" s="102"/>
      <c r="P613" s="103"/>
      <c r="Q613" s="103"/>
      <c r="R613" s="73"/>
      <c r="S613" s="48">
        <v>0</v>
      </c>
      <c r="T613" s="48">
        <v>1</v>
      </c>
      <c r="U613" s="49">
        <v>0</v>
      </c>
      <c r="V613" s="49">
        <v>1.8867999999999999E-2</v>
      </c>
      <c r="W613" s="49">
        <v>0</v>
      </c>
      <c r="X613" s="49">
        <v>0.55755699999999997</v>
      </c>
      <c r="Y613" s="49">
        <v>0</v>
      </c>
      <c r="Z613" s="49">
        <v>0</v>
      </c>
      <c r="AA613" s="91">
        <v>613</v>
      </c>
      <c r="AB613" s="91"/>
      <c r="AC613" s="92"/>
      <c r="AD613" s="66" t="s">
        <v>6163</v>
      </c>
      <c r="AE613" s="66">
        <v>10</v>
      </c>
      <c r="AF613" s="66">
        <v>114</v>
      </c>
      <c r="AG613" s="66">
        <v>942</v>
      </c>
      <c r="AH613" s="66">
        <v>588</v>
      </c>
      <c r="AI613" s="66"/>
      <c r="AJ613" s="66" t="s">
        <v>6469</v>
      </c>
      <c r="AK613" s="66" t="s">
        <v>1163</v>
      </c>
      <c r="AL613" s="69" t="s">
        <v>6705</v>
      </c>
      <c r="AM613" s="66"/>
      <c r="AN613" s="68">
        <v>42845.353877314818</v>
      </c>
      <c r="AO613" s="69" t="s">
        <v>6866</v>
      </c>
      <c r="AP613" s="66" t="b">
        <v>1</v>
      </c>
      <c r="AQ613" s="66" t="b">
        <v>0</v>
      </c>
      <c r="AR613" s="66" t="b">
        <v>0</v>
      </c>
      <c r="AS613" s="66" t="s">
        <v>297</v>
      </c>
      <c r="AT613" s="66">
        <v>0</v>
      </c>
      <c r="AU613" s="66"/>
      <c r="AV613" s="66" t="b">
        <v>0</v>
      </c>
      <c r="AW613" s="66" t="s">
        <v>423</v>
      </c>
      <c r="AX613" s="69" t="s">
        <v>7317</v>
      </c>
      <c r="AY613" s="66" t="s">
        <v>66</v>
      </c>
      <c r="AZ613" s="48"/>
      <c r="BA613" s="48"/>
      <c r="BB613" s="48"/>
      <c r="BC613" s="48"/>
      <c r="BD613" s="48" t="s">
        <v>4864</v>
      </c>
      <c r="BE613" s="48" t="s">
        <v>4864</v>
      </c>
      <c r="BF613" s="118" t="s">
        <v>9018</v>
      </c>
      <c r="BG613" s="118" t="s">
        <v>9018</v>
      </c>
      <c r="BH613" s="118" t="s">
        <v>9347</v>
      </c>
      <c r="BI613" s="118" t="s">
        <v>9347</v>
      </c>
      <c r="BJ613" s="117" t="s">
        <v>1167</v>
      </c>
      <c r="BK613" s="120" t="str">
        <f>VLOOKUP(Vertices[[#This Row],[State]],'Sentiment Classification'!E:G,3,FALSE)</f>
        <v>North</v>
      </c>
      <c r="BL613" s="65" t="str">
        <f>REPLACE(INDEX(GroupVertices[Group], MATCH(Vertices[[#This Row],[Vertex]],GroupVertices[Vertex],0)),1,1,"")</f>
        <v>orth</v>
      </c>
    </row>
    <row r="614" spans="1:64" x14ac:dyDescent="0.25">
      <c r="A614" s="64" t="s">
        <v>4515</v>
      </c>
      <c r="B614" s="79"/>
      <c r="C614" s="79"/>
      <c r="D614" s="87"/>
      <c r="E614" s="104"/>
      <c r="F614" s="75" t="s">
        <v>7003</v>
      </c>
      <c r="G614" s="105"/>
      <c r="H614" s="77"/>
      <c r="I614" s="90"/>
      <c r="J614" s="106"/>
      <c r="K614" s="77" t="s">
        <v>7685</v>
      </c>
      <c r="L614" s="107"/>
      <c r="M614" s="101">
        <v>5837.5068359375</v>
      </c>
      <c r="N614" s="101">
        <v>9231.7578125</v>
      </c>
      <c r="O614" s="102"/>
      <c r="P614" s="103"/>
      <c r="Q614" s="103"/>
      <c r="R614" s="73"/>
      <c r="S614" s="48"/>
      <c r="T614" s="48"/>
      <c r="U614" s="49"/>
      <c r="V614" s="49"/>
      <c r="W614" s="49"/>
      <c r="X614" s="49"/>
      <c r="Y614" s="49"/>
      <c r="Z614" s="49"/>
      <c r="AA614" s="91">
        <v>614</v>
      </c>
      <c r="AB614" s="91"/>
      <c r="AC614" s="92"/>
      <c r="AD614" s="66" t="s">
        <v>6164</v>
      </c>
      <c r="AE614" s="66">
        <v>879</v>
      </c>
      <c r="AF614" s="66">
        <v>262</v>
      </c>
      <c r="AG614" s="66">
        <v>195106</v>
      </c>
      <c r="AH614" s="66">
        <v>11</v>
      </c>
      <c r="AI614" s="66">
        <v>7200</v>
      </c>
      <c r="AJ614" s="66" t="s">
        <v>6470</v>
      </c>
      <c r="AK614" s="66"/>
      <c r="AL614" s="66"/>
      <c r="AM614" s="66" t="s">
        <v>6735</v>
      </c>
      <c r="AN614" s="68">
        <v>40730.583761574075</v>
      </c>
      <c r="AO614" s="66"/>
      <c r="AP614" s="66" t="b">
        <v>0</v>
      </c>
      <c r="AQ614" s="66" t="b">
        <v>0</v>
      </c>
      <c r="AR614" s="66" t="b">
        <v>1</v>
      </c>
      <c r="AS614" s="66" t="s">
        <v>297</v>
      </c>
      <c r="AT614" s="66">
        <v>35</v>
      </c>
      <c r="AU614" s="69" t="s">
        <v>6967</v>
      </c>
      <c r="AV614" s="66" t="b">
        <v>0</v>
      </c>
      <c r="AW614" s="66" t="s">
        <v>423</v>
      </c>
      <c r="AX614" s="69" t="s">
        <v>7318</v>
      </c>
      <c r="AY614" s="66" t="s">
        <v>66</v>
      </c>
      <c r="AZ614" s="48"/>
      <c r="BA614" s="48"/>
      <c r="BB614" s="48"/>
      <c r="BC614" s="48"/>
      <c r="BD614" s="48"/>
      <c r="BE614" s="48"/>
      <c r="BF614" s="118"/>
      <c r="BG614" s="118"/>
      <c r="BH614" s="118"/>
      <c r="BI614" s="118"/>
      <c r="BJ614" s="117" t="s">
        <v>1167</v>
      </c>
      <c r="BK614" s="120" t="str">
        <f>VLOOKUP(Vertices[[#This Row],[State]],'Sentiment Classification'!E:G,3,FALSE)</f>
        <v>North</v>
      </c>
      <c r="BL614" s="65" t="s">
        <v>9475</v>
      </c>
    </row>
    <row r="615" spans="1:64" x14ac:dyDescent="0.25">
      <c r="A615" s="64" t="s">
        <v>4516</v>
      </c>
      <c r="B615" s="79"/>
      <c r="C615" s="79"/>
      <c r="D615" s="87"/>
      <c r="E615" s="104"/>
      <c r="F615" s="75" t="s">
        <v>7004</v>
      </c>
      <c r="G615" s="105"/>
      <c r="H615" s="77"/>
      <c r="I615" s="90"/>
      <c r="J615" s="106"/>
      <c r="K615" s="77" t="s">
        <v>7686</v>
      </c>
      <c r="L615" s="107"/>
      <c r="M615" s="101">
        <v>3243.098388671875</v>
      </c>
      <c r="N615" s="101">
        <v>4472.6298828125</v>
      </c>
      <c r="O615" s="102"/>
      <c r="P615" s="103"/>
      <c r="Q615" s="103"/>
      <c r="R615" s="73"/>
      <c r="S615" s="48">
        <v>0</v>
      </c>
      <c r="T615" s="48">
        <v>1</v>
      </c>
      <c r="U615" s="49">
        <v>0</v>
      </c>
      <c r="V615" s="49">
        <v>1.8867999999999999E-2</v>
      </c>
      <c r="W615" s="49">
        <v>0</v>
      </c>
      <c r="X615" s="49">
        <v>0.55755699999999997</v>
      </c>
      <c r="Y615" s="49">
        <v>0</v>
      </c>
      <c r="Z615" s="49">
        <v>0</v>
      </c>
      <c r="AA615" s="91">
        <v>615</v>
      </c>
      <c r="AB615" s="91"/>
      <c r="AC615" s="92"/>
      <c r="AD615" s="66" t="s">
        <v>6165</v>
      </c>
      <c r="AE615" s="66">
        <v>335</v>
      </c>
      <c r="AF615" s="66">
        <v>106</v>
      </c>
      <c r="AG615" s="66">
        <v>1264</v>
      </c>
      <c r="AH615" s="66">
        <v>107</v>
      </c>
      <c r="AI615" s="66">
        <v>-36000</v>
      </c>
      <c r="AJ615" s="66"/>
      <c r="AK615" s="66"/>
      <c r="AL615" s="66"/>
      <c r="AM615" s="66" t="s">
        <v>389</v>
      </c>
      <c r="AN615" s="68">
        <v>39903.16128472222</v>
      </c>
      <c r="AO615" s="66"/>
      <c r="AP615" s="66" t="b">
        <v>1</v>
      </c>
      <c r="AQ615" s="66" t="b">
        <v>0</v>
      </c>
      <c r="AR615" s="66" t="b">
        <v>1</v>
      </c>
      <c r="AS615" s="66" t="s">
        <v>297</v>
      </c>
      <c r="AT615" s="66">
        <v>4</v>
      </c>
      <c r="AU615" s="69" t="s">
        <v>409</v>
      </c>
      <c r="AV615" s="66" t="b">
        <v>0</v>
      </c>
      <c r="AW615" s="66" t="s">
        <v>423</v>
      </c>
      <c r="AX615" s="69" t="s">
        <v>7319</v>
      </c>
      <c r="AY615" s="66" t="s">
        <v>66</v>
      </c>
      <c r="AZ615" s="48"/>
      <c r="BA615" s="48"/>
      <c r="BB615" s="48"/>
      <c r="BC615" s="48"/>
      <c r="BD615" s="48" t="s">
        <v>4864</v>
      </c>
      <c r="BE615" s="48" t="s">
        <v>4864</v>
      </c>
      <c r="BF615" s="118" t="s">
        <v>9018</v>
      </c>
      <c r="BG615" s="118" t="s">
        <v>9018</v>
      </c>
      <c r="BH615" s="118" t="s">
        <v>9347</v>
      </c>
      <c r="BI615" s="118" t="s">
        <v>9347</v>
      </c>
      <c r="BJ615" s="117" t="s">
        <v>1167</v>
      </c>
      <c r="BK615" s="120" t="str">
        <f>VLOOKUP(Vertices[[#This Row],[State]],'Sentiment Classification'!E:G,3,FALSE)</f>
        <v>North</v>
      </c>
      <c r="BL615" s="65" t="str">
        <f>REPLACE(INDEX(GroupVertices[Group], MATCH(Vertices[[#This Row],[Vertex]],GroupVertices[Vertex],0)),1,1,"")</f>
        <v>orth</v>
      </c>
    </row>
    <row r="616" spans="1:64" x14ac:dyDescent="0.25">
      <c r="A616" s="64" t="s">
        <v>4517</v>
      </c>
      <c r="B616" s="79"/>
      <c r="C616" s="79"/>
      <c r="D616" s="87"/>
      <c r="E616" s="104"/>
      <c r="F616" s="75" t="s">
        <v>7005</v>
      </c>
      <c r="G616" s="105"/>
      <c r="H616" s="77"/>
      <c r="I616" s="90"/>
      <c r="J616" s="106"/>
      <c r="K616" s="77" t="s">
        <v>7687</v>
      </c>
      <c r="L616" s="107"/>
      <c r="M616" s="101">
        <v>5850.5908203125</v>
      </c>
      <c r="N616" s="101">
        <v>9059.4208984375</v>
      </c>
      <c r="O616" s="102"/>
      <c r="P616" s="103"/>
      <c r="Q616" s="103"/>
      <c r="R616" s="73"/>
      <c r="S616" s="48"/>
      <c r="T616" s="48"/>
      <c r="U616" s="49"/>
      <c r="V616" s="49"/>
      <c r="W616" s="49"/>
      <c r="X616" s="49"/>
      <c r="Y616" s="49"/>
      <c r="Z616" s="49"/>
      <c r="AA616" s="91">
        <v>616</v>
      </c>
      <c r="AB616" s="91"/>
      <c r="AC616" s="92"/>
      <c r="AD616" s="66" t="s">
        <v>6166</v>
      </c>
      <c r="AE616" s="66">
        <v>1369</v>
      </c>
      <c r="AF616" s="66">
        <v>360</v>
      </c>
      <c r="AG616" s="66">
        <v>3614</v>
      </c>
      <c r="AH616" s="66">
        <v>0</v>
      </c>
      <c r="AI616" s="66"/>
      <c r="AJ616" s="66" t="s">
        <v>6471</v>
      </c>
      <c r="AK616" s="66" t="s">
        <v>364</v>
      </c>
      <c r="AL616" s="69" t="s">
        <v>6706</v>
      </c>
      <c r="AM616" s="66"/>
      <c r="AN616" s="68">
        <v>42710.456203703703</v>
      </c>
      <c r="AO616" s="69" t="s">
        <v>6867</v>
      </c>
      <c r="AP616" s="66" t="b">
        <v>1</v>
      </c>
      <c r="AQ616" s="66" t="b">
        <v>0</v>
      </c>
      <c r="AR616" s="66" t="b">
        <v>0</v>
      </c>
      <c r="AS616" s="66" t="s">
        <v>297</v>
      </c>
      <c r="AT616" s="66">
        <v>3</v>
      </c>
      <c r="AU616" s="66"/>
      <c r="AV616" s="66" t="b">
        <v>0</v>
      </c>
      <c r="AW616" s="66" t="s">
        <v>423</v>
      </c>
      <c r="AX616" s="69" t="s">
        <v>7320</v>
      </c>
      <c r="AY616" s="66" t="s">
        <v>66</v>
      </c>
      <c r="AZ616" s="48"/>
      <c r="BA616" s="48"/>
      <c r="BB616" s="48"/>
      <c r="BC616" s="48"/>
      <c r="BD616" s="48"/>
      <c r="BE616" s="48"/>
      <c r="BF616" s="118"/>
      <c r="BG616" s="118"/>
      <c r="BH616" s="118"/>
      <c r="BI616" s="118"/>
      <c r="BJ616" s="117" t="s">
        <v>1167</v>
      </c>
      <c r="BK616" s="120" t="str">
        <f>VLOOKUP(Vertices[[#This Row],[State]],'Sentiment Classification'!E:G,3,FALSE)</f>
        <v>North</v>
      </c>
      <c r="BL616" s="65" t="s">
        <v>9475</v>
      </c>
    </row>
    <row r="617" spans="1:64" x14ac:dyDescent="0.25">
      <c r="A617" s="64" t="s">
        <v>4518</v>
      </c>
      <c r="B617" s="79"/>
      <c r="C617" s="79"/>
      <c r="D617" s="87"/>
      <c r="E617" s="104"/>
      <c r="F617" s="75" t="s">
        <v>7006</v>
      </c>
      <c r="G617" s="105"/>
      <c r="H617" s="77"/>
      <c r="I617" s="90"/>
      <c r="J617" s="106"/>
      <c r="K617" s="77" t="s">
        <v>7688</v>
      </c>
      <c r="L617" s="107"/>
      <c r="M617" s="101">
        <v>2620.173583984375</v>
      </c>
      <c r="N617" s="101">
        <v>3293.70166015625</v>
      </c>
      <c r="O617" s="102"/>
      <c r="P617" s="103"/>
      <c r="Q617" s="103"/>
      <c r="R617" s="73"/>
      <c r="S617" s="48">
        <v>0</v>
      </c>
      <c r="T617" s="48">
        <v>1</v>
      </c>
      <c r="U617" s="49">
        <v>0</v>
      </c>
      <c r="V617" s="49">
        <v>1.8867999999999999E-2</v>
      </c>
      <c r="W617" s="49">
        <v>0</v>
      </c>
      <c r="X617" s="49">
        <v>0.55755699999999997</v>
      </c>
      <c r="Y617" s="49">
        <v>0</v>
      </c>
      <c r="Z617" s="49">
        <v>0</v>
      </c>
      <c r="AA617" s="91">
        <v>617</v>
      </c>
      <c r="AB617" s="91"/>
      <c r="AC617" s="92"/>
      <c r="AD617" s="66" t="s">
        <v>6167</v>
      </c>
      <c r="AE617" s="66">
        <v>266</v>
      </c>
      <c r="AF617" s="66">
        <v>60</v>
      </c>
      <c r="AG617" s="66">
        <v>206</v>
      </c>
      <c r="AH617" s="66">
        <v>701</v>
      </c>
      <c r="AI617" s="66"/>
      <c r="AJ617" s="66" t="s">
        <v>6472</v>
      </c>
      <c r="AK617" s="66" t="s">
        <v>2673</v>
      </c>
      <c r="AL617" s="66"/>
      <c r="AM617" s="66"/>
      <c r="AN617" s="68">
        <v>42827.344525462962</v>
      </c>
      <c r="AO617" s="69" t="s">
        <v>6868</v>
      </c>
      <c r="AP617" s="66" t="b">
        <v>1</v>
      </c>
      <c r="AQ617" s="66" t="b">
        <v>0</v>
      </c>
      <c r="AR617" s="66" t="b">
        <v>0</v>
      </c>
      <c r="AS617" s="66" t="s">
        <v>297</v>
      </c>
      <c r="AT617" s="66">
        <v>0</v>
      </c>
      <c r="AU617" s="66"/>
      <c r="AV617" s="66" t="b">
        <v>0</v>
      </c>
      <c r="AW617" s="66" t="s">
        <v>423</v>
      </c>
      <c r="AX617" s="69" t="s">
        <v>7321</v>
      </c>
      <c r="AY617" s="66" t="s">
        <v>66</v>
      </c>
      <c r="AZ617" s="48"/>
      <c r="BA617" s="48"/>
      <c r="BB617" s="48"/>
      <c r="BC617" s="48"/>
      <c r="BD617" s="48" t="s">
        <v>4864</v>
      </c>
      <c r="BE617" s="48" t="s">
        <v>4864</v>
      </c>
      <c r="BF617" s="118" t="s">
        <v>9018</v>
      </c>
      <c r="BG617" s="118" t="s">
        <v>9018</v>
      </c>
      <c r="BH617" s="118" t="s">
        <v>9347</v>
      </c>
      <c r="BI617" s="118" t="s">
        <v>9347</v>
      </c>
      <c r="BJ617" s="117" t="s">
        <v>1167</v>
      </c>
      <c r="BK617" s="120" t="str">
        <f>VLOOKUP(Vertices[[#This Row],[State]],'Sentiment Classification'!E:G,3,FALSE)</f>
        <v>North</v>
      </c>
      <c r="BL617" s="65" t="str">
        <f>REPLACE(INDEX(GroupVertices[Group], MATCH(Vertices[[#This Row],[Vertex]],GroupVertices[Vertex],0)),1,1,"")</f>
        <v>orth</v>
      </c>
    </row>
    <row r="618" spans="1:64" x14ac:dyDescent="0.25">
      <c r="A618" s="64" t="s">
        <v>4519</v>
      </c>
      <c r="B618" s="79"/>
      <c r="C618" s="79"/>
      <c r="D618" s="87"/>
      <c r="E618" s="104"/>
      <c r="F618" s="75" t="s">
        <v>7007</v>
      </c>
      <c r="G618" s="105"/>
      <c r="H618" s="77"/>
      <c r="I618" s="90"/>
      <c r="J618" s="106"/>
      <c r="K618" s="77" t="s">
        <v>7689</v>
      </c>
      <c r="L618" s="107"/>
      <c r="M618" s="101">
        <v>2287.62939453125</v>
      </c>
      <c r="N618" s="101">
        <v>3521.82470703125</v>
      </c>
      <c r="O618" s="102"/>
      <c r="P618" s="103"/>
      <c r="Q618" s="103"/>
      <c r="R618" s="73"/>
      <c r="S618" s="48">
        <v>0</v>
      </c>
      <c r="T618" s="48">
        <v>1</v>
      </c>
      <c r="U618" s="49">
        <v>0</v>
      </c>
      <c r="V618" s="49">
        <v>1.8867999999999999E-2</v>
      </c>
      <c r="W618" s="49">
        <v>0</v>
      </c>
      <c r="X618" s="49">
        <v>0.55755699999999997</v>
      </c>
      <c r="Y618" s="49">
        <v>0</v>
      </c>
      <c r="Z618" s="49">
        <v>0</v>
      </c>
      <c r="AA618" s="91">
        <v>618</v>
      </c>
      <c r="AB618" s="91"/>
      <c r="AC618" s="92"/>
      <c r="AD618" s="66" t="s">
        <v>6168</v>
      </c>
      <c r="AE618" s="66">
        <v>498</v>
      </c>
      <c r="AF618" s="66">
        <v>976</v>
      </c>
      <c r="AG618" s="66">
        <v>34283</v>
      </c>
      <c r="AH618" s="66">
        <v>20547</v>
      </c>
      <c r="AI618" s="66"/>
      <c r="AJ618" s="66" t="s">
        <v>6473</v>
      </c>
      <c r="AK618" s="66" t="s">
        <v>6606</v>
      </c>
      <c r="AL618" s="69" t="s">
        <v>6707</v>
      </c>
      <c r="AM618" s="66"/>
      <c r="AN618" s="68">
        <v>40786.205011574071</v>
      </c>
      <c r="AO618" s="69" t="s">
        <v>6869</v>
      </c>
      <c r="AP618" s="66" t="b">
        <v>1</v>
      </c>
      <c r="AQ618" s="66" t="b">
        <v>0</v>
      </c>
      <c r="AR618" s="66" t="b">
        <v>1</v>
      </c>
      <c r="AS618" s="66" t="s">
        <v>297</v>
      </c>
      <c r="AT618" s="66">
        <v>29</v>
      </c>
      <c r="AU618" s="69" t="s">
        <v>409</v>
      </c>
      <c r="AV618" s="66" t="b">
        <v>0</v>
      </c>
      <c r="AW618" s="66" t="s">
        <v>423</v>
      </c>
      <c r="AX618" s="69" t="s">
        <v>7322</v>
      </c>
      <c r="AY618" s="66" t="s">
        <v>66</v>
      </c>
      <c r="AZ618" s="48"/>
      <c r="BA618" s="48"/>
      <c r="BB618" s="48"/>
      <c r="BC618" s="48"/>
      <c r="BD618" s="48" t="s">
        <v>4864</v>
      </c>
      <c r="BE618" s="48" t="s">
        <v>4864</v>
      </c>
      <c r="BF618" s="118" t="s">
        <v>9018</v>
      </c>
      <c r="BG618" s="118" t="s">
        <v>9018</v>
      </c>
      <c r="BH618" s="118" t="s">
        <v>9347</v>
      </c>
      <c r="BI618" s="118" t="s">
        <v>9347</v>
      </c>
      <c r="BJ618" s="117" t="s">
        <v>1167</v>
      </c>
      <c r="BK618" s="120" t="str">
        <f>VLOOKUP(Vertices[[#This Row],[State]],'Sentiment Classification'!E:G,3,FALSE)</f>
        <v>North</v>
      </c>
      <c r="BL618" s="65" t="str">
        <f>REPLACE(INDEX(GroupVertices[Group], MATCH(Vertices[[#This Row],[Vertex]],GroupVertices[Vertex],0)),1,1,"")</f>
        <v>orth</v>
      </c>
    </row>
    <row r="619" spans="1:64" x14ac:dyDescent="0.25">
      <c r="A619" s="64" t="s">
        <v>4520</v>
      </c>
      <c r="B619" s="79"/>
      <c r="C619" s="79"/>
      <c r="D619" s="87"/>
      <c r="E619" s="104"/>
      <c r="F619" s="75" t="s">
        <v>7008</v>
      </c>
      <c r="G619" s="105"/>
      <c r="H619" s="77"/>
      <c r="I619" s="90"/>
      <c r="J619" s="106"/>
      <c r="K619" s="77" t="s">
        <v>7690</v>
      </c>
      <c r="L619" s="107"/>
      <c r="M619" s="101">
        <v>3337.232666015625</v>
      </c>
      <c r="N619" s="101">
        <v>3283.067138671875</v>
      </c>
      <c r="O619" s="102"/>
      <c r="P619" s="103"/>
      <c r="Q619" s="103"/>
      <c r="R619" s="73"/>
      <c r="S619" s="48">
        <v>0</v>
      </c>
      <c r="T619" s="48">
        <v>1</v>
      </c>
      <c r="U619" s="49">
        <v>0</v>
      </c>
      <c r="V619" s="49">
        <v>1.8867999999999999E-2</v>
      </c>
      <c r="W619" s="49">
        <v>0</v>
      </c>
      <c r="X619" s="49">
        <v>0.55755699999999997</v>
      </c>
      <c r="Y619" s="49">
        <v>0</v>
      </c>
      <c r="Z619" s="49">
        <v>0</v>
      </c>
      <c r="AA619" s="91">
        <v>619</v>
      </c>
      <c r="AB619" s="91"/>
      <c r="AC619" s="92"/>
      <c r="AD619" s="66" t="s">
        <v>6169</v>
      </c>
      <c r="AE619" s="66">
        <v>174</v>
      </c>
      <c r="AF619" s="66">
        <v>22</v>
      </c>
      <c r="AG619" s="66">
        <v>493</v>
      </c>
      <c r="AH619" s="66">
        <v>333</v>
      </c>
      <c r="AI619" s="66"/>
      <c r="AJ619" s="66" t="s">
        <v>6474</v>
      </c>
      <c r="AK619" s="66" t="s">
        <v>6607</v>
      </c>
      <c r="AL619" s="66"/>
      <c r="AM619" s="66"/>
      <c r="AN619" s="68">
        <v>42671.483483796299</v>
      </c>
      <c r="AO619" s="69" t="s">
        <v>6870</v>
      </c>
      <c r="AP619" s="66" t="b">
        <v>1</v>
      </c>
      <c r="AQ619" s="66" t="b">
        <v>0</v>
      </c>
      <c r="AR619" s="66" t="b">
        <v>1</v>
      </c>
      <c r="AS619" s="66" t="s">
        <v>297</v>
      </c>
      <c r="AT619" s="66">
        <v>2</v>
      </c>
      <c r="AU619" s="66"/>
      <c r="AV619" s="66" t="b">
        <v>0</v>
      </c>
      <c r="AW619" s="66" t="s">
        <v>423</v>
      </c>
      <c r="AX619" s="69" t="s">
        <v>7323</v>
      </c>
      <c r="AY619" s="66" t="s">
        <v>66</v>
      </c>
      <c r="AZ619" s="48"/>
      <c r="BA619" s="48"/>
      <c r="BB619" s="48"/>
      <c r="BC619" s="48"/>
      <c r="BD619" s="48" t="s">
        <v>4864</v>
      </c>
      <c r="BE619" s="48" t="s">
        <v>4864</v>
      </c>
      <c r="BF619" s="118" t="s">
        <v>9018</v>
      </c>
      <c r="BG619" s="118" t="s">
        <v>9018</v>
      </c>
      <c r="BH619" s="118" t="s">
        <v>9347</v>
      </c>
      <c r="BI619" s="118" t="s">
        <v>9347</v>
      </c>
      <c r="BJ619" s="117" t="s">
        <v>1167</v>
      </c>
      <c r="BK619" s="120" t="str">
        <f>VLOOKUP(Vertices[[#This Row],[State]],'Sentiment Classification'!E:G,3,FALSE)</f>
        <v>North</v>
      </c>
      <c r="BL619" s="65" t="str">
        <f>REPLACE(INDEX(GroupVertices[Group], MATCH(Vertices[[#This Row],[Vertex]],GroupVertices[Vertex],0)),1,1,"")</f>
        <v>orth</v>
      </c>
    </row>
    <row r="620" spans="1:64" x14ac:dyDescent="0.25">
      <c r="A620" s="64" t="s">
        <v>4521</v>
      </c>
      <c r="B620" s="79"/>
      <c r="C620" s="79"/>
      <c r="D620" s="87"/>
      <c r="E620" s="104"/>
      <c r="F620" s="75" t="s">
        <v>7009</v>
      </c>
      <c r="G620" s="105"/>
      <c r="H620" s="77"/>
      <c r="I620" s="90"/>
      <c r="J620" s="106"/>
      <c r="K620" s="77" t="s">
        <v>7691</v>
      </c>
      <c r="L620" s="107"/>
      <c r="M620" s="101">
        <v>1945.642822265625</v>
      </c>
      <c r="N620" s="101">
        <v>4618.796875</v>
      </c>
      <c r="O620" s="102"/>
      <c r="P620" s="103"/>
      <c r="Q620" s="103"/>
      <c r="R620" s="73"/>
      <c r="S620" s="48">
        <v>0</v>
      </c>
      <c r="T620" s="48">
        <v>1</v>
      </c>
      <c r="U620" s="49">
        <v>0</v>
      </c>
      <c r="V620" s="49">
        <v>1.8867999999999999E-2</v>
      </c>
      <c r="W620" s="49">
        <v>0</v>
      </c>
      <c r="X620" s="49">
        <v>0.55755699999999997</v>
      </c>
      <c r="Y620" s="49">
        <v>0</v>
      </c>
      <c r="Z620" s="49">
        <v>0</v>
      </c>
      <c r="AA620" s="91">
        <v>620</v>
      </c>
      <c r="AB620" s="91"/>
      <c r="AC620" s="92"/>
      <c r="AD620" s="66" t="s">
        <v>6170</v>
      </c>
      <c r="AE620" s="66">
        <v>916</v>
      </c>
      <c r="AF620" s="66">
        <v>104</v>
      </c>
      <c r="AG620" s="66">
        <v>317</v>
      </c>
      <c r="AH620" s="66">
        <v>374</v>
      </c>
      <c r="AI620" s="66"/>
      <c r="AJ620" s="66" t="s">
        <v>6475</v>
      </c>
      <c r="AK620" s="66" t="s">
        <v>365</v>
      </c>
      <c r="AL620" s="69" t="s">
        <v>6708</v>
      </c>
      <c r="AM620" s="66"/>
      <c r="AN620" s="68">
        <v>42813.529074074075</v>
      </c>
      <c r="AO620" s="69" t="s">
        <v>6871</v>
      </c>
      <c r="AP620" s="66" t="b">
        <v>1</v>
      </c>
      <c r="AQ620" s="66" t="b">
        <v>0</v>
      </c>
      <c r="AR620" s="66" t="b">
        <v>0</v>
      </c>
      <c r="AS620" s="66" t="s">
        <v>297</v>
      </c>
      <c r="AT620" s="66">
        <v>0</v>
      </c>
      <c r="AU620" s="66"/>
      <c r="AV620" s="66" t="b">
        <v>0</v>
      </c>
      <c r="AW620" s="66" t="s">
        <v>423</v>
      </c>
      <c r="AX620" s="69" t="s">
        <v>7324</v>
      </c>
      <c r="AY620" s="66" t="s">
        <v>66</v>
      </c>
      <c r="AZ620" s="48"/>
      <c r="BA620" s="48"/>
      <c r="BB620" s="48"/>
      <c r="BC620" s="48"/>
      <c r="BD620" s="48" t="s">
        <v>4864</v>
      </c>
      <c r="BE620" s="48" t="s">
        <v>4864</v>
      </c>
      <c r="BF620" s="118" t="s">
        <v>9018</v>
      </c>
      <c r="BG620" s="118" t="s">
        <v>9018</v>
      </c>
      <c r="BH620" s="118" t="s">
        <v>9347</v>
      </c>
      <c r="BI620" s="118" t="s">
        <v>9347</v>
      </c>
      <c r="BJ620" s="117" t="s">
        <v>1167</v>
      </c>
      <c r="BK620" s="120" t="str">
        <f>VLOOKUP(Vertices[[#This Row],[State]],'Sentiment Classification'!E:G,3,FALSE)</f>
        <v>North</v>
      </c>
      <c r="BL620" s="65" t="str">
        <f>REPLACE(INDEX(GroupVertices[Group], MATCH(Vertices[[#This Row],[Vertex]],GroupVertices[Vertex],0)),1,1,"")</f>
        <v>orth</v>
      </c>
    </row>
    <row r="621" spans="1:64" x14ac:dyDescent="0.25">
      <c r="A621" s="64" t="s">
        <v>4522</v>
      </c>
      <c r="B621" s="79"/>
      <c r="C621" s="79"/>
      <c r="D621" s="87"/>
      <c r="E621" s="104"/>
      <c r="F621" s="75" t="s">
        <v>7010</v>
      </c>
      <c r="G621" s="105"/>
      <c r="H621" s="77"/>
      <c r="I621" s="90"/>
      <c r="J621" s="106"/>
      <c r="K621" s="77" t="s">
        <v>7692</v>
      </c>
      <c r="L621" s="107"/>
      <c r="M621" s="101">
        <v>2584.123046875</v>
      </c>
      <c r="N621" s="101">
        <v>2831.76904296875</v>
      </c>
      <c r="O621" s="102"/>
      <c r="P621" s="103"/>
      <c r="Q621" s="103"/>
      <c r="R621" s="73"/>
      <c r="S621" s="48">
        <v>0</v>
      </c>
      <c r="T621" s="48">
        <v>1</v>
      </c>
      <c r="U621" s="49">
        <v>0</v>
      </c>
      <c r="V621" s="49">
        <v>1.8867999999999999E-2</v>
      </c>
      <c r="W621" s="49">
        <v>0</v>
      </c>
      <c r="X621" s="49">
        <v>0.55755699999999997</v>
      </c>
      <c r="Y621" s="49">
        <v>0</v>
      </c>
      <c r="Z621" s="49">
        <v>0</v>
      </c>
      <c r="AA621" s="91">
        <v>621</v>
      </c>
      <c r="AB621" s="91"/>
      <c r="AC621" s="92"/>
      <c r="AD621" s="66" t="s">
        <v>6171</v>
      </c>
      <c r="AE621" s="66">
        <v>49</v>
      </c>
      <c r="AF621" s="66">
        <v>7</v>
      </c>
      <c r="AG621" s="66">
        <v>366</v>
      </c>
      <c r="AH621" s="66">
        <v>386</v>
      </c>
      <c r="AI621" s="66"/>
      <c r="AJ621" s="66"/>
      <c r="AK621" s="66"/>
      <c r="AL621" s="66"/>
      <c r="AM621" s="66"/>
      <c r="AN621" s="68">
        <v>42836.702893518515</v>
      </c>
      <c r="AO621" s="66"/>
      <c r="AP621" s="66" t="b">
        <v>1</v>
      </c>
      <c r="AQ621" s="66" t="b">
        <v>0</v>
      </c>
      <c r="AR621" s="66" t="b">
        <v>0</v>
      </c>
      <c r="AS621" s="66" t="s">
        <v>297</v>
      </c>
      <c r="AT621" s="66">
        <v>0</v>
      </c>
      <c r="AU621" s="66"/>
      <c r="AV621" s="66" t="b">
        <v>0</v>
      </c>
      <c r="AW621" s="66" t="s">
        <v>423</v>
      </c>
      <c r="AX621" s="69" t="s">
        <v>7325</v>
      </c>
      <c r="AY621" s="66" t="s">
        <v>66</v>
      </c>
      <c r="AZ621" s="48"/>
      <c r="BA621" s="48"/>
      <c r="BB621" s="48"/>
      <c r="BC621" s="48"/>
      <c r="BD621" s="48" t="s">
        <v>4864</v>
      </c>
      <c r="BE621" s="48" t="s">
        <v>4864</v>
      </c>
      <c r="BF621" s="118" t="s">
        <v>9018</v>
      </c>
      <c r="BG621" s="118" t="s">
        <v>9018</v>
      </c>
      <c r="BH621" s="118" t="s">
        <v>9347</v>
      </c>
      <c r="BI621" s="118" t="s">
        <v>9347</v>
      </c>
      <c r="BJ621" s="117" t="s">
        <v>1167</v>
      </c>
      <c r="BK621" s="120" t="str">
        <f>VLOOKUP(Vertices[[#This Row],[State]],'Sentiment Classification'!E:G,3,FALSE)</f>
        <v>North</v>
      </c>
      <c r="BL621" s="65" t="str">
        <f>REPLACE(INDEX(GroupVertices[Group], MATCH(Vertices[[#This Row],[Vertex]],GroupVertices[Vertex],0)),1,1,"")</f>
        <v>orth</v>
      </c>
    </row>
    <row r="622" spans="1:64" x14ac:dyDescent="0.25">
      <c r="A622" s="64" t="s">
        <v>4523</v>
      </c>
      <c r="B622" s="79"/>
      <c r="C622" s="79"/>
      <c r="D622" s="87"/>
      <c r="E622" s="104"/>
      <c r="F622" s="75" t="s">
        <v>7011</v>
      </c>
      <c r="G622" s="105"/>
      <c r="H622" s="77"/>
      <c r="I622" s="90"/>
      <c r="J622" s="106"/>
      <c r="K622" s="77" t="s">
        <v>7693</v>
      </c>
      <c r="L622" s="107"/>
      <c r="M622" s="101">
        <v>3467.806884765625</v>
      </c>
      <c r="N622" s="101">
        <v>3597.052490234375</v>
      </c>
      <c r="O622" s="102"/>
      <c r="P622" s="103"/>
      <c r="Q622" s="103"/>
      <c r="R622" s="73"/>
      <c r="S622" s="48">
        <v>0</v>
      </c>
      <c r="T622" s="48">
        <v>1</v>
      </c>
      <c r="U622" s="49">
        <v>0</v>
      </c>
      <c r="V622" s="49">
        <v>1.8867999999999999E-2</v>
      </c>
      <c r="W622" s="49">
        <v>0</v>
      </c>
      <c r="X622" s="49">
        <v>0.55755699999999997</v>
      </c>
      <c r="Y622" s="49">
        <v>0</v>
      </c>
      <c r="Z622" s="49">
        <v>0</v>
      </c>
      <c r="AA622" s="91">
        <v>622</v>
      </c>
      <c r="AB622" s="91"/>
      <c r="AC622" s="92"/>
      <c r="AD622" s="66" t="s">
        <v>6172</v>
      </c>
      <c r="AE622" s="66">
        <v>2688</v>
      </c>
      <c r="AF622" s="66">
        <v>463</v>
      </c>
      <c r="AG622" s="66">
        <v>17879</v>
      </c>
      <c r="AH622" s="66">
        <v>8938</v>
      </c>
      <c r="AI622" s="66"/>
      <c r="AJ622" s="66"/>
      <c r="AK622" s="66" t="s">
        <v>6608</v>
      </c>
      <c r="AL622" s="66"/>
      <c r="AM622" s="66"/>
      <c r="AN622" s="68">
        <v>41014.783252314817</v>
      </c>
      <c r="AO622" s="66"/>
      <c r="AP622" s="66" t="b">
        <v>1</v>
      </c>
      <c r="AQ622" s="66" t="b">
        <v>0</v>
      </c>
      <c r="AR622" s="66" t="b">
        <v>1</v>
      </c>
      <c r="AS622" s="66" t="s">
        <v>297</v>
      </c>
      <c r="AT622" s="66">
        <v>6</v>
      </c>
      <c r="AU622" s="69" t="s">
        <v>409</v>
      </c>
      <c r="AV622" s="66" t="b">
        <v>0</v>
      </c>
      <c r="AW622" s="66" t="s">
        <v>423</v>
      </c>
      <c r="AX622" s="69" t="s">
        <v>7326</v>
      </c>
      <c r="AY622" s="66" t="s">
        <v>66</v>
      </c>
      <c r="AZ622" s="48"/>
      <c r="BA622" s="48"/>
      <c r="BB622" s="48"/>
      <c r="BC622" s="48"/>
      <c r="BD622" s="48" t="s">
        <v>4864</v>
      </c>
      <c r="BE622" s="48" t="s">
        <v>4864</v>
      </c>
      <c r="BF622" s="118" t="s">
        <v>9018</v>
      </c>
      <c r="BG622" s="118" t="s">
        <v>9018</v>
      </c>
      <c r="BH622" s="118" t="s">
        <v>9347</v>
      </c>
      <c r="BI622" s="118" t="s">
        <v>9347</v>
      </c>
      <c r="BJ622" s="117" t="s">
        <v>1167</v>
      </c>
      <c r="BK622" s="120" t="str">
        <f>VLOOKUP(Vertices[[#This Row],[State]],'Sentiment Classification'!E:G,3,FALSE)</f>
        <v>North</v>
      </c>
      <c r="BL622" s="65" t="str">
        <f>REPLACE(INDEX(GroupVertices[Group], MATCH(Vertices[[#This Row],[Vertex]],GroupVertices[Vertex],0)),1,1,"")</f>
        <v>orth</v>
      </c>
    </row>
    <row r="623" spans="1:64" x14ac:dyDescent="0.25">
      <c r="A623" s="64" t="s">
        <v>4524</v>
      </c>
      <c r="B623" s="79"/>
      <c r="C623" s="79"/>
      <c r="D623" s="87"/>
      <c r="E623" s="104"/>
      <c r="F623" s="75" t="s">
        <v>7012</v>
      </c>
      <c r="G623" s="105"/>
      <c r="H623" s="77"/>
      <c r="I623" s="90"/>
      <c r="J623" s="106"/>
      <c r="K623" s="77" t="s">
        <v>7694</v>
      </c>
      <c r="L623" s="107"/>
      <c r="M623" s="101">
        <v>2731.607177734375</v>
      </c>
      <c r="N623" s="101">
        <v>5100.5</v>
      </c>
      <c r="O623" s="102"/>
      <c r="P623" s="103"/>
      <c r="Q623" s="103"/>
      <c r="R623" s="73"/>
      <c r="S623" s="48">
        <v>0</v>
      </c>
      <c r="T623" s="48">
        <v>1</v>
      </c>
      <c r="U623" s="49">
        <v>0</v>
      </c>
      <c r="V623" s="49">
        <v>1.8867999999999999E-2</v>
      </c>
      <c r="W623" s="49">
        <v>0</v>
      </c>
      <c r="X623" s="49">
        <v>0.55755699999999997</v>
      </c>
      <c r="Y623" s="49">
        <v>0</v>
      </c>
      <c r="Z623" s="49">
        <v>0</v>
      </c>
      <c r="AA623" s="91">
        <v>623</v>
      </c>
      <c r="AB623" s="91"/>
      <c r="AC623" s="92"/>
      <c r="AD623" s="66" t="s">
        <v>6173</v>
      </c>
      <c r="AE623" s="66">
        <v>123</v>
      </c>
      <c r="AF623" s="66">
        <v>6</v>
      </c>
      <c r="AG623" s="66">
        <v>9</v>
      </c>
      <c r="AH623" s="66">
        <v>27</v>
      </c>
      <c r="AI623" s="66"/>
      <c r="AJ623" s="66" t="s">
        <v>6476</v>
      </c>
      <c r="AK623" s="66" t="s">
        <v>6609</v>
      </c>
      <c r="AL623" s="69" t="s">
        <v>6709</v>
      </c>
      <c r="AM623" s="66"/>
      <c r="AN623" s="68">
        <v>42271.640856481485</v>
      </c>
      <c r="AO623" s="69" t="s">
        <v>6872</v>
      </c>
      <c r="AP623" s="66" t="b">
        <v>1</v>
      </c>
      <c r="AQ623" s="66" t="b">
        <v>0</v>
      </c>
      <c r="AR623" s="66" t="b">
        <v>0</v>
      </c>
      <c r="AS623" s="66" t="s">
        <v>297</v>
      </c>
      <c r="AT623" s="66">
        <v>0</v>
      </c>
      <c r="AU623" s="69" t="s">
        <v>409</v>
      </c>
      <c r="AV623" s="66" t="b">
        <v>0</v>
      </c>
      <c r="AW623" s="66" t="s">
        <v>423</v>
      </c>
      <c r="AX623" s="69" t="s">
        <v>7327</v>
      </c>
      <c r="AY623" s="66" t="s">
        <v>66</v>
      </c>
      <c r="AZ623" s="48"/>
      <c r="BA623" s="48"/>
      <c r="BB623" s="48"/>
      <c r="BC623" s="48"/>
      <c r="BD623" s="48" t="s">
        <v>4864</v>
      </c>
      <c r="BE623" s="48" t="s">
        <v>4864</v>
      </c>
      <c r="BF623" s="118" t="s">
        <v>9018</v>
      </c>
      <c r="BG623" s="118" t="s">
        <v>9018</v>
      </c>
      <c r="BH623" s="118" t="s">
        <v>9347</v>
      </c>
      <c r="BI623" s="118" t="s">
        <v>9347</v>
      </c>
      <c r="BJ623" s="117" t="s">
        <v>1167</v>
      </c>
      <c r="BK623" s="120" t="str">
        <f>VLOOKUP(Vertices[[#This Row],[State]],'Sentiment Classification'!E:G,3,FALSE)</f>
        <v>North</v>
      </c>
      <c r="BL623" s="65" t="str">
        <f>REPLACE(INDEX(GroupVertices[Group], MATCH(Vertices[[#This Row],[Vertex]],GroupVertices[Vertex],0)),1,1,"")</f>
        <v>orth</v>
      </c>
    </row>
    <row r="624" spans="1:64" x14ac:dyDescent="0.25">
      <c r="A624" s="64" t="s">
        <v>4525</v>
      </c>
      <c r="B624" s="79"/>
      <c r="C624" s="79"/>
      <c r="D624" s="87"/>
      <c r="E624" s="104"/>
      <c r="F624" s="75" t="s">
        <v>7013</v>
      </c>
      <c r="G624" s="105"/>
      <c r="H624" s="77"/>
      <c r="I624" s="90"/>
      <c r="J624" s="106"/>
      <c r="K624" s="77" t="s">
        <v>7695</v>
      </c>
      <c r="L624" s="107"/>
      <c r="M624" s="101">
        <v>2141.12548828125</v>
      </c>
      <c r="N624" s="101">
        <v>4888.60888671875</v>
      </c>
      <c r="O624" s="102"/>
      <c r="P624" s="103"/>
      <c r="Q624" s="103"/>
      <c r="R624" s="73"/>
      <c r="S624" s="48">
        <v>0</v>
      </c>
      <c r="T624" s="48">
        <v>1</v>
      </c>
      <c r="U624" s="49">
        <v>0</v>
      </c>
      <c r="V624" s="49">
        <v>1.8867999999999999E-2</v>
      </c>
      <c r="W624" s="49">
        <v>0</v>
      </c>
      <c r="X624" s="49">
        <v>0.55755699999999997</v>
      </c>
      <c r="Y624" s="49">
        <v>0</v>
      </c>
      <c r="Z624" s="49">
        <v>0</v>
      </c>
      <c r="AA624" s="91">
        <v>624</v>
      </c>
      <c r="AB624" s="91"/>
      <c r="AC624" s="92"/>
      <c r="AD624" s="66" t="s">
        <v>6174</v>
      </c>
      <c r="AE624" s="66">
        <v>272</v>
      </c>
      <c r="AF624" s="66">
        <v>225</v>
      </c>
      <c r="AG624" s="66">
        <v>50747</v>
      </c>
      <c r="AH624" s="66">
        <v>2</v>
      </c>
      <c r="AI624" s="66"/>
      <c r="AJ624" s="66"/>
      <c r="AK624" s="66" t="s">
        <v>364</v>
      </c>
      <c r="AL624" s="69" t="s">
        <v>6710</v>
      </c>
      <c r="AM624" s="66"/>
      <c r="AN624" s="68">
        <v>42570.485937500001</v>
      </c>
      <c r="AO624" s="69" t="s">
        <v>6873</v>
      </c>
      <c r="AP624" s="66" t="b">
        <v>1</v>
      </c>
      <c r="AQ624" s="66" t="b">
        <v>0</v>
      </c>
      <c r="AR624" s="66" t="b">
        <v>0</v>
      </c>
      <c r="AS624" s="66" t="s">
        <v>297</v>
      </c>
      <c r="AT624" s="66">
        <v>96</v>
      </c>
      <c r="AU624" s="66"/>
      <c r="AV624" s="66" t="b">
        <v>0</v>
      </c>
      <c r="AW624" s="66" t="s">
        <v>423</v>
      </c>
      <c r="AX624" s="69" t="s">
        <v>7328</v>
      </c>
      <c r="AY624" s="66" t="s">
        <v>66</v>
      </c>
      <c r="AZ624" s="48"/>
      <c r="BA624" s="48"/>
      <c r="BB624" s="48"/>
      <c r="BC624" s="48"/>
      <c r="BD624" s="48" t="s">
        <v>4864</v>
      </c>
      <c r="BE624" s="48" t="s">
        <v>4864</v>
      </c>
      <c r="BF624" s="118" t="s">
        <v>9018</v>
      </c>
      <c r="BG624" s="118" t="s">
        <v>9018</v>
      </c>
      <c r="BH624" s="118" t="s">
        <v>9347</v>
      </c>
      <c r="BI624" s="118" t="s">
        <v>9347</v>
      </c>
      <c r="BJ624" s="117" t="s">
        <v>1167</v>
      </c>
      <c r="BK624" s="120" t="str">
        <f>VLOOKUP(Vertices[[#This Row],[State]],'Sentiment Classification'!E:G,3,FALSE)</f>
        <v>North</v>
      </c>
      <c r="BL624" s="65" t="str">
        <f>REPLACE(INDEX(GroupVertices[Group], MATCH(Vertices[[#This Row],[Vertex]],GroupVertices[Vertex],0)),1,1,"")</f>
        <v>orth</v>
      </c>
    </row>
    <row r="625" spans="1:64" x14ac:dyDescent="0.25">
      <c r="A625" s="64" t="s">
        <v>4526</v>
      </c>
      <c r="B625" s="79"/>
      <c r="C625" s="79"/>
      <c r="D625" s="87"/>
      <c r="E625" s="104"/>
      <c r="F625" s="75" t="s">
        <v>7014</v>
      </c>
      <c r="G625" s="105"/>
      <c r="H625" s="77"/>
      <c r="I625" s="90"/>
      <c r="J625" s="106"/>
      <c r="K625" s="77" t="s">
        <v>7696</v>
      </c>
      <c r="L625" s="107"/>
      <c r="M625" s="101">
        <v>2417.225341796875</v>
      </c>
      <c r="N625" s="101">
        <v>5088.65478515625</v>
      </c>
      <c r="O625" s="102"/>
      <c r="P625" s="103"/>
      <c r="Q625" s="103"/>
      <c r="R625" s="73"/>
      <c r="S625" s="48">
        <v>0</v>
      </c>
      <c r="T625" s="48">
        <v>1</v>
      </c>
      <c r="U625" s="49">
        <v>0</v>
      </c>
      <c r="V625" s="49">
        <v>1.8867999999999999E-2</v>
      </c>
      <c r="W625" s="49">
        <v>0</v>
      </c>
      <c r="X625" s="49">
        <v>0.55755699999999997</v>
      </c>
      <c r="Y625" s="49">
        <v>0</v>
      </c>
      <c r="Z625" s="49">
        <v>0</v>
      </c>
      <c r="AA625" s="91">
        <v>625</v>
      </c>
      <c r="AB625" s="91"/>
      <c r="AC625" s="92"/>
      <c r="AD625" s="66" t="s">
        <v>6175</v>
      </c>
      <c r="AE625" s="66">
        <v>469</v>
      </c>
      <c r="AF625" s="66">
        <v>160</v>
      </c>
      <c r="AG625" s="66">
        <v>9401</v>
      </c>
      <c r="AH625" s="66">
        <v>11667</v>
      </c>
      <c r="AI625" s="66"/>
      <c r="AJ625" s="66" t="s">
        <v>6477</v>
      </c>
      <c r="AK625" s="66" t="s">
        <v>6610</v>
      </c>
      <c r="AL625" s="69" t="s">
        <v>6711</v>
      </c>
      <c r="AM625" s="66"/>
      <c r="AN625" s="68">
        <v>40959.221898148149</v>
      </c>
      <c r="AO625" s="69" t="s">
        <v>6874</v>
      </c>
      <c r="AP625" s="66" t="b">
        <v>0</v>
      </c>
      <c r="AQ625" s="66" t="b">
        <v>0</v>
      </c>
      <c r="AR625" s="66" t="b">
        <v>1</v>
      </c>
      <c r="AS625" s="66" t="s">
        <v>297</v>
      </c>
      <c r="AT625" s="66">
        <v>6</v>
      </c>
      <c r="AU625" s="69" t="s">
        <v>409</v>
      </c>
      <c r="AV625" s="66" t="b">
        <v>0</v>
      </c>
      <c r="AW625" s="66" t="s">
        <v>423</v>
      </c>
      <c r="AX625" s="69" t="s">
        <v>7329</v>
      </c>
      <c r="AY625" s="66" t="s">
        <v>66</v>
      </c>
      <c r="AZ625" s="48"/>
      <c r="BA625" s="48"/>
      <c r="BB625" s="48"/>
      <c r="BC625" s="48"/>
      <c r="BD625" s="48" t="s">
        <v>4864</v>
      </c>
      <c r="BE625" s="48" t="s">
        <v>4864</v>
      </c>
      <c r="BF625" s="118" t="s">
        <v>9018</v>
      </c>
      <c r="BG625" s="118" t="s">
        <v>9018</v>
      </c>
      <c r="BH625" s="118" t="s">
        <v>9347</v>
      </c>
      <c r="BI625" s="118" t="s">
        <v>9347</v>
      </c>
      <c r="BJ625" s="117" t="s">
        <v>1167</v>
      </c>
      <c r="BK625" s="120" t="str">
        <f>VLOOKUP(Vertices[[#This Row],[State]],'Sentiment Classification'!E:G,3,FALSE)</f>
        <v>North</v>
      </c>
      <c r="BL625" s="65" t="str">
        <f>REPLACE(INDEX(GroupVertices[Group], MATCH(Vertices[[#This Row],[Vertex]],GroupVertices[Vertex],0)),1,1,"")</f>
        <v>orth</v>
      </c>
    </row>
    <row r="626" spans="1:64" x14ac:dyDescent="0.25">
      <c r="A626" s="64" t="s">
        <v>4527</v>
      </c>
      <c r="B626" s="79"/>
      <c r="C626" s="79"/>
      <c r="D626" s="87"/>
      <c r="E626" s="104"/>
      <c r="F626" s="75" t="s">
        <v>7015</v>
      </c>
      <c r="G626" s="105"/>
      <c r="H626" s="77"/>
      <c r="I626" s="90"/>
      <c r="J626" s="106"/>
      <c r="K626" s="77" t="s">
        <v>7697</v>
      </c>
      <c r="L626" s="107"/>
      <c r="M626" s="101">
        <v>3522.299560546875</v>
      </c>
      <c r="N626" s="101">
        <v>3958.562255859375</v>
      </c>
      <c r="O626" s="102"/>
      <c r="P626" s="103"/>
      <c r="Q626" s="103"/>
      <c r="R626" s="73"/>
      <c r="S626" s="48">
        <v>0</v>
      </c>
      <c r="T626" s="48">
        <v>1</v>
      </c>
      <c r="U626" s="49">
        <v>0</v>
      </c>
      <c r="V626" s="49">
        <v>1.8867999999999999E-2</v>
      </c>
      <c r="W626" s="49">
        <v>0</v>
      </c>
      <c r="X626" s="49">
        <v>0.55755699999999997</v>
      </c>
      <c r="Y626" s="49">
        <v>0</v>
      </c>
      <c r="Z626" s="49">
        <v>0</v>
      </c>
      <c r="AA626" s="91">
        <v>626</v>
      </c>
      <c r="AB626" s="91"/>
      <c r="AC626" s="92"/>
      <c r="AD626" s="66" t="s">
        <v>6176</v>
      </c>
      <c r="AE626" s="66">
        <v>107</v>
      </c>
      <c r="AF626" s="66">
        <v>48</v>
      </c>
      <c r="AG626" s="66">
        <v>563</v>
      </c>
      <c r="AH626" s="66">
        <v>5713</v>
      </c>
      <c r="AI626" s="66"/>
      <c r="AJ626" s="66" t="s">
        <v>6478</v>
      </c>
      <c r="AK626" s="66" t="s">
        <v>365</v>
      </c>
      <c r="AL626" s="66"/>
      <c r="AM626" s="66"/>
      <c r="AN626" s="68">
        <v>42471.371388888889</v>
      </c>
      <c r="AO626" s="69" t="s">
        <v>6875</v>
      </c>
      <c r="AP626" s="66" t="b">
        <v>1</v>
      </c>
      <c r="AQ626" s="66" t="b">
        <v>0</v>
      </c>
      <c r="AR626" s="66" t="b">
        <v>0</v>
      </c>
      <c r="AS626" s="66" t="s">
        <v>297</v>
      </c>
      <c r="AT626" s="66">
        <v>0</v>
      </c>
      <c r="AU626" s="66"/>
      <c r="AV626" s="66" t="b">
        <v>0</v>
      </c>
      <c r="AW626" s="66" t="s">
        <v>423</v>
      </c>
      <c r="AX626" s="69" t="s">
        <v>7330</v>
      </c>
      <c r="AY626" s="66" t="s">
        <v>66</v>
      </c>
      <c r="AZ626" s="48"/>
      <c r="BA626" s="48"/>
      <c r="BB626" s="48"/>
      <c r="BC626" s="48"/>
      <c r="BD626" s="48" t="s">
        <v>4864</v>
      </c>
      <c r="BE626" s="48" t="s">
        <v>4864</v>
      </c>
      <c r="BF626" s="118" t="s">
        <v>9018</v>
      </c>
      <c r="BG626" s="118" t="s">
        <v>9018</v>
      </c>
      <c r="BH626" s="118" t="s">
        <v>9347</v>
      </c>
      <c r="BI626" s="118" t="s">
        <v>9347</v>
      </c>
      <c r="BJ626" s="117" t="s">
        <v>1167</v>
      </c>
      <c r="BK626" s="120" t="str">
        <f>VLOOKUP(Vertices[[#This Row],[State]],'Sentiment Classification'!E:G,3,FALSE)</f>
        <v>North</v>
      </c>
      <c r="BL626" s="65" t="str">
        <f>REPLACE(INDEX(GroupVertices[Group], MATCH(Vertices[[#This Row],[Vertex]],GroupVertices[Vertex],0)),1,1,"")</f>
        <v>orth</v>
      </c>
    </row>
    <row r="627" spans="1:64" x14ac:dyDescent="0.25">
      <c r="A627" s="64" t="s">
        <v>4528</v>
      </c>
      <c r="B627" s="79"/>
      <c r="C627" s="79"/>
      <c r="D627" s="87"/>
      <c r="E627" s="104"/>
      <c r="F627" s="75" t="s">
        <v>7016</v>
      </c>
      <c r="G627" s="105"/>
      <c r="H627" s="77"/>
      <c r="I627" s="90"/>
      <c r="J627" s="106"/>
      <c r="K627" s="77" t="s">
        <v>7698</v>
      </c>
      <c r="L627" s="107"/>
      <c r="M627" s="101">
        <v>3497.250732421875</v>
      </c>
      <c r="N627" s="101">
        <v>4354.7529296875</v>
      </c>
      <c r="O627" s="102"/>
      <c r="P627" s="103"/>
      <c r="Q627" s="103"/>
      <c r="R627" s="73"/>
      <c r="S627" s="48">
        <v>0</v>
      </c>
      <c r="T627" s="48">
        <v>1</v>
      </c>
      <c r="U627" s="49">
        <v>0</v>
      </c>
      <c r="V627" s="49">
        <v>1.8867999999999999E-2</v>
      </c>
      <c r="W627" s="49">
        <v>0</v>
      </c>
      <c r="X627" s="49">
        <v>0.55755699999999997</v>
      </c>
      <c r="Y627" s="49">
        <v>0</v>
      </c>
      <c r="Z627" s="49">
        <v>0</v>
      </c>
      <c r="AA627" s="91">
        <v>627</v>
      </c>
      <c r="AB627" s="91"/>
      <c r="AC627" s="92"/>
      <c r="AD627" s="66" t="s">
        <v>6177</v>
      </c>
      <c r="AE627" s="66">
        <v>52</v>
      </c>
      <c r="AF627" s="66">
        <v>100</v>
      </c>
      <c r="AG627" s="66">
        <v>10404</v>
      </c>
      <c r="AH627" s="66">
        <v>4028</v>
      </c>
      <c r="AI627" s="66">
        <v>-25200</v>
      </c>
      <c r="AJ627" s="66" t="s">
        <v>6479</v>
      </c>
      <c r="AK627" s="66"/>
      <c r="AL627" s="66"/>
      <c r="AM627" s="66" t="s">
        <v>391</v>
      </c>
      <c r="AN627" s="68">
        <v>41724.340833333335</v>
      </c>
      <c r="AO627" s="69" t="s">
        <v>6876</v>
      </c>
      <c r="AP627" s="66" t="b">
        <v>1</v>
      </c>
      <c r="AQ627" s="66" t="b">
        <v>0</v>
      </c>
      <c r="AR627" s="66" t="b">
        <v>0</v>
      </c>
      <c r="AS627" s="66" t="s">
        <v>297</v>
      </c>
      <c r="AT627" s="66">
        <v>0</v>
      </c>
      <c r="AU627" s="69" t="s">
        <v>409</v>
      </c>
      <c r="AV627" s="66" t="b">
        <v>0</v>
      </c>
      <c r="AW627" s="66" t="s">
        <v>423</v>
      </c>
      <c r="AX627" s="69" t="s">
        <v>7331</v>
      </c>
      <c r="AY627" s="66" t="s">
        <v>66</v>
      </c>
      <c r="AZ627" s="48"/>
      <c r="BA627" s="48"/>
      <c r="BB627" s="48"/>
      <c r="BC627" s="48"/>
      <c r="BD627" s="48" t="s">
        <v>4864</v>
      </c>
      <c r="BE627" s="48" t="s">
        <v>4864</v>
      </c>
      <c r="BF627" s="118" t="s">
        <v>9018</v>
      </c>
      <c r="BG627" s="118" t="s">
        <v>9018</v>
      </c>
      <c r="BH627" s="118" t="s">
        <v>9347</v>
      </c>
      <c r="BI627" s="118" t="s">
        <v>9347</v>
      </c>
      <c r="BJ627" s="117" t="s">
        <v>1167</v>
      </c>
      <c r="BK627" s="120" t="str">
        <f>VLOOKUP(Vertices[[#This Row],[State]],'Sentiment Classification'!E:G,3,FALSE)</f>
        <v>North</v>
      </c>
      <c r="BL627" s="65" t="str">
        <f>REPLACE(INDEX(GroupVertices[Group], MATCH(Vertices[[#This Row],[Vertex]],GroupVertices[Vertex],0)),1,1,"")</f>
        <v>orth</v>
      </c>
    </row>
    <row r="628" spans="1:64" x14ac:dyDescent="0.25">
      <c r="A628" s="64" t="s">
        <v>4529</v>
      </c>
      <c r="B628" s="79"/>
      <c r="C628" s="79"/>
      <c r="D628" s="87"/>
      <c r="E628" s="104"/>
      <c r="F628" s="75" t="s">
        <v>7017</v>
      </c>
      <c r="G628" s="105"/>
      <c r="H628" s="77"/>
      <c r="I628" s="90"/>
      <c r="J628" s="106"/>
      <c r="K628" s="77" t="s">
        <v>7699</v>
      </c>
      <c r="L628" s="107"/>
      <c r="M628" s="101">
        <v>2057.663818359375</v>
      </c>
      <c r="N628" s="101">
        <v>3141.54345703125</v>
      </c>
      <c r="O628" s="102"/>
      <c r="P628" s="103"/>
      <c r="Q628" s="103"/>
      <c r="R628" s="73"/>
      <c r="S628" s="48">
        <v>0</v>
      </c>
      <c r="T628" s="48">
        <v>1</v>
      </c>
      <c r="U628" s="49">
        <v>0</v>
      </c>
      <c r="V628" s="49">
        <v>1.8867999999999999E-2</v>
      </c>
      <c r="W628" s="49">
        <v>0</v>
      </c>
      <c r="X628" s="49">
        <v>0.55755699999999997</v>
      </c>
      <c r="Y628" s="49">
        <v>0</v>
      </c>
      <c r="Z628" s="49">
        <v>0</v>
      </c>
      <c r="AA628" s="91">
        <v>628</v>
      </c>
      <c r="AB628" s="91"/>
      <c r="AC628" s="92"/>
      <c r="AD628" s="66" t="s">
        <v>6178</v>
      </c>
      <c r="AE628" s="66">
        <v>7</v>
      </c>
      <c r="AF628" s="66">
        <v>7</v>
      </c>
      <c r="AG628" s="66">
        <v>36</v>
      </c>
      <c r="AH628" s="66">
        <v>25</v>
      </c>
      <c r="AI628" s="66"/>
      <c r="AJ628" s="66" t="s">
        <v>6480</v>
      </c>
      <c r="AK628" s="66"/>
      <c r="AL628" s="66"/>
      <c r="AM628" s="66"/>
      <c r="AN628" s="68">
        <v>42584.266863425924</v>
      </c>
      <c r="AO628" s="69" t="s">
        <v>6877</v>
      </c>
      <c r="AP628" s="66" t="b">
        <v>1</v>
      </c>
      <c r="AQ628" s="66" t="b">
        <v>0</v>
      </c>
      <c r="AR628" s="66" t="b">
        <v>0</v>
      </c>
      <c r="AS628" s="66" t="s">
        <v>297</v>
      </c>
      <c r="AT628" s="66">
        <v>1</v>
      </c>
      <c r="AU628" s="66"/>
      <c r="AV628" s="66" t="b">
        <v>0</v>
      </c>
      <c r="AW628" s="66" t="s">
        <v>423</v>
      </c>
      <c r="AX628" s="69" t="s">
        <v>7332</v>
      </c>
      <c r="AY628" s="66" t="s">
        <v>66</v>
      </c>
      <c r="AZ628" s="48"/>
      <c r="BA628" s="48"/>
      <c r="BB628" s="48"/>
      <c r="BC628" s="48"/>
      <c r="BD628" s="48" t="s">
        <v>4864</v>
      </c>
      <c r="BE628" s="48" t="s">
        <v>4864</v>
      </c>
      <c r="BF628" s="118" t="s">
        <v>9018</v>
      </c>
      <c r="BG628" s="118" t="s">
        <v>9018</v>
      </c>
      <c r="BH628" s="118" t="s">
        <v>9347</v>
      </c>
      <c r="BI628" s="118" t="s">
        <v>9347</v>
      </c>
      <c r="BJ628" s="117" t="s">
        <v>1167</v>
      </c>
      <c r="BK628" s="120" t="str">
        <f>VLOOKUP(Vertices[[#This Row],[State]],'Sentiment Classification'!E:G,3,FALSE)</f>
        <v>North</v>
      </c>
      <c r="BL628" s="65" t="str">
        <f>REPLACE(INDEX(GroupVertices[Group], MATCH(Vertices[[#This Row],[Vertex]],GroupVertices[Vertex],0)),1,1,"")</f>
        <v>orth</v>
      </c>
    </row>
    <row r="629" spans="1:64" x14ac:dyDescent="0.25">
      <c r="A629" s="64" t="s">
        <v>4530</v>
      </c>
      <c r="B629" s="79"/>
      <c r="C629" s="79"/>
      <c r="D629" s="87"/>
      <c r="E629" s="104"/>
      <c r="F629" s="75" t="s">
        <v>7018</v>
      </c>
      <c r="G629" s="105"/>
      <c r="H629" s="77"/>
      <c r="I629" s="90"/>
      <c r="J629" s="106"/>
      <c r="K629" s="77" t="s">
        <v>7700</v>
      </c>
      <c r="L629" s="107"/>
      <c r="M629" s="101">
        <v>3258.242919921875</v>
      </c>
      <c r="N629" s="101">
        <v>4829.9013671875</v>
      </c>
      <c r="O629" s="102"/>
      <c r="P629" s="103"/>
      <c r="Q629" s="103"/>
      <c r="R629" s="73"/>
      <c r="S629" s="48">
        <v>0</v>
      </c>
      <c r="T629" s="48">
        <v>1</v>
      </c>
      <c r="U629" s="49">
        <v>0</v>
      </c>
      <c r="V629" s="49">
        <v>1.8867999999999999E-2</v>
      </c>
      <c r="W629" s="49">
        <v>0</v>
      </c>
      <c r="X629" s="49">
        <v>0.55755699999999997</v>
      </c>
      <c r="Y629" s="49">
        <v>0</v>
      </c>
      <c r="Z629" s="49">
        <v>0</v>
      </c>
      <c r="AA629" s="91">
        <v>629</v>
      </c>
      <c r="AB629" s="91"/>
      <c r="AC629" s="92"/>
      <c r="AD629" s="66" t="s">
        <v>6179</v>
      </c>
      <c r="AE629" s="66">
        <v>766</v>
      </c>
      <c r="AF629" s="66">
        <v>374</v>
      </c>
      <c r="AG629" s="66">
        <v>7802</v>
      </c>
      <c r="AH629" s="66">
        <v>10738</v>
      </c>
      <c r="AI629" s="66"/>
      <c r="AJ629" s="66" t="s">
        <v>6481</v>
      </c>
      <c r="AK629" s="66" t="s">
        <v>365</v>
      </c>
      <c r="AL629" s="69" t="s">
        <v>6712</v>
      </c>
      <c r="AM629" s="66"/>
      <c r="AN629" s="68">
        <v>42798.618506944447</v>
      </c>
      <c r="AO629" s="69" t="s">
        <v>6878</v>
      </c>
      <c r="AP629" s="66" t="b">
        <v>1</v>
      </c>
      <c r="AQ629" s="66" t="b">
        <v>0</v>
      </c>
      <c r="AR629" s="66" t="b">
        <v>0</v>
      </c>
      <c r="AS629" s="66" t="s">
        <v>297</v>
      </c>
      <c r="AT629" s="66">
        <v>3</v>
      </c>
      <c r="AU629" s="66"/>
      <c r="AV629" s="66" t="b">
        <v>0</v>
      </c>
      <c r="AW629" s="66" t="s">
        <v>423</v>
      </c>
      <c r="AX629" s="69" t="s">
        <v>7333</v>
      </c>
      <c r="AY629" s="66" t="s">
        <v>66</v>
      </c>
      <c r="AZ629" s="48"/>
      <c r="BA629" s="48"/>
      <c r="BB629" s="48"/>
      <c r="BC629" s="48"/>
      <c r="BD629" s="48" t="s">
        <v>4864</v>
      </c>
      <c r="BE629" s="48" t="s">
        <v>4864</v>
      </c>
      <c r="BF629" s="118" t="s">
        <v>9018</v>
      </c>
      <c r="BG629" s="118" t="s">
        <v>9018</v>
      </c>
      <c r="BH629" s="118" t="s">
        <v>9347</v>
      </c>
      <c r="BI629" s="118" t="s">
        <v>9347</v>
      </c>
      <c r="BJ629" s="117" t="s">
        <v>1167</v>
      </c>
      <c r="BK629" s="120" t="str">
        <f>VLOOKUP(Vertices[[#This Row],[State]],'Sentiment Classification'!E:G,3,FALSE)</f>
        <v>North</v>
      </c>
      <c r="BL629" s="65" t="str">
        <f>REPLACE(INDEX(GroupVertices[Group], MATCH(Vertices[[#This Row],[Vertex]],GroupVertices[Vertex],0)),1,1,"")</f>
        <v>orth</v>
      </c>
    </row>
    <row r="630" spans="1:64" x14ac:dyDescent="0.25">
      <c r="A630" s="64" t="s">
        <v>4531</v>
      </c>
      <c r="B630" s="79"/>
      <c r="C630" s="79"/>
      <c r="D630" s="87"/>
      <c r="E630" s="104"/>
      <c r="F630" s="75" t="s">
        <v>7019</v>
      </c>
      <c r="G630" s="105"/>
      <c r="H630" s="77"/>
      <c r="I630" s="90"/>
      <c r="J630" s="106"/>
      <c r="K630" s="77" t="s">
        <v>7701</v>
      </c>
      <c r="L630" s="107"/>
      <c r="M630" s="101">
        <v>1765.9720458984375</v>
      </c>
      <c r="N630" s="101">
        <v>3849.791748046875</v>
      </c>
      <c r="O630" s="102"/>
      <c r="P630" s="103"/>
      <c r="Q630" s="103"/>
      <c r="R630" s="73"/>
      <c r="S630" s="48">
        <v>0</v>
      </c>
      <c r="T630" s="48">
        <v>1</v>
      </c>
      <c r="U630" s="49">
        <v>0</v>
      </c>
      <c r="V630" s="49">
        <v>1.8867999999999999E-2</v>
      </c>
      <c r="W630" s="49">
        <v>0</v>
      </c>
      <c r="X630" s="49">
        <v>0.55755699999999997</v>
      </c>
      <c r="Y630" s="49">
        <v>0</v>
      </c>
      <c r="Z630" s="49">
        <v>0</v>
      </c>
      <c r="AA630" s="91">
        <v>630</v>
      </c>
      <c r="AB630" s="91"/>
      <c r="AC630" s="92"/>
      <c r="AD630" s="66" t="s">
        <v>6180</v>
      </c>
      <c r="AE630" s="66">
        <v>32</v>
      </c>
      <c r="AF630" s="66">
        <v>10</v>
      </c>
      <c r="AG630" s="66">
        <v>36</v>
      </c>
      <c r="AH630" s="66">
        <v>4</v>
      </c>
      <c r="AI630" s="66"/>
      <c r="AJ630" s="66" t="s">
        <v>6482</v>
      </c>
      <c r="AK630" s="66" t="s">
        <v>364</v>
      </c>
      <c r="AL630" s="66"/>
      <c r="AM630" s="66"/>
      <c r="AN630" s="68">
        <v>42849.275520833333</v>
      </c>
      <c r="AO630" s="69" t="s">
        <v>6879</v>
      </c>
      <c r="AP630" s="66" t="b">
        <v>1</v>
      </c>
      <c r="AQ630" s="66" t="b">
        <v>0</v>
      </c>
      <c r="AR630" s="66" t="b">
        <v>0</v>
      </c>
      <c r="AS630" s="66" t="s">
        <v>297</v>
      </c>
      <c r="AT630" s="66">
        <v>0</v>
      </c>
      <c r="AU630" s="66"/>
      <c r="AV630" s="66" t="b">
        <v>0</v>
      </c>
      <c r="AW630" s="66" t="s">
        <v>423</v>
      </c>
      <c r="AX630" s="69" t="s">
        <v>7334</v>
      </c>
      <c r="AY630" s="66" t="s">
        <v>66</v>
      </c>
      <c r="AZ630" s="48"/>
      <c r="BA630" s="48"/>
      <c r="BB630" s="48"/>
      <c r="BC630" s="48"/>
      <c r="BD630" s="48" t="s">
        <v>4864</v>
      </c>
      <c r="BE630" s="48" t="s">
        <v>4864</v>
      </c>
      <c r="BF630" s="118" t="s">
        <v>9018</v>
      </c>
      <c r="BG630" s="118" t="s">
        <v>9018</v>
      </c>
      <c r="BH630" s="118" t="s">
        <v>9347</v>
      </c>
      <c r="BI630" s="118" t="s">
        <v>9347</v>
      </c>
      <c r="BJ630" s="117" t="s">
        <v>1167</v>
      </c>
      <c r="BK630" s="120" t="str">
        <f>VLOOKUP(Vertices[[#This Row],[State]],'Sentiment Classification'!E:G,3,FALSE)</f>
        <v>North</v>
      </c>
      <c r="BL630" s="65" t="str">
        <f>REPLACE(INDEX(GroupVertices[Group], MATCH(Vertices[[#This Row],[Vertex]],GroupVertices[Vertex],0)),1,1,"")</f>
        <v>orth</v>
      </c>
    </row>
    <row r="631" spans="1:64" x14ac:dyDescent="0.25">
      <c r="A631" s="64" t="s">
        <v>4532</v>
      </c>
      <c r="B631" s="79"/>
      <c r="C631" s="79"/>
      <c r="D631" s="87"/>
      <c r="E631" s="104"/>
      <c r="F631" s="75" t="s">
        <v>7020</v>
      </c>
      <c r="G631" s="105"/>
      <c r="H631" s="77"/>
      <c r="I631" s="90"/>
      <c r="J631" s="106"/>
      <c r="K631" s="77" t="s">
        <v>7702</v>
      </c>
      <c r="L631" s="107"/>
      <c r="M631" s="101">
        <v>1878.7398681640625</v>
      </c>
      <c r="N631" s="101">
        <v>3450.60205078125</v>
      </c>
      <c r="O631" s="102"/>
      <c r="P631" s="103"/>
      <c r="Q631" s="103"/>
      <c r="R631" s="73"/>
      <c r="S631" s="48">
        <v>0</v>
      </c>
      <c r="T631" s="48">
        <v>1</v>
      </c>
      <c r="U631" s="49">
        <v>0</v>
      </c>
      <c r="V631" s="49">
        <v>1.8867999999999999E-2</v>
      </c>
      <c r="W631" s="49">
        <v>0</v>
      </c>
      <c r="X631" s="49">
        <v>0.55755699999999997</v>
      </c>
      <c r="Y631" s="49">
        <v>0</v>
      </c>
      <c r="Z631" s="49">
        <v>0</v>
      </c>
      <c r="AA631" s="91">
        <v>631</v>
      </c>
      <c r="AB631" s="91"/>
      <c r="AC631" s="92"/>
      <c r="AD631" s="66" t="s">
        <v>6181</v>
      </c>
      <c r="AE631" s="66">
        <v>182</v>
      </c>
      <c r="AF631" s="66">
        <v>341</v>
      </c>
      <c r="AG631" s="66">
        <v>15859</v>
      </c>
      <c r="AH631" s="66">
        <v>11596</v>
      </c>
      <c r="AI631" s="66"/>
      <c r="AJ631" s="66" t="s">
        <v>6483</v>
      </c>
      <c r="AK631" s="66" t="s">
        <v>365</v>
      </c>
      <c r="AL631" s="66"/>
      <c r="AM631" s="66"/>
      <c r="AN631" s="68">
        <v>42338.156944444447</v>
      </c>
      <c r="AO631" s="69" t="s">
        <v>6880</v>
      </c>
      <c r="AP631" s="66" t="b">
        <v>1</v>
      </c>
      <c r="AQ631" s="66" t="b">
        <v>0</v>
      </c>
      <c r="AR631" s="66" t="b">
        <v>1</v>
      </c>
      <c r="AS631" s="66" t="s">
        <v>297</v>
      </c>
      <c r="AT631" s="66">
        <v>23</v>
      </c>
      <c r="AU631" s="69" t="s">
        <v>409</v>
      </c>
      <c r="AV631" s="66" t="b">
        <v>0</v>
      </c>
      <c r="AW631" s="66" t="s">
        <v>423</v>
      </c>
      <c r="AX631" s="69" t="s">
        <v>7335</v>
      </c>
      <c r="AY631" s="66" t="s">
        <v>66</v>
      </c>
      <c r="AZ631" s="48"/>
      <c r="BA631" s="48"/>
      <c r="BB631" s="48"/>
      <c r="BC631" s="48"/>
      <c r="BD631" s="48" t="s">
        <v>4864</v>
      </c>
      <c r="BE631" s="48" t="s">
        <v>4864</v>
      </c>
      <c r="BF631" s="118" t="s">
        <v>9018</v>
      </c>
      <c r="BG631" s="118" t="s">
        <v>9018</v>
      </c>
      <c r="BH631" s="118" t="s">
        <v>9347</v>
      </c>
      <c r="BI631" s="118" t="s">
        <v>9347</v>
      </c>
      <c r="BJ631" s="117" t="s">
        <v>1167</v>
      </c>
      <c r="BK631" s="120" t="str">
        <f>VLOOKUP(Vertices[[#This Row],[State]],'Sentiment Classification'!E:G,3,FALSE)</f>
        <v>North</v>
      </c>
      <c r="BL631" s="65" t="str">
        <f>REPLACE(INDEX(GroupVertices[Group], MATCH(Vertices[[#This Row],[Vertex]],GroupVertices[Vertex],0)),1,1,"")</f>
        <v>orth</v>
      </c>
    </row>
    <row r="632" spans="1:64" x14ac:dyDescent="0.25">
      <c r="A632" s="64" t="s">
        <v>4533</v>
      </c>
      <c r="B632" s="79"/>
      <c r="C632" s="79"/>
      <c r="D632" s="87"/>
      <c r="E632" s="104"/>
      <c r="F632" s="75" t="s">
        <v>7021</v>
      </c>
      <c r="G632" s="105"/>
      <c r="H632" s="77"/>
      <c r="I632" s="90"/>
      <c r="J632" s="106"/>
      <c r="K632" s="77" t="s">
        <v>7703</v>
      </c>
      <c r="L632" s="107"/>
      <c r="M632" s="101">
        <v>2504.888916015625</v>
      </c>
      <c r="N632" s="101">
        <v>4695.8623046875</v>
      </c>
      <c r="O632" s="102"/>
      <c r="P632" s="103"/>
      <c r="Q632" s="103"/>
      <c r="R632" s="73"/>
      <c r="S632" s="48">
        <v>0</v>
      </c>
      <c r="T632" s="48">
        <v>1</v>
      </c>
      <c r="U632" s="49">
        <v>0</v>
      </c>
      <c r="V632" s="49">
        <v>1.8867999999999999E-2</v>
      </c>
      <c r="W632" s="49">
        <v>0</v>
      </c>
      <c r="X632" s="49">
        <v>0.55755699999999997</v>
      </c>
      <c r="Y632" s="49">
        <v>0</v>
      </c>
      <c r="Z632" s="49">
        <v>0</v>
      </c>
      <c r="AA632" s="91">
        <v>632</v>
      </c>
      <c r="AB632" s="91"/>
      <c r="AC632" s="92"/>
      <c r="AD632" s="66" t="s">
        <v>6182</v>
      </c>
      <c r="AE632" s="66">
        <v>31</v>
      </c>
      <c r="AF632" s="66">
        <v>99</v>
      </c>
      <c r="AG632" s="66">
        <v>1262</v>
      </c>
      <c r="AH632" s="66">
        <v>3102</v>
      </c>
      <c r="AI632" s="66"/>
      <c r="AJ632" s="66"/>
      <c r="AK632" s="66" t="s">
        <v>6611</v>
      </c>
      <c r="AL632" s="66"/>
      <c r="AM632" s="66"/>
      <c r="AN632" s="68">
        <v>42533.851226851853</v>
      </c>
      <c r="AO632" s="69" t="s">
        <v>6881</v>
      </c>
      <c r="AP632" s="66" t="b">
        <v>1</v>
      </c>
      <c r="AQ632" s="66" t="b">
        <v>0</v>
      </c>
      <c r="AR632" s="66" t="b">
        <v>0</v>
      </c>
      <c r="AS632" s="66" t="s">
        <v>297</v>
      </c>
      <c r="AT632" s="66">
        <v>12</v>
      </c>
      <c r="AU632" s="66"/>
      <c r="AV632" s="66" t="b">
        <v>0</v>
      </c>
      <c r="AW632" s="66" t="s">
        <v>423</v>
      </c>
      <c r="AX632" s="69" t="s">
        <v>7336</v>
      </c>
      <c r="AY632" s="66" t="s">
        <v>66</v>
      </c>
      <c r="AZ632" s="48"/>
      <c r="BA632" s="48"/>
      <c r="BB632" s="48"/>
      <c r="BC632" s="48"/>
      <c r="BD632" s="48" t="s">
        <v>4864</v>
      </c>
      <c r="BE632" s="48" t="s">
        <v>4864</v>
      </c>
      <c r="BF632" s="118" t="s">
        <v>9018</v>
      </c>
      <c r="BG632" s="118" t="s">
        <v>9018</v>
      </c>
      <c r="BH632" s="118" t="s">
        <v>9347</v>
      </c>
      <c r="BI632" s="118" t="s">
        <v>9347</v>
      </c>
      <c r="BJ632" s="117" t="s">
        <v>1167</v>
      </c>
      <c r="BK632" s="120" t="str">
        <f>VLOOKUP(Vertices[[#This Row],[State]],'Sentiment Classification'!E:G,3,FALSE)</f>
        <v>North</v>
      </c>
      <c r="BL632" s="65" t="str">
        <f>REPLACE(INDEX(GroupVertices[Group], MATCH(Vertices[[#This Row],[Vertex]],GroupVertices[Vertex],0)),1,1,"")</f>
        <v>orth</v>
      </c>
    </row>
    <row r="633" spans="1:64" x14ac:dyDescent="0.25">
      <c r="A633" s="64" t="s">
        <v>4534</v>
      </c>
      <c r="B633" s="79"/>
      <c r="C633" s="79"/>
      <c r="D633" s="87"/>
      <c r="E633" s="104"/>
      <c r="F633" s="75" t="s">
        <v>5112</v>
      </c>
      <c r="G633" s="105"/>
      <c r="H633" s="77"/>
      <c r="I633" s="90"/>
      <c r="J633" s="106"/>
      <c r="K633" s="77" t="s">
        <v>7704</v>
      </c>
      <c r="L633" s="107"/>
      <c r="M633" s="101">
        <v>2685.734619140625</v>
      </c>
      <c r="N633" s="101">
        <v>3452.260986328125</v>
      </c>
      <c r="O633" s="102"/>
      <c r="P633" s="103"/>
      <c r="Q633" s="103"/>
      <c r="R633" s="73"/>
      <c r="S633" s="48">
        <v>0</v>
      </c>
      <c r="T633" s="48">
        <v>1</v>
      </c>
      <c r="U633" s="49">
        <v>0</v>
      </c>
      <c r="V633" s="49">
        <v>1.4840000000000001E-3</v>
      </c>
      <c r="W633" s="49">
        <v>9.9700000000000006E-4</v>
      </c>
      <c r="X633" s="49">
        <v>0.48002499999999998</v>
      </c>
      <c r="Y633" s="49">
        <v>0</v>
      </c>
      <c r="Z633" s="49">
        <v>0</v>
      </c>
      <c r="AA633" s="91">
        <v>633</v>
      </c>
      <c r="AB633" s="91"/>
      <c r="AC633" s="92"/>
      <c r="AD633" s="66" t="s">
        <v>6183</v>
      </c>
      <c r="AE633" s="66">
        <v>427</v>
      </c>
      <c r="AF633" s="66">
        <v>64</v>
      </c>
      <c r="AG633" s="66">
        <v>1162</v>
      </c>
      <c r="AH633" s="66">
        <v>642</v>
      </c>
      <c r="AI633" s="66">
        <v>19800</v>
      </c>
      <c r="AJ633" s="66"/>
      <c r="AK633" s="66" t="s">
        <v>6612</v>
      </c>
      <c r="AL633" s="66"/>
      <c r="AM633" s="66" t="s">
        <v>363</v>
      </c>
      <c r="AN633" s="68">
        <v>41638.632407407407</v>
      </c>
      <c r="AO633" s="66"/>
      <c r="AP633" s="66" t="b">
        <v>1</v>
      </c>
      <c r="AQ633" s="66" t="b">
        <v>0</v>
      </c>
      <c r="AR633" s="66" t="b">
        <v>0</v>
      </c>
      <c r="AS633" s="66" t="s">
        <v>297</v>
      </c>
      <c r="AT633" s="66">
        <v>0</v>
      </c>
      <c r="AU633" s="69" t="s">
        <v>409</v>
      </c>
      <c r="AV633" s="66" t="b">
        <v>0</v>
      </c>
      <c r="AW633" s="66" t="s">
        <v>423</v>
      </c>
      <c r="AX633" s="69" t="s">
        <v>7337</v>
      </c>
      <c r="AY633" s="66" t="s">
        <v>66</v>
      </c>
      <c r="AZ633" s="48"/>
      <c r="BA633" s="48"/>
      <c r="BB633" s="48"/>
      <c r="BC633" s="48"/>
      <c r="BD633" s="48"/>
      <c r="BE633" s="48"/>
      <c r="BF633" s="118" t="s">
        <v>9019</v>
      </c>
      <c r="BG633" s="118" t="s">
        <v>9019</v>
      </c>
      <c r="BH633" s="118" t="s">
        <v>9348</v>
      </c>
      <c r="BI633" s="118" t="s">
        <v>9348</v>
      </c>
      <c r="BJ633" s="117" t="s">
        <v>1167</v>
      </c>
      <c r="BK633" s="120" t="str">
        <f>VLOOKUP(Vertices[[#This Row],[State]],'Sentiment Classification'!E:G,3,FALSE)</f>
        <v>North</v>
      </c>
      <c r="BL633" s="65" t="str">
        <f>REPLACE(INDEX(GroupVertices[Group], MATCH(Vertices[[#This Row],[Vertex]],GroupVertices[Vertex],0)),1,1,"")</f>
        <v>orth</v>
      </c>
    </row>
    <row r="634" spans="1:64" x14ac:dyDescent="0.25">
      <c r="A634" s="64" t="s">
        <v>4535</v>
      </c>
      <c r="B634" s="79"/>
      <c r="C634" s="79"/>
      <c r="D634" s="87"/>
      <c r="E634" s="104"/>
      <c r="F634" s="75" t="s">
        <v>7022</v>
      </c>
      <c r="G634" s="105"/>
      <c r="H634" s="77"/>
      <c r="I634" s="90"/>
      <c r="J634" s="106"/>
      <c r="K634" s="77" t="s">
        <v>7705</v>
      </c>
      <c r="L634" s="107"/>
      <c r="M634" s="101">
        <v>3147.288818359375</v>
      </c>
      <c r="N634" s="101">
        <v>3945.714111328125</v>
      </c>
      <c r="O634" s="102"/>
      <c r="P634" s="103"/>
      <c r="Q634" s="103"/>
      <c r="R634" s="73"/>
      <c r="S634" s="48">
        <v>0</v>
      </c>
      <c r="T634" s="48">
        <v>1</v>
      </c>
      <c r="U634" s="49">
        <v>0</v>
      </c>
      <c r="V634" s="49">
        <v>1.8867999999999999E-2</v>
      </c>
      <c r="W634" s="49">
        <v>0</v>
      </c>
      <c r="X634" s="49">
        <v>0.55755699999999997</v>
      </c>
      <c r="Y634" s="49">
        <v>0</v>
      </c>
      <c r="Z634" s="49">
        <v>0</v>
      </c>
      <c r="AA634" s="91">
        <v>634</v>
      </c>
      <c r="AB634" s="91"/>
      <c r="AC634" s="92"/>
      <c r="AD634" s="66" t="s">
        <v>6184</v>
      </c>
      <c r="AE634" s="66">
        <v>40</v>
      </c>
      <c r="AF634" s="66">
        <v>25</v>
      </c>
      <c r="AG634" s="66">
        <v>307</v>
      </c>
      <c r="AH634" s="66">
        <v>0</v>
      </c>
      <c r="AI634" s="66"/>
      <c r="AJ634" s="66"/>
      <c r="AK634" s="66"/>
      <c r="AL634" s="66"/>
      <c r="AM634" s="66"/>
      <c r="AN634" s="68">
        <v>42457.62804398148</v>
      </c>
      <c r="AO634" s="66"/>
      <c r="AP634" s="66" t="b">
        <v>1</v>
      </c>
      <c r="AQ634" s="66" t="b">
        <v>0</v>
      </c>
      <c r="AR634" s="66" t="b">
        <v>0</v>
      </c>
      <c r="AS634" s="66" t="s">
        <v>297</v>
      </c>
      <c r="AT634" s="66">
        <v>8</v>
      </c>
      <c r="AU634" s="66"/>
      <c r="AV634" s="66" t="b">
        <v>0</v>
      </c>
      <c r="AW634" s="66" t="s">
        <v>423</v>
      </c>
      <c r="AX634" s="69" t="s">
        <v>7338</v>
      </c>
      <c r="AY634" s="66" t="s">
        <v>66</v>
      </c>
      <c r="AZ634" s="48"/>
      <c r="BA634" s="48"/>
      <c r="BB634" s="48"/>
      <c r="BC634" s="48"/>
      <c r="BD634" s="48" t="s">
        <v>4864</v>
      </c>
      <c r="BE634" s="48" t="s">
        <v>4864</v>
      </c>
      <c r="BF634" s="118" t="s">
        <v>9018</v>
      </c>
      <c r="BG634" s="118" t="s">
        <v>9018</v>
      </c>
      <c r="BH634" s="118" t="s">
        <v>9347</v>
      </c>
      <c r="BI634" s="118" t="s">
        <v>9347</v>
      </c>
      <c r="BJ634" s="117" t="s">
        <v>1167</v>
      </c>
      <c r="BK634" s="120" t="str">
        <f>VLOOKUP(Vertices[[#This Row],[State]],'Sentiment Classification'!E:G,3,FALSE)</f>
        <v>North</v>
      </c>
      <c r="BL634" s="65" t="str">
        <f>REPLACE(INDEX(GroupVertices[Group], MATCH(Vertices[[#This Row],[Vertex]],GroupVertices[Vertex],0)),1,1,"")</f>
        <v>orth</v>
      </c>
    </row>
    <row r="635" spans="1:64" x14ac:dyDescent="0.25">
      <c r="A635" s="64" t="s">
        <v>4536</v>
      </c>
      <c r="B635" s="79"/>
      <c r="C635" s="79"/>
      <c r="D635" s="87"/>
      <c r="E635" s="104"/>
      <c r="F635" s="75" t="s">
        <v>7023</v>
      </c>
      <c r="G635" s="105"/>
      <c r="H635" s="77"/>
      <c r="I635" s="90"/>
      <c r="J635" s="106"/>
      <c r="K635" s="77" t="s">
        <v>7706</v>
      </c>
      <c r="L635" s="107"/>
      <c r="M635" s="101">
        <v>2876.23583984375</v>
      </c>
      <c r="N635" s="101">
        <v>2883.392333984375</v>
      </c>
      <c r="O635" s="102"/>
      <c r="P635" s="103"/>
      <c r="Q635" s="103"/>
      <c r="R635" s="73"/>
      <c r="S635" s="48">
        <v>0</v>
      </c>
      <c r="T635" s="48">
        <v>1</v>
      </c>
      <c r="U635" s="49">
        <v>0</v>
      </c>
      <c r="V635" s="49">
        <v>1.8867999999999999E-2</v>
      </c>
      <c r="W635" s="49">
        <v>0</v>
      </c>
      <c r="X635" s="49">
        <v>0.55755699999999997</v>
      </c>
      <c r="Y635" s="49">
        <v>0</v>
      </c>
      <c r="Z635" s="49">
        <v>0</v>
      </c>
      <c r="AA635" s="91">
        <v>635</v>
      </c>
      <c r="AB635" s="91"/>
      <c r="AC635" s="92"/>
      <c r="AD635" s="66" t="s">
        <v>6185</v>
      </c>
      <c r="AE635" s="66">
        <v>469</v>
      </c>
      <c r="AF635" s="66">
        <v>278</v>
      </c>
      <c r="AG635" s="66">
        <v>2239</v>
      </c>
      <c r="AH635" s="66">
        <v>2073</v>
      </c>
      <c r="AI635" s="66"/>
      <c r="AJ635" s="66" t="s">
        <v>6484</v>
      </c>
      <c r="AK635" s="66"/>
      <c r="AL635" s="66"/>
      <c r="AM635" s="66"/>
      <c r="AN635" s="68">
        <v>41540.144884259258</v>
      </c>
      <c r="AO635" s="69" t="s">
        <v>6882</v>
      </c>
      <c r="AP635" s="66" t="b">
        <v>1</v>
      </c>
      <c r="AQ635" s="66" t="b">
        <v>0</v>
      </c>
      <c r="AR635" s="66" t="b">
        <v>1</v>
      </c>
      <c r="AS635" s="66" t="s">
        <v>297</v>
      </c>
      <c r="AT635" s="66">
        <v>6</v>
      </c>
      <c r="AU635" s="69" t="s">
        <v>409</v>
      </c>
      <c r="AV635" s="66" t="b">
        <v>0</v>
      </c>
      <c r="AW635" s="66" t="s">
        <v>423</v>
      </c>
      <c r="AX635" s="69" t="s">
        <v>7339</v>
      </c>
      <c r="AY635" s="66" t="s">
        <v>66</v>
      </c>
      <c r="AZ635" s="48"/>
      <c r="BA635" s="48"/>
      <c r="BB635" s="48"/>
      <c r="BC635" s="48"/>
      <c r="BD635" s="48" t="s">
        <v>4864</v>
      </c>
      <c r="BE635" s="48" t="s">
        <v>4864</v>
      </c>
      <c r="BF635" s="118" t="s">
        <v>9018</v>
      </c>
      <c r="BG635" s="118" t="s">
        <v>9018</v>
      </c>
      <c r="BH635" s="118" t="s">
        <v>9347</v>
      </c>
      <c r="BI635" s="118" t="s">
        <v>9347</v>
      </c>
      <c r="BJ635" s="117" t="s">
        <v>1167</v>
      </c>
      <c r="BK635" s="120" t="str">
        <f>VLOOKUP(Vertices[[#This Row],[State]],'Sentiment Classification'!E:G,3,FALSE)</f>
        <v>North</v>
      </c>
      <c r="BL635" s="65" t="str">
        <f>REPLACE(INDEX(GroupVertices[Group], MATCH(Vertices[[#This Row],[Vertex]],GroupVertices[Vertex],0)),1,1,"")</f>
        <v>orth</v>
      </c>
    </row>
    <row r="636" spans="1:64" x14ac:dyDescent="0.25">
      <c r="A636" s="64" t="s">
        <v>4537</v>
      </c>
      <c r="B636" s="79"/>
      <c r="C636" s="79"/>
      <c r="D636" s="87"/>
      <c r="E636" s="104"/>
      <c r="F636" s="75" t="s">
        <v>7024</v>
      </c>
      <c r="G636" s="105"/>
      <c r="H636" s="77"/>
      <c r="I636" s="90"/>
      <c r="J636" s="106"/>
      <c r="K636" s="77" t="s">
        <v>7707</v>
      </c>
      <c r="L636" s="107"/>
      <c r="M636" s="101">
        <v>2976.755615234375</v>
      </c>
      <c r="N636" s="101">
        <v>3490.400146484375</v>
      </c>
      <c r="O636" s="102"/>
      <c r="P636" s="103"/>
      <c r="Q636" s="103"/>
      <c r="R636" s="73"/>
      <c r="S636" s="48">
        <v>0</v>
      </c>
      <c r="T636" s="48">
        <v>1</v>
      </c>
      <c r="U636" s="49">
        <v>0</v>
      </c>
      <c r="V636" s="49">
        <v>1.8867999999999999E-2</v>
      </c>
      <c r="W636" s="49">
        <v>0</v>
      </c>
      <c r="X636" s="49">
        <v>0.55755699999999997</v>
      </c>
      <c r="Y636" s="49">
        <v>0</v>
      </c>
      <c r="Z636" s="49">
        <v>0</v>
      </c>
      <c r="AA636" s="91">
        <v>636</v>
      </c>
      <c r="AB636" s="91"/>
      <c r="AC636" s="92"/>
      <c r="AD636" s="66" t="s">
        <v>6186</v>
      </c>
      <c r="AE636" s="66">
        <v>28</v>
      </c>
      <c r="AF636" s="66">
        <v>1860</v>
      </c>
      <c r="AG636" s="66">
        <v>29921</v>
      </c>
      <c r="AH636" s="66">
        <v>15519</v>
      </c>
      <c r="AI636" s="66">
        <v>-25200</v>
      </c>
      <c r="AJ636" s="66" t="s">
        <v>6485</v>
      </c>
      <c r="AK636" s="66" t="s">
        <v>363</v>
      </c>
      <c r="AL636" s="69" t="s">
        <v>6713</v>
      </c>
      <c r="AM636" s="66" t="s">
        <v>391</v>
      </c>
      <c r="AN636" s="68">
        <v>42402.615949074076</v>
      </c>
      <c r="AO636" s="69" t="s">
        <v>6883</v>
      </c>
      <c r="AP636" s="66" t="b">
        <v>1</v>
      </c>
      <c r="AQ636" s="66" t="b">
        <v>0</v>
      </c>
      <c r="AR636" s="66" t="b">
        <v>1</v>
      </c>
      <c r="AS636" s="66" t="s">
        <v>297</v>
      </c>
      <c r="AT636" s="66">
        <v>51</v>
      </c>
      <c r="AU636" s="66"/>
      <c r="AV636" s="66" t="b">
        <v>0</v>
      </c>
      <c r="AW636" s="66" t="s">
        <v>423</v>
      </c>
      <c r="AX636" s="69" t="s">
        <v>7340</v>
      </c>
      <c r="AY636" s="66" t="s">
        <v>66</v>
      </c>
      <c r="AZ636" s="48"/>
      <c r="BA636" s="48"/>
      <c r="BB636" s="48"/>
      <c r="BC636" s="48"/>
      <c r="BD636" s="48" t="s">
        <v>4864</v>
      </c>
      <c r="BE636" s="48" t="s">
        <v>4864</v>
      </c>
      <c r="BF636" s="118" t="s">
        <v>9018</v>
      </c>
      <c r="BG636" s="118" t="s">
        <v>9018</v>
      </c>
      <c r="BH636" s="118" t="s">
        <v>9347</v>
      </c>
      <c r="BI636" s="118" t="s">
        <v>9347</v>
      </c>
      <c r="BJ636" s="117" t="s">
        <v>1167</v>
      </c>
      <c r="BK636" s="120" t="str">
        <f>VLOOKUP(Vertices[[#This Row],[State]],'Sentiment Classification'!E:G,3,FALSE)</f>
        <v>North</v>
      </c>
      <c r="BL636" s="65" t="str">
        <f>REPLACE(INDEX(GroupVertices[Group], MATCH(Vertices[[#This Row],[Vertex]],GroupVertices[Vertex],0)),1,1,"")</f>
        <v>orth</v>
      </c>
    </row>
    <row r="637" spans="1:64" x14ac:dyDescent="0.25">
      <c r="A637" s="64" t="s">
        <v>4538</v>
      </c>
      <c r="B637" s="79"/>
      <c r="C637" s="79"/>
      <c r="D637" s="87"/>
      <c r="E637" s="104"/>
      <c r="F637" s="75" t="s">
        <v>7025</v>
      </c>
      <c r="G637" s="105"/>
      <c r="H637" s="77"/>
      <c r="I637" s="90"/>
      <c r="J637" s="106"/>
      <c r="K637" s="77" t="s">
        <v>7708</v>
      </c>
      <c r="L637" s="107"/>
      <c r="M637" s="101">
        <v>1813.2943115234375</v>
      </c>
      <c r="N637" s="101">
        <v>4281.45166015625</v>
      </c>
      <c r="O637" s="102"/>
      <c r="P637" s="103"/>
      <c r="Q637" s="103"/>
      <c r="R637" s="73"/>
      <c r="S637" s="48">
        <v>0</v>
      </c>
      <c r="T637" s="48">
        <v>1</v>
      </c>
      <c r="U637" s="49">
        <v>0</v>
      </c>
      <c r="V637" s="49">
        <v>1.8867999999999999E-2</v>
      </c>
      <c r="W637" s="49">
        <v>0</v>
      </c>
      <c r="X637" s="49">
        <v>0.55755699999999997</v>
      </c>
      <c r="Y637" s="49">
        <v>0</v>
      </c>
      <c r="Z637" s="49">
        <v>0</v>
      </c>
      <c r="AA637" s="91">
        <v>637</v>
      </c>
      <c r="AB637" s="91"/>
      <c r="AC637" s="92"/>
      <c r="AD637" s="66" t="s">
        <v>6187</v>
      </c>
      <c r="AE637" s="66">
        <v>389</v>
      </c>
      <c r="AF637" s="66">
        <v>49</v>
      </c>
      <c r="AG637" s="66">
        <v>675</v>
      </c>
      <c r="AH637" s="66">
        <v>1841</v>
      </c>
      <c r="AI637" s="66"/>
      <c r="AJ637" s="66" t="s">
        <v>6486</v>
      </c>
      <c r="AK637" s="66" t="s">
        <v>6613</v>
      </c>
      <c r="AL637" s="66"/>
      <c r="AM637" s="66"/>
      <c r="AN637" s="68">
        <v>42732.840150462966</v>
      </c>
      <c r="AO637" s="69" t="s">
        <v>6884</v>
      </c>
      <c r="AP637" s="66" t="b">
        <v>1</v>
      </c>
      <c r="AQ637" s="66" t="b">
        <v>0</v>
      </c>
      <c r="AR637" s="66" t="b">
        <v>0</v>
      </c>
      <c r="AS637" s="66" t="s">
        <v>297</v>
      </c>
      <c r="AT637" s="66">
        <v>0</v>
      </c>
      <c r="AU637" s="66"/>
      <c r="AV637" s="66" t="b">
        <v>0</v>
      </c>
      <c r="AW637" s="66" t="s">
        <v>423</v>
      </c>
      <c r="AX637" s="69" t="s">
        <v>7341</v>
      </c>
      <c r="AY637" s="66" t="s">
        <v>66</v>
      </c>
      <c r="AZ637" s="48"/>
      <c r="BA637" s="48"/>
      <c r="BB637" s="48"/>
      <c r="BC637" s="48"/>
      <c r="BD637" s="48" t="s">
        <v>4864</v>
      </c>
      <c r="BE637" s="48" t="s">
        <v>4864</v>
      </c>
      <c r="BF637" s="118" t="s">
        <v>9018</v>
      </c>
      <c r="BG637" s="118" t="s">
        <v>9018</v>
      </c>
      <c r="BH637" s="118" t="s">
        <v>9347</v>
      </c>
      <c r="BI637" s="118" t="s">
        <v>9347</v>
      </c>
      <c r="BJ637" s="117" t="s">
        <v>1167</v>
      </c>
      <c r="BK637" s="120" t="str">
        <f>VLOOKUP(Vertices[[#This Row],[State]],'Sentiment Classification'!E:G,3,FALSE)</f>
        <v>North</v>
      </c>
      <c r="BL637" s="65" t="str">
        <f>REPLACE(INDEX(GroupVertices[Group], MATCH(Vertices[[#This Row],[Vertex]],GroupVertices[Vertex],0)),1,1,"")</f>
        <v>orth</v>
      </c>
    </row>
    <row r="638" spans="1:64" x14ac:dyDescent="0.25">
      <c r="A638" s="64" t="s">
        <v>4539</v>
      </c>
      <c r="B638" s="79"/>
      <c r="C638" s="79"/>
      <c r="D638" s="87"/>
      <c r="E638" s="104"/>
      <c r="F638" s="75" t="s">
        <v>5113</v>
      </c>
      <c r="G638" s="105"/>
      <c r="H638" s="77"/>
      <c r="I638" s="90"/>
      <c r="J638" s="106"/>
      <c r="K638" s="77" t="s">
        <v>7709</v>
      </c>
      <c r="L638" s="107"/>
      <c r="M638" s="101">
        <v>3275.8232421875</v>
      </c>
      <c r="N638" s="101">
        <v>2873.56982421875</v>
      </c>
      <c r="O638" s="102"/>
      <c r="P638" s="103"/>
      <c r="Q638" s="103"/>
      <c r="R638" s="73"/>
      <c r="S638" s="48">
        <v>0</v>
      </c>
      <c r="T638" s="48">
        <v>1</v>
      </c>
      <c r="U638" s="49">
        <v>0</v>
      </c>
      <c r="V638" s="49">
        <v>9.0089999999999996E-3</v>
      </c>
      <c r="W638" s="49">
        <v>0</v>
      </c>
      <c r="X638" s="49">
        <v>0.54874500000000004</v>
      </c>
      <c r="Y638" s="49">
        <v>0</v>
      </c>
      <c r="Z638" s="49">
        <v>0</v>
      </c>
      <c r="AA638" s="91">
        <v>638</v>
      </c>
      <c r="AB638" s="91"/>
      <c r="AC638" s="92"/>
      <c r="AD638" s="66" t="s">
        <v>6188</v>
      </c>
      <c r="AE638" s="66">
        <v>120</v>
      </c>
      <c r="AF638" s="66">
        <v>4</v>
      </c>
      <c r="AG638" s="66">
        <v>18</v>
      </c>
      <c r="AH638" s="66">
        <v>35</v>
      </c>
      <c r="AI638" s="66"/>
      <c r="AJ638" s="66"/>
      <c r="AK638" s="66"/>
      <c r="AL638" s="66"/>
      <c r="AM638" s="66"/>
      <c r="AN638" s="68">
        <v>42838.201874999999</v>
      </c>
      <c r="AO638" s="69" t="s">
        <v>6885</v>
      </c>
      <c r="AP638" s="66" t="b">
        <v>1</v>
      </c>
      <c r="AQ638" s="66" t="b">
        <v>0</v>
      </c>
      <c r="AR638" s="66" t="b">
        <v>0</v>
      </c>
      <c r="AS638" s="66" t="s">
        <v>297</v>
      </c>
      <c r="AT638" s="66">
        <v>0</v>
      </c>
      <c r="AU638" s="66"/>
      <c r="AV638" s="66" t="b">
        <v>0</v>
      </c>
      <c r="AW638" s="66" t="s">
        <v>423</v>
      </c>
      <c r="AX638" s="69" t="s">
        <v>7342</v>
      </c>
      <c r="AY638" s="66" t="s">
        <v>66</v>
      </c>
      <c r="AZ638" s="48"/>
      <c r="BA638" s="48"/>
      <c r="BB638" s="48"/>
      <c r="BC638" s="48"/>
      <c r="BD638" s="48" t="s">
        <v>4857</v>
      </c>
      <c r="BE638" s="48" t="s">
        <v>4857</v>
      </c>
      <c r="BF638" s="118" t="s">
        <v>9002</v>
      </c>
      <c r="BG638" s="118" t="s">
        <v>9002</v>
      </c>
      <c r="BH638" s="118" t="s">
        <v>9331</v>
      </c>
      <c r="BI638" s="118" t="s">
        <v>9331</v>
      </c>
      <c r="BJ638" s="117" t="s">
        <v>1167</v>
      </c>
      <c r="BK638" s="120" t="str">
        <f>VLOOKUP(Vertices[[#This Row],[State]],'Sentiment Classification'!E:G,3,FALSE)</f>
        <v>North</v>
      </c>
      <c r="BL638" s="65" t="str">
        <f>REPLACE(INDEX(GroupVertices[Group], MATCH(Vertices[[#This Row],[Vertex]],GroupVertices[Vertex],0)),1,1,"")</f>
        <v>orth</v>
      </c>
    </row>
    <row r="639" spans="1:64" x14ac:dyDescent="0.25">
      <c r="A639" s="64" t="s">
        <v>4540</v>
      </c>
      <c r="B639" s="79"/>
      <c r="C639" s="79"/>
      <c r="D639" s="87"/>
      <c r="E639" s="104"/>
      <c r="F639" s="75" t="s">
        <v>5114</v>
      </c>
      <c r="G639" s="105"/>
      <c r="H639" s="77"/>
      <c r="I639" s="90"/>
      <c r="J639" s="106"/>
      <c r="K639" s="77" t="s">
        <v>7710</v>
      </c>
      <c r="L639" s="107"/>
      <c r="M639" s="101">
        <v>6397.75634765625</v>
      </c>
      <c r="N639" s="101">
        <v>8920.9453125</v>
      </c>
      <c r="O639" s="102"/>
      <c r="P639" s="103"/>
      <c r="Q639" s="103"/>
      <c r="R639" s="73"/>
      <c r="S639" s="48"/>
      <c r="T639" s="48"/>
      <c r="U639" s="49"/>
      <c r="V639" s="49"/>
      <c r="W639" s="49"/>
      <c r="X639" s="49"/>
      <c r="Y639" s="49"/>
      <c r="Z639" s="49"/>
      <c r="AA639" s="91">
        <v>639</v>
      </c>
      <c r="AB639" s="91"/>
      <c r="AC639" s="92"/>
      <c r="AD639" s="66" t="s">
        <v>6189</v>
      </c>
      <c r="AE639" s="66">
        <v>39</v>
      </c>
      <c r="AF639" s="66">
        <v>7</v>
      </c>
      <c r="AG639" s="66">
        <v>217</v>
      </c>
      <c r="AH639" s="66">
        <v>52</v>
      </c>
      <c r="AI639" s="66"/>
      <c r="AJ639" s="66" t="s">
        <v>6487</v>
      </c>
      <c r="AK639" s="66" t="s">
        <v>6614</v>
      </c>
      <c r="AL639" s="66"/>
      <c r="AM639" s="66"/>
      <c r="AN639" s="68">
        <v>42759.813796296294</v>
      </c>
      <c r="AO639" s="69" t="s">
        <v>6886</v>
      </c>
      <c r="AP639" s="66" t="b">
        <v>1</v>
      </c>
      <c r="AQ639" s="66" t="b">
        <v>0</v>
      </c>
      <c r="AR639" s="66" t="b">
        <v>0</v>
      </c>
      <c r="AS639" s="66" t="s">
        <v>297</v>
      </c>
      <c r="AT639" s="66">
        <v>0</v>
      </c>
      <c r="AU639" s="66"/>
      <c r="AV639" s="66" t="b">
        <v>0</v>
      </c>
      <c r="AW639" s="66" t="s">
        <v>423</v>
      </c>
      <c r="AX639" s="69" t="s">
        <v>7343</v>
      </c>
      <c r="AY639" s="66" t="s">
        <v>66</v>
      </c>
      <c r="AZ639" s="48"/>
      <c r="BA639" s="48"/>
      <c r="BB639" s="48"/>
      <c r="BC639" s="48"/>
      <c r="BD639" s="48"/>
      <c r="BE639" s="48"/>
      <c r="BF639" s="118"/>
      <c r="BG639" s="118"/>
      <c r="BH639" s="118"/>
      <c r="BI639" s="118"/>
      <c r="BJ639" s="117" t="s">
        <v>1167</v>
      </c>
      <c r="BK639" s="120" t="str">
        <f>VLOOKUP(Vertices[[#This Row],[State]],'Sentiment Classification'!E:G,3,FALSE)</f>
        <v>North</v>
      </c>
      <c r="BL639" s="65" t="s">
        <v>9475</v>
      </c>
    </row>
    <row r="640" spans="1:64" x14ac:dyDescent="0.25">
      <c r="A640" s="64" t="s">
        <v>4541</v>
      </c>
      <c r="B640" s="79"/>
      <c r="C640" s="79"/>
      <c r="D640" s="87"/>
      <c r="E640" s="104"/>
      <c r="F640" s="75" t="s">
        <v>5115</v>
      </c>
      <c r="G640" s="105"/>
      <c r="H640" s="77"/>
      <c r="I640" s="90"/>
      <c r="J640" s="106"/>
      <c r="K640" s="77" t="s">
        <v>7711</v>
      </c>
      <c r="L640" s="107"/>
      <c r="M640" s="101">
        <v>6222.89990234375</v>
      </c>
      <c r="N640" s="101">
        <v>8977.8798828125</v>
      </c>
      <c r="O640" s="102"/>
      <c r="P640" s="103"/>
      <c r="Q640" s="103"/>
      <c r="R640" s="73"/>
      <c r="S640" s="48"/>
      <c r="T640" s="48"/>
      <c r="U640" s="49"/>
      <c r="V640" s="49"/>
      <c r="W640" s="49"/>
      <c r="X640" s="49"/>
      <c r="Y640" s="49"/>
      <c r="Z640" s="49"/>
      <c r="AA640" s="91">
        <v>640</v>
      </c>
      <c r="AB640" s="91"/>
      <c r="AC640" s="92"/>
      <c r="AD640" s="66" t="s">
        <v>6190</v>
      </c>
      <c r="AE640" s="66">
        <v>389</v>
      </c>
      <c r="AF640" s="66">
        <v>328</v>
      </c>
      <c r="AG640" s="66">
        <v>8238</v>
      </c>
      <c r="AH640" s="66">
        <v>31</v>
      </c>
      <c r="AI640" s="66">
        <v>-25200</v>
      </c>
      <c r="AJ640" s="66" t="s">
        <v>6488</v>
      </c>
      <c r="AK640" s="66" t="s">
        <v>6615</v>
      </c>
      <c r="AL640" s="69" t="s">
        <v>6714</v>
      </c>
      <c r="AM640" s="66" t="s">
        <v>391</v>
      </c>
      <c r="AN640" s="68">
        <v>42202.394062500003</v>
      </c>
      <c r="AO640" s="69" t="s">
        <v>6887</v>
      </c>
      <c r="AP640" s="66" t="b">
        <v>0</v>
      </c>
      <c r="AQ640" s="66" t="b">
        <v>0</v>
      </c>
      <c r="AR640" s="66" t="b">
        <v>0</v>
      </c>
      <c r="AS640" s="66" t="s">
        <v>297</v>
      </c>
      <c r="AT640" s="66">
        <v>15</v>
      </c>
      <c r="AU640" s="69" t="s">
        <v>409</v>
      </c>
      <c r="AV640" s="66" t="b">
        <v>0</v>
      </c>
      <c r="AW640" s="66" t="s">
        <v>423</v>
      </c>
      <c r="AX640" s="69" t="s">
        <v>7344</v>
      </c>
      <c r="AY640" s="66" t="s">
        <v>66</v>
      </c>
      <c r="AZ640" s="48"/>
      <c r="BA640" s="48"/>
      <c r="BB640" s="48"/>
      <c r="BC640" s="48"/>
      <c r="BD640" s="48"/>
      <c r="BE640" s="48"/>
      <c r="BF640" s="118"/>
      <c r="BG640" s="118"/>
      <c r="BH640" s="118"/>
      <c r="BI640" s="118"/>
      <c r="BJ640" s="117" t="s">
        <v>1167</v>
      </c>
      <c r="BK640" s="120" t="str">
        <f>VLOOKUP(Vertices[[#This Row],[State]],'Sentiment Classification'!E:G,3,FALSE)</f>
        <v>North</v>
      </c>
      <c r="BL640" s="65" t="s">
        <v>9475</v>
      </c>
    </row>
    <row r="641" spans="1:64" x14ac:dyDescent="0.25">
      <c r="A641" s="64" t="s">
        <v>4542</v>
      </c>
      <c r="B641" s="79"/>
      <c r="C641" s="79"/>
      <c r="D641" s="87"/>
      <c r="E641" s="104"/>
      <c r="F641" s="75" t="s">
        <v>5116</v>
      </c>
      <c r="G641" s="105"/>
      <c r="H641" s="77"/>
      <c r="I641" s="90"/>
      <c r="J641" s="106"/>
      <c r="K641" s="77" t="s">
        <v>7712</v>
      </c>
      <c r="L641" s="107"/>
      <c r="M641" s="101">
        <v>6369.763671875</v>
      </c>
      <c r="N641" s="101">
        <v>9132.44921875</v>
      </c>
      <c r="O641" s="102"/>
      <c r="P641" s="103"/>
      <c r="Q641" s="103"/>
      <c r="R641" s="73"/>
      <c r="S641" s="48"/>
      <c r="T641" s="48"/>
      <c r="U641" s="49"/>
      <c r="V641" s="49"/>
      <c r="W641" s="49"/>
      <c r="X641" s="49"/>
      <c r="Y641" s="49"/>
      <c r="Z641" s="49"/>
      <c r="AA641" s="91">
        <v>641</v>
      </c>
      <c r="AB641" s="91"/>
      <c r="AC641" s="92"/>
      <c r="AD641" s="66" t="s">
        <v>6191</v>
      </c>
      <c r="AE641" s="66">
        <v>425</v>
      </c>
      <c r="AF641" s="66">
        <v>225</v>
      </c>
      <c r="AG641" s="66">
        <v>590</v>
      </c>
      <c r="AH641" s="66">
        <v>1</v>
      </c>
      <c r="AI641" s="66">
        <v>19800</v>
      </c>
      <c r="AJ641" s="66" t="s">
        <v>6489</v>
      </c>
      <c r="AK641" s="66" t="s">
        <v>6616</v>
      </c>
      <c r="AL641" s="69" t="s">
        <v>6715</v>
      </c>
      <c r="AM641" s="66" t="s">
        <v>363</v>
      </c>
      <c r="AN641" s="68">
        <v>42826.230613425927</v>
      </c>
      <c r="AO641" s="69" t="s">
        <v>6888</v>
      </c>
      <c r="AP641" s="66" t="b">
        <v>1</v>
      </c>
      <c r="AQ641" s="66" t="b">
        <v>0</v>
      </c>
      <c r="AR641" s="66" t="b">
        <v>0</v>
      </c>
      <c r="AS641" s="66" t="s">
        <v>297</v>
      </c>
      <c r="AT641" s="66">
        <v>2</v>
      </c>
      <c r="AU641" s="66"/>
      <c r="AV641" s="66" t="b">
        <v>0</v>
      </c>
      <c r="AW641" s="66" t="s">
        <v>423</v>
      </c>
      <c r="AX641" s="69" t="s">
        <v>7345</v>
      </c>
      <c r="AY641" s="66" t="s">
        <v>66</v>
      </c>
      <c r="AZ641" s="48"/>
      <c r="BA641" s="48"/>
      <c r="BB641" s="48"/>
      <c r="BC641" s="48"/>
      <c r="BD641" s="48"/>
      <c r="BE641" s="48"/>
      <c r="BF641" s="118"/>
      <c r="BG641" s="118"/>
      <c r="BH641" s="118"/>
      <c r="BI641" s="118"/>
      <c r="BJ641" s="117" t="s">
        <v>1167</v>
      </c>
      <c r="BK641" s="120" t="str">
        <f>VLOOKUP(Vertices[[#This Row],[State]],'Sentiment Classification'!E:G,3,FALSE)</f>
        <v>North</v>
      </c>
      <c r="BL641" s="65" t="s">
        <v>9475</v>
      </c>
    </row>
    <row r="642" spans="1:64" x14ac:dyDescent="0.25">
      <c r="A642" s="64" t="s">
        <v>4543</v>
      </c>
      <c r="B642" s="79"/>
      <c r="C642" s="79"/>
      <c r="D642" s="87"/>
      <c r="E642" s="104"/>
      <c r="F642" s="75" t="s">
        <v>5117</v>
      </c>
      <c r="G642" s="105"/>
      <c r="H642" s="77"/>
      <c r="I642" s="90"/>
      <c r="J642" s="106"/>
      <c r="K642" s="77" t="s">
        <v>7713</v>
      </c>
      <c r="L642" s="107"/>
      <c r="M642" s="101">
        <v>2899.685791015625</v>
      </c>
      <c r="N642" s="101">
        <v>3655.940673828125</v>
      </c>
      <c r="O642" s="102"/>
      <c r="P642" s="103"/>
      <c r="Q642" s="103"/>
      <c r="R642" s="73"/>
      <c r="S642" s="48">
        <v>0</v>
      </c>
      <c r="T642" s="48">
        <v>1</v>
      </c>
      <c r="U642" s="49">
        <v>0</v>
      </c>
      <c r="V642" s="49">
        <v>1</v>
      </c>
      <c r="W642" s="49">
        <v>0</v>
      </c>
      <c r="X642" s="49">
        <v>0.99999899999999997</v>
      </c>
      <c r="Y642" s="49">
        <v>0</v>
      </c>
      <c r="Z642" s="49">
        <v>0</v>
      </c>
      <c r="AA642" s="91">
        <v>642</v>
      </c>
      <c r="AB642" s="91"/>
      <c r="AC642" s="92"/>
      <c r="AD642" s="66" t="s">
        <v>6192</v>
      </c>
      <c r="AE642" s="66">
        <v>58</v>
      </c>
      <c r="AF642" s="66">
        <v>6</v>
      </c>
      <c r="AG642" s="66">
        <v>59</v>
      </c>
      <c r="AH642" s="66">
        <v>5</v>
      </c>
      <c r="AI642" s="66"/>
      <c r="AJ642" s="66"/>
      <c r="AK642" s="66"/>
      <c r="AL642" s="66"/>
      <c r="AM642" s="66"/>
      <c r="AN642" s="68">
        <v>41809.710625</v>
      </c>
      <c r="AO642" s="66"/>
      <c r="AP642" s="66" t="b">
        <v>1</v>
      </c>
      <c r="AQ642" s="66" t="b">
        <v>0</v>
      </c>
      <c r="AR642" s="66" t="b">
        <v>1</v>
      </c>
      <c r="AS642" s="66" t="s">
        <v>297</v>
      </c>
      <c r="AT642" s="66">
        <v>0</v>
      </c>
      <c r="AU642" s="69" t="s">
        <v>409</v>
      </c>
      <c r="AV642" s="66" t="b">
        <v>0</v>
      </c>
      <c r="AW642" s="66" t="s">
        <v>423</v>
      </c>
      <c r="AX642" s="69" t="s">
        <v>7346</v>
      </c>
      <c r="AY642" s="66" t="s">
        <v>66</v>
      </c>
      <c r="AZ642" s="48"/>
      <c r="BA642" s="48"/>
      <c r="BB642" s="48"/>
      <c r="BC642" s="48"/>
      <c r="BD642" s="48"/>
      <c r="BE642" s="48"/>
      <c r="BF642" s="118" t="s">
        <v>9020</v>
      </c>
      <c r="BG642" s="118" t="s">
        <v>9020</v>
      </c>
      <c r="BH642" s="118" t="s">
        <v>9349</v>
      </c>
      <c r="BI642" s="118" t="s">
        <v>9349</v>
      </c>
      <c r="BJ642" s="117" t="s">
        <v>1167</v>
      </c>
      <c r="BK642" s="120" t="str">
        <f>VLOOKUP(Vertices[[#This Row],[State]],'Sentiment Classification'!E:G,3,FALSE)</f>
        <v>North</v>
      </c>
      <c r="BL642" s="65" t="str">
        <f>REPLACE(INDEX(GroupVertices[Group], MATCH(Vertices[[#This Row],[Vertex]],GroupVertices[Vertex],0)),1,1,"")</f>
        <v>orth</v>
      </c>
    </row>
    <row r="643" spans="1:64" x14ac:dyDescent="0.25">
      <c r="A643" s="64" t="s">
        <v>4626</v>
      </c>
      <c r="B643" s="79"/>
      <c r="C643" s="79"/>
      <c r="D643" s="87"/>
      <c r="E643" s="104"/>
      <c r="F643" s="75" t="s">
        <v>7026</v>
      </c>
      <c r="G643" s="105"/>
      <c r="H643" s="77"/>
      <c r="I643" s="90"/>
      <c r="J643" s="106"/>
      <c r="K643" s="77" t="s">
        <v>7714</v>
      </c>
      <c r="L643" s="107"/>
      <c r="M643" s="101">
        <v>2473.95703125</v>
      </c>
      <c r="N643" s="101">
        <v>3071.37890625</v>
      </c>
      <c r="O643" s="102"/>
      <c r="P643" s="103"/>
      <c r="Q643" s="103"/>
      <c r="R643" s="73"/>
      <c r="S643" s="48">
        <v>1</v>
      </c>
      <c r="T643" s="48">
        <v>0</v>
      </c>
      <c r="U643" s="49">
        <v>0</v>
      </c>
      <c r="V643" s="49">
        <v>1</v>
      </c>
      <c r="W643" s="49">
        <v>0</v>
      </c>
      <c r="X643" s="49">
        <v>0.99999899999999997</v>
      </c>
      <c r="Y643" s="49">
        <v>0</v>
      </c>
      <c r="Z643" s="49">
        <v>0</v>
      </c>
      <c r="AA643" s="91">
        <v>643</v>
      </c>
      <c r="AB643" s="91"/>
      <c r="AC643" s="92"/>
      <c r="AD643" s="66" t="s">
        <v>6193</v>
      </c>
      <c r="AE643" s="66">
        <v>126</v>
      </c>
      <c r="AF643" s="66">
        <v>6030</v>
      </c>
      <c r="AG643" s="66">
        <v>8984</v>
      </c>
      <c r="AH643" s="66">
        <v>631</v>
      </c>
      <c r="AI643" s="66">
        <v>19800</v>
      </c>
      <c r="AJ643" s="66" t="s">
        <v>6490</v>
      </c>
      <c r="AK643" s="66" t="s">
        <v>364</v>
      </c>
      <c r="AL643" s="69" t="s">
        <v>6716</v>
      </c>
      <c r="AM643" s="66" t="s">
        <v>363</v>
      </c>
      <c r="AN643" s="68">
        <v>40189.727175925924</v>
      </c>
      <c r="AO643" s="69" t="s">
        <v>6889</v>
      </c>
      <c r="AP643" s="66" t="b">
        <v>0</v>
      </c>
      <c r="AQ643" s="66" t="b">
        <v>0</v>
      </c>
      <c r="AR643" s="66" t="b">
        <v>0</v>
      </c>
      <c r="AS643" s="66" t="s">
        <v>297</v>
      </c>
      <c r="AT643" s="66">
        <v>33</v>
      </c>
      <c r="AU643" s="69" t="s">
        <v>6968</v>
      </c>
      <c r="AV643" s="66" t="b">
        <v>1</v>
      </c>
      <c r="AW643" s="66" t="s">
        <v>423</v>
      </c>
      <c r="AX643" s="69" t="s">
        <v>7347</v>
      </c>
      <c r="AY643" s="66" t="s">
        <v>65</v>
      </c>
      <c r="AZ643" s="48"/>
      <c r="BA643" s="48"/>
      <c r="BB643" s="48"/>
      <c r="BC643" s="48"/>
      <c r="BD643" s="48"/>
      <c r="BE643" s="48"/>
      <c r="BF643" s="48"/>
      <c r="BG643" s="48"/>
      <c r="BH643" s="48"/>
      <c r="BI643" s="48"/>
      <c r="BJ643" s="117" t="s">
        <v>1167</v>
      </c>
      <c r="BK643" s="120" t="str">
        <f>VLOOKUP(Vertices[[#This Row],[State]],'Sentiment Classification'!E:G,3,FALSE)</f>
        <v>North</v>
      </c>
      <c r="BL643" s="65" t="str">
        <f>REPLACE(INDEX(GroupVertices[Group], MATCH(Vertices[[#This Row],[Vertex]],GroupVertices[Vertex],0)),1,1,"")</f>
        <v>orth</v>
      </c>
    </row>
    <row r="644" spans="1:64" x14ac:dyDescent="0.25">
      <c r="A644" s="64" t="s">
        <v>4544</v>
      </c>
      <c r="B644" s="79"/>
      <c r="C644" s="79"/>
      <c r="D644" s="87"/>
      <c r="E644" s="104"/>
      <c r="F644" s="75" t="s">
        <v>5118</v>
      </c>
      <c r="G644" s="105"/>
      <c r="H644" s="77"/>
      <c r="I644" s="90"/>
      <c r="J644" s="106"/>
      <c r="K644" s="77" t="s">
        <v>7715</v>
      </c>
      <c r="L644" s="107"/>
      <c r="M644" s="101">
        <v>3278.36962890625</v>
      </c>
      <c r="N644" s="101">
        <v>4970.19287109375</v>
      </c>
      <c r="O644" s="102"/>
      <c r="P644" s="103"/>
      <c r="Q644" s="103"/>
      <c r="R644" s="73"/>
      <c r="S644" s="48">
        <v>0</v>
      </c>
      <c r="T644" s="48">
        <v>2</v>
      </c>
      <c r="U644" s="49">
        <v>2</v>
      </c>
      <c r="V644" s="49">
        <v>0.5</v>
      </c>
      <c r="W644" s="49">
        <v>0</v>
      </c>
      <c r="X644" s="49">
        <v>1.4594579999999999</v>
      </c>
      <c r="Y644" s="49">
        <v>0</v>
      </c>
      <c r="Z644" s="49">
        <v>0</v>
      </c>
      <c r="AA644" s="91">
        <v>644</v>
      </c>
      <c r="AB644" s="91"/>
      <c r="AC644" s="92"/>
      <c r="AD644" s="66" t="s">
        <v>6194</v>
      </c>
      <c r="AE644" s="66">
        <v>248</v>
      </c>
      <c r="AF644" s="66">
        <v>56</v>
      </c>
      <c r="AG644" s="66">
        <v>277</v>
      </c>
      <c r="AH644" s="66">
        <v>265</v>
      </c>
      <c r="AI644" s="66"/>
      <c r="AJ644" s="66" t="s">
        <v>6491</v>
      </c>
      <c r="AK644" s="66"/>
      <c r="AL644" s="66"/>
      <c r="AM644" s="66"/>
      <c r="AN644" s="68">
        <v>42842.512939814813</v>
      </c>
      <c r="AO644" s="69" t="s">
        <v>6890</v>
      </c>
      <c r="AP644" s="66" t="b">
        <v>1</v>
      </c>
      <c r="AQ644" s="66" t="b">
        <v>0</v>
      </c>
      <c r="AR644" s="66" t="b">
        <v>0</v>
      </c>
      <c r="AS644" s="66" t="s">
        <v>297</v>
      </c>
      <c r="AT644" s="66">
        <v>0</v>
      </c>
      <c r="AU644" s="66"/>
      <c r="AV644" s="66" t="b">
        <v>0</v>
      </c>
      <c r="AW644" s="66" t="s">
        <v>423</v>
      </c>
      <c r="AX644" s="69" t="s">
        <v>7348</v>
      </c>
      <c r="AY644" s="66" t="s">
        <v>66</v>
      </c>
      <c r="AZ644" s="48"/>
      <c r="BA644" s="48"/>
      <c r="BB644" s="48"/>
      <c r="BC644" s="48"/>
      <c r="BD644" s="48"/>
      <c r="BE644" s="48"/>
      <c r="BF644" s="118" t="s">
        <v>9021</v>
      </c>
      <c r="BG644" s="118" t="s">
        <v>9021</v>
      </c>
      <c r="BH644" s="118" t="s">
        <v>9350</v>
      </c>
      <c r="BI644" s="118" t="s">
        <v>9350</v>
      </c>
      <c r="BJ644" s="117" t="s">
        <v>1167</v>
      </c>
      <c r="BK644" s="120" t="str">
        <f>VLOOKUP(Vertices[[#This Row],[State]],'Sentiment Classification'!E:G,3,FALSE)</f>
        <v>North</v>
      </c>
      <c r="BL644" s="65" t="str">
        <f>REPLACE(INDEX(GroupVertices[Group], MATCH(Vertices[[#This Row],[Vertex]],GroupVertices[Vertex],0)),1,1,"")</f>
        <v>orth</v>
      </c>
    </row>
    <row r="645" spans="1:64" x14ac:dyDescent="0.25">
      <c r="A645" s="64" t="s">
        <v>4627</v>
      </c>
      <c r="B645" s="79"/>
      <c r="C645" s="79"/>
      <c r="D645" s="87"/>
      <c r="E645" s="104"/>
      <c r="F645" s="75" t="s">
        <v>7027</v>
      </c>
      <c r="G645" s="105"/>
      <c r="H645" s="77"/>
      <c r="I645" s="90"/>
      <c r="J645" s="106"/>
      <c r="K645" s="77" t="s">
        <v>7716</v>
      </c>
      <c r="L645" s="107"/>
      <c r="M645" s="101">
        <v>2910.38525390625</v>
      </c>
      <c r="N645" s="101">
        <v>3854.6181640625</v>
      </c>
      <c r="O645" s="102"/>
      <c r="P645" s="103"/>
      <c r="Q645" s="103"/>
      <c r="R645" s="73"/>
      <c r="S645" s="48">
        <v>1</v>
      </c>
      <c r="T645" s="48">
        <v>0</v>
      </c>
      <c r="U645" s="49">
        <v>0</v>
      </c>
      <c r="V645" s="49">
        <v>0.33333299999999999</v>
      </c>
      <c r="W645" s="49">
        <v>0</v>
      </c>
      <c r="X645" s="49">
        <v>0.77027000000000001</v>
      </c>
      <c r="Y645" s="49">
        <v>0</v>
      </c>
      <c r="Z645" s="49">
        <v>0</v>
      </c>
      <c r="AA645" s="91">
        <v>645</v>
      </c>
      <c r="AB645" s="91"/>
      <c r="AC645" s="92"/>
      <c r="AD645" s="66" t="s">
        <v>6195</v>
      </c>
      <c r="AE645" s="66">
        <v>1115</v>
      </c>
      <c r="AF645" s="66">
        <v>23640</v>
      </c>
      <c r="AG645" s="66">
        <v>143889</v>
      </c>
      <c r="AH645" s="66">
        <v>13509</v>
      </c>
      <c r="AI645" s="66">
        <v>19800</v>
      </c>
      <c r="AJ645" s="66" t="s">
        <v>6492</v>
      </c>
      <c r="AK645" s="66"/>
      <c r="AL645" s="66"/>
      <c r="AM645" s="66" t="s">
        <v>363</v>
      </c>
      <c r="AN645" s="68">
        <v>40965.461435185185</v>
      </c>
      <c r="AO645" s="69" t="s">
        <v>6891</v>
      </c>
      <c r="AP645" s="66" t="b">
        <v>1</v>
      </c>
      <c r="AQ645" s="66" t="b">
        <v>0</v>
      </c>
      <c r="AR645" s="66" t="b">
        <v>1</v>
      </c>
      <c r="AS645" s="66" t="s">
        <v>297</v>
      </c>
      <c r="AT645" s="66">
        <v>224</v>
      </c>
      <c r="AU645" s="69" t="s">
        <v>409</v>
      </c>
      <c r="AV645" s="66" t="b">
        <v>0</v>
      </c>
      <c r="AW645" s="66" t="s">
        <v>423</v>
      </c>
      <c r="AX645" s="69" t="s">
        <v>7349</v>
      </c>
      <c r="AY645" s="66" t="s">
        <v>65</v>
      </c>
      <c r="AZ645" s="48"/>
      <c r="BA645" s="48"/>
      <c r="BB645" s="48"/>
      <c r="BC645" s="48"/>
      <c r="BD645" s="48"/>
      <c r="BE645" s="48"/>
      <c r="BF645" s="48"/>
      <c r="BG645" s="48"/>
      <c r="BH645" s="48"/>
      <c r="BI645" s="48"/>
      <c r="BJ645" s="117" t="s">
        <v>1167</v>
      </c>
      <c r="BK645" s="120" t="str">
        <f>VLOOKUP(Vertices[[#This Row],[State]],'Sentiment Classification'!E:G,3,FALSE)</f>
        <v>North</v>
      </c>
      <c r="BL645" s="65" t="str">
        <f>REPLACE(INDEX(GroupVertices[Group], MATCH(Vertices[[#This Row],[Vertex]],GroupVertices[Vertex],0)),1,1,"")</f>
        <v>orth</v>
      </c>
    </row>
    <row r="646" spans="1:64" x14ac:dyDescent="0.25">
      <c r="A646" s="64" t="s">
        <v>4628</v>
      </c>
      <c r="B646" s="79"/>
      <c r="C646" s="79"/>
      <c r="D646" s="87"/>
      <c r="E646" s="104"/>
      <c r="F646" s="75" t="s">
        <v>7028</v>
      </c>
      <c r="G646" s="105"/>
      <c r="H646" s="77"/>
      <c r="I646" s="90"/>
      <c r="J646" s="106"/>
      <c r="K646" s="77" t="s">
        <v>7717</v>
      </c>
      <c r="L646" s="107"/>
      <c r="M646" s="101">
        <v>3157.275634765625</v>
      </c>
      <c r="N646" s="101">
        <v>4604.556640625</v>
      </c>
      <c r="O646" s="102"/>
      <c r="P646" s="103"/>
      <c r="Q646" s="103"/>
      <c r="R646" s="73"/>
      <c r="S646" s="48">
        <v>1</v>
      </c>
      <c r="T646" s="48">
        <v>0</v>
      </c>
      <c r="U646" s="49">
        <v>0</v>
      </c>
      <c r="V646" s="49">
        <v>0.33333299999999999</v>
      </c>
      <c r="W646" s="49">
        <v>0</v>
      </c>
      <c r="X646" s="49">
        <v>0.77027000000000001</v>
      </c>
      <c r="Y646" s="49">
        <v>0</v>
      </c>
      <c r="Z646" s="49">
        <v>0</v>
      </c>
      <c r="AA646" s="91">
        <v>646</v>
      </c>
      <c r="AB646" s="91"/>
      <c r="AC646" s="92"/>
      <c r="AD646" s="66" t="s">
        <v>6196</v>
      </c>
      <c r="AE646" s="66">
        <v>347</v>
      </c>
      <c r="AF646" s="66">
        <v>93345</v>
      </c>
      <c r="AG646" s="66">
        <v>58616</v>
      </c>
      <c r="AH646" s="66">
        <v>10810</v>
      </c>
      <c r="AI646" s="66">
        <v>19800</v>
      </c>
      <c r="AJ646" s="66" t="s">
        <v>6493</v>
      </c>
      <c r="AK646" s="66"/>
      <c r="AL646" s="69" t="s">
        <v>6717</v>
      </c>
      <c r="AM646" s="66" t="s">
        <v>363</v>
      </c>
      <c r="AN646" s="68">
        <v>40719.608020833337</v>
      </c>
      <c r="AO646" s="69" t="s">
        <v>6892</v>
      </c>
      <c r="AP646" s="66" t="b">
        <v>0</v>
      </c>
      <c r="AQ646" s="66" t="b">
        <v>0</v>
      </c>
      <c r="AR646" s="66" t="b">
        <v>1</v>
      </c>
      <c r="AS646" s="66" t="s">
        <v>297</v>
      </c>
      <c r="AT646" s="66">
        <v>628</v>
      </c>
      <c r="AU646" s="69" t="s">
        <v>6953</v>
      </c>
      <c r="AV646" s="66" t="b">
        <v>0</v>
      </c>
      <c r="AW646" s="66" t="s">
        <v>423</v>
      </c>
      <c r="AX646" s="69" t="s">
        <v>7350</v>
      </c>
      <c r="AY646" s="66" t="s">
        <v>65</v>
      </c>
      <c r="AZ646" s="48"/>
      <c r="BA646" s="48"/>
      <c r="BB646" s="48"/>
      <c r="BC646" s="48"/>
      <c r="BD646" s="48"/>
      <c r="BE646" s="48"/>
      <c r="BF646" s="48"/>
      <c r="BG646" s="48"/>
      <c r="BH646" s="48"/>
      <c r="BI646" s="48"/>
      <c r="BJ646" s="117" t="s">
        <v>1167</v>
      </c>
      <c r="BK646" s="120" t="str">
        <f>VLOOKUP(Vertices[[#This Row],[State]],'Sentiment Classification'!E:G,3,FALSE)</f>
        <v>North</v>
      </c>
      <c r="BL646" s="65" t="str">
        <f>REPLACE(INDEX(GroupVertices[Group], MATCH(Vertices[[#This Row],[Vertex]],GroupVertices[Vertex],0)),1,1,"")</f>
        <v>orth</v>
      </c>
    </row>
    <row r="647" spans="1:64" x14ac:dyDescent="0.25">
      <c r="A647" s="64" t="s">
        <v>4545</v>
      </c>
      <c r="B647" s="79"/>
      <c r="C647" s="79"/>
      <c r="D647" s="87"/>
      <c r="E647" s="104"/>
      <c r="F647" s="75" t="s">
        <v>5119</v>
      </c>
      <c r="G647" s="105"/>
      <c r="H647" s="77"/>
      <c r="I647" s="90"/>
      <c r="J647" s="106"/>
      <c r="K647" s="77" t="s">
        <v>7718</v>
      </c>
      <c r="L647" s="107"/>
      <c r="M647" s="101">
        <v>2890.087890625</v>
      </c>
      <c r="N647" s="101">
        <v>3534.298828125</v>
      </c>
      <c r="O647" s="102"/>
      <c r="P647" s="103"/>
      <c r="Q647" s="103"/>
      <c r="R647" s="73"/>
      <c r="S647" s="48">
        <v>0</v>
      </c>
      <c r="T647" s="48">
        <v>1</v>
      </c>
      <c r="U647" s="49">
        <v>0</v>
      </c>
      <c r="V647" s="49">
        <v>1</v>
      </c>
      <c r="W647" s="49">
        <v>0</v>
      </c>
      <c r="X647" s="49">
        <v>0.99999899999999997</v>
      </c>
      <c r="Y647" s="49">
        <v>0</v>
      </c>
      <c r="Z647" s="49">
        <v>0</v>
      </c>
      <c r="AA647" s="91">
        <v>647</v>
      </c>
      <c r="AB647" s="91"/>
      <c r="AC647" s="92"/>
      <c r="AD647" s="66" t="s">
        <v>6197</v>
      </c>
      <c r="AE647" s="66">
        <v>155</v>
      </c>
      <c r="AF647" s="66">
        <v>54</v>
      </c>
      <c r="AG647" s="66">
        <v>6037</v>
      </c>
      <c r="AH647" s="66">
        <v>2459</v>
      </c>
      <c r="AI647" s="66">
        <v>-25200</v>
      </c>
      <c r="AJ647" s="66" t="s">
        <v>6494</v>
      </c>
      <c r="AK647" s="66"/>
      <c r="AL647" s="66"/>
      <c r="AM647" s="66" t="s">
        <v>391</v>
      </c>
      <c r="AN647" s="68">
        <v>41779.82744212963</v>
      </c>
      <c r="AO647" s="69" t="s">
        <v>6893</v>
      </c>
      <c r="AP647" s="66" t="b">
        <v>0</v>
      </c>
      <c r="AQ647" s="66" t="b">
        <v>0</v>
      </c>
      <c r="AR647" s="66" t="b">
        <v>1</v>
      </c>
      <c r="AS647" s="66" t="s">
        <v>297</v>
      </c>
      <c r="AT647" s="66">
        <v>3</v>
      </c>
      <c r="AU647" s="69" t="s">
        <v>1257</v>
      </c>
      <c r="AV647" s="66" t="b">
        <v>0</v>
      </c>
      <c r="AW647" s="66" t="s">
        <v>423</v>
      </c>
      <c r="AX647" s="69" t="s">
        <v>7351</v>
      </c>
      <c r="AY647" s="66" t="s">
        <v>66</v>
      </c>
      <c r="AZ647" s="48" t="s">
        <v>4823</v>
      </c>
      <c r="BA647" s="48" t="s">
        <v>4823</v>
      </c>
      <c r="BB647" s="48" t="s">
        <v>525</v>
      </c>
      <c r="BC647" s="48" t="s">
        <v>525</v>
      </c>
      <c r="BD647" s="48"/>
      <c r="BE647" s="48"/>
      <c r="BF647" s="118" t="s">
        <v>9022</v>
      </c>
      <c r="BG647" s="118" t="s">
        <v>9022</v>
      </c>
      <c r="BH647" s="118" t="s">
        <v>9351</v>
      </c>
      <c r="BI647" s="118" t="s">
        <v>9351</v>
      </c>
      <c r="BJ647" s="117" t="s">
        <v>1167</v>
      </c>
      <c r="BK647" s="120" t="str">
        <f>VLOOKUP(Vertices[[#This Row],[State]],'Sentiment Classification'!E:G,3,FALSE)</f>
        <v>North</v>
      </c>
      <c r="BL647" s="65" t="str">
        <f>REPLACE(INDEX(GroupVertices[Group], MATCH(Vertices[[#This Row],[Vertex]],GroupVertices[Vertex],0)),1,1,"")</f>
        <v>orth</v>
      </c>
    </row>
    <row r="648" spans="1:64" x14ac:dyDescent="0.25">
      <c r="A648" s="64" t="s">
        <v>4629</v>
      </c>
      <c r="B648" s="79"/>
      <c r="C648" s="79"/>
      <c r="D648" s="87"/>
      <c r="E648" s="104"/>
      <c r="F648" s="75" t="s">
        <v>7029</v>
      </c>
      <c r="G648" s="105"/>
      <c r="H648" s="77"/>
      <c r="I648" s="90"/>
      <c r="J648" s="106"/>
      <c r="K648" s="77" t="s">
        <v>7719</v>
      </c>
      <c r="L648" s="107"/>
      <c r="M648" s="101">
        <v>3503.561279296875</v>
      </c>
      <c r="N648" s="101">
        <v>3435.85107421875</v>
      </c>
      <c r="O648" s="102"/>
      <c r="P648" s="103"/>
      <c r="Q648" s="103"/>
      <c r="R648" s="73"/>
      <c r="S648" s="48">
        <v>1</v>
      </c>
      <c r="T648" s="48">
        <v>0</v>
      </c>
      <c r="U648" s="49">
        <v>0</v>
      </c>
      <c r="V648" s="49">
        <v>1</v>
      </c>
      <c r="W648" s="49">
        <v>0</v>
      </c>
      <c r="X648" s="49">
        <v>0.99999899999999997</v>
      </c>
      <c r="Y648" s="49">
        <v>0</v>
      </c>
      <c r="Z648" s="49">
        <v>0</v>
      </c>
      <c r="AA648" s="91">
        <v>648</v>
      </c>
      <c r="AB648" s="91"/>
      <c r="AC648" s="92"/>
      <c r="AD648" s="66" t="s">
        <v>6198</v>
      </c>
      <c r="AE648" s="66">
        <v>1089</v>
      </c>
      <c r="AF648" s="66">
        <v>6000682</v>
      </c>
      <c r="AG648" s="66">
        <v>108759</v>
      </c>
      <c r="AH648" s="66">
        <v>11969</v>
      </c>
      <c r="AI648" s="66">
        <v>-36000</v>
      </c>
      <c r="AJ648" s="66" t="s">
        <v>6495</v>
      </c>
      <c r="AK648" s="66" t="s">
        <v>475</v>
      </c>
      <c r="AL648" s="66"/>
      <c r="AM648" s="66" t="s">
        <v>389</v>
      </c>
      <c r="AN648" s="68">
        <v>39846.858749999999</v>
      </c>
      <c r="AO648" s="69" t="s">
        <v>6894</v>
      </c>
      <c r="AP648" s="66" t="b">
        <v>0</v>
      </c>
      <c r="AQ648" s="66" t="b">
        <v>0</v>
      </c>
      <c r="AR648" s="66" t="b">
        <v>1</v>
      </c>
      <c r="AS648" s="66" t="s">
        <v>297</v>
      </c>
      <c r="AT648" s="66">
        <v>10497</v>
      </c>
      <c r="AU648" s="69" t="s">
        <v>6969</v>
      </c>
      <c r="AV648" s="66" t="b">
        <v>1</v>
      </c>
      <c r="AW648" s="66" t="s">
        <v>423</v>
      </c>
      <c r="AX648" s="69" t="s">
        <v>7352</v>
      </c>
      <c r="AY648" s="66" t="s">
        <v>65</v>
      </c>
      <c r="AZ648" s="48"/>
      <c r="BA648" s="48"/>
      <c r="BB648" s="48"/>
      <c r="BC648" s="48"/>
      <c r="BD648" s="48"/>
      <c r="BE648" s="48"/>
      <c r="BF648" s="48"/>
      <c r="BG648" s="48"/>
      <c r="BH648" s="48"/>
      <c r="BI648" s="48"/>
      <c r="BJ648" s="117" t="s">
        <v>1167</v>
      </c>
      <c r="BK648" s="120" t="str">
        <f>VLOOKUP(Vertices[[#This Row],[State]],'Sentiment Classification'!E:G,3,FALSE)</f>
        <v>North</v>
      </c>
      <c r="BL648" s="65" t="str">
        <f>REPLACE(INDEX(GroupVertices[Group], MATCH(Vertices[[#This Row],[Vertex]],GroupVertices[Vertex],0)),1,1,"")</f>
        <v>orth</v>
      </c>
    </row>
    <row r="649" spans="1:64" x14ac:dyDescent="0.25">
      <c r="A649" s="64" t="s">
        <v>4546</v>
      </c>
      <c r="B649" s="79"/>
      <c r="C649" s="79"/>
      <c r="D649" s="87"/>
      <c r="E649" s="104"/>
      <c r="F649" s="75" t="s">
        <v>7030</v>
      </c>
      <c r="G649" s="105"/>
      <c r="H649" s="77"/>
      <c r="I649" s="90"/>
      <c r="J649" s="106"/>
      <c r="K649" s="77" t="s">
        <v>7720</v>
      </c>
      <c r="L649" s="107"/>
      <c r="M649" s="101">
        <v>2263.16845703125</v>
      </c>
      <c r="N649" s="101">
        <v>4313.771484375</v>
      </c>
      <c r="O649" s="102"/>
      <c r="P649" s="103"/>
      <c r="Q649" s="103"/>
      <c r="R649" s="73"/>
      <c r="S649" s="48">
        <v>0</v>
      </c>
      <c r="T649" s="48">
        <v>1</v>
      </c>
      <c r="U649" s="49">
        <v>0</v>
      </c>
      <c r="V649" s="49">
        <v>1.8867999999999999E-2</v>
      </c>
      <c r="W649" s="49">
        <v>0</v>
      </c>
      <c r="X649" s="49">
        <v>0.55755699999999997</v>
      </c>
      <c r="Y649" s="49">
        <v>0</v>
      </c>
      <c r="Z649" s="49">
        <v>0</v>
      </c>
      <c r="AA649" s="91">
        <v>649</v>
      </c>
      <c r="AB649" s="91"/>
      <c r="AC649" s="92"/>
      <c r="AD649" s="66" t="s">
        <v>6199</v>
      </c>
      <c r="AE649" s="66">
        <v>384</v>
      </c>
      <c r="AF649" s="66">
        <v>109</v>
      </c>
      <c r="AG649" s="66">
        <v>3337</v>
      </c>
      <c r="AH649" s="66">
        <v>1975</v>
      </c>
      <c r="AI649" s="66"/>
      <c r="AJ649" s="66" t="s">
        <v>6496</v>
      </c>
      <c r="AK649" s="66" t="s">
        <v>6617</v>
      </c>
      <c r="AL649" s="66"/>
      <c r="AM649" s="66"/>
      <c r="AN649" s="68">
        <v>41218.252615740741</v>
      </c>
      <c r="AO649" s="69" t="s">
        <v>6895</v>
      </c>
      <c r="AP649" s="66" t="b">
        <v>1</v>
      </c>
      <c r="AQ649" s="66" t="b">
        <v>0</v>
      </c>
      <c r="AR649" s="66" t="b">
        <v>1</v>
      </c>
      <c r="AS649" s="66" t="s">
        <v>297</v>
      </c>
      <c r="AT649" s="66">
        <v>4</v>
      </c>
      <c r="AU649" s="69" t="s">
        <v>409</v>
      </c>
      <c r="AV649" s="66" t="b">
        <v>0</v>
      </c>
      <c r="AW649" s="66" t="s">
        <v>423</v>
      </c>
      <c r="AX649" s="69" t="s">
        <v>7353</v>
      </c>
      <c r="AY649" s="66" t="s">
        <v>66</v>
      </c>
      <c r="AZ649" s="48"/>
      <c r="BA649" s="48"/>
      <c r="BB649" s="48"/>
      <c r="BC649" s="48"/>
      <c r="BD649" s="48" t="s">
        <v>4864</v>
      </c>
      <c r="BE649" s="48" t="s">
        <v>4864</v>
      </c>
      <c r="BF649" s="118" t="s">
        <v>9018</v>
      </c>
      <c r="BG649" s="118" t="s">
        <v>9018</v>
      </c>
      <c r="BH649" s="118" t="s">
        <v>9347</v>
      </c>
      <c r="BI649" s="118" t="s">
        <v>9347</v>
      </c>
      <c r="BJ649" s="117" t="s">
        <v>1167</v>
      </c>
      <c r="BK649" s="120" t="str">
        <f>VLOOKUP(Vertices[[#This Row],[State]],'Sentiment Classification'!E:G,3,FALSE)</f>
        <v>North</v>
      </c>
      <c r="BL649" s="65" t="str">
        <f>REPLACE(INDEX(GroupVertices[Group], MATCH(Vertices[[#This Row],[Vertex]],GroupVertices[Vertex],0)),1,1,"")</f>
        <v>orth</v>
      </c>
    </row>
    <row r="650" spans="1:64" x14ac:dyDescent="0.25">
      <c r="A650" s="64" t="s">
        <v>4547</v>
      </c>
      <c r="B650" s="79"/>
      <c r="C650" s="79"/>
      <c r="D650" s="87"/>
      <c r="E650" s="104"/>
      <c r="F650" s="75" t="s">
        <v>5120</v>
      </c>
      <c r="G650" s="105"/>
      <c r="H650" s="77"/>
      <c r="I650" s="90"/>
      <c r="J650" s="106"/>
      <c r="K650" s="77" t="s">
        <v>7721</v>
      </c>
      <c r="L650" s="107"/>
      <c r="M650" s="101">
        <v>6205.9013671875</v>
      </c>
      <c r="N650" s="101">
        <v>7726.5</v>
      </c>
      <c r="O650" s="102"/>
      <c r="P650" s="103"/>
      <c r="Q650" s="103"/>
      <c r="R650" s="73"/>
      <c r="S650" s="48"/>
      <c r="T650" s="48"/>
      <c r="U650" s="49"/>
      <c r="V650" s="49"/>
      <c r="W650" s="49"/>
      <c r="X650" s="49"/>
      <c r="Y650" s="49"/>
      <c r="Z650" s="49"/>
      <c r="AA650" s="91">
        <v>650</v>
      </c>
      <c r="AB650" s="91"/>
      <c r="AC650" s="92"/>
      <c r="AD650" s="66" t="s">
        <v>6200</v>
      </c>
      <c r="AE650" s="66">
        <v>216</v>
      </c>
      <c r="AF650" s="66">
        <v>24</v>
      </c>
      <c r="AG650" s="66">
        <v>639</v>
      </c>
      <c r="AH650" s="66">
        <v>26</v>
      </c>
      <c r="AI650" s="66"/>
      <c r="AJ650" s="66" t="s">
        <v>6497</v>
      </c>
      <c r="AK650" s="66" t="s">
        <v>6618</v>
      </c>
      <c r="AL650" s="66"/>
      <c r="AM650" s="66"/>
      <c r="AN650" s="68">
        <v>42829.318206018521</v>
      </c>
      <c r="AO650" s="69" t="s">
        <v>6896</v>
      </c>
      <c r="AP650" s="66" t="b">
        <v>1</v>
      </c>
      <c r="AQ650" s="66" t="b">
        <v>0</v>
      </c>
      <c r="AR650" s="66" t="b">
        <v>0</v>
      </c>
      <c r="AS650" s="66" t="s">
        <v>297</v>
      </c>
      <c r="AT650" s="66">
        <v>0</v>
      </c>
      <c r="AU650" s="66"/>
      <c r="AV650" s="66" t="b">
        <v>0</v>
      </c>
      <c r="AW650" s="66" t="s">
        <v>423</v>
      </c>
      <c r="AX650" s="69" t="s">
        <v>7354</v>
      </c>
      <c r="AY650" s="66" t="s">
        <v>66</v>
      </c>
      <c r="AZ650" s="48"/>
      <c r="BA650" s="48"/>
      <c r="BB650" s="48"/>
      <c r="BC650" s="48"/>
      <c r="BD650" s="48"/>
      <c r="BE650" s="48"/>
      <c r="BF650" s="118"/>
      <c r="BG650" s="118"/>
      <c r="BH650" s="118"/>
      <c r="BI650" s="118"/>
      <c r="BJ650" s="117" t="s">
        <v>9452</v>
      </c>
      <c r="BK650" s="119" t="s">
        <v>9452</v>
      </c>
      <c r="BL650" s="65" t="s">
        <v>9477</v>
      </c>
    </row>
    <row r="651" spans="1:64" x14ac:dyDescent="0.25">
      <c r="A651" s="64" t="s">
        <v>4548</v>
      </c>
      <c r="B651" s="79"/>
      <c r="C651" s="79"/>
      <c r="D651" s="87"/>
      <c r="E651" s="104"/>
      <c r="F651" s="75" t="s">
        <v>7031</v>
      </c>
      <c r="G651" s="105"/>
      <c r="H651" s="77"/>
      <c r="I651" s="90"/>
      <c r="J651" s="106"/>
      <c r="K651" s="77" t="s">
        <v>7722</v>
      </c>
      <c r="L651" s="107"/>
      <c r="M651" s="101">
        <v>6120.71484375</v>
      </c>
      <c r="N651" s="101">
        <v>9267.6708984375</v>
      </c>
      <c r="O651" s="102"/>
      <c r="P651" s="103"/>
      <c r="Q651" s="103"/>
      <c r="R651" s="73"/>
      <c r="S651" s="48"/>
      <c r="T651" s="48"/>
      <c r="U651" s="49"/>
      <c r="V651" s="49"/>
      <c r="W651" s="49"/>
      <c r="X651" s="49"/>
      <c r="Y651" s="49"/>
      <c r="Z651" s="49"/>
      <c r="AA651" s="91">
        <v>651</v>
      </c>
      <c r="AB651" s="91"/>
      <c r="AC651" s="92"/>
      <c r="AD651" s="66" t="s">
        <v>6201</v>
      </c>
      <c r="AE651" s="66">
        <v>7</v>
      </c>
      <c r="AF651" s="66">
        <v>99</v>
      </c>
      <c r="AG651" s="66">
        <v>30951</v>
      </c>
      <c r="AH651" s="66">
        <v>29</v>
      </c>
      <c r="AI651" s="66">
        <v>-25200</v>
      </c>
      <c r="AJ651" s="66" t="s">
        <v>6498</v>
      </c>
      <c r="AK651" s="66" t="s">
        <v>6619</v>
      </c>
      <c r="AL651" s="69" t="s">
        <v>6718</v>
      </c>
      <c r="AM651" s="66" t="s">
        <v>391</v>
      </c>
      <c r="AN651" s="68">
        <v>42093.453773148147</v>
      </c>
      <c r="AO651" s="69" t="s">
        <v>6897</v>
      </c>
      <c r="AP651" s="66" t="b">
        <v>1</v>
      </c>
      <c r="AQ651" s="66" t="b">
        <v>0</v>
      </c>
      <c r="AR651" s="66" t="b">
        <v>0</v>
      </c>
      <c r="AS651" s="66" t="s">
        <v>297</v>
      </c>
      <c r="AT651" s="66">
        <v>9</v>
      </c>
      <c r="AU651" s="69" t="s">
        <v>409</v>
      </c>
      <c r="AV651" s="66" t="b">
        <v>0</v>
      </c>
      <c r="AW651" s="66" t="s">
        <v>423</v>
      </c>
      <c r="AX651" s="69" t="s">
        <v>7355</v>
      </c>
      <c r="AY651" s="66" t="s">
        <v>66</v>
      </c>
      <c r="AZ651" s="48"/>
      <c r="BA651" s="48"/>
      <c r="BB651" s="48"/>
      <c r="BC651" s="48"/>
      <c r="BD651" s="48"/>
      <c r="BE651" s="48"/>
      <c r="BF651" s="118"/>
      <c r="BG651" s="118"/>
      <c r="BH651" s="118"/>
      <c r="BI651" s="118"/>
      <c r="BJ651" s="117" t="s">
        <v>1167</v>
      </c>
      <c r="BK651" s="120" t="str">
        <f>VLOOKUP(Vertices[[#This Row],[State]],'Sentiment Classification'!E:G,3,FALSE)</f>
        <v>North</v>
      </c>
      <c r="BL651" s="65" t="s">
        <v>9475</v>
      </c>
    </row>
    <row r="652" spans="1:64" x14ac:dyDescent="0.25">
      <c r="A652" s="64" t="s">
        <v>4549</v>
      </c>
      <c r="B652" s="79"/>
      <c r="C652" s="79"/>
      <c r="D652" s="87"/>
      <c r="E652" s="104"/>
      <c r="F652" s="75" t="s">
        <v>7032</v>
      </c>
      <c r="G652" s="105"/>
      <c r="H652" s="77"/>
      <c r="I652" s="90"/>
      <c r="J652" s="106"/>
      <c r="K652" s="77" t="s">
        <v>7723</v>
      </c>
      <c r="L652" s="107"/>
      <c r="M652" s="101">
        <v>2006.487060546875</v>
      </c>
      <c r="N652" s="101">
        <v>3378.23486328125</v>
      </c>
      <c r="O652" s="102"/>
      <c r="P652" s="103"/>
      <c r="Q652" s="103"/>
      <c r="R652" s="73"/>
      <c r="S652" s="48">
        <v>0</v>
      </c>
      <c r="T652" s="48">
        <v>1</v>
      </c>
      <c r="U652" s="49">
        <v>0</v>
      </c>
      <c r="V652" s="49">
        <v>9.0909000000000004E-2</v>
      </c>
      <c r="W652" s="49">
        <v>0</v>
      </c>
      <c r="X652" s="49">
        <v>0.61711700000000003</v>
      </c>
      <c r="Y652" s="49">
        <v>0</v>
      </c>
      <c r="Z652" s="49">
        <v>0</v>
      </c>
      <c r="AA652" s="91">
        <v>652</v>
      </c>
      <c r="AB652" s="91"/>
      <c r="AC652" s="92"/>
      <c r="AD652" s="66" t="s">
        <v>6202</v>
      </c>
      <c r="AE652" s="66">
        <v>6940</v>
      </c>
      <c r="AF652" s="66">
        <v>17797</v>
      </c>
      <c r="AG652" s="66">
        <v>159441</v>
      </c>
      <c r="AH652" s="66">
        <v>64567</v>
      </c>
      <c r="AI652" s="66">
        <v>19800</v>
      </c>
      <c r="AJ652" s="66" t="s">
        <v>6499</v>
      </c>
      <c r="AK652" s="66" t="s">
        <v>6620</v>
      </c>
      <c r="AL652" s="66"/>
      <c r="AM652" s="66" t="s">
        <v>477</v>
      </c>
      <c r="AN652" s="68">
        <v>41045.202696759261</v>
      </c>
      <c r="AO652" s="69" t="s">
        <v>6898</v>
      </c>
      <c r="AP652" s="66" t="b">
        <v>0</v>
      </c>
      <c r="AQ652" s="66" t="b">
        <v>0</v>
      </c>
      <c r="AR652" s="66" t="b">
        <v>1</v>
      </c>
      <c r="AS652" s="66" t="s">
        <v>297</v>
      </c>
      <c r="AT652" s="66">
        <v>179</v>
      </c>
      <c r="AU652" s="69" t="s">
        <v>409</v>
      </c>
      <c r="AV652" s="66" t="b">
        <v>0</v>
      </c>
      <c r="AW652" s="66" t="s">
        <v>423</v>
      </c>
      <c r="AX652" s="69" t="s">
        <v>7356</v>
      </c>
      <c r="AY652" s="66" t="s">
        <v>66</v>
      </c>
      <c r="AZ652" s="48"/>
      <c r="BA652" s="48"/>
      <c r="BB652" s="48"/>
      <c r="BC652" s="48"/>
      <c r="BD652" s="48"/>
      <c r="BE652" s="48"/>
      <c r="BF652" s="118" t="s">
        <v>9023</v>
      </c>
      <c r="BG652" s="118" t="s">
        <v>9023</v>
      </c>
      <c r="BH652" s="118" t="s">
        <v>9352</v>
      </c>
      <c r="BI652" s="118" t="s">
        <v>9352</v>
      </c>
      <c r="BJ652" s="117" t="s">
        <v>1167</v>
      </c>
      <c r="BK652" s="120" t="str">
        <f>VLOOKUP(Vertices[[#This Row],[State]],'Sentiment Classification'!E:G,3,FALSE)</f>
        <v>North</v>
      </c>
      <c r="BL652" s="65" t="str">
        <f>REPLACE(INDEX(GroupVertices[Group], MATCH(Vertices[[#This Row],[Vertex]],GroupVertices[Vertex],0)),1,1,"")</f>
        <v>orth</v>
      </c>
    </row>
    <row r="653" spans="1:64" x14ac:dyDescent="0.25">
      <c r="A653" s="64" t="s">
        <v>4580</v>
      </c>
      <c r="B653" s="79"/>
      <c r="C653" s="79"/>
      <c r="D653" s="87"/>
      <c r="E653" s="104"/>
      <c r="F653" s="75" t="s">
        <v>7033</v>
      </c>
      <c r="G653" s="105"/>
      <c r="H653" s="77"/>
      <c r="I653" s="90"/>
      <c r="J653" s="106"/>
      <c r="K653" s="77" t="s">
        <v>7724</v>
      </c>
      <c r="L653" s="107"/>
      <c r="M653" s="101">
        <v>2721.056884765625</v>
      </c>
      <c r="N653" s="101">
        <v>3588.37353515625</v>
      </c>
      <c r="O653" s="102"/>
      <c r="P653" s="103"/>
      <c r="Q653" s="103"/>
      <c r="R653" s="73"/>
      <c r="S653" s="48">
        <v>6</v>
      </c>
      <c r="T653" s="48">
        <v>0</v>
      </c>
      <c r="U653" s="49">
        <v>30</v>
      </c>
      <c r="V653" s="49">
        <v>0.16666700000000001</v>
      </c>
      <c r="W653" s="49">
        <v>0</v>
      </c>
      <c r="X653" s="49">
        <v>3.2972950000000001</v>
      </c>
      <c r="Y653" s="49">
        <v>0</v>
      </c>
      <c r="Z653" s="49">
        <v>0</v>
      </c>
      <c r="AA653" s="91">
        <v>653</v>
      </c>
      <c r="AB653" s="91"/>
      <c r="AC653" s="92"/>
      <c r="AD653" s="66" t="s">
        <v>6203</v>
      </c>
      <c r="AE653" s="66">
        <v>0</v>
      </c>
      <c r="AF653" s="66">
        <v>7089</v>
      </c>
      <c r="AG653" s="66">
        <v>130</v>
      </c>
      <c r="AH653" s="66">
        <v>11</v>
      </c>
      <c r="AI653" s="66"/>
      <c r="AJ653" s="66" t="s">
        <v>6500</v>
      </c>
      <c r="AK653" s="66" t="s">
        <v>6621</v>
      </c>
      <c r="AL653" s="66"/>
      <c r="AM653" s="66"/>
      <c r="AN653" s="68">
        <v>42661.294178240743</v>
      </c>
      <c r="AO653" s="69" t="s">
        <v>6899</v>
      </c>
      <c r="AP653" s="66" t="b">
        <v>1</v>
      </c>
      <c r="AQ653" s="66" t="b">
        <v>0</v>
      </c>
      <c r="AR653" s="66" t="b">
        <v>0</v>
      </c>
      <c r="AS653" s="66" t="s">
        <v>297</v>
      </c>
      <c r="AT653" s="66">
        <v>34</v>
      </c>
      <c r="AU653" s="66"/>
      <c r="AV653" s="66" t="b">
        <v>0</v>
      </c>
      <c r="AW653" s="66" t="s">
        <v>423</v>
      </c>
      <c r="AX653" s="69" t="s">
        <v>7357</v>
      </c>
      <c r="AY653" s="66" t="s">
        <v>66</v>
      </c>
      <c r="AZ653" s="48"/>
      <c r="BA653" s="48"/>
      <c r="BB653" s="48"/>
      <c r="BC653" s="48"/>
      <c r="BD653" s="48"/>
      <c r="BE653" s="48"/>
      <c r="BF653" s="118"/>
      <c r="BG653" s="118"/>
      <c r="BH653" s="118"/>
      <c r="BI653" s="118"/>
      <c r="BJ653" s="117" t="s">
        <v>1167</v>
      </c>
      <c r="BK653" s="120" t="str">
        <f>VLOOKUP(Vertices[[#This Row],[State]],'Sentiment Classification'!E:G,3,FALSE)</f>
        <v>North</v>
      </c>
      <c r="BL653" s="65" t="str">
        <f>REPLACE(INDEX(GroupVertices[Group], MATCH(Vertices[[#This Row],[Vertex]],GroupVertices[Vertex],0)),1,1,"")</f>
        <v>orth</v>
      </c>
    </row>
    <row r="654" spans="1:64" x14ac:dyDescent="0.25">
      <c r="A654" s="64" t="s">
        <v>4550</v>
      </c>
      <c r="B654" s="79"/>
      <c r="C654" s="79"/>
      <c r="D654" s="87"/>
      <c r="E654" s="104"/>
      <c r="F654" s="75" t="s">
        <v>7034</v>
      </c>
      <c r="G654" s="105"/>
      <c r="H654" s="77"/>
      <c r="I654" s="90"/>
      <c r="J654" s="106"/>
      <c r="K654" s="77" t="s">
        <v>7725</v>
      </c>
      <c r="L654" s="107"/>
      <c r="M654" s="101">
        <v>2505.107421875</v>
      </c>
      <c r="N654" s="101">
        <v>2678.702392578125</v>
      </c>
      <c r="O654" s="102"/>
      <c r="P654" s="103"/>
      <c r="Q654" s="103"/>
      <c r="R654" s="73"/>
      <c r="S654" s="48">
        <v>0</v>
      </c>
      <c r="T654" s="48">
        <v>1</v>
      </c>
      <c r="U654" s="49">
        <v>0</v>
      </c>
      <c r="V654" s="49">
        <v>9.0909000000000004E-2</v>
      </c>
      <c r="W654" s="49">
        <v>0</v>
      </c>
      <c r="X654" s="49">
        <v>0.61711700000000003</v>
      </c>
      <c r="Y654" s="49">
        <v>0</v>
      </c>
      <c r="Z654" s="49">
        <v>0</v>
      </c>
      <c r="AA654" s="91">
        <v>654</v>
      </c>
      <c r="AB654" s="91"/>
      <c r="AC654" s="92"/>
      <c r="AD654" s="66" t="s">
        <v>6204</v>
      </c>
      <c r="AE654" s="66">
        <v>103</v>
      </c>
      <c r="AF654" s="66">
        <v>1371</v>
      </c>
      <c r="AG654" s="66">
        <v>5476</v>
      </c>
      <c r="AH654" s="66">
        <v>970</v>
      </c>
      <c r="AI654" s="66">
        <v>-25200</v>
      </c>
      <c r="AJ654" s="66" t="s">
        <v>6501</v>
      </c>
      <c r="AK654" s="66" t="s">
        <v>6622</v>
      </c>
      <c r="AL654" s="69" t="s">
        <v>6719</v>
      </c>
      <c r="AM654" s="66" t="s">
        <v>391</v>
      </c>
      <c r="AN654" s="68">
        <v>41783.561018518521</v>
      </c>
      <c r="AO654" s="69" t="s">
        <v>6900</v>
      </c>
      <c r="AP654" s="66" t="b">
        <v>0</v>
      </c>
      <c r="AQ654" s="66" t="b">
        <v>0</v>
      </c>
      <c r="AR654" s="66" t="b">
        <v>0</v>
      </c>
      <c r="AS654" s="66" t="s">
        <v>297</v>
      </c>
      <c r="AT654" s="66">
        <v>12</v>
      </c>
      <c r="AU654" s="69" t="s">
        <v>408</v>
      </c>
      <c r="AV654" s="66" t="b">
        <v>0</v>
      </c>
      <c r="AW654" s="66" t="s">
        <v>423</v>
      </c>
      <c r="AX654" s="69" t="s">
        <v>7358</v>
      </c>
      <c r="AY654" s="66" t="s">
        <v>66</v>
      </c>
      <c r="AZ654" s="48"/>
      <c r="BA654" s="48"/>
      <c r="BB654" s="48"/>
      <c r="BC654" s="48"/>
      <c r="BD654" s="48"/>
      <c r="BE654" s="48"/>
      <c r="BF654" s="118" t="s">
        <v>9023</v>
      </c>
      <c r="BG654" s="118" t="s">
        <v>9023</v>
      </c>
      <c r="BH654" s="118" t="s">
        <v>9352</v>
      </c>
      <c r="BI654" s="118" t="s">
        <v>9352</v>
      </c>
      <c r="BJ654" s="117" t="s">
        <v>1167</v>
      </c>
      <c r="BK654" s="120" t="str">
        <f>VLOOKUP(Vertices[[#This Row],[State]],'Sentiment Classification'!E:G,3,FALSE)</f>
        <v>North</v>
      </c>
      <c r="BL654" s="65" t="str">
        <f>REPLACE(INDEX(GroupVertices[Group], MATCH(Vertices[[#This Row],[Vertex]],GroupVertices[Vertex],0)),1,1,"")</f>
        <v>orth</v>
      </c>
    </row>
    <row r="655" spans="1:64" x14ac:dyDescent="0.25">
      <c r="A655" s="64" t="s">
        <v>4551</v>
      </c>
      <c r="B655" s="79"/>
      <c r="C655" s="79"/>
      <c r="D655" s="87"/>
      <c r="E655" s="104"/>
      <c r="F655" s="75" t="s">
        <v>7035</v>
      </c>
      <c r="G655" s="105"/>
      <c r="H655" s="77"/>
      <c r="I655" s="90"/>
      <c r="J655" s="106"/>
      <c r="K655" s="77" t="s">
        <v>7726</v>
      </c>
      <c r="L655" s="107"/>
      <c r="M655" s="101">
        <v>2223.634521484375</v>
      </c>
      <c r="N655" s="101">
        <v>4283.9853515625</v>
      </c>
      <c r="O655" s="102"/>
      <c r="P655" s="103"/>
      <c r="Q655" s="103"/>
      <c r="R655" s="73"/>
      <c r="S655" s="48">
        <v>0</v>
      </c>
      <c r="T655" s="48">
        <v>1</v>
      </c>
      <c r="U655" s="49">
        <v>0</v>
      </c>
      <c r="V655" s="49">
        <v>9.0909000000000004E-2</v>
      </c>
      <c r="W655" s="49">
        <v>0</v>
      </c>
      <c r="X655" s="49">
        <v>0.61711700000000003</v>
      </c>
      <c r="Y655" s="49">
        <v>0</v>
      </c>
      <c r="Z655" s="49">
        <v>0</v>
      </c>
      <c r="AA655" s="91">
        <v>655</v>
      </c>
      <c r="AB655" s="91"/>
      <c r="AC655" s="92"/>
      <c r="AD655" s="66" t="s">
        <v>6205</v>
      </c>
      <c r="AE655" s="66">
        <v>1666</v>
      </c>
      <c r="AF655" s="66">
        <v>2962</v>
      </c>
      <c r="AG655" s="66">
        <v>88998</v>
      </c>
      <c r="AH655" s="66">
        <v>39553</v>
      </c>
      <c r="AI655" s="66">
        <v>-25200</v>
      </c>
      <c r="AJ655" s="66" t="s">
        <v>6502</v>
      </c>
      <c r="AK655" s="66" t="s">
        <v>6623</v>
      </c>
      <c r="AL655" s="66"/>
      <c r="AM655" s="66" t="s">
        <v>391</v>
      </c>
      <c r="AN655" s="68">
        <v>42172.768275462964</v>
      </c>
      <c r="AO655" s="66"/>
      <c r="AP655" s="66" t="b">
        <v>0</v>
      </c>
      <c r="AQ655" s="66" t="b">
        <v>0</v>
      </c>
      <c r="AR655" s="66" t="b">
        <v>0</v>
      </c>
      <c r="AS655" s="66" t="s">
        <v>297</v>
      </c>
      <c r="AT655" s="66">
        <v>50</v>
      </c>
      <c r="AU655" s="69" t="s">
        <v>409</v>
      </c>
      <c r="AV655" s="66" t="b">
        <v>0</v>
      </c>
      <c r="AW655" s="66" t="s">
        <v>423</v>
      </c>
      <c r="AX655" s="69" t="s">
        <v>7359</v>
      </c>
      <c r="AY655" s="66" t="s">
        <v>66</v>
      </c>
      <c r="AZ655" s="48"/>
      <c r="BA655" s="48"/>
      <c r="BB655" s="48"/>
      <c r="BC655" s="48"/>
      <c r="BD655" s="48"/>
      <c r="BE655" s="48"/>
      <c r="BF655" s="118" t="s">
        <v>9023</v>
      </c>
      <c r="BG655" s="118" t="s">
        <v>9023</v>
      </c>
      <c r="BH655" s="118" t="s">
        <v>9352</v>
      </c>
      <c r="BI655" s="118" t="s">
        <v>9352</v>
      </c>
      <c r="BJ655" s="117" t="s">
        <v>1167</v>
      </c>
      <c r="BK655" s="120" t="str">
        <f>VLOOKUP(Vertices[[#This Row],[State]],'Sentiment Classification'!E:G,3,FALSE)</f>
        <v>North</v>
      </c>
      <c r="BL655" s="65" t="str">
        <f>REPLACE(INDEX(GroupVertices[Group], MATCH(Vertices[[#This Row],[Vertex]],GroupVertices[Vertex],0)),1,1,"")</f>
        <v>orth</v>
      </c>
    </row>
    <row r="656" spans="1:64" x14ac:dyDescent="0.25">
      <c r="A656" s="64" t="s">
        <v>4552</v>
      </c>
      <c r="B656" s="79"/>
      <c r="C656" s="79"/>
      <c r="D656" s="87"/>
      <c r="E656" s="104"/>
      <c r="F656" s="75" t="s">
        <v>7036</v>
      </c>
      <c r="G656" s="105"/>
      <c r="H656" s="77"/>
      <c r="I656" s="90"/>
      <c r="J656" s="106"/>
      <c r="K656" s="77" t="s">
        <v>7727</v>
      </c>
      <c r="L656" s="107"/>
      <c r="M656" s="101">
        <v>6434.40771484375</v>
      </c>
      <c r="N656" s="101">
        <v>9696</v>
      </c>
      <c r="O656" s="102"/>
      <c r="P656" s="103"/>
      <c r="Q656" s="103"/>
      <c r="R656" s="73"/>
      <c r="S656" s="48"/>
      <c r="T656" s="48"/>
      <c r="U656" s="49"/>
      <c r="V656" s="49"/>
      <c r="W656" s="49"/>
      <c r="X656" s="49"/>
      <c r="Y656" s="49"/>
      <c r="Z656" s="49"/>
      <c r="AA656" s="91">
        <v>656</v>
      </c>
      <c r="AB656" s="91"/>
      <c r="AC656" s="92"/>
      <c r="AD656" s="66" t="s">
        <v>6206</v>
      </c>
      <c r="AE656" s="66">
        <v>7</v>
      </c>
      <c r="AF656" s="66">
        <v>33</v>
      </c>
      <c r="AG656" s="66">
        <v>20376</v>
      </c>
      <c r="AH656" s="66">
        <v>37</v>
      </c>
      <c r="AI656" s="66">
        <v>-25200</v>
      </c>
      <c r="AJ656" s="66" t="s">
        <v>6503</v>
      </c>
      <c r="AK656" s="66" t="s">
        <v>6624</v>
      </c>
      <c r="AL656" s="69" t="s">
        <v>6718</v>
      </c>
      <c r="AM656" s="66" t="s">
        <v>391</v>
      </c>
      <c r="AN656" s="68">
        <v>42093.461284722223</v>
      </c>
      <c r="AO656" s="69" t="s">
        <v>6901</v>
      </c>
      <c r="AP656" s="66" t="b">
        <v>1</v>
      </c>
      <c r="AQ656" s="66" t="b">
        <v>0</v>
      </c>
      <c r="AR656" s="66" t="b">
        <v>0</v>
      </c>
      <c r="AS656" s="66" t="s">
        <v>297</v>
      </c>
      <c r="AT656" s="66">
        <v>1</v>
      </c>
      <c r="AU656" s="69" t="s">
        <v>409</v>
      </c>
      <c r="AV656" s="66" t="b">
        <v>0</v>
      </c>
      <c r="AW656" s="66" t="s">
        <v>423</v>
      </c>
      <c r="AX656" s="69" t="s">
        <v>7360</v>
      </c>
      <c r="AY656" s="66" t="s">
        <v>66</v>
      </c>
      <c r="AZ656" s="48"/>
      <c r="BA656" s="48"/>
      <c r="BB656" s="48"/>
      <c r="BC656" s="48"/>
      <c r="BD656" s="48"/>
      <c r="BE656" s="48"/>
      <c r="BF656" s="118"/>
      <c r="BG656" s="118"/>
      <c r="BH656" s="118"/>
      <c r="BI656" s="118"/>
      <c r="BJ656" s="117" t="s">
        <v>1167</v>
      </c>
      <c r="BK656" s="120" t="str">
        <f>VLOOKUP(Vertices[[#This Row],[State]],'Sentiment Classification'!E:G,3,FALSE)</f>
        <v>North</v>
      </c>
      <c r="BL656" s="65" t="s">
        <v>9475</v>
      </c>
    </row>
    <row r="657" spans="1:64" x14ac:dyDescent="0.25">
      <c r="A657" s="64" t="s">
        <v>4553</v>
      </c>
      <c r="B657" s="79"/>
      <c r="C657" s="79"/>
      <c r="D657" s="87"/>
      <c r="E657" s="104"/>
      <c r="F657" s="75" t="s">
        <v>5121</v>
      </c>
      <c r="G657" s="105"/>
      <c r="H657" s="77"/>
      <c r="I657" s="90"/>
      <c r="J657" s="106"/>
      <c r="K657" s="77" t="s">
        <v>7728</v>
      </c>
      <c r="L657" s="107"/>
      <c r="M657" s="101">
        <v>2426.7041015625</v>
      </c>
      <c r="N657" s="101">
        <v>4142.84912109375</v>
      </c>
      <c r="O657" s="102"/>
      <c r="P657" s="103"/>
      <c r="Q657" s="103"/>
      <c r="R657" s="73"/>
      <c r="S657" s="48">
        <v>0</v>
      </c>
      <c r="T657" s="48">
        <v>1</v>
      </c>
      <c r="U657" s="49">
        <v>0</v>
      </c>
      <c r="V657" s="49">
        <v>1</v>
      </c>
      <c r="W657" s="49">
        <v>0</v>
      </c>
      <c r="X657" s="49">
        <v>0.99999899999999997</v>
      </c>
      <c r="Y657" s="49">
        <v>0</v>
      </c>
      <c r="Z657" s="49">
        <v>0</v>
      </c>
      <c r="AA657" s="91">
        <v>657</v>
      </c>
      <c r="AB657" s="91"/>
      <c r="AC657" s="92"/>
      <c r="AD657" s="66" t="s">
        <v>6207</v>
      </c>
      <c r="AE657" s="66">
        <v>67</v>
      </c>
      <c r="AF657" s="66">
        <v>17</v>
      </c>
      <c r="AG657" s="66">
        <v>573</v>
      </c>
      <c r="AH657" s="66">
        <v>0</v>
      </c>
      <c r="AI657" s="66"/>
      <c r="AJ657" s="66"/>
      <c r="AK657" s="66" t="s">
        <v>6625</v>
      </c>
      <c r="AL657" s="66"/>
      <c r="AM657" s="66"/>
      <c r="AN657" s="68">
        <v>42260.175150462965</v>
      </c>
      <c r="AO657" s="66"/>
      <c r="AP657" s="66" t="b">
        <v>1</v>
      </c>
      <c r="AQ657" s="66" t="b">
        <v>0</v>
      </c>
      <c r="AR657" s="66" t="b">
        <v>0</v>
      </c>
      <c r="AS657" s="66" t="s">
        <v>658</v>
      </c>
      <c r="AT657" s="66">
        <v>0</v>
      </c>
      <c r="AU657" s="69" t="s">
        <v>409</v>
      </c>
      <c r="AV657" s="66" t="b">
        <v>0</v>
      </c>
      <c r="AW657" s="66" t="s">
        <v>423</v>
      </c>
      <c r="AX657" s="69" t="s">
        <v>7361</v>
      </c>
      <c r="AY657" s="66" t="s">
        <v>66</v>
      </c>
      <c r="AZ657" s="48" t="s">
        <v>4826</v>
      </c>
      <c r="BA657" s="48" t="s">
        <v>4826</v>
      </c>
      <c r="BB657" s="48" t="s">
        <v>525</v>
      </c>
      <c r="BC657" s="48" t="s">
        <v>525</v>
      </c>
      <c r="BD657" s="48"/>
      <c r="BE657" s="48"/>
      <c r="BF657" s="118" t="s">
        <v>9024</v>
      </c>
      <c r="BG657" s="118" t="s">
        <v>9024</v>
      </c>
      <c r="BH657" s="118" t="s">
        <v>9353</v>
      </c>
      <c r="BI657" s="118" t="s">
        <v>9353</v>
      </c>
      <c r="BJ657" s="117" t="s">
        <v>1167</v>
      </c>
      <c r="BK657" s="120" t="str">
        <f>VLOOKUP(Vertices[[#This Row],[State]],'Sentiment Classification'!E:G,3,FALSE)</f>
        <v>North</v>
      </c>
      <c r="BL657" s="65" t="str">
        <f>REPLACE(INDEX(GroupVertices[Group], MATCH(Vertices[[#This Row],[Vertex]],GroupVertices[Vertex],0)),1,1,"")</f>
        <v>orth</v>
      </c>
    </row>
    <row r="658" spans="1:64" x14ac:dyDescent="0.25">
      <c r="A658" s="64" t="s">
        <v>4630</v>
      </c>
      <c r="B658" s="79"/>
      <c r="C658" s="79"/>
      <c r="D658" s="87"/>
      <c r="E658" s="104"/>
      <c r="F658" s="75" t="s">
        <v>7037</v>
      </c>
      <c r="G658" s="105"/>
      <c r="H658" s="77"/>
      <c r="I658" s="90"/>
      <c r="J658" s="106"/>
      <c r="K658" s="77" t="s">
        <v>7729</v>
      </c>
      <c r="L658" s="107"/>
      <c r="M658" s="101">
        <v>2918.642578125</v>
      </c>
      <c r="N658" s="101">
        <v>3654.672119140625</v>
      </c>
      <c r="O658" s="102"/>
      <c r="P658" s="103"/>
      <c r="Q658" s="103"/>
      <c r="R658" s="73"/>
      <c r="S658" s="48">
        <v>1</v>
      </c>
      <c r="T658" s="48">
        <v>0</v>
      </c>
      <c r="U658" s="49">
        <v>0</v>
      </c>
      <c r="V658" s="49">
        <v>1</v>
      </c>
      <c r="W658" s="49">
        <v>0</v>
      </c>
      <c r="X658" s="49">
        <v>0.99999899999999997</v>
      </c>
      <c r="Y658" s="49">
        <v>0</v>
      </c>
      <c r="Z658" s="49">
        <v>0</v>
      </c>
      <c r="AA658" s="91">
        <v>658</v>
      </c>
      <c r="AB658" s="91"/>
      <c r="AC658" s="92"/>
      <c r="AD658" s="66" t="s">
        <v>6208</v>
      </c>
      <c r="AE658" s="66">
        <v>74</v>
      </c>
      <c r="AF658" s="66">
        <v>31</v>
      </c>
      <c r="AG658" s="66">
        <v>21</v>
      </c>
      <c r="AH658" s="66">
        <v>21</v>
      </c>
      <c r="AI658" s="66"/>
      <c r="AJ658" s="66" t="s">
        <v>6504</v>
      </c>
      <c r="AK658" s="66" t="s">
        <v>6626</v>
      </c>
      <c r="AL658" s="66"/>
      <c r="AM658" s="66"/>
      <c r="AN658" s="68">
        <v>41631.595833333333</v>
      </c>
      <c r="AO658" s="69" t="s">
        <v>6902</v>
      </c>
      <c r="AP658" s="66" t="b">
        <v>1</v>
      </c>
      <c r="AQ658" s="66" t="b">
        <v>0</v>
      </c>
      <c r="AR658" s="66" t="b">
        <v>1</v>
      </c>
      <c r="AS658" s="66" t="s">
        <v>297</v>
      </c>
      <c r="AT658" s="66">
        <v>0</v>
      </c>
      <c r="AU658" s="69" t="s">
        <v>409</v>
      </c>
      <c r="AV658" s="66" t="b">
        <v>0</v>
      </c>
      <c r="AW658" s="66" t="s">
        <v>423</v>
      </c>
      <c r="AX658" s="69" t="s">
        <v>7362</v>
      </c>
      <c r="AY658" s="66" t="s">
        <v>65</v>
      </c>
      <c r="AZ658" s="48"/>
      <c r="BA658" s="48"/>
      <c r="BB658" s="48"/>
      <c r="BC658" s="48"/>
      <c r="BD658" s="48"/>
      <c r="BE658" s="48"/>
      <c r="BF658" s="48"/>
      <c r="BG658" s="48"/>
      <c r="BH658" s="48"/>
      <c r="BI658" s="48"/>
      <c r="BJ658" s="117" t="s">
        <v>1167</v>
      </c>
      <c r="BK658" s="120" t="str">
        <f>VLOOKUP(Vertices[[#This Row],[State]],'Sentiment Classification'!E:G,3,FALSE)</f>
        <v>North</v>
      </c>
      <c r="BL658" s="65" t="str">
        <f>REPLACE(INDEX(GroupVertices[Group], MATCH(Vertices[[#This Row],[Vertex]],GroupVertices[Vertex],0)),1,1,"")</f>
        <v>orth</v>
      </c>
    </row>
    <row r="659" spans="1:64" x14ac:dyDescent="0.25">
      <c r="A659" s="64" t="s">
        <v>4554</v>
      </c>
      <c r="B659" s="79"/>
      <c r="C659" s="79"/>
      <c r="D659" s="87"/>
      <c r="E659" s="104"/>
      <c r="F659" s="75" t="s">
        <v>7038</v>
      </c>
      <c r="G659" s="105"/>
      <c r="H659" s="77"/>
      <c r="I659" s="90"/>
      <c r="J659" s="106"/>
      <c r="K659" s="77" t="s">
        <v>7730</v>
      </c>
      <c r="L659" s="107"/>
      <c r="M659" s="101">
        <v>2059.178955078125</v>
      </c>
      <c r="N659" s="101">
        <v>3913.85791015625</v>
      </c>
      <c r="O659" s="102"/>
      <c r="P659" s="103"/>
      <c r="Q659" s="103"/>
      <c r="R659" s="73"/>
      <c r="S659" s="48">
        <v>0</v>
      </c>
      <c r="T659" s="48">
        <v>1</v>
      </c>
      <c r="U659" s="49">
        <v>0</v>
      </c>
      <c r="V659" s="49">
        <v>1.8867999999999999E-2</v>
      </c>
      <c r="W659" s="49">
        <v>0</v>
      </c>
      <c r="X659" s="49">
        <v>0.55755699999999997</v>
      </c>
      <c r="Y659" s="49">
        <v>0</v>
      </c>
      <c r="Z659" s="49">
        <v>0</v>
      </c>
      <c r="AA659" s="91">
        <v>659</v>
      </c>
      <c r="AB659" s="91"/>
      <c r="AC659" s="92"/>
      <c r="AD659" s="66" t="s">
        <v>6209</v>
      </c>
      <c r="AE659" s="66">
        <v>482</v>
      </c>
      <c r="AF659" s="66">
        <v>26</v>
      </c>
      <c r="AG659" s="66">
        <v>178</v>
      </c>
      <c r="AH659" s="66">
        <v>1827</v>
      </c>
      <c r="AI659" s="66"/>
      <c r="AJ659" s="66" t="s">
        <v>6505</v>
      </c>
      <c r="AK659" s="66" t="s">
        <v>6627</v>
      </c>
      <c r="AL659" s="66"/>
      <c r="AM659" s="66"/>
      <c r="AN659" s="68">
        <v>42751.289259259262</v>
      </c>
      <c r="AO659" s="69" t="s">
        <v>6903</v>
      </c>
      <c r="AP659" s="66" t="b">
        <v>1</v>
      </c>
      <c r="AQ659" s="66" t="b">
        <v>0</v>
      </c>
      <c r="AR659" s="66" t="b">
        <v>1</v>
      </c>
      <c r="AS659" s="66" t="s">
        <v>297</v>
      </c>
      <c r="AT659" s="66">
        <v>0</v>
      </c>
      <c r="AU659" s="66"/>
      <c r="AV659" s="66" t="b">
        <v>0</v>
      </c>
      <c r="AW659" s="66" t="s">
        <v>423</v>
      </c>
      <c r="AX659" s="69" t="s">
        <v>7363</v>
      </c>
      <c r="AY659" s="66" t="s">
        <v>66</v>
      </c>
      <c r="AZ659" s="48"/>
      <c r="BA659" s="48"/>
      <c r="BB659" s="48"/>
      <c r="BC659" s="48"/>
      <c r="BD659" s="48" t="s">
        <v>4864</v>
      </c>
      <c r="BE659" s="48" t="s">
        <v>4864</v>
      </c>
      <c r="BF659" s="118" t="s">
        <v>9018</v>
      </c>
      <c r="BG659" s="118" t="s">
        <v>9018</v>
      </c>
      <c r="BH659" s="118" t="s">
        <v>9347</v>
      </c>
      <c r="BI659" s="118" t="s">
        <v>9347</v>
      </c>
      <c r="BJ659" s="117" t="s">
        <v>1167</v>
      </c>
      <c r="BK659" s="120" t="str">
        <f>VLOOKUP(Vertices[[#This Row],[State]],'Sentiment Classification'!E:G,3,FALSE)</f>
        <v>North</v>
      </c>
      <c r="BL659" s="65" t="str">
        <f>REPLACE(INDEX(GroupVertices[Group], MATCH(Vertices[[#This Row],[Vertex]],GroupVertices[Vertex],0)),1,1,"")</f>
        <v>orth</v>
      </c>
    </row>
    <row r="660" spans="1:64" x14ac:dyDescent="0.25">
      <c r="A660" s="64" t="s">
        <v>4555</v>
      </c>
      <c r="B660" s="79"/>
      <c r="C660" s="79"/>
      <c r="D660" s="87"/>
      <c r="E660" s="104"/>
      <c r="F660" s="75" t="s">
        <v>5122</v>
      </c>
      <c r="G660" s="105"/>
      <c r="H660" s="77"/>
      <c r="I660" s="90"/>
      <c r="J660" s="106"/>
      <c r="K660" s="77" t="s">
        <v>7731</v>
      </c>
      <c r="L660" s="107"/>
      <c r="M660" s="101">
        <v>2720.371337890625</v>
      </c>
      <c r="N660" s="101">
        <v>3417.0869140625</v>
      </c>
      <c r="O660" s="102"/>
      <c r="P660" s="103"/>
      <c r="Q660" s="103"/>
      <c r="R660" s="73"/>
      <c r="S660" s="48">
        <v>0</v>
      </c>
      <c r="T660" s="48">
        <v>1</v>
      </c>
      <c r="U660" s="49">
        <v>0</v>
      </c>
      <c r="V660" s="49">
        <v>1.0870000000000001E-3</v>
      </c>
      <c r="W660" s="49">
        <v>3.8000000000000002E-5</v>
      </c>
      <c r="X660" s="49">
        <v>0.44037500000000002</v>
      </c>
      <c r="Y660" s="49">
        <v>0</v>
      </c>
      <c r="Z660" s="49">
        <v>0</v>
      </c>
      <c r="AA660" s="91">
        <v>660</v>
      </c>
      <c r="AB660" s="91"/>
      <c r="AC660" s="92"/>
      <c r="AD660" s="66" t="s">
        <v>6210</v>
      </c>
      <c r="AE660" s="66">
        <v>402</v>
      </c>
      <c r="AF660" s="66">
        <v>187</v>
      </c>
      <c r="AG660" s="66">
        <v>3922</v>
      </c>
      <c r="AH660" s="66">
        <v>6893</v>
      </c>
      <c r="AI660" s="66">
        <v>19800</v>
      </c>
      <c r="AJ660" s="66"/>
      <c r="AK660" s="66" t="s">
        <v>6628</v>
      </c>
      <c r="AL660" s="66"/>
      <c r="AM660" s="66" t="s">
        <v>363</v>
      </c>
      <c r="AN660" s="68">
        <v>40513.668692129628</v>
      </c>
      <c r="AO660" s="66"/>
      <c r="AP660" s="66" t="b">
        <v>0</v>
      </c>
      <c r="AQ660" s="66" t="b">
        <v>0</v>
      </c>
      <c r="AR660" s="66" t="b">
        <v>1</v>
      </c>
      <c r="AS660" s="66" t="s">
        <v>297</v>
      </c>
      <c r="AT660" s="66">
        <v>3</v>
      </c>
      <c r="AU660" s="69" t="s">
        <v>410</v>
      </c>
      <c r="AV660" s="66" t="b">
        <v>0</v>
      </c>
      <c r="AW660" s="66" t="s">
        <v>423</v>
      </c>
      <c r="AX660" s="69" t="s">
        <v>7364</v>
      </c>
      <c r="AY660" s="66" t="s">
        <v>66</v>
      </c>
      <c r="AZ660" s="48"/>
      <c r="BA660" s="48"/>
      <c r="BB660" s="48"/>
      <c r="BC660" s="48"/>
      <c r="BD660" s="48"/>
      <c r="BE660" s="48"/>
      <c r="BF660" s="118" t="s">
        <v>9025</v>
      </c>
      <c r="BG660" s="118" t="s">
        <v>9025</v>
      </c>
      <c r="BH660" s="118" t="s">
        <v>9354</v>
      </c>
      <c r="BI660" s="118" t="s">
        <v>9354</v>
      </c>
      <c r="BJ660" s="117" t="s">
        <v>1167</v>
      </c>
      <c r="BK660" s="120" t="str">
        <f>VLOOKUP(Vertices[[#This Row],[State]],'Sentiment Classification'!E:G,3,FALSE)</f>
        <v>North</v>
      </c>
      <c r="BL660" s="65" t="str">
        <f>REPLACE(INDEX(GroupVertices[Group], MATCH(Vertices[[#This Row],[Vertex]],GroupVertices[Vertex],0)),1,1,"")</f>
        <v>orth</v>
      </c>
    </row>
    <row r="661" spans="1:64" x14ac:dyDescent="0.25">
      <c r="A661" s="64" t="s">
        <v>4556</v>
      </c>
      <c r="B661" s="79"/>
      <c r="C661" s="79"/>
      <c r="D661" s="87"/>
      <c r="E661" s="104"/>
      <c r="F661" s="75" t="s">
        <v>5123</v>
      </c>
      <c r="G661" s="105"/>
      <c r="H661" s="77"/>
      <c r="I661" s="90"/>
      <c r="J661" s="106"/>
      <c r="K661" s="77" t="s">
        <v>7732</v>
      </c>
      <c r="L661" s="107"/>
      <c r="M661" s="101">
        <v>2318.22021484375</v>
      </c>
      <c r="N661" s="101">
        <v>4079.8623046875</v>
      </c>
      <c r="O661" s="102"/>
      <c r="P661" s="103"/>
      <c r="Q661" s="103"/>
      <c r="R661" s="73"/>
      <c r="S661" s="48">
        <v>0</v>
      </c>
      <c r="T661" s="48">
        <v>2</v>
      </c>
      <c r="U661" s="49">
        <v>0</v>
      </c>
      <c r="V661" s="49">
        <v>0.5</v>
      </c>
      <c r="W661" s="49">
        <v>0</v>
      </c>
      <c r="X661" s="49">
        <v>0.99999899999999997</v>
      </c>
      <c r="Y661" s="49">
        <v>0.5</v>
      </c>
      <c r="Z661" s="49">
        <v>0</v>
      </c>
      <c r="AA661" s="91">
        <v>661</v>
      </c>
      <c r="AB661" s="91"/>
      <c r="AC661" s="92"/>
      <c r="AD661" s="66" t="s">
        <v>6211</v>
      </c>
      <c r="AE661" s="66">
        <v>417</v>
      </c>
      <c r="AF661" s="66">
        <v>172</v>
      </c>
      <c r="AG661" s="66">
        <v>1878</v>
      </c>
      <c r="AH661" s="66">
        <v>3489</v>
      </c>
      <c r="AI661" s="66">
        <v>19800</v>
      </c>
      <c r="AJ661" s="66" t="s">
        <v>6506</v>
      </c>
      <c r="AK661" s="66" t="s">
        <v>6629</v>
      </c>
      <c r="AL661" s="69" t="s">
        <v>6720</v>
      </c>
      <c r="AM661" s="66" t="s">
        <v>363</v>
      </c>
      <c r="AN661" s="68">
        <v>42827.669398148151</v>
      </c>
      <c r="AO661" s="69" t="s">
        <v>6904</v>
      </c>
      <c r="AP661" s="66" t="b">
        <v>1</v>
      </c>
      <c r="AQ661" s="66" t="b">
        <v>0</v>
      </c>
      <c r="AR661" s="66" t="b">
        <v>0</v>
      </c>
      <c r="AS661" s="66" t="s">
        <v>297</v>
      </c>
      <c r="AT661" s="66">
        <v>2</v>
      </c>
      <c r="AU661" s="66"/>
      <c r="AV661" s="66" t="b">
        <v>0</v>
      </c>
      <c r="AW661" s="66" t="s">
        <v>423</v>
      </c>
      <c r="AX661" s="69" t="s">
        <v>7365</v>
      </c>
      <c r="AY661" s="66" t="s">
        <v>66</v>
      </c>
      <c r="AZ661" s="48" t="s">
        <v>4827</v>
      </c>
      <c r="BA661" s="48" t="s">
        <v>4827</v>
      </c>
      <c r="BB661" s="48" t="s">
        <v>525</v>
      </c>
      <c r="BC661" s="48" t="s">
        <v>525</v>
      </c>
      <c r="BD661" s="48"/>
      <c r="BE661" s="48"/>
      <c r="BF661" s="118" t="s">
        <v>9026</v>
      </c>
      <c r="BG661" s="118" t="s">
        <v>9026</v>
      </c>
      <c r="BH661" s="118" t="s">
        <v>9355</v>
      </c>
      <c r="BI661" s="118" t="s">
        <v>9355</v>
      </c>
      <c r="BJ661" s="117" t="s">
        <v>1167</v>
      </c>
      <c r="BK661" s="120" t="str">
        <f>VLOOKUP(Vertices[[#This Row],[State]],'Sentiment Classification'!E:G,3,FALSE)</f>
        <v>North</v>
      </c>
      <c r="BL661" s="65" t="str">
        <f>REPLACE(INDEX(GroupVertices[Group], MATCH(Vertices[[#This Row],[Vertex]],GroupVertices[Vertex],0)),1,1,"")</f>
        <v>orth</v>
      </c>
    </row>
    <row r="662" spans="1:64" x14ac:dyDescent="0.25">
      <c r="A662" s="64" t="s">
        <v>4631</v>
      </c>
      <c r="B662" s="79"/>
      <c r="C662" s="79"/>
      <c r="D662" s="87"/>
      <c r="E662" s="104"/>
      <c r="F662" s="75" t="s">
        <v>7039</v>
      </c>
      <c r="G662" s="105"/>
      <c r="H662" s="77"/>
      <c r="I662" s="90"/>
      <c r="J662" s="106"/>
      <c r="K662" s="77" t="s">
        <v>7733</v>
      </c>
      <c r="L662" s="107"/>
      <c r="M662" s="101">
        <v>2662.272216796875</v>
      </c>
      <c r="N662" s="101">
        <v>3410.006103515625</v>
      </c>
      <c r="O662" s="102"/>
      <c r="P662" s="103"/>
      <c r="Q662" s="103"/>
      <c r="R662" s="73"/>
      <c r="S662" s="48">
        <v>2</v>
      </c>
      <c r="T662" s="48">
        <v>0</v>
      </c>
      <c r="U662" s="49">
        <v>0</v>
      </c>
      <c r="V662" s="49">
        <v>0.5</v>
      </c>
      <c r="W662" s="49">
        <v>0</v>
      </c>
      <c r="X662" s="49">
        <v>0.99999899999999997</v>
      </c>
      <c r="Y662" s="49">
        <v>0.5</v>
      </c>
      <c r="Z662" s="49">
        <v>0</v>
      </c>
      <c r="AA662" s="91">
        <v>662</v>
      </c>
      <c r="AB662" s="91"/>
      <c r="AC662" s="92"/>
      <c r="AD662" s="66" t="s">
        <v>6212</v>
      </c>
      <c r="AE662" s="66">
        <v>541</v>
      </c>
      <c r="AF662" s="66">
        <v>65</v>
      </c>
      <c r="AG662" s="66">
        <v>3131</v>
      </c>
      <c r="AH662" s="66">
        <v>630</v>
      </c>
      <c r="AI662" s="66"/>
      <c r="AJ662" s="66"/>
      <c r="AK662" s="66"/>
      <c r="AL662" s="66"/>
      <c r="AM662" s="66"/>
      <c r="AN662" s="68">
        <v>42778.528425925928</v>
      </c>
      <c r="AO662" s="66"/>
      <c r="AP662" s="66" t="b">
        <v>1</v>
      </c>
      <c r="AQ662" s="66" t="b">
        <v>0</v>
      </c>
      <c r="AR662" s="66" t="b">
        <v>1</v>
      </c>
      <c r="AS662" s="66" t="s">
        <v>297</v>
      </c>
      <c r="AT662" s="66">
        <v>0</v>
      </c>
      <c r="AU662" s="66"/>
      <c r="AV662" s="66" t="b">
        <v>0</v>
      </c>
      <c r="AW662" s="66" t="s">
        <v>423</v>
      </c>
      <c r="AX662" s="69" t="s">
        <v>7366</v>
      </c>
      <c r="AY662" s="66" t="s">
        <v>65</v>
      </c>
      <c r="AZ662" s="48"/>
      <c r="BA662" s="48"/>
      <c r="BB662" s="48"/>
      <c r="BC662" s="48"/>
      <c r="BD662" s="48"/>
      <c r="BE662" s="48"/>
      <c r="BF662" s="48"/>
      <c r="BG662" s="48"/>
      <c r="BH662" s="48"/>
      <c r="BI662" s="48"/>
      <c r="BJ662" s="117" t="s">
        <v>1167</v>
      </c>
      <c r="BK662" s="120" t="str">
        <f>VLOOKUP(Vertices[[#This Row],[State]],'Sentiment Classification'!E:G,3,FALSE)</f>
        <v>North</v>
      </c>
      <c r="BL662" s="65" t="str">
        <f>REPLACE(INDEX(GroupVertices[Group], MATCH(Vertices[[#This Row],[Vertex]],GroupVertices[Vertex],0)),1,1,"")</f>
        <v>orth</v>
      </c>
    </row>
    <row r="663" spans="1:64" x14ac:dyDescent="0.25">
      <c r="A663" s="64" t="s">
        <v>4557</v>
      </c>
      <c r="B663" s="79"/>
      <c r="C663" s="79"/>
      <c r="D663" s="87"/>
      <c r="E663" s="104"/>
      <c r="F663" s="75" t="s">
        <v>5124</v>
      </c>
      <c r="G663" s="105"/>
      <c r="H663" s="77"/>
      <c r="I663" s="90"/>
      <c r="J663" s="106"/>
      <c r="K663" s="77" t="s">
        <v>7734</v>
      </c>
      <c r="L663" s="107"/>
      <c r="M663" s="101">
        <v>2934.962646484375</v>
      </c>
      <c r="N663" s="101">
        <v>4134.35693359375</v>
      </c>
      <c r="O663" s="102"/>
      <c r="P663" s="103"/>
      <c r="Q663" s="103"/>
      <c r="R663" s="73"/>
      <c r="S663" s="48">
        <v>1</v>
      </c>
      <c r="T663" s="48">
        <v>1</v>
      </c>
      <c r="U663" s="49">
        <v>0</v>
      </c>
      <c r="V663" s="49">
        <v>0.5</v>
      </c>
      <c r="W663" s="49">
        <v>0</v>
      </c>
      <c r="X663" s="49">
        <v>0.99999899999999997</v>
      </c>
      <c r="Y663" s="49">
        <v>0.5</v>
      </c>
      <c r="Z663" s="49">
        <v>0</v>
      </c>
      <c r="AA663" s="91">
        <v>663</v>
      </c>
      <c r="AB663" s="91"/>
      <c r="AC663" s="92"/>
      <c r="AD663" s="66" t="s">
        <v>6213</v>
      </c>
      <c r="AE663" s="66">
        <v>198</v>
      </c>
      <c r="AF663" s="66">
        <v>231</v>
      </c>
      <c r="AG663" s="66">
        <v>3282</v>
      </c>
      <c r="AH663" s="66">
        <v>82</v>
      </c>
      <c r="AI663" s="66">
        <v>-25200</v>
      </c>
      <c r="AJ663" s="66"/>
      <c r="AK663" s="66"/>
      <c r="AL663" s="66"/>
      <c r="AM663" s="66" t="s">
        <v>391</v>
      </c>
      <c r="AN663" s="68">
        <v>42833.38422453704</v>
      </c>
      <c r="AO663" s="69" t="s">
        <v>6905</v>
      </c>
      <c r="AP663" s="66" t="b">
        <v>1</v>
      </c>
      <c r="AQ663" s="66" t="b">
        <v>0</v>
      </c>
      <c r="AR663" s="66" t="b">
        <v>0</v>
      </c>
      <c r="AS663" s="66" t="s">
        <v>297</v>
      </c>
      <c r="AT663" s="66">
        <v>3</v>
      </c>
      <c r="AU663" s="66"/>
      <c r="AV663" s="66" t="b">
        <v>0</v>
      </c>
      <c r="AW663" s="66" t="s">
        <v>423</v>
      </c>
      <c r="AX663" s="69" t="s">
        <v>7367</v>
      </c>
      <c r="AY663" s="66" t="s">
        <v>66</v>
      </c>
      <c r="AZ663" s="48"/>
      <c r="BA663" s="48"/>
      <c r="BB663" s="48"/>
      <c r="BC663" s="48"/>
      <c r="BD663" s="48"/>
      <c r="BE663" s="48"/>
      <c r="BF663" s="118" t="s">
        <v>9027</v>
      </c>
      <c r="BG663" s="118" t="s">
        <v>9027</v>
      </c>
      <c r="BH663" s="118" t="s">
        <v>9356</v>
      </c>
      <c r="BI663" s="118" t="s">
        <v>9356</v>
      </c>
      <c r="BJ663" s="117" t="s">
        <v>1167</v>
      </c>
      <c r="BK663" s="120" t="str">
        <f>VLOOKUP(Vertices[[#This Row],[State]],'Sentiment Classification'!E:G,3,FALSE)</f>
        <v>North</v>
      </c>
      <c r="BL663" s="65" t="str">
        <f>REPLACE(INDEX(GroupVertices[Group], MATCH(Vertices[[#This Row],[Vertex]],GroupVertices[Vertex],0)),1,1,"")</f>
        <v>orth</v>
      </c>
    </row>
    <row r="664" spans="1:64" x14ac:dyDescent="0.25">
      <c r="A664" s="64" t="s">
        <v>4558</v>
      </c>
      <c r="B664" s="79"/>
      <c r="C664" s="79"/>
      <c r="D664" s="87"/>
      <c r="E664" s="104"/>
      <c r="F664" s="75" t="s">
        <v>5125</v>
      </c>
      <c r="G664" s="105"/>
      <c r="H664" s="77"/>
      <c r="I664" s="90"/>
      <c r="J664" s="106"/>
      <c r="K664" s="77" t="s">
        <v>7735</v>
      </c>
      <c r="L664" s="107"/>
      <c r="M664" s="101">
        <v>3014.68115234375</v>
      </c>
      <c r="N664" s="101">
        <v>2894.529296875</v>
      </c>
      <c r="O664" s="102"/>
      <c r="P664" s="103"/>
      <c r="Q664" s="103"/>
      <c r="R664" s="73"/>
      <c r="S664" s="48">
        <v>0</v>
      </c>
      <c r="T664" s="48">
        <v>1</v>
      </c>
      <c r="U664" s="49">
        <v>0</v>
      </c>
      <c r="V664" s="49">
        <v>9.0089999999999996E-3</v>
      </c>
      <c r="W664" s="49">
        <v>0</v>
      </c>
      <c r="X664" s="49">
        <v>0.54874500000000004</v>
      </c>
      <c r="Y664" s="49">
        <v>0</v>
      </c>
      <c r="Z664" s="49">
        <v>0</v>
      </c>
      <c r="AA664" s="91">
        <v>664</v>
      </c>
      <c r="AB664" s="91"/>
      <c r="AC664" s="92"/>
      <c r="AD664" s="66" t="s">
        <v>6214</v>
      </c>
      <c r="AE664" s="66">
        <v>220</v>
      </c>
      <c r="AF664" s="66">
        <v>48</v>
      </c>
      <c r="AG664" s="66">
        <v>28</v>
      </c>
      <c r="AH664" s="66">
        <v>16</v>
      </c>
      <c r="AI664" s="66"/>
      <c r="AJ664" s="66"/>
      <c r="AK664" s="66" t="s">
        <v>1172</v>
      </c>
      <c r="AL664" s="66"/>
      <c r="AM664" s="66"/>
      <c r="AN664" s="68">
        <v>42253.366388888891</v>
      </c>
      <c r="AO664" s="69" t="s">
        <v>6906</v>
      </c>
      <c r="AP664" s="66" t="b">
        <v>0</v>
      </c>
      <c r="AQ664" s="66" t="b">
        <v>0</v>
      </c>
      <c r="AR664" s="66" t="b">
        <v>1</v>
      </c>
      <c r="AS664" s="66" t="s">
        <v>297</v>
      </c>
      <c r="AT664" s="66">
        <v>0</v>
      </c>
      <c r="AU664" s="69" t="s">
        <v>409</v>
      </c>
      <c r="AV664" s="66" t="b">
        <v>0</v>
      </c>
      <c r="AW664" s="66" t="s">
        <v>423</v>
      </c>
      <c r="AX664" s="69" t="s">
        <v>7368</v>
      </c>
      <c r="AY664" s="66" t="s">
        <v>66</v>
      </c>
      <c r="AZ664" s="48"/>
      <c r="BA664" s="48"/>
      <c r="BB664" s="48"/>
      <c r="BC664" s="48"/>
      <c r="BD664" s="48" t="s">
        <v>4857</v>
      </c>
      <c r="BE664" s="48" t="s">
        <v>4857</v>
      </c>
      <c r="BF664" s="118" t="s">
        <v>9002</v>
      </c>
      <c r="BG664" s="118" t="s">
        <v>9002</v>
      </c>
      <c r="BH664" s="118" t="s">
        <v>9331</v>
      </c>
      <c r="BI664" s="118" t="s">
        <v>9331</v>
      </c>
      <c r="BJ664" s="117" t="s">
        <v>1167</v>
      </c>
      <c r="BK664" s="120" t="str">
        <f>VLOOKUP(Vertices[[#This Row],[State]],'Sentiment Classification'!E:G,3,FALSE)</f>
        <v>North</v>
      </c>
      <c r="BL664" s="65" t="str">
        <f>REPLACE(INDEX(GroupVertices[Group], MATCH(Vertices[[#This Row],[Vertex]],GroupVertices[Vertex],0)),1,1,"")</f>
        <v>orth</v>
      </c>
    </row>
    <row r="665" spans="1:64" x14ac:dyDescent="0.25">
      <c r="A665" s="64" t="s">
        <v>4559</v>
      </c>
      <c r="B665" s="79"/>
      <c r="C665" s="79"/>
      <c r="D665" s="87"/>
      <c r="E665" s="104"/>
      <c r="F665" s="75" t="s">
        <v>5126</v>
      </c>
      <c r="G665" s="105"/>
      <c r="H665" s="77"/>
      <c r="I665" s="90"/>
      <c r="J665" s="106"/>
      <c r="K665" s="77" t="s">
        <v>7736</v>
      </c>
      <c r="L665" s="107"/>
      <c r="M665" s="101">
        <v>2875.23486328125</v>
      </c>
      <c r="N665" s="101">
        <v>3614.53515625</v>
      </c>
      <c r="O665" s="102"/>
      <c r="P665" s="103"/>
      <c r="Q665" s="103"/>
      <c r="R665" s="73"/>
      <c r="S665" s="48">
        <v>0</v>
      </c>
      <c r="T665" s="48">
        <v>2</v>
      </c>
      <c r="U665" s="49">
        <v>424</v>
      </c>
      <c r="V665" s="49">
        <v>1.488E-3</v>
      </c>
      <c r="W665" s="49">
        <v>1.0059999999999999E-3</v>
      </c>
      <c r="X665" s="49">
        <v>0.95111599999999996</v>
      </c>
      <c r="Y665" s="49">
        <v>0</v>
      </c>
      <c r="Z665" s="49">
        <v>0</v>
      </c>
      <c r="AA665" s="91">
        <v>665</v>
      </c>
      <c r="AB665" s="91"/>
      <c r="AC665" s="92"/>
      <c r="AD665" s="66" t="s">
        <v>6215</v>
      </c>
      <c r="AE665" s="66">
        <v>1224</v>
      </c>
      <c r="AF665" s="66">
        <v>1381</v>
      </c>
      <c r="AG665" s="66">
        <v>35528</v>
      </c>
      <c r="AH665" s="66">
        <v>24287</v>
      </c>
      <c r="AI665" s="66">
        <v>19800</v>
      </c>
      <c r="AJ665" s="66" t="s">
        <v>6507</v>
      </c>
      <c r="AK665" s="66" t="s">
        <v>6630</v>
      </c>
      <c r="AL665" s="66"/>
      <c r="AM665" s="66" t="s">
        <v>363</v>
      </c>
      <c r="AN665" s="68">
        <v>39636.337233796294</v>
      </c>
      <c r="AO665" s="69" t="s">
        <v>6907</v>
      </c>
      <c r="AP665" s="66" t="b">
        <v>1</v>
      </c>
      <c r="AQ665" s="66" t="b">
        <v>0</v>
      </c>
      <c r="AR665" s="66" t="b">
        <v>1</v>
      </c>
      <c r="AS665" s="66" t="s">
        <v>297</v>
      </c>
      <c r="AT665" s="66">
        <v>58</v>
      </c>
      <c r="AU665" s="69" t="s">
        <v>409</v>
      </c>
      <c r="AV665" s="66" t="b">
        <v>0</v>
      </c>
      <c r="AW665" s="66" t="s">
        <v>423</v>
      </c>
      <c r="AX665" s="69" t="s">
        <v>7369</v>
      </c>
      <c r="AY665" s="66" t="s">
        <v>66</v>
      </c>
      <c r="AZ665" s="48" t="s">
        <v>4828</v>
      </c>
      <c r="BA665" s="48" t="s">
        <v>4828</v>
      </c>
      <c r="BB665" s="48" t="s">
        <v>525</v>
      </c>
      <c r="BC665" s="48" t="s">
        <v>525</v>
      </c>
      <c r="BD665" s="48"/>
      <c r="BE665" s="48"/>
      <c r="BF665" s="118" t="s">
        <v>9028</v>
      </c>
      <c r="BG665" s="118" t="s">
        <v>9118</v>
      </c>
      <c r="BH665" s="118" t="s">
        <v>9357</v>
      </c>
      <c r="BI665" s="118" t="s">
        <v>9357</v>
      </c>
      <c r="BJ665" s="117" t="s">
        <v>1167</v>
      </c>
      <c r="BK665" s="120" t="str">
        <f>VLOOKUP(Vertices[[#This Row],[State]],'Sentiment Classification'!E:G,3,FALSE)</f>
        <v>North</v>
      </c>
      <c r="BL665" s="65" t="str">
        <f>REPLACE(INDEX(GroupVertices[Group], MATCH(Vertices[[#This Row],[Vertex]],GroupVertices[Vertex],0)),1,1,"")</f>
        <v>orth</v>
      </c>
    </row>
    <row r="666" spans="1:64" x14ac:dyDescent="0.25">
      <c r="A666" s="64" t="s">
        <v>4632</v>
      </c>
      <c r="B666" s="79"/>
      <c r="C666" s="79"/>
      <c r="D666" s="87"/>
      <c r="E666" s="104"/>
      <c r="F666" s="75" t="s">
        <v>7040</v>
      </c>
      <c r="G666" s="105"/>
      <c r="H666" s="77"/>
      <c r="I666" s="90"/>
      <c r="J666" s="106"/>
      <c r="K666" s="77" t="s">
        <v>7737</v>
      </c>
      <c r="L666" s="107"/>
      <c r="M666" s="101">
        <v>2467.25341796875</v>
      </c>
      <c r="N666" s="101">
        <v>4220.25146484375</v>
      </c>
      <c r="O666" s="102"/>
      <c r="P666" s="103"/>
      <c r="Q666" s="103"/>
      <c r="R666" s="73"/>
      <c r="S666" s="48">
        <v>1</v>
      </c>
      <c r="T666" s="48">
        <v>0</v>
      </c>
      <c r="U666" s="49">
        <v>0</v>
      </c>
      <c r="V666" s="49">
        <v>1.1310000000000001E-3</v>
      </c>
      <c r="W666" s="49">
        <v>4.3999999999999999E-5</v>
      </c>
      <c r="X666" s="49">
        <v>0.55422400000000005</v>
      </c>
      <c r="Y666" s="49">
        <v>0</v>
      </c>
      <c r="Z666" s="49">
        <v>0</v>
      </c>
      <c r="AA666" s="91">
        <v>666</v>
      </c>
      <c r="AB666" s="91"/>
      <c r="AC666" s="92"/>
      <c r="AD666" s="66" t="s">
        <v>6216</v>
      </c>
      <c r="AE666" s="66">
        <v>888</v>
      </c>
      <c r="AF666" s="66">
        <v>11850</v>
      </c>
      <c r="AG666" s="66">
        <v>7175</v>
      </c>
      <c r="AH666" s="66">
        <v>2362</v>
      </c>
      <c r="AI666" s="66">
        <v>19800</v>
      </c>
      <c r="AJ666" s="66" t="s">
        <v>6508</v>
      </c>
      <c r="AK666" s="66" t="s">
        <v>2676</v>
      </c>
      <c r="AL666" s="69" t="s">
        <v>6721</v>
      </c>
      <c r="AM666" s="66" t="s">
        <v>477</v>
      </c>
      <c r="AN666" s="68">
        <v>41554.495266203703</v>
      </c>
      <c r="AO666" s="69" t="s">
        <v>6908</v>
      </c>
      <c r="AP666" s="66" t="b">
        <v>0</v>
      </c>
      <c r="AQ666" s="66" t="b">
        <v>0</v>
      </c>
      <c r="AR666" s="66" t="b">
        <v>1</v>
      </c>
      <c r="AS666" s="66" t="s">
        <v>297</v>
      </c>
      <c r="AT666" s="66">
        <v>77</v>
      </c>
      <c r="AU666" s="69" t="s">
        <v>6970</v>
      </c>
      <c r="AV666" s="66" t="b">
        <v>1</v>
      </c>
      <c r="AW666" s="66" t="s">
        <v>423</v>
      </c>
      <c r="AX666" s="69" t="s">
        <v>7370</v>
      </c>
      <c r="AY666" s="66" t="s">
        <v>65</v>
      </c>
      <c r="AZ666" s="48"/>
      <c r="BA666" s="48"/>
      <c r="BB666" s="48"/>
      <c r="BC666" s="48"/>
      <c r="BD666" s="48"/>
      <c r="BE666" s="48"/>
      <c r="BF666" s="48"/>
      <c r="BG666" s="48"/>
      <c r="BH666" s="48"/>
      <c r="BI666" s="48"/>
      <c r="BJ666" s="117" t="s">
        <v>1167</v>
      </c>
      <c r="BK666" s="120" t="str">
        <f>VLOOKUP(Vertices[[#This Row],[State]],'Sentiment Classification'!E:G,3,FALSE)</f>
        <v>North</v>
      </c>
      <c r="BL666" s="65" t="str">
        <f>REPLACE(INDEX(GroupVertices[Group], MATCH(Vertices[[#This Row],[Vertex]],GroupVertices[Vertex],0)),1,1,"")</f>
        <v>orth</v>
      </c>
    </row>
    <row r="667" spans="1:64" x14ac:dyDescent="0.25">
      <c r="A667" s="64" t="s">
        <v>4560</v>
      </c>
      <c r="B667" s="79"/>
      <c r="C667" s="79"/>
      <c r="D667" s="87"/>
      <c r="E667" s="104"/>
      <c r="F667" s="75" t="s">
        <v>5127</v>
      </c>
      <c r="G667" s="105"/>
      <c r="H667" s="77"/>
      <c r="I667" s="90"/>
      <c r="J667" s="106"/>
      <c r="K667" s="77" t="s">
        <v>7738</v>
      </c>
      <c r="L667" s="107"/>
      <c r="M667" s="101">
        <v>2359.690673828125</v>
      </c>
      <c r="N667" s="101">
        <v>3947.8662109375</v>
      </c>
      <c r="O667" s="102"/>
      <c r="P667" s="103"/>
      <c r="Q667" s="103"/>
      <c r="R667" s="73"/>
      <c r="S667" s="48">
        <v>0</v>
      </c>
      <c r="T667" s="48">
        <v>3</v>
      </c>
      <c r="U667" s="49">
        <v>1292.526936</v>
      </c>
      <c r="V667" s="49">
        <v>1.534E-3</v>
      </c>
      <c r="W667" s="49">
        <v>1.029E-3</v>
      </c>
      <c r="X667" s="49">
        <v>1.2658720000000001</v>
      </c>
      <c r="Y667" s="49">
        <v>0</v>
      </c>
      <c r="Z667" s="49">
        <v>0</v>
      </c>
      <c r="AA667" s="91">
        <v>667</v>
      </c>
      <c r="AB667" s="91"/>
      <c r="AC667" s="92"/>
      <c r="AD667" s="66" t="s">
        <v>6217</v>
      </c>
      <c r="AE667" s="66">
        <v>109</v>
      </c>
      <c r="AF667" s="66">
        <v>16</v>
      </c>
      <c r="AG667" s="66">
        <v>23</v>
      </c>
      <c r="AH667" s="66">
        <v>1</v>
      </c>
      <c r="AI667" s="66"/>
      <c r="AJ667" s="66"/>
      <c r="AK667" s="66"/>
      <c r="AL667" s="66"/>
      <c r="AM667" s="66"/>
      <c r="AN667" s="68">
        <v>41958.668900462966</v>
      </c>
      <c r="AO667" s="66"/>
      <c r="AP667" s="66" t="b">
        <v>1</v>
      </c>
      <c r="AQ667" s="66" t="b">
        <v>0</v>
      </c>
      <c r="AR667" s="66" t="b">
        <v>1</v>
      </c>
      <c r="AS667" s="66" t="s">
        <v>297</v>
      </c>
      <c r="AT667" s="66">
        <v>0</v>
      </c>
      <c r="AU667" s="69" t="s">
        <v>409</v>
      </c>
      <c r="AV667" s="66" t="b">
        <v>0</v>
      </c>
      <c r="AW667" s="66" t="s">
        <v>423</v>
      </c>
      <c r="AX667" s="69" t="s">
        <v>7371</v>
      </c>
      <c r="AY667" s="66" t="s">
        <v>66</v>
      </c>
      <c r="AZ667" s="48"/>
      <c r="BA667" s="48"/>
      <c r="BB667" s="48"/>
      <c r="BC667" s="48"/>
      <c r="BD667" s="48"/>
      <c r="BE667" s="48"/>
      <c r="BF667" s="118" t="s">
        <v>9029</v>
      </c>
      <c r="BG667" s="118" t="s">
        <v>9119</v>
      </c>
      <c r="BH667" s="118" t="s">
        <v>9358</v>
      </c>
      <c r="BI667" s="118" t="s">
        <v>9358</v>
      </c>
      <c r="BJ667" s="117" t="s">
        <v>1167</v>
      </c>
      <c r="BK667" s="120" t="str">
        <f>VLOOKUP(Vertices[[#This Row],[State]],'Sentiment Classification'!E:G,3,FALSE)</f>
        <v>North</v>
      </c>
      <c r="BL667" s="65" t="str">
        <f>REPLACE(INDEX(GroupVertices[Group], MATCH(Vertices[[#This Row],[Vertex]],GroupVertices[Vertex],0)),1,1,"")</f>
        <v>orth</v>
      </c>
    </row>
    <row r="668" spans="1:64" x14ac:dyDescent="0.25">
      <c r="A668" s="64" t="s">
        <v>4633</v>
      </c>
      <c r="B668" s="79"/>
      <c r="C668" s="79"/>
      <c r="D668" s="87"/>
      <c r="E668" s="104"/>
      <c r="F668" s="75" t="s">
        <v>7041</v>
      </c>
      <c r="G668" s="105"/>
      <c r="H668" s="77"/>
      <c r="I668" s="90"/>
      <c r="J668" s="106"/>
      <c r="K668" s="77" t="s">
        <v>7739</v>
      </c>
      <c r="L668" s="107"/>
      <c r="M668" s="101">
        <v>2754.43505859375</v>
      </c>
      <c r="N668" s="101">
        <v>3327.4033203125</v>
      </c>
      <c r="O668" s="102"/>
      <c r="P668" s="103"/>
      <c r="Q668" s="103"/>
      <c r="R668" s="73"/>
      <c r="S668" s="48">
        <v>1</v>
      </c>
      <c r="T668" s="48">
        <v>0</v>
      </c>
      <c r="U668" s="49">
        <v>0</v>
      </c>
      <c r="V668" s="49">
        <v>1.157E-3</v>
      </c>
      <c r="W668" s="49">
        <v>4.5000000000000003E-5</v>
      </c>
      <c r="X668" s="49">
        <v>0.50866400000000001</v>
      </c>
      <c r="Y668" s="49">
        <v>0</v>
      </c>
      <c r="Z668" s="49">
        <v>0</v>
      </c>
      <c r="AA668" s="91">
        <v>668</v>
      </c>
      <c r="AB668" s="91"/>
      <c r="AC668" s="92"/>
      <c r="AD668" s="66" t="s">
        <v>6218</v>
      </c>
      <c r="AE668" s="66">
        <v>4998</v>
      </c>
      <c r="AF668" s="66">
        <v>4394</v>
      </c>
      <c r="AG668" s="66">
        <v>18</v>
      </c>
      <c r="AH668" s="66">
        <v>17</v>
      </c>
      <c r="AI668" s="66"/>
      <c r="AJ668" s="66" t="s">
        <v>6509</v>
      </c>
      <c r="AK668" s="66" t="s">
        <v>2099</v>
      </c>
      <c r="AL668" s="66"/>
      <c r="AM668" s="66"/>
      <c r="AN668" s="68">
        <v>42744.19263888889</v>
      </c>
      <c r="AO668" s="69" t="s">
        <v>6909</v>
      </c>
      <c r="AP668" s="66" t="b">
        <v>1</v>
      </c>
      <c r="AQ668" s="66" t="b">
        <v>0</v>
      </c>
      <c r="AR668" s="66" t="b">
        <v>0</v>
      </c>
      <c r="AS668" s="66" t="s">
        <v>297</v>
      </c>
      <c r="AT668" s="66">
        <v>0</v>
      </c>
      <c r="AU668" s="66"/>
      <c r="AV668" s="66" t="b">
        <v>0</v>
      </c>
      <c r="AW668" s="66" t="s">
        <v>423</v>
      </c>
      <c r="AX668" s="69" t="s">
        <v>7372</v>
      </c>
      <c r="AY668" s="66" t="s">
        <v>65</v>
      </c>
      <c r="AZ668" s="48"/>
      <c r="BA668" s="48"/>
      <c r="BB668" s="48"/>
      <c r="BC668" s="48"/>
      <c r="BD668" s="48"/>
      <c r="BE668" s="48"/>
      <c r="BF668" s="48"/>
      <c r="BG668" s="48"/>
      <c r="BH668" s="48"/>
      <c r="BI668" s="48"/>
      <c r="BJ668" s="117" t="s">
        <v>1167</v>
      </c>
      <c r="BK668" s="120" t="str">
        <f>VLOOKUP(Vertices[[#This Row],[State]],'Sentiment Classification'!E:G,3,FALSE)</f>
        <v>North</v>
      </c>
      <c r="BL668" s="65" t="str">
        <f>REPLACE(INDEX(GroupVertices[Group], MATCH(Vertices[[#This Row],[Vertex]],GroupVertices[Vertex],0)),1,1,"")</f>
        <v>orth</v>
      </c>
    </row>
    <row r="669" spans="1:64" x14ac:dyDescent="0.25">
      <c r="A669" s="64" t="s">
        <v>4561</v>
      </c>
      <c r="B669" s="79"/>
      <c r="C669" s="79"/>
      <c r="D669" s="87"/>
      <c r="E669" s="104"/>
      <c r="F669" s="75" t="s">
        <v>7042</v>
      </c>
      <c r="G669" s="105"/>
      <c r="H669" s="77"/>
      <c r="I669" s="90"/>
      <c r="J669" s="106"/>
      <c r="K669" s="77" t="s">
        <v>7740</v>
      </c>
      <c r="L669" s="107"/>
      <c r="M669" s="101">
        <v>2937.5517578125</v>
      </c>
      <c r="N669" s="101">
        <v>4499.85400390625</v>
      </c>
      <c r="O669" s="102"/>
      <c r="P669" s="103"/>
      <c r="Q669" s="103"/>
      <c r="R669" s="73"/>
      <c r="S669" s="48">
        <v>0</v>
      </c>
      <c r="T669" s="48">
        <v>1</v>
      </c>
      <c r="U669" s="49">
        <v>0</v>
      </c>
      <c r="V669" s="49">
        <v>9.0909000000000004E-2</v>
      </c>
      <c r="W669" s="49">
        <v>0</v>
      </c>
      <c r="X669" s="49">
        <v>0.61711700000000003</v>
      </c>
      <c r="Y669" s="49">
        <v>0</v>
      </c>
      <c r="Z669" s="49">
        <v>0</v>
      </c>
      <c r="AA669" s="91">
        <v>669</v>
      </c>
      <c r="AB669" s="91"/>
      <c r="AC669" s="92"/>
      <c r="AD669" s="66" t="s">
        <v>6219</v>
      </c>
      <c r="AE669" s="66">
        <v>106</v>
      </c>
      <c r="AF669" s="66">
        <v>2068</v>
      </c>
      <c r="AG669" s="66">
        <v>579</v>
      </c>
      <c r="AH669" s="66">
        <v>40</v>
      </c>
      <c r="AI669" s="66"/>
      <c r="AJ669" s="66" t="s">
        <v>6510</v>
      </c>
      <c r="AK669" s="66" t="s">
        <v>6631</v>
      </c>
      <c r="AL669" s="66"/>
      <c r="AM669" s="66"/>
      <c r="AN669" s="68">
        <v>42088.741469907407</v>
      </c>
      <c r="AO669" s="69" t="s">
        <v>6910</v>
      </c>
      <c r="AP669" s="66" t="b">
        <v>0</v>
      </c>
      <c r="AQ669" s="66" t="b">
        <v>0</v>
      </c>
      <c r="AR669" s="66" t="b">
        <v>1</v>
      </c>
      <c r="AS669" s="66" t="s">
        <v>297</v>
      </c>
      <c r="AT669" s="66">
        <v>7</v>
      </c>
      <c r="AU669" s="69" t="s">
        <v>409</v>
      </c>
      <c r="AV669" s="66" t="b">
        <v>0</v>
      </c>
      <c r="AW669" s="66" t="s">
        <v>423</v>
      </c>
      <c r="AX669" s="69" t="s">
        <v>7373</v>
      </c>
      <c r="AY669" s="66" t="s">
        <v>66</v>
      </c>
      <c r="AZ669" s="48"/>
      <c r="BA669" s="48"/>
      <c r="BB669" s="48"/>
      <c r="BC669" s="48"/>
      <c r="BD669" s="48"/>
      <c r="BE669" s="48"/>
      <c r="BF669" s="118" t="s">
        <v>9023</v>
      </c>
      <c r="BG669" s="118" t="s">
        <v>9023</v>
      </c>
      <c r="BH669" s="118" t="s">
        <v>9352</v>
      </c>
      <c r="BI669" s="118" t="s">
        <v>9352</v>
      </c>
      <c r="BJ669" s="117" t="s">
        <v>1167</v>
      </c>
      <c r="BK669" s="120" t="str">
        <f>VLOOKUP(Vertices[[#This Row],[State]],'Sentiment Classification'!E:G,3,FALSE)</f>
        <v>North</v>
      </c>
      <c r="BL669" s="65" t="str">
        <f>REPLACE(INDEX(GroupVertices[Group], MATCH(Vertices[[#This Row],[Vertex]],GroupVertices[Vertex],0)),1,1,"")</f>
        <v>orth</v>
      </c>
    </row>
    <row r="670" spans="1:64" x14ac:dyDescent="0.25">
      <c r="A670" s="64" t="s">
        <v>4562</v>
      </c>
      <c r="B670" s="79"/>
      <c r="C670" s="79"/>
      <c r="D670" s="87"/>
      <c r="E670" s="104"/>
      <c r="F670" s="75" t="s">
        <v>7043</v>
      </c>
      <c r="G670" s="105"/>
      <c r="H670" s="77"/>
      <c r="I670" s="90"/>
      <c r="J670" s="106"/>
      <c r="K670" s="77" t="s">
        <v>7741</v>
      </c>
      <c r="L670" s="107"/>
      <c r="M670" s="101">
        <v>3433.517578125</v>
      </c>
      <c r="N670" s="101">
        <v>3796.3681640625</v>
      </c>
      <c r="O670" s="102"/>
      <c r="P670" s="103"/>
      <c r="Q670" s="103"/>
      <c r="R670" s="73"/>
      <c r="S670" s="48">
        <v>0</v>
      </c>
      <c r="T670" s="48">
        <v>1</v>
      </c>
      <c r="U670" s="49">
        <v>0</v>
      </c>
      <c r="V670" s="49">
        <v>9.0909000000000004E-2</v>
      </c>
      <c r="W670" s="49">
        <v>0</v>
      </c>
      <c r="X670" s="49">
        <v>0.61711700000000003</v>
      </c>
      <c r="Y670" s="49">
        <v>0</v>
      </c>
      <c r="Z670" s="49">
        <v>0</v>
      </c>
      <c r="AA670" s="91">
        <v>670</v>
      </c>
      <c r="AB670" s="91"/>
      <c r="AC670" s="92"/>
      <c r="AD670" s="66" t="s">
        <v>6220</v>
      </c>
      <c r="AE670" s="66">
        <v>5702</v>
      </c>
      <c r="AF670" s="66">
        <v>7457</v>
      </c>
      <c r="AG670" s="66">
        <v>33399</v>
      </c>
      <c r="AH670" s="66">
        <v>5920</v>
      </c>
      <c r="AI670" s="66">
        <v>19800</v>
      </c>
      <c r="AJ670" s="66" t="s">
        <v>6511</v>
      </c>
      <c r="AK670" s="66" t="s">
        <v>365</v>
      </c>
      <c r="AL670" s="69" t="s">
        <v>6722</v>
      </c>
      <c r="AM670" s="66" t="s">
        <v>363</v>
      </c>
      <c r="AN670" s="68">
        <v>40177.401273148149</v>
      </c>
      <c r="AO670" s="69" t="s">
        <v>6911</v>
      </c>
      <c r="AP670" s="66" t="b">
        <v>0</v>
      </c>
      <c r="AQ670" s="66" t="b">
        <v>0</v>
      </c>
      <c r="AR670" s="66" t="b">
        <v>1</v>
      </c>
      <c r="AS670" s="66" t="s">
        <v>297</v>
      </c>
      <c r="AT670" s="66">
        <v>86</v>
      </c>
      <c r="AU670" s="69" t="s">
        <v>408</v>
      </c>
      <c r="AV670" s="66" t="b">
        <v>0</v>
      </c>
      <c r="AW670" s="66" t="s">
        <v>423</v>
      </c>
      <c r="AX670" s="69" t="s">
        <v>7374</v>
      </c>
      <c r="AY670" s="66" t="s">
        <v>66</v>
      </c>
      <c r="AZ670" s="48"/>
      <c r="BA670" s="48"/>
      <c r="BB670" s="48"/>
      <c r="BC670" s="48"/>
      <c r="BD670" s="48"/>
      <c r="BE670" s="48"/>
      <c r="BF670" s="118" t="s">
        <v>9023</v>
      </c>
      <c r="BG670" s="118" t="s">
        <v>9023</v>
      </c>
      <c r="BH670" s="118" t="s">
        <v>9352</v>
      </c>
      <c r="BI670" s="118" t="s">
        <v>9352</v>
      </c>
      <c r="BJ670" s="117" t="s">
        <v>1167</v>
      </c>
      <c r="BK670" s="120" t="str">
        <f>VLOOKUP(Vertices[[#This Row],[State]],'Sentiment Classification'!E:G,3,FALSE)</f>
        <v>North</v>
      </c>
      <c r="BL670" s="65" t="str">
        <f>REPLACE(INDEX(GroupVertices[Group], MATCH(Vertices[[#This Row],[Vertex]],GroupVertices[Vertex],0)),1,1,"")</f>
        <v>orth</v>
      </c>
    </row>
    <row r="671" spans="1:64" x14ac:dyDescent="0.25">
      <c r="A671" s="64" t="s">
        <v>4563</v>
      </c>
      <c r="B671" s="79"/>
      <c r="C671" s="79"/>
      <c r="D671" s="87"/>
      <c r="E671" s="104"/>
      <c r="F671" s="75" t="s">
        <v>5128</v>
      </c>
      <c r="G671" s="105"/>
      <c r="H671" s="77"/>
      <c r="I671" s="90"/>
      <c r="J671" s="106"/>
      <c r="K671" s="77" t="s">
        <v>7742</v>
      </c>
      <c r="L671" s="107"/>
      <c r="M671" s="101">
        <v>2548.321533203125</v>
      </c>
      <c r="N671" s="101">
        <v>4376.7822265625</v>
      </c>
      <c r="O671" s="102"/>
      <c r="P671" s="103"/>
      <c r="Q671" s="103"/>
      <c r="R671" s="73"/>
      <c r="S671" s="48">
        <v>1</v>
      </c>
      <c r="T671" s="48">
        <v>2</v>
      </c>
      <c r="U671" s="49">
        <v>1</v>
      </c>
      <c r="V671" s="49">
        <v>0.33333299999999999</v>
      </c>
      <c r="W671" s="49">
        <v>0</v>
      </c>
      <c r="X671" s="49">
        <v>1.18085</v>
      </c>
      <c r="Y671" s="49">
        <v>0.33333333333333331</v>
      </c>
      <c r="Z671" s="49">
        <v>0</v>
      </c>
      <c r="AA671" s="91">
        <v>671</v>
      </c>
      <c r="AB671" s="91"/>
      <c r="AC671" s="92"/>
      <c r="AD671" s="66" t="s">
        <v>6221</v>
      </c>
      <c r="AE671" s="66">
        <v>1071</v>
      </c>
      <c r="AF671" s="66">
        <v>385</v>
      </c>
      <c r="AG671" s="66">
        <v>17011</v>
      </c>
      <c r="AH671" s="66">
        <v>2348</v>
      </c>
      <c r="AI671" s="66"/>
      <c r="AJ671" s="66" t="s">
        <v>6512</v>
      </c>
      <c r="AK671" s="66" t="s">
        <v>6632</v>
      </c>
      <c r="AL671" s="66"/>
      <c r="AM671" s="66"/>
      <c r="AN671" s="68">
        <v>41552.735451388886</v>
      </c>
      <c r="AO671" s="69" t="s">
        <v>6912</v>
      </c>
      <c r="AP671" s="66" t="b">
        <v>1</v>
      </c>
      <c r="AQ671" s="66" t="b">
        <v>0</v>
      </c>
      <c r="AR671" s="66" t="b">
        <v>1</v>
      </c>
      <c r="AS671" s="66" t="s">
        <v>297</v>
      </c>
      <c r="AT671" s="66">
        <v>28</v>
      </c>
      <c r="AU671" s="69" t="s">
        <v>409</v>
      </c>
      <c r="AV671" s="66" t="b">
        <v>0</v>
      </c>
      <c r="AW671" s="66" t="s">
        <v>423</v>
      </c>
      <c r="AX671" s="69" t="s">
        <v>7375</v>
      </c>
      <c r="AY671" s="66" t="s">
        <v>66</v>
      </c>
      <c r="AZ671" s="48"/>
      <c r="BA671" s="48"/>
      <c r="BB671" s="48"/>
      <c r="BC671" s="48"/>
      <c r="BD671" s="48"/>
      <c r="BE671" s="48"/>
      <c r="BF671" s="118" t="s">
        <v>9030</v>
      </c>
      <c r="BG671" s="118" t="s">
        <v>9030</v>
      </c>
      <c r="BH671" s="118" t="s">
        <v>9359</v>
      </c>
      <c r="BI671" s="118" t="s">
        <v>9359</v>
      </c>
      <c r="BJ671" s="117" t="s">
        <v>1167</v>
      </c>
      <c r="BK671" s="120" t="str">
        <f>VLOOKUP(Vertices[[#This Row],[State]],'Sentiment Classification'!E:G,3,FALSE)</f>
        <v>North</v>
      </c>
      <c r="BL671" s="65" t="str">
        <f>REPLACE(INDEX(GroupVertices[Group], MATCH(Vertices[[#This Row],[Vertex]],GroupVertices[Vertex],0)),1,1,"")</f>
        <v>orth</v>
      </c>
    </row>
    <row r="672" spans="1:64" x14ac:dyDescent="0.25">
      <c r="A672" s="64" t="s">
        <v>4634</v>
      </c>
      <c r="B672" s="79"/>
      <c r="C672" s="79"/>
      <c r="D672" s="87"/>
      <c r="E672" s="104"/>
      <c r="F672" s="75" t="s">
        <v>7044</v>
      </c>
      <c r="G672" s="105"/>
      <c r="H672" s="77"/>
      <c r="I672" s="90"/>
      <c r="J672" s="106"/>
      <c r="K672" s="77" t="s">
        <v>7743</v>
      </c>
      <c r="L672" s="107"/>
      <c r="M672" s="101">
        <v>2776.123779296875</v>
      </c>
      <c r="N672" s="101">
        <v>3593.014404296875</v>
      </c>
      <c r="O672" s="102"/>
      <c r="P672" s="103"/>
      <c r="Q672" s="103"/>
      <c r="R672" s="73"/>
      <c r="S672" s="48">
        <v>2</v>
      </c>
      <c r="T672" s="48">
        <v>0</v>
      </c>
      <c r="U672" s="49">
        <v>0</v>
      </c>
      <c r="V672" s="49">
        <v>0.25</v>
      </c>
      <c r="W672" s="49">
        <v>0</v>
      </c>
      <c r="X672" s="49">
        <v>0.81914799999999999</v>
      </c>
      <c r="Y672" s="49">
        <v>0.5</v>
      </c>
      <c r="Z672" s="49">
        <v>0</v>
      </c>
      <c r="AA672" s="91">
        <v>672</v>
      </c>
      <c r="AB672" s="91"/>
      <c r="AC672" s="92"/>
      <c r="AD672" s="66" t="s">
        <v>6222</v>
      </c>
      <c r="AE672" s="66">
        <v>825</v>
      </c>
      <c r="AF672" s="66">
        <v>4362</v>
      </c>
      <c r="AG672" s="66">
        <v>10329</v>
      </c>
      <c r="AH672" s="66">
        <v>4825</v>
      </c>
      <c r="AI672" s="66"/>
      <c r="AJ672" s="66" t="s">
        <v>6513</v>
      </c>
      <c r="AK672" s="66" t="s">
        <v>6633</v>
      </c>
      <c r="AL672" s="66"/>
      <c r="AM672" s="66"/>
      <c r="AN672" s="68">
        <v>42435.639004629629</v>
      </c>
      <c r="AO672" s="69" t="s">
        <v>6913</v>
      </c>
      <c r="AP672" s="66" t="b">
        <v>1</v>
      </c>
      <c r="AQ672" s="66" t="b">
        <v>0</v>
      </c>
      <c r="AR672" s="66" t="b">
        <v>0</v>
      </c>
      <c r="AS672" s="66" t="s">
        <v>297</v>
      </c>
      <c r="AT672" s="66">
        <v>30</v>
      </c>
      <c r="AU672" s="66"/>
      <c r="AV672" s="66" t="b">
        <v>0</v>
      </c>
      <c r="AW672" s="66" t="s">
        <v>423</v>
      </c>
      <c r="AX672" s="69" t="s">
        <v>7376</v>
      </c>
      <c r="AY672" s="66" t="s">
        <v>65</v>
      </c>
      <c r="AZ672" s="48"/>
      <c r="BA672" s="48"/>
      <c r="BB672" s="48"/>
      <c r="BC672" s="48"/>
      <c r="BD672" s="48"/>
      <c r="BE672" s="48"/>
      <c r="BF672" s="48"/>
      <c r="BG672" s="48"/>
      <c r="BH672" s="48"/>
      <c r="BI672" s="48"/>
      <c r="BJ672" s="117" t="s">
        <v>1167</v>
      </c>
      <c r="BK672" s="120" t="str">
        <f>VLOOKUP(Vertices[[#This Row],[State]],'Sentiment Classification'!E:G,3,FALSE)</f>
        <v>North</v>
      </c>
      <c r="BL672" s="65" t="str">
        <f>REPLACE(INDEX(GroupVertices[Group], MATCH(Vertices[[#This Row],[Vertex]],GroupVertices[Vertex],0)),1,1,"")</f>
        <v>orth</v>
      </c>
    </row>
    <row r="673" spans="1:64" x14ac:dyDescent="0.25">
      <c r="A673" s="64" t="s">
        <v>4564</v>
      </c>
      <c r="B673" s="79"/>
      <c r="C673" s="79"/>
      <c r="D673" s="87"/>
      <c r="E673" s="104"/>
      <c r="F673" s="75" t="s">
        <v>5129</v>
      </c>
      <c r="G673" s="105"/>
      <c r="H673" s="77"/>
      <c r="I673" s="90"/>
      <c r="J673" s="106"/>
      <c r="K673" s="77" t="s">
        <v>7744</v>
      </c>
      <c r="L673" s="107"/>
      <c r="M673" s="101">
        <v>3138.0498046875</v>
      </c>
      <c r="N673" s="101">
        <v>4289.88623046875</v>
      </c>
      <c r="O673" s="102"/>
      <c r="P673" s="103"/>
      <c r="Q673" s="103"/>
      <c r="R673" s="73"/>
      <c r="S673" s="48">
        <v>0</v>
      </c>
      <c r="T673" s="48">
        <v>3</v>
      </c>
      <c r="U673" s="49">
        <v>1</v>
      </c>
      <c r="V673" s="49">
        <v>0.33333299999999999</v>
      </c>
      <c r="W673" s="49">
        <v>0</v>
      </c>
      <c r="X673" s="49">
        <v>1.18085</v>
      </c>
      <c r="Y673" s="49">
        <v>0.33333333333333331</v>
      </c>
      <c r="Z673" s="49">
        <v>0</v>
      </c>
      <c r="AA673" s="91">
        <v>673</v>
      </c>
      <c r="AB673" s="91"/>
      <c r="AC673" s="92"/>
      <c r="AD673" s="66" t="s">
        <v>6223</v>
      </c>
      <c r="AE673" s="66">
        <v>1672</v>
      </c>
      <c r="AF673" s="66">
        <v>2478</v>
      </c>
      <c r="AG673" s="66">
        <v>41336</v>
      </c>
      <c r="AH673" s="66">
        <v>6010</v>
      </c>
      <c r="AI673" s="66">
        <v>19800</v>
      </c>
      <c r="AJ673" s="66" t="s">
        <v>6514</v>
      </c>
      <c r="AK673" s="66" t="s">
        <v>6634</v>
      </c>
      <c r="AL673" s="66"/>
      <c r="AM673" s="66" t="s">
        <v>363</v>
      </c>
      <c r="AN673" s="68">
        <v>40824.435763888891</v>
      </c>
      <c r="AO673" s="69" t="s">
        <v>6914</v>
      </c>
      <c r="AP673" s="66" t="b">
        <v>0</v>
      </c>
      <c r="AQ673" s="66" t="b">
        <v>0</v>
      </c>
      <c r="AR673" s="66" t="b">
        <v>1</v>
      </c>
      <c r="AS673" s="66" t="s">
        <v>297</v>
      </c>
      <c r="AT673" s="66">
        <v>39</v>
      </c>
      <c r="AU673" s="69" t="s">
        <v>3284</v>
      </c>
      <c r="AV673" s="66" t="b">
        <v>0</v>
      </c>
      <c r="AW673" s="66" t="s">
        <v>423</v>
      </c>
      <c r="AX673" s="69" t="s">
        <v>7377</v>
      </c>
      <c r="AY673" s="66" t="s">
        <v>66</v>
      </c>
      <c r="AZ673" s="48"/>
      <c r="BA673" s="48"/>
      <c r="BB673" s="48"/>
      <c r="BC673" s="48"/>
      <c r="BD673" s="48"/>
      <c r="BE673" s="48"/>
      <c r="BF673" s="118" t="s">
        <v>9031</v>
      </c>
      <c r="BG673" s="118" t="s">
        <v>9031</v>
      </c>
      <c r="BH673" s="118" t="s">
        <v>9360</v>
      </c>
      <c r="BI673" s="118" t="s">
        <v>9360</v>
      </c>
      <c r="BJ673" s="117" t="s">
        <v>1167</v>
      </c>
      <c r="BK673" s="120" t="str">
        <f>VLOOKUP(Vertices[[#This Row],[State]],'Sentiment Classification'!E:G,3,FALSE)</f>
        <v>North</v>
      </c>
      <c r="BL673" s="65" t="str">
        <f>REPLACE(INDEX(GroupVertices[Group], MATCH(Vertices[[#This Row],[Vertex]],GroupVertices[Vertex],0)),1,1,"")</f>
        <v>orth</v>
      </c>
    </row>
    <row r="674" spans="1:64" x14ac:dyDescent="0.25">
      <c r="A674" s="64" t="s">
        <v>4635</v>
      </c>
      <c r="B674" s="79"/>
      <c r="C674" s="79"/>
      <c r="D674" s="87"/>
      <c r="E674" s="104"/>
      <c r="F674" s="75" t="s">
        <v>7045</v>
      </c>
      <c r="G674" s="105"/>
      <c r="H674" s="77"/>
      <c r="I674" s="90"/>
      <c r="J674" s="106"/>
      <c r="K674" s="77" t="s">
        <v>7745</v>
      </c>
      <c r="L674" s="107"/>
      <c r="M674" s="101">
        <v>2907.742431640625</v>
      </c>
      <c r="N674" s="101">
        <v>5074.59130859375</v>
      </c>
      <c r="O674" s="102"/>
      <c r="P674" s="103"/>
      <c r="Q674" s="103"/>
      <c r="R674" s="73"/>
      <c r="S674" s="48">
        <v>2</v>
      </c>
      <c r="T674" s="48">
        <v>0</v>
      </c>
      <c r="U674" s="49">
        <v>0</v>
      </c>
      <c r="V674" s="49">
        <v>0.25</v>
      </c>
      <c r="W674" s="49">
        <v>0</v>
      </c>
      <c r="X674" s="49">
        <v>0.81914799999999999</v>
      </c>
      <c r="Y674" s="49">
        <v>0.5</v>
      </c>
      <c r="Z674" s="49">
        <v>0</v>
      </c>
      <c r="AA674" s="91">
        <v>674</v>
      </c>
      <c r="AB674" s="91"/>
      <c r="AC674" s="92"/>
      <c r="AD674" s="66" t="s">
        <v>6224</v>
      </c>
      <c r="AE674" s="66">
        <v>692</v>
      </c>
      <c r="AF674" s="66">
        <v>46560</v>
      </c>
      <c r="AG674" s="66">
        <v>26099</v>
      </c>
      <c r="AH674" s="66">
        <v>6073</v>
      </c>
      <c r="AI674" s="66">
        <v>19800</v>
      </c>
      <c r="AJ674" s="66" t="s">
        <v>6515</v>
      </c>
      <c r="AK674" s="66" t="s">
        <v>6635</v>
      </c>
      <c r="AL674" s="69" t="s">
        <v>6723</v>
      </c>
      <c r="AM674" s="66" t="s">
        <v>477</v>
      </c>
      <c r="AN674" s="68">
        <v>39950.246874999997</v>
      </c>
      <c r="AO674" s="69" t="s">
        <v>6915</v>
      </c>
      <c r="AP674" s="66" t="b">
        <v>0</v>
      </c>
      <c r="AQ674" s="66" t="b">
        <v>0</v>
      </c>
      <c r="AR674" s="66" t="b">
        <v>1</v>
      </c>
      <c r="AS674" s="66" t="s">
        <v>297</v>
      </c>
      <c r="AT674" s="66">
        <v>115</v>
      </c>
      <c r="AU674" s="69" t="s">
        <v>660</v>
      </c>
      <c r="AV674" s="66" t="b">
        <v>1</v>
      </c>
      <c r="AW674" s="66" t="s">
        <v>423</v>
      </c>
      <c r="AX674" s="69" t="s">
        <v>7378</v>
      </c>
      <c r="AY674" s="66" t="s">
        <v>65</v>
      </c>
      <c r="AZ674" s="48"/>
      <c r="BA674" s="48"/>
      <c r="BB674" s="48"/>
      <c r="BC674" s="48"/>
      <c r="BD674" s="48"/>
      <c r="BE674" s="48"/>
      <c r="BF674" s="48"/>
      <c r="BG674" s="48"/>
      <c r="BH674" s="48"/>
      <c r="BI674" s="48"/>
      <c r="BJ674" s="117" t="s">
        <v>1167</v>
      </c>
      <c r="BK674" s="120" t="str">
        <f>VLOOKUP(Vertices[[#This Row],[State]],'Sentiment Classification'!E:G,3,FALSE)</f>
        <v>North</v>
      </c>
      <c r="BL674" s="65" t="str">
        <f>REPLACE(INDEX(GroupVertices[Group], MATCH(Vertices[[#This Row],[Vertex]],GroupVertices[Vertex],0)),1,1,"")</f>
        <v>orth</v>
      </c>
    </row>
    <row r="675" spans="1:64" x14ac:dyDescent="0.25">
      <c r="A675" s="64" t="s">
        <v>4566</v>
      </c>
      <c r="B675" s="79"/>
      <c r="C675" s="79"/>
      <c r="D675" s="87"/>
      <c r="E675" s="104"/>
      <c r="F675" s="75" t="s">
        <v>418</v>
      </c>
      <c r="G675" s="105"/>
      <c r="H675" s="77"/>
      <c r="I675" s="90"/>
      <c r="J675" s="106"/>
      <c r="K675" s="77" t="s">
        <v>7746</v>
      </c>
      <c r="L675" s="107"/>
      <c r="M675" s="101">
        <v>3508.5078125</v>
      </c>
      <c r="N675" s="101">
        <v>3227.761962890625</v>
      </c>
      <c r="O675" s="102"/>
      <c r="P675" s="103"/>
      <c r="Q675" s="103"/>
      <c r="R675" s="73"/>
      <c r="S675" s="48">
        <v>0</v>
      </c>
      <c r="T675" s="48">
        <v>1</v>
      </c>
      <c r="U675" s="49">
        <v>0</v>
      </c>
      <c r="V675" s="49">
        <v>9.0089999999999996E-3</v>
      </c>
      <c r="W675" s="49">
        <v>0</v>
      </c>
      <c r="X675" s="49">
        <v>0.54874500000000004</v>
      </c>
      <c r="Y675" s="49">
        <v>0</v>
      </c>
      <c r="Z675" s="49">
        <v>0</v>
      </c>
      <c r="AA675" s="91">
        <v>675</v>
      </c>
      <c r="AB675" s="91"/>
      <c r="AC675" s="92"/>
      <c r="AD675" s="66" t="s">
        <v>6225</v>
      </c>
      <c r="AE675" s="66">
        <v>9</v>
      </c>
      <c r="AF675" s="66">
        <v>1</v>
      </c>
      <c r="AG675" s="66">
        <v>25</v>
      </c>
      <c r="AH675" s="66">
        <v>0</v>
      </c>
      <c r="AI675" s="66"/>
      <c r="AJ675" s="66"/>
      <c r="AK675" s="66"/>
      <c r="AL675" s="66"/>
      <c r="AM675" s="66"/>
      <c r="AN675" s="68">
        <v>42851.607106481482</v>
      </c>
      <c r="AO675" s="66"/>
      <c r="AP675" s="66" t="b">
        <v>1</v>
      </c>
      <c r="AQ675" s="66" t="b">
        <v>1</v>
      </c>
      <c r="AR675" s="66" t="b">
        <v>0</v>
      </c>
      <c r="AS675" s="66" t="s">
        <v>297</v>
      </c>
      <c r="AT675" s="66">
        <v>0</v>
      </c>
      <c r="AU675" s="66"/>
      <c r="AV675" s="66" t="b">
        <v>0</v>
      </c>
      <c r="AW675" s="66" t="s">
        <v>423</v>
      </c>
      <c r="AX675" s="69" t="s">
        <v>7379</v>
      </c>
      <c r="AY675" s="66" t="s">
        <v>66</v>
      </c>
      <c r="AZ675" s="48"/>
      <c r="BA675" s="48"/>
      <c r="BB675" s="48"/>
      <c r="BC675" s="48"/>
      <c r="BD675" s="48" t="s">
        <v>4857</v>
      </c>
      <c r="BE675" s="48" t="s">
        <v>4857</v>
      </c>
      <c r="BF675" s="118" t="s">
        <v>9002</v>
      </c>
      <c r="BG675" s="118" t="s">
        <v>9002</v>
      </c>
      <c r="BH675" s="118" t="s">
        <v>9331</v>
      </c>
      <c r="BI675" s="118" t="s">
        <v>9331</v>
      </c>
      <c r="BJ675" s="117" t="s">
        <v>1167</v>
      </c>
      <c r="BK675" s="120" t="str">
        <f>VLOOKUP(Vertices[[#This Row],[State]],'Sentiment Classification'!E:G,3,FALSE)</f>
        <v>North</v>
      </c>
      <c r="BL675" s="65" t="str">
        <f>REPLACE(INDEX(GroupVertices[Group], MATCH(Vertices[[#This Row],[Vertex]],GroupVertices[Vertex],0)),1,1,"")</f>
        <v>orth</v>
      </c>
    </row>
    <row r="676" spans="1:64" x14ac:dyDescent="0.25">
      <c r="A676" s="64" t="s">
        <v>4567</v>
      </c>
      <c r="B676" s="79"/>
      <c r="C676" s="79"/>
      <c r="D676" s="87"/>
      <c r="E676" s="104"/>
      <c r="F676" s="75" t="s">
        <v>5131</v>
      </c>
      <c r="G676" s="105"/>
      <c r="H676" s="77"/>
      <c r="I676" s="90"/>
      <c r="J676" s="106"/>
      <c r="K676" s="77" t="s">
        <v>7747</v>
      </c>
      <c r="L676" s="107"/>
      <c r="M676" s="101">
        <v>2708.318359375</v>
      </c>
      <c r="N676" s="101">
        <v>3444.670166015625</v>
      </c>
      <c r="O676" s="102"/>
      <c r="P676" s="103"/>
      <c r="Q676" s="103"/>
      <c r="R676" s="73"/>
      <c r="S676" s="48">
        <v>0</v>
      </c>
      <c r="T676" s="48">
        <v>1</v>
      </c>
      <c r="U676" s="49">
        <v>0</v>
      </c>
      <c r="V676" s="49">
        <v>1.4840000000000001E-3</v>
      </c>
      <c r="W676" s="49">
        <v>9.9700000000000006E-4</v>
      </c>
      <c r="X676" s="49">
        <v>0.48002499999999998</v>
      </c>
      <c r="Y676" s="49">
        <v>0</v>
      </c>
      <c r="Z676" s="49">
        <v>0</v>
      </c>
      <c r="AA676" s="91">
        <v>676</v>
      </c>
      <c r="AB676" s="91"/>
      <c r="AC676" s="92"/>
      <c r="AD676" s="66" t="s">
        <v>6226</v>
      </c>
      <c r="AE676" s="66">
        <v>106</v>
      </c>
      <c r="AF676" s="66">
        <v>35</v>
      </c>
      <c r="AG676" s="66">
        <v>49</v>
      </c>
      <c r="AH676" s="66">
        <v>17</v>
      </c>
      <c r="AI676" s="66"/>
      <c r="AJ676" s="66"/>
      <c r="AK676" s="66" t="s">
        <v>364</v>
      </c>
      <c r="AL676" s="66"/>
      <c r="AM676" s="66"/>
      <c r="AN676" s="68">
        <v>40791.650891203702</v>
      </c>
      <c r="AO676" s="69" t="s">
        <v>6916</v>
      </c>
      <c r="AP676" s="66" t="b">
        <v>1</v>
      </c>
      <c r="AQ676" s="66" t="b">
        <v>0</v>
      </c>
      <c r="AR676" s="66" t="b">
        <v>0</v>
      </c>
      <c r="AS676" s="66" t="s">
        <v>297</v>
      </c>
      <c r="AT676" s="66">
        <v>2</v>
      </c>
      <c r="AU676" s="69" t="s">
        <v>409</v>
      </c>
      <c r="AV676" s="66" t="b">
        <v>0</v>
      </c>
      <c r="AW676" s="66" t="s">
        <v>423</v>
      </c>
      <c r="AX676" s="69" t="s">
        <v>7380</v>
      </c>
      <c r="AY676" s="66" t="s">
        <v>66</v>
      </c>
      <c r="AZ676" s="48"/>
      <c r="BA676" s="48"/>
      <c r="BB676" s="48"/>
      <c r="BC676" s="48"/>
      <c r="BD676" s="48"/>
      <c r="BE676" s="48"/>
      <c r="BF676" s="118" t="s">
        <v>9032</v>
      </c>
      <c r="BG676" s="118" t="s">
        <v>9032</v>
      </c>
      <c r="BH676" s="118" t="s">
        <v>9361</v>
      </c>
      <c r="BI676" s="118" t="s">
        <v>9361</v>
      </c>
      <c r="BJ676" s="117" t="s">
        <v>1167</v>
      </c>
      <c r="BK676" s="120" t="str">
        <f>VLOOKUP(Vertices[[#This Row],[State]],'Sentiment Classification'!E:G,3,FALSE)</f>
        <v>North</v>
      </c>
      <c r="BL676" s="65" t="str">
        <f>REPLACE(INDEX(GroupVertices[Group], MATCH(Vertices[[#This Row],[Vertex]],GroupVertices[Vertex],0)),1,1,"")</f>
        <v>orth</v>
      </c>
    </row>
    <row r="677" spans="1:64" x14ac:dyDescent="0.25">
      <c r="A677" s="64" t="s">
        <v>4636</v>
      </c>
      <c r="B677" s="79"/>
      <c r="C677" s="79"/>
      <c r="D677" s="87"/>
      <c r="E677" s="104"/>
      <c r="F677" s="75" t="s">
        <v>7046</v>
      </c>
      <c r="G677" s="105"/>
      <c r="H677" s="77"/>
      <c r="I677" s="90"/>
      <c r="J677" s="106"/>
      <c r="K677" s="77" t="s">
        <v>7748</v>
      </c>
      <c r="L677" s="107"/>
      <c r="M677" s="101">
        <v>5436.5322265625</v>
      </c>
      <c r="N677" s="101">
        <v>5619.087890625</v>
      </c>
      <c r="O677" s="102"/>
      <c r="P677" s="103"/>
      <c r="Q677" s="103"/>
      <c r="R677" s="73"/>
      <c r="S677" s="48">
        <v>2</v>
      </c>
      <c r="T677" s="48">
        <v>0</v>
      </c>
      <c r="U677" s="49">
        <v>0</v>
      </c>
      <c r="V677" s="49">
        <v>0.14285700000000001</v>
      </c>
      <c r="W677" s="49">
        <v>0</v>
      </c>
      <c r="X677" s="49">
        <v>0.95910799999999996</v>
      </c>
      <c r="Y677" s="49">
        <v>0.5</v>
      </c>
      <c r="Z677" s="49">
        <v>0</v>
      </c>
      <c r="AA677" s="91">
        <v>677</v>
      </c>
      <c r="AB677" s="91"/>
      <c r="AC677" s="92"/>
      <c r="AD677" s="66" t="s">
        <v>6227</v>
      </c>
      <c r="AE677" s="66">
        <v>115</v>
      </c>
      <c r="AF677" s="66">
        <v>151048</v>
      </c>
      <c r="AG677" s="66">
        <v>15224</v>
      </c>
      <c r="AH677" s="66">
        <v>476</v>
      </c>
      <c r="AI677" s="66">
        <v>19800</v>
      </c>
      <c r="AJ677" s="66" t="s">
        <v>6516</v>
      </c>
      <c r="AK677" s="66" t="s">
        <v>363</v>
      </c>
      <c r="AL677" s="69" t="s">
        <v>6724</v>
      </c>
      <c r="AM677" s="66" t="s">
        <v>363</v>
      </c>
      <c r="AN677" s="68">
        <v>40741.489606481482</v>
      </c>
      <c r="AO677" s="69" t="s">
        <v>6917</v>
      </c>
      <c r="AP677" s="66" t="b">
        <v>0</v>
      </c>
      <c r="AQ677" s="66" t="b">
        <v>0</v>
      </c>
      <c r="AR677" s="66" t="b">
        <v>1</v>
      </c>
      <c r="AS677" s="66" t="s">
        <v>297</v>
      </c>
      <c r="AT677" s="66">
        <v>208</v>
      </c>
      <c r="AU677" s="69" t="s">
        <v>6971</v>
      </c>
      <c r="AV677" s="66" t="b">
        <v>1</v>
      </c>
      <c r="AW677" s="66" t="s">
        <v>423</v>
      </c>
      <c r="AX677" s="69" t="s">
        <v>7381</v>
      </c>
      <c r="AY677" s="66" t="s">
        <v>65</v>
      </c>
      <c r="AZ677" s="48"/>
      <c r="BA677" s="48"/>
      <c r="BB677" s="48"/>
      <c r="BC677" s="48"/>
      <c r="BD677" s="48"/>
      <c r="BE677" s="48"/>
      <c r="BF677" s="48"/>
      <c r="BG677" s="48"/>
      <c r="BH677" s="48"/>
      <c r="BI677" s="48"/>
      <c r="BJ677" s="117" t="s">
        <v>9452</v>
      </c>
      <c r="BK677" s="119" t="s">
        <v>9452</v>
      </c>
      <c r="BL677" s="65" t="str">
        <f>REPLACE(INDEX(GroupVertices[Group], MATCH(Vertices[[#This Row],[Vertex]],GroupVertices[Vertex],0)),1,1,"")</f>
        <v>A</v>
      </c>
    </row>
    <row r="678" spans="1:64" x14ac:dyDescent="0.25">
      <c r="A678" s="64" t="s">
        <v>4569</v>
      </c>
      <c r="B678" s="79"/>
      <c r="C678" s="79"/>
      <c r="D678" s="87"/>
      <c r="E678" s="104"/>
      <c r="F678" s="75" t="s">
        <v>418</v>
      </c>
      <c r="G678" s="105"/>
      <c r="H678" s="77"/>
      <c r="I678" s="90"/>
      <c r="J678" s="106"/>
      <c r="K678" s="77" t="s">
        <v>7749</v>
      </c>
      <c r="L678" s="107"/>
      <c r="M678" s="101">
        <v>3586.9033203125</v>
      </c>
      <c r="N678" s="101">
        <v>4385.2353515625</v>
      </c>
      <c r="O678" s="102"/>
      <c r="P678" s="103"/>
      <c r="Q678" s="103"/>
      <c r="R678" s="73"/>
      <c r="S678" s="48">
        <v>0</v>
      </c>
      <c r="T678" s="48">
        <v>2</v>
      </c>
      <c r="U678" s="49">
        <v>0</v>
      </c>
      <c r="V678" s="49">
        <v>0.14285700000000001</v>
      </c>
      <c r="W678" s="49">
        <v>0</v>
      </c>
      <c r="X678" s="49">
        <v>0.95910799999999996</v>
      </c>
      <c r="Y678" s="49">
        <v>0.5</v>
      </c>
      <c r="Z678" s="49">
        <v>0</v>
      </c>
      <c r="AA678" s="91">
        <v>678</v>
      </c>
      <c r="AB678" s="91"/>
      <c r="AC678" s="92"/>
      <c r="AD678" s="66" t="s">
        <v>6228</v>
      </c>
      <c r="AE678" s="66">
        <v>57</v>
      </c>
      <c r="AF678" s="66">
        <v>1</v>
      </c>
      <c r="AG678" s="66">
        <v>50</v>
      </c>
      <c r="AH678" s="66">
        <v>47</v>
      </c>
      <c r="AI678" s="66"/>
      <c r="AJ678" s="66"/>
      <c r="AK678" s="66"/>
      <c r="AL678" s="66"/>
      <c r="AM678" s="66"/>
      <c r="AN678" s="68">
        <v>42839.700613425928</v>
      </c>
      <c r="AO678" s="66"/>
      <c r="AP678" s="66" t="b">
        <v>1</v>
      </c>
      <c r="AQ678" s="66" t="b">
        <v>1</v>
      </c>
      <c r="AR678" s="66" t="b">
        <v>0</v>
      </c>
      <c r="AS678" s="66" t="s">
        <v>297</v>
      </c>
      <c r="AT678" s="66">
        <v>0</v>
      </c>
      <c r="AU678" s="66"/>
      <c r="AV678" s="66" t="b">
        <v>0</v>
      </c>
      <c r="AW678" s="66" t="s">
        <v>423</v>
      </c>
      <c r="AX678" s="69" t="s">
        <v>7382</v>
      </c>
      <c r="AY678" s="66" t="s">
        <v>66</v>
      </c>
      <c r="AZ678" s="48"/>
      <c r="BA678" s="48"/>
      <c r="BB678" s="48"/>
      <c r="BC678" s="48"/>
      <c r="BD678" s="48"/>
      <c r="BE678" s="48"/>
      <c r="BF678" s="118" t="s">
        <v>9033</v>
      </c>
      <c r="BG678" s="118" t="s">
        <v>9033</v>
      </c>
      <c r="BH678" s="118" t="s">
        <v>9362</v>
      </c>
      <c r="BI678" s="118" t="s">
        <v>9362</v>
      </c>
      <c r="BJ678" s="117" t="s">
        <v>1167</v>
      </c>
      <c r="BK678" s="120" t="str">
        <f>VLOOKUP(Vertices[[#This Row],[State]],'Sentiment Classification'!E:G,3,FALSE)</f>
        <v>North</v>
      </c>
      <c r="BL678" s="65" t="str">
        <f>REPLACE(INDEX(GroupVertices[Group], MATCH(Vertices[[#This Row],[Vertex]],GroupVertices[Vertex],0)),1,1,"")</f>
        <v>orth</v>
      </c>
    </row>
    <row r="679" spans="1:64" x14ac:dyDescent="0.25">
      <c r="A679" s="64" t="s">
        <v>4570</v>
      </c>
      <c r="B679" s="79"/>
      <c r="C679" s="79"/>
      <c r="D679" s="87"/>
      <c r="E679" s="104"/>
      <c r="F679" s="75" t="s">
        <v>7047</v>
      </c>
      <c r="G679" s="105"/>
      <c r="H679" s="77"/>
      <c r="I679" s="90"/>
      <c r="J679" s="106"/>
      <c r="K679" s="77" t="s">
        <v>7750</v>
      </c>
      <c r="L679" s="107"/>
      <c r="M679" s="101">
        <v>2700.6982421875</v>
      </c>
      <c r="N679" s="101">
        <v>3420.978271484375</v>
      </c>
      <c r="O679" s="102"/>
      <c r="P679" s="103"/>
      <c r="Q679" s="103"/>
      <c r="R679" s="73"/>
      <c r="S679" s="48">
        <v>0</v>
      </c>
      <c r="T679" s="48">
        <v>1</v>
      </c>
      <c r="U679" s="49">
        <v>0</v>
      </c>
      <c r="V679" s="49">
        <v>8.7600000000000004E-4</v>
      </c>
      <c r="W679" s="49">
        <v>3.9999999999999998E-6</v>
      </c>
      <c r="X679" s="49">
        <v>0.57365900000000003</v>
      </c>
      <c r="Y679" s="49">
        <v>0</v>
      </c>
      <c r="Z679" s="49">
        <v>0</v>
      </c>
      <c r="AA679" s="91">
        <v>679</v>
      </c>
      <c r="AB679" s="91"/>
      <c r="AC679" s="92"/>
      <c r="AD679" s="66" t="s">
        <v>6229</v>
      </c>
      <c r="AE679" s="66">
        <v>227</v>
      </c>
      <c r="AF679" s="66">
        <v>53</v>
      </c>
      <c r="AG679" s="66">
        <v>596</v>
      </c>
      <c r="AH679" s="66">
        <v>1181</v>
      </c>
      <c r="AI679" s="66">
        <v>19800</v>
      </c>
      <c r="AJ679" s="66" t="s">
        <v>6517</v>
      </c>
      <c r="AK679" s="66"/>
      <c r="AL679" s="66"/>
      <c r="AM679" s="66" t="s">
        <v>363</v>
      </c>
      <c r="AN679" s="68">
        <v>40934.48300925926</v>
      </c>
      <c r="AO679" s="66"/>
      <c r="AP679" s="66" t="b">
        <v>0</v>
      </c>
      <c r="AQ679" s="66" t="b">
        <v>0</v>
      </c>
      <c r="AR679" s="66" t="b">
        <v>1</v>
      </c>
      <c r="AS679" s="66" t="s">
        <v>297</v>
      </c>
      <c r="AT679" s="66">
        <v>1</v>
      </c>
      <c r="AU679" s="69" t="s">
        <v>2352</v>
      </c>
      <c r="AV679" s="66" t="b">
        <v>0</v>
      </c>
      <c r="AW679" s="66" t="s">
        <v>423</v>
      </c>
      <c r="AX679" s="69" t="s">
        <v>7383</v>
      </c>
      <c r="AY679" s="66" t="s">
        <v>66</v>
      </c>
      <c r="AZ679" s="48"/>
      <c r="BA679" s="48"/>
      <c r="BB679" s="48"/>
      <c r="BC679" s="48"/>
      <c r="BD679" s="48" t="s">
        <v>4869</v>
      </c>
      <c r="BE679" s="48" t="s">
        <v>4869</v>
      </c>
      <c r="BF679" s="118" t="s">
        <v>9034</v>
      </c>
      <c r="BG679" s="118" t="s">
        <v>9034</v>
      </c>
      <c r="BH679" s="118" t="s">
        <v>9363</v>
      </c>
      <c r="BI679" s="118" t="s">
        <v>9363</v>
      </c>
      <c r="BJ679" s="117" t="s">
        <v>1167</v>
      </c>
      <c r="BK679" s="120" t="str">
        <f>VLOOKUP(Vertices[[#This Row],[State]],'Sentiment Classification'!E:G,3,FALSE)</f>
        <v>North</v>
      </c>
      <c r="BL679" s="65" t="str">
        <f>REPLACE(INDEX(GroupVertices[Group], MATCH(Vertices[[#This Row],[Vertex]],GroupVertices[Vertex],0)),1,1,"")</f>
        <v>orth</v>
      </c>
    </row>
    <row r="680" spans="1:64" x14ac:dyDescent="0.25">
      <c r="A680" s="64" t="s">
        <v>4571</v>
      </c>
      <c r="B680" s="79"/>
      <c r="C680" s="79"/>
      <c r="D680" s="87"/>
      <c r="E680" s="104"/>
      <c r="F680" s="75" t="s">
        <v>5133</v>
      </c>
      <c r="G680" s="105"/>
      <c r="H680" s="77"/>
      <c r="I680" s="90"/>
      <c r="J680" s="106"/>
      <c r="K680" s="77" t="s">
        <v>7751</v>
      </c>
      <c r="L680" s="107"/>
      <c r="M680" s="101">
        <v>2882.04345703125</v>
      </c>
      <c r="N680" s="101">
        <v>3456.26806640625</v>
      </c>
      <c r="O680" s="102"/>
      <c r="P680" s="103"/>
      <c r="Q680" s="103"/>
      <c r="R680" s="73"/>
      <c r="S680" s="48">
        <v>0</v>
      </c>
      <c r="T680" s="48">
        <v>4</v>
      </c>
      <c r="U680" s="49">
        <v>2325.4549430000002</v>
      </c>
      <c r="V680" s="49">
        <v>1.8799999999999999E-3</v>
      </c>
      <c r="W680" s="49">
        <v>1.4519999999999999E-3</v>
      </c>
      <c r="X680" s="49">
        <v>1.453163</v>
      </c>
      <c r="Y680" s="49">
        <v>0</v>
      </c>
      <c r="Z680" s="49">
        <v>0</v>
      </c>
      <c r="AA680" s="91">
        <v>680</v>
      </c>
      <c r="AB680" s="91"/>
      <c r="AC680" s="92"/>
      <c r="AD680" s="66" t="s">
        <v>6230</v>
      </c>
      <c r="AE680" s="66">
        <v>490</v>
      </c>
      <c r="AF680" s="66">
        <v>271</v>
      </c>
      <c r="AG680" s="66">
        <v>1238</v>
      </c>
      <c r="AH680" s="66">
        <v>1386</v>
      </c>
      <c r="AI680" s="66">
        <v>19800</v>
      </c>
      <c r="AJ680" s="66" t="s">
        <v>6518</v>
      </c>
      <c r="AK680" s="66" t="s">
        <v>364</v>
      </c>
      <c r="AL680" s="69" t="s">
        <v>6725</v>
      </c>
      <c r="AM680" s="66" t="s">
        <v>387</v>
      </c>
      <c r="AN680" s="68">
        <v>40421.258888888886</v>
      </c>
      <c r="AO680" s="69" t="s">
        <v>6918</v>
      </c>
      <c r="AP680" s="66" t="b">
        <v>0</v>
      </c>
      <c r="AQ680" s="66" t="b">
        <v>0</v>
      </c>
      <c r="AR680" s="66" t="b">
        <v>0</v>
      </c>
      <c r="AS680" s="66" t="s">
        <v>297</v>
      </c>
      <c r="AT680" s="66">
        <v>9</v>
      </c>
      <c r="AU680" s="69" t="s">
        <v>3284</v>
      </c>
      <c r="AV680" s="66" t="b">
        <v>0</v>
      </c>
      <c r="AW680" s="66" t="s">
        <v>423</v>
      </c>
      <c r="AX680" s="69" t="s">
        <v>7384</v>
      </c>
      <c r="AY680" s="66" t="s">
        <v>66</v>
      </c>
      <c r="AZ680" s="48" t="s">
        <v>4829</v>
      </c>
      <c r="BA680" s="48" t="s">
        <v>4829</v>
      </c>
      <c r="BB680" s="48" t="s">
        <v>525</v>
      </c>
      <c r="BC680" s="48" t="s">
        <v>525</v>
      </c>
      <c r="BD680" s="48"/>
      <c r="BE680" s="48"/>
      <c r="BF680" s="118" t="s">
        <v>9035</v>
      </c>
      <c r="BG680" s="118" t="s">
        <v>9035</v>
      </c>
      <c r="BH680" s="118" t="s">
        <v>9364</v>
      </c>
      <c r="BI680" s="118" t="s">
        <v>9364</v>
      </c>
      <c r="BJ680" s="117" t="s">
        <v>1167</v>
      </c>
      <c r="BK680" s="120" t="str">
        <f>VLOOKUP(Vertices[[#This Row],[State]],'Sentiment Classification'!E:G,3,FALSE)</f>
        <v>North</v>
      </c>
      <c r="BL680" s="65" t="str">
        <f>REPLACE(INDEX(GroupVertices[Group], MATCH(Vertices[[#This Row],[Vertex]],GroupVertices[Vertex],0)),1,1,"")</f>
        <v>orth</v>
      </c>
    </row>
    <row r="681" spans="1:64" x14ac:dyDescent="0.25">
      <c r="A681" s="64" t="s">
        <v>4637</v>
      </c>
      <c r="B681" s="79"/>
      <c r="C681" s="79"/>
      <c r="D681" s="87"/>
      <c r="E681" s="104"/>
      <c r="F681" s="75" t="s">
        <v>7048</v>
      </c>
      <c r="G681" s="105"/>
      <c r="H681" s="77"/>
      <c r="I681" s="90"/>
      <c r="J681" s="106"/>
      <c r="K681" s="77" t="s">
        <v>7752</v>
      </c>
      <c r="L681" s="107"/>
      <c r="M681" s="101">
        <v>5478.7998046875</v>
      </c>
      <c r="N681" s="101">
        <v>5592.2646484375</v>
      </c>
      <c r="O681" s="102"/>
      <c r="P681" s="103"/>
      <c r="Q681" s="103"/>
      <c r="R681" s="73"/>
      <c r="S681" s="48">
        <v>2</v>
      </c>
      <c r="T681" s="48">
        <v>0</v>
      </c>
      <c r="U681" s="49">
        <v>275.33333299999998</v>
      </c>
      <c r="V681" s="49">
        <v>1.351E-3</v>
      </c>
      <c r="W681" s="49">
        <v>6.4999999999999994E-5</v>
      </c>
      <c r="X681" s="49">
        <v>0.81469499999999995</v>
      </c>
      <c r="Y681" s="49">
        <v>0</v>
      </c>
      <c r="Z681" s="49">
        <v>0</v>
      </c>
      <c r="AA681" s="91">
        <v>681</v>
      </c>
      <c r="AB681" s="91"/>
      <c r="AC681" s="92"/>
      <c r="AD681" s="66" t="s">
        <v>3876</v>
      </c>
      <c r="AE681" s="66">
        <v>3</v>
      </c>
      <c r="AF681" s="66">
        <v>10063</v>
      </c>
      <c r="AG681" s="66">
        <v>6685</v>
      </c>
      <c r="AH681" s="66">
        <v>8</v>
      </c>
      <c r="AI681" s="66">
        <v>19800</v>
      </c>
      <c r="AJ681" s="66" t="s">
        <v>6519</v>
      </c>
      <c r="AK681" s="66" t="s">
        <v>365</v>
      </c>
      <c r="AL681" s="69" t="s">
        <v>3887</v>
      </c>
      <c r="AM681" s="66" t="s">
        <v>388</v>
      </c>
      <c r="AN681" s="68">
        <v>42479.42255787037</v>
      </c>
      <c r="AO681" s="69" t="s">
        <v>6919</v>
      </c>
      <c r="AP681" s="66" t="b">
        <v>1</v>
      </c>
      <c r="AQ681" s="66" t="b">
        <v>0</v>
      </c>
      <c r="AR681" s="66" t="b">
        <v>0</v>
      </c>
      <c r="AS681" s="66" t="s">
        <v>297</v>
      </c>
      <c r="AT681" s="66">
        <v>2</v>
      </c>
      <c r="AU681" s="66"/>
      <c r="AV681" s="66" t="b">
        <v>0</v>
      </c>
      <c r="AW681" s="66" t="s">
        <v>423</v>
      </c>
      <c r="AX681" s="69" t="s">
        <v>7385</v>
      </c>
      <c r="AY681" s="66" t="s">
        <v>65</v>
      </c>
      <c r="AZ681" s="48"/>
      <c r="BA681" s="48"/>
      <c r="BB681" s="48"/>
      <c r="BC681" s="48"/>
      <c r="BD681" s="48"/>
      <c r="BE681" s="48"/>
      <c r="BF681" s="48"/>
      <c r="BG681" s="48"/>
      <c r="BH681" s="48"/>
      <c r="BI681" s="48"/>
      <c r="BJ681" s="117" t="s">
        <v>9452</v>
      </c>
      <c r="BK681" s="119" t="s">
        <v>9452</v>
      </c>
      <c r="BL681" s="65" t="str">
        <f>REPLACE(INDEX(GroupVertices[Group], MATCH(Vertices[[#This Row],[Vertex]],GroupVertices[Vertex],0)),1,1,"")</f>
        <v>A</v>
      </c>
    </row>
    <row r="682" spans="1:64" x14ac:dyDescent="0.25">
      <c r="A682" s="64" t="s">
        <v>4572</v>
      </c>
      <c r="B682" s="79"/>
      <c r="C682" s="79"/>
      <c r="D682" s="87"/>
      <c r="E682" s="104"/>
      <c r="F682" s="75" t="s">
        <v>5134</v>
      </c>
      <c r="G682" s="105"/>
      <c r="H682" s="77"/>
      <c r="I682" s="90"/>
      <c r="J682" s="106"/>
      <c r="K682" s="77" t="s">
        <v>7753</v>
      </c>
      <c r="L682" s="107"/>
      <c r="M682" s="101">
        <v>6416.36767578125</v>
      </c>
      <c r="N682" s="101">
        <v>9240.33203125</v>
      </c>
      <c r="O682" s="102"/>
      <c r="P682" s="103"/>
      <c r="Q682" s="103"/>
      <c r="R682" s="73"/>
      <c r="S682" s="48"/>
      <c r="T682" s="48"/>
      <c r="U682" s="49"/>
      <c r="V682" s="49"/>
      <c r="W682" s="49"/>
      <c r="X682" s="49"/>
      <c r="Y682" s="49"/>
      <c r="Z682" s="49"/>
      <c r="AA682" s="91">
        <v>682</v>
      </c>
      <c r="AB682" s="91"/>
      <c r="AC682" s="92"/>
      <c r="AD682" s="66" t="s">
        <v>6231</v>
      </c>
      <c r="AE682" s="66">
        <v>173</v>
      </c>
      <c r="AF682" s="66">
        <v>91</v>
      </c>
      <c r="AG682" s="66">
        <v>1044</v>
      </c>
      <c r="AH682" s="66">
        <v>6</v>
      </c>
      <c r="AI682" s="66">
        <v>19800</v>
      </c>
      <c r="AJ682" s="66" t="s">
        <v>6520</v>
      </c>
      <c r="AK682" s="66" t="s">
        <v>363</v>
      </c>
      <c r="AL682" s="69" t="s">
        <v>6726</v>
      </c>
      <c r="AM682" s="66" t="s">
        <v>363</v>
      </c>
      <c r="AN682" s="68">
        <v>40267.312071759261</v>
      </c>
      <c r="AO682" s="69" t="s">
        <v>6920</v>
      </c>
      <c r="AP682" s="66" t="b">
        <v>0</v>
      </c>
      <c r="AQ682" s="66" t="b">
        <v>0</v>
      </c>
      <c r="AR682" s="66" t="b">
        <v>1</v>
      </c>
      <c r="AS682" s="66" t="s">
        <v>297</v>
      </c>
      <c r="AT682" s="66">
        <v>0</v>
      </c>
      <c r="AU682" s="69" t="s">
        <v>408</v>
      </c>
      <c r="AV682" s="66" t="b">
        <v>0</v>
      </c>
      <c r="AW682" s="66" t="s">
        <v>423</v>
      </c>
      <c r="AX682" s="69" t="s">
        <v>7386</v>
      </c>
      <c r="AY682" s="66" t="s">
        <v>66</v>
      </c>
      <c r="AZ682" s="48"/>
      <c r="BA682" s="48"/>
      <c r="BB682" s="48"/>
      <c r="BC682" s="48"/>
      <c r="BD682" s="48"/>
      <c r="BE682" s="48"/>
      <c r="BF682" s="118"/>
      <c r="BG682" s="118"/>
      <c r="BH682" s="118"/>
      <c r="BI682" s="118"/>
      <c r="BJ682" s="117" t="s">
        <v>1167</v>
      </c>
      <c r="BK682" s="120" t="str">
        <f>VLOOKUP(Vertices[[#This Row],[State]],'Sentiment Classification'!E:G,3,FALSE)</f>
        <v>North</v>
      </c>
      <c r="BL682" s="65" t="s">
        <v>9475</v>
      </c>
    </row>
    <row r="683" spans="1:64" x14ac:dyDescent="0.25">
      <c r="A683" s="64" t="s">
        <v>4573</v>
      </c>
      <c r="B683" s="79"/>
      <c r="C683" s="79"/>
      <c r="D683" s="87"/>
      <c r="E683" s="104"/>
      <c r="F683" s="75" t="s">
        <v>5135</v>
      </c>
      <c r="G683" s="105"/>
      <c r="H683" s="77"/>
      <c r="I683" s="90"/>
      <c r="J683" s="106"/>
      <c r="K683" s="77" t="s">
        <v>7754</v>
      </c>
      <c r="L683" s="107"/>
      <c r="M683" s="101">
        <v>2763.00146484375</v>
      </c>
      <c r="N683" s="101">
        <v>3473.80615234375</v>
      </c>
      <c r="O683" s="102"/>
      <c r="P683" s="103"/>
      <c r="Q683" s="103"/>
      <c r="R683" s="73"/>
      <c r="S683" s="48">
        <v>0</v>
      </c>
      <c r="T683" s="48">
        <v>1</v>
      </c>
      <c r="U683" s="49">
        <v>0</v>
      </c>
      <c r="V683" s="49">
        <v>1.4840000000000001E-3</v>
      </c>
      <c r="W683" s="49">
        <v>9.9700000000000006E-4</v>
      </c>
      <c r="X683" s="49">
        <v>0.48002499999999998</v>
      </c>
      <c r="Y683" s="49">
        <v>0</v>
      </c>
      <c r="Z683" s="49">
        <v>0</v>
      </c>
      <c r="AA683" s="91">
        <v>683</v>
      </c>
      <c r="AB683" s="91"/>
      <c r="AC683" s="92"/>
      <c r="AD683" s="66" t="s">
        <v>6232</v>
      </c>
      <c r="AE683" s="66">
        <v>203</v>
      </c>
      <c r="AF683" s="66">
        <v>42</v>
      </c>
      <c r="AG683" s="66">
        <v>93</v>
      </c>
      <c r="AH683" s="66">
        <v>28</v>
      </c>
      <c r="AI683" s="66"/>
      <c r="AJ683" s="66"/>
      <c r="AK683" s="66" t="s">
        <v>6636</v>
      </c>
      <c r="AL683" s="66"/>
      <c r="AM683" s="66"/>
      <c r="AN683" s="68">
        <v>41874.310486111113</v>
      </c>
      <c r="AO683" s="69" t="s">
        <v>6921</v>
      </c>
      <c r="AP683" s="66" t="b">
        <v>1</v>
      </c>
      <c r="AQ683" s="66" t="b">
        <v>0</v>
      </c>
      <c r="AR683" s="66" t="b">
        <v>0</v>
      </c>
      <c r="AS683" s="66" t="s">
        <v>297</v>
      </c>
      <c r="AT683" s="66">
        <v>0</v>
      </c>
      <c r="AU683" s="69" t="s">
        <v>409</v>
      </c>
      <c r="AV683" s="66" t="b">
        <v>0</v>
      </c>
      <c r="AW683" s="66" t="s">
        <v>423</v>
      </c>
      <c r="AX683" s="69" t="s">
        <v>7387</v>
      </c>
      <c r="AY683" s="66" t="s">
        <v>66</v>
      </c>
      <c r="AZ683" s="48"/>
      <c r="BA683" s="48"/>
      <c r="BB683" s="48"/>
      <c r="BC683" s="48"/>
      <c r="BD683" s="48"/>
      <c r="BE683" s="48"/>
      <c r="BF683" s="118" t="s">
        <v>9036</v>
      </c>
      <c r="BG683" s="118" t="s">
        <v>9036</v>
      </c>
      <c r="BH683" s="118" t="s">
        <v>9365</v>
      </c>
      <c r="BI683" s="118" t="s">
        <v>9365</v>
      </c>
      <c r="BJ683" s="117" t="s">
        <v>1167</v>
      </c>
      <c r="BK683" s="120" t="str">
        <f>VLOOKUP(Vertices[[#This Row],[State]],'Sentiment Classification'!E:G,3,FALSE)</f>
        <v>North</v>
      </c>
      <c r="BL683" s="65" t="str">
        <f>REPLACE(INDEX(GroupVertices[Group], MATCH(Vertices[[#This Row],[Vertex]],GroupVertices[Vertex],0)),1,1,"")</f>
        <v>orth</v>
      </c>
    </row>
    <row r="684" spans="1:64" x14ac:dyDescent="0.25">
      <c r="A684" s="64" t="s">
        <v>4574</v>
      </c>
      <c r="B684" s="79"/>
      <c r="C684" s="79"/>
      <c r="D684" s="87"/>
      <c r="E684" s="104"/>
      <c r="F684" s="75" t="s">
        <v>5136</v>
      </c>
      <c r="G684" s="105"/>
      <c r="H684" s="77"/>
      <c r="I684" s="90"/>
      <c r="J684" s="106"/>
      <c r="K684" s="77" t="s">
        <v>7755</v>
      </c>
      <c r="L684" s="107"/>
      <c r="M684" s="101">
        <v>2829.783935546875</v>
      </c>
      <c r="N684" s="101">
        <v>3515.25244140625</v>
      </c>
      <c r="O684" s="102"/>
      <c r="P684" s="103"/>
      <c r="Q684" s="103"/>
      <c r="R684" s="73"/>
      <c r="S684" s="48">
        <v>0</v>
      </c>
      <c r="T684" s="48">
        <v>1</v>
      </c>
      <c r="U684" s="49">
        <v>0</v>
      </c>
      <c r="V684" s="49">
        <v>1.4840000000000001E-3</v>
      </c>
      <c r="W684" s="49">
        <v>9.9700000000000006E-4</v>
      </c>
      <c r="X684" s="49">
        <v>0.48002499999999998</v>
      </c>
      <c r="Y684" s="49">
        <v>0</v>
      </c>
      <c r="Z684" s="49">
        <v>0</v>
      </c>
      <c r="AA684" s="91">
        <v>684</v>
      </c>
      <c r="AB684" s="91"/>
      <c r="AC684" s="92"/>
      <c r="AD684" s="66" t="s">
        <v>6233</v>
      </c>
      <c r="AE684" s="66">
        <v>251</v>
      </c>
      <c r="AF684" s="66">
        <v>116</v>
      </c>
      <c r="AG684" s="66">
        <v>685</v>
      </c>
      <c r="AH684" s="66">
        <v>125</v>
      </c>
      <c r="AI684" s="66"/>
      <c r="AJ684" s="66" t="s">
        <v>6521</v>
      </c>
      <c r="AK684" s="66"/>
      <c r="AL684" s="66"/>
      <c r="AM684" s="66"/>
      <c r="AN684" s="68">
        <v>40073.514953703707</v>
      </c>
      <c r="AO684" s="69" t="s">
        <v>6922</v>
      </c>
      <c r="AP684" s="66" t="b">
        <v>0</v>
      </c>
      <c r="AQ684" s="66" t="b">
        <v>0</v>
      </c>
      <c r="AR684" s="66" t="b">
        <v>0</v>
      </c>
      <c r="AS684" s="66" t="s">
        <v>297</v>
      </c>
      <c r="AT684" s="66">
        <v>1</v>
      </c>
      <c r="AU684" s="69" t="s">
        <v>6972</v>
      </c>
      <c r="AV684" s="66" t="b">
        <v>0</v>
      </c>
      <c r="AW684" s="66" t="s">
        <v>423</v>
      </c>
      <c r="AX684" s="69" t="s">
        <v>7388</v>
      </c>
      <c r="AY684" s="66" t="s">
        <v>66</v>
      </c>
      <c r="AZ684" s="48"/>
      <c r="BA684" s="48"/>
      <c r="BB684" s="48"/>
      <c r="BC684" s="48"/>
      <c r="BD684" s="48"/>
      <c r="BE684" s="48"/>
      <c r="BF684" s="118" t="s">
        <v>9037</v>
      </c>
      <c r="BG684" s="118" t="s">
        <v>9037</v>
      </c>
      <c r="BH684" s="118" t="s">
        <v>9366</v>
      </c>
      <c r="BI684" s="118" t="s">
        <v>9366</v>
      </c>
      <c r="BJ684" s="117" t="s">
        <v>1167</v>
      </c>
      <c r="BK684" s="120" t="str">
        <f>VLOOKUP(Vertices[[#This Row],[State]],'Sentiment Classification'!E:G,3,FALSE)</f>
        <v>North</v>
      </c>
      <c r="BL684" s="65" t="str">
        <f>REPLACE(INDEX(GroupVertices[Group], MATCH(Vertices[[#This Row],[Vertex]],GroupVertices[Vertex],0)),1,1,"")</f>
        <v>orth</v>
      </c>
    </row>
    <row r="685" spans="1:64" x14ac:dyDescent="0.25">
      <c r="A685" s="64" t="s">
        <v>4575</v>
      </c>
      <c r="B685" s="79"/>
      <c r="C685" s="79"/>
      <c r="D685" s="87"/>
      <c r="E685" s="104"/>
      <c r="F685" s="75" t="s">
        <v>418</v>
      </c>
      <c r="G685" s="105"/>
      <c r="H685" s="77"/>
      <c r="I685" s="90"/>
      <c r="J685" s="106"/>
      <c r="K685" s="77" t="s">
        <v>7756</v>
      </c>
      <c r="L685" s="107"/>
      <c r="M685" s="101">
        <v>3023.5234375</v>
      </c>
      <c r="N685" s="101">
        <v>1970.4940185546875</v>
      </c>
      <c r="O685" s="102"/>
      <c r="P685" s="103"/>
      <c r="Q685" s="103"/>
      <c r="R685" s="73"/>
      <c r="S685" s="48">
        <v>0</v>
      </c>
      <c r="T685" s="48">
        <v>4</v>
      </c>
      <c r="U685" s="49">
        <v>90</v>
      </c>
      <c r="V685" s="49">
        <v>2.5641000000000001E-2</v>
      </c>
      <c r="W685" s="49">
        <v>0</v>
      </c>
      <c r="X685" s="49">
        <v>1.8984239999999999</v>
      </c>
      <c r="Y685" s="49">
        <v>0</v>
      </c>
      <c r="Z685" s="49">
        <v>0</v>
      </c>
      <c r="AA685" s="91">
        <v>685</v>
      </c>
      <c r="AB685" s="91"/>
      <c r="AC685" s="92"/>
      <c r="AD685" s="66" t="s">
        <v>6234</v>
      </c>
      <c r="AE685" s="66">
        <v>0</v>
      </c>
      <c r="AF685" s="66">
        <v>0</v>
      </c>
      <c r="AG685" s="66">
        <v>50</v>
      </c>
      <c r="AH685" s="66">
        <v>1</v>
      </c>
      <c r="AI685" s="66"/>
      <c r="AJ685" s="66" t="s">
        <v>2931</v>
      </c>
      <c r="AK685" s="66" t="s">
        <v>630</v>
      </c>
      <c r="AL685" s="66"/>
      <c r="AM685" s="66"/>
      <c r="AN685" s="68">
        <v>42846.519675925927</v>
      </c>
      <c r="AO685" s="66"/>
      <c r="AP685" s="66" t="b">
        <v>1</v>
      </c>
      <c r="AQ685" s="66" t="b">
        <v>1</v>
      </c>
      <c r="AR685" s="66" t="b">
        <v>0</v>
      </c>
      <c r="AS685" s="66" t="s">
        <v>658</v>
      </c>
      <c r="AT685" s="66">
        <v>0</v>
      </c>
      <c r="AU685" s="66"/>
      <c r="AV685" s="66" t="b">
        <v>0</v>
      </c>
      <c r="AW685" s="66" t="s">
        <v>423</v>
      </c>
      <c r="AX685" s="69" t="s">
        <v>7389</v>
      </c>
      <c r="AY685" s="66" t="s">
        <v>66</v>
      </c>
      <c r="AZ685" s="48"/>
      <c r="BA685" s="48"/>
      <c r="BB685" s="48"/>
      <c r="BC685" s="48"/>
      <c r="BD685" s="48"/>
      <c r="BE685" s="48"/>
      <c r="BF685" s="118" t="s">
        <v>9038</v>
      </c>
      <c r="BG685" s="118" t="s">
        <v>9038</v>
      </c>
      <c r="BH685" s="118" t="s">
        <v>9367</v>
      </c>
      <c r="BI685" s="118" t="s">
        <v>9367</v>
      </c>
      <c r="BJ685" s="117" t="s">
        <v>1167</v>
      </c>
      <c r="BK685" s="120" t="str">
        <f>VLOOKUP(Vertices[[#This Row],[State]],'Sentiment Classification'!E:G,3,FALSE)</f>
        <v>North</v>
      </c>
      <c r="BL685" s="65" t="str">
        <f>REPLACE(INDEX(GroupVertices[Group], MATCH(Vertices[[#This Row],[Vertex]],GroupVertices[Vertex],0)),1,1,"")</f>
        <v>orth</v>
      </c>
    </row>
    <row r="686" spans="1:64" x14ac:dyDescent="0.25">
      <c r="A686" s="64" t="s">
        <v>4638</v>
      </c>
      <c r="B686" s="79"/>
      <c r="C686" s="79"/>
      <c r="D686" s="87"/>
      <c r="E686" s="104"/>
      <c r="F686" s="75" t="s">
        <v>7049</v>
      </c>
      <c r="G686" s="105"/>
      <c r="H686" s="77"/>
      <c r="I686" s="90"/>
      <c r="J686" s="106"/>
      <c r="K686" s="77" t="s">
        <v>7757</v>
      </c>
      <c r="L686" s="107"/>
      <c r="M686" s="101">
        <v>3402.139892578125</v>
      </c>
      <c r="N686" s="101">
        <v>1085.27001953125</v>
      </c>
      <c r="O686" s="102"/>
      <c r="P686" s="103"/>
      <c r="Q686" s="103"/>
      <c r="R686" s="73"/>
      <c r="S686" s="48">
        <v>1</v>
      </c>
      <c r="T686" s="48">
        <v>0</v>
      </c>
      <c r="U686" s="49">
        <v>0</v>
      </c>
      <c r="V686" s="49">
        <v>1.8182E-2</v>
      </c>
      <c r="W686" s="49">
        <v>0</v>
      </c>
      <c r="X686" s="49">
        <v>0.55341499999999999</v>
      </c>
      <c r="Y686" s="49">
        <v>0</v>
      </c>
      <c r="Z686" s="49">
        <v>0</v>
      </c>
      <c r="AA686" s="91">
        <v>686</v>
      </c>
      <c r="AB686" s="91"/>
      <c r="AC686" s="92"/>
      <c r="AD686" s="66" t="s">
        <v>6235</v>
      </c>
      <c r="AE686" s="66">
        <v>158</v>
      </c>
      <c r="AF686" s="66">
        <v>267741</v>
      </c>
      <c r="AG686" s="66">
        <v>15312</v>
      </c>
      <c r="AH686" s="66">
        <v>660</v>
      </c>
      <c r="AI686" s="66">
        <v>19800</v>
      </c>
      <c r="AJ686" s="66" t="s">
        <v>6522</v>
      </c>
      <c r="AK686" s="66" t="s">
        <v>1163</v>
      </c>
      <c r="AL686" s="69" t="s">
        <v>6727</v>
      </c>
      <c r="AM686" s="66" t="s">
        <v>388</v>
      </c>
      <c r="AN686" s="68">
        <v>40012.616064814814</v>
      </c>
      <c r="AO686" s="69" t="s">
        <v>6923</v>
      </c>
      <c r="AP686" s="66" t="b">
        <v>0</v>
      </c>
      <c r="AQ686" s="66" t="b">
        <v>0</v>
      </c>
      <c r="AR686" s="66" t="b">
        <v>1</v>
      </c>
      <c r="AS686" s="66" t="s">
        <v>297</v>
      </c>
      <c r="AT686" s="66">
        <v>594</v>
      </c>
      <c r="AU686" s="69" t="s">
        <v>6973</v>
      </c>
      <c r="AV686" s="66" t="b">
        <v>1</v>
      </c>
      <c r="AW686" s="66" t="s">
        <v>423</v>
      </c>
      <c r="AX686" s="69" t="s">
        <v>7390</v>
      </c>
      <c r="AY686" s="66" t="s">
        <v>65</v>
      </c>
      <c r="AZ686" s="48"/>
      <c r="BA686" s="48"/>
      <c r="BB686" s="48"/>
      <c r="BC686" s="48"/>
      <c r="BD686" s="48"/>
      <c r="BE686" s="48"/>
      <c r="BF686" s="48"/>
      <c r="BG686" s="48"/>
      <c r="BH686" s="48"/>
      <c r="BI686" s="48"/>
      <c r="BJ686" s="117" t="s">
        <v>1167</v>
      </c>
      <c r="BK686" s="120" t="str">
        <f>VLOOKUP(Vertices[[#This Row],[State]],'Sentiment Classification'!E:G,3,FALSE)</f>
        <v>North</v>
      </c>
      <c r="BL686" s="65" t="str">
        <f>REPLACE(INDEX(GroupVertices[Group], MATCH(Vertices[[#This Row],[Vertex]],GroupVertices[Vertex],0)),1,1,"")</f>
        <v>orth</v>
      </c>
    </row>
    <row r="687" spans="1:64" x14ac:dyDescent="0.25">
      <c r="A687" s="64" t="s">
        <v>4639</v>
      </c>
      <c r="B687" s="79"/>
      <c r="C687" s="79"/>
      <c r="D687" s="87"/>
      <c r="E687" s="104"/>
      <c r="F687" s="75" t="s">
        <v>7050</v>
      </c>
      <c r="G687" s="105"/>
      <c r="H687" s="77"/>
      <c r="I687" s="90"/>
      <c r="J687" s="106"/>
      <c r="K687" s="77" t="s">
        <v>7758</v>
      </c>
      <c r="L687" s="107"/>
      <c r="M687" s="101">
        <v>3697.69921875</v>
      </c>
      <c r="N687" s="101">
        <v>1642.7086181640625</v>
      </c>
      <c r="O687" s="102"/>
      <c r="P687" s="103"/>
      <c r="Q687" s="103"/>
      <c r="R687" s="73"/>
      <c r="S687" s="48">
        <v>1</v>
      </c>
      <c r="T687" s="48">
        <v>0</v>
      </c>
      <c r="U687" s="49">
        <v>0</v>
      </c>
      <c r="V687" s="49">
        <v>1.8182E-2</v>
      </c>
      <c r="W687" s="49">
        <v>0</v>
      </c>
      <c r="X687" s="49">
        <v>0.55341499999999999</v>
      </c>
      <c r="Y687" s="49">
        <v>0</v>
      </c>
      <c r="Z687" s="49">
        <v>0</v>
      </c>
      <c r="AA687" s="91">
        <v>687</v>
      </c>
      <c r="AB687" s="91"/>
      <c r="AC687" s="92"/>
      <c r="AD687" s="66" t="s">
        <v>6236</v>
      </c>
      <c r="AE687" s="66">
        <v>358</v>
      </c>
      <c r="AF687" s="66">
        <v>567</v>
      </c>
      <c r="AG687" s="66">
        <v>650</v>
      </c>
      <c r="AH687" s="66">
        <v>2459</v>
      </c>
      <c r="AI687" s="66">
        <v>-25200</v>
      </c>
      <c r="AJ687" s="66" t="s">
        <v>6523</v>
      </c>
      <c r="AK687" s="66" t="s">
        <v>365</v>
      </c>
      <c r="AL687" s="66"/>
      <c r="AM687" s="66" t="s">
        <v>391</v>
      </c>
      <c r="AN687" s="68">
        <v>42774.16474537037</v>
      </c>
      <c r="AO687" s="69" t="s">
        <v>6924</v>
      </c>
      <c r="AP687" s="66" t="b">
        <v>1</v>
      </c>
      <c r="AQ687" s="66" t="b">
        <v>0</v>
      </c>
      <c r="AR687" s="66" t="b">
        <v>0</v>
      </c>
      <c r="AS687" s="66" t="s">
        <v>297</v>
      </c>
      <c r="AT687" s="66">
        <v>0</v>
      </c>
      <c r="AU687" s="66"/>
      <c r="AV687" s="66" t="b">
        <v>0</v>
      </c>
      <c r="AW687" s="66" t="s">
        <v>423</v>
      </c>
      <c r="AX687" s="69" t="s">
        <v>7391</v>
      </c>
      <c r="AY687" s="66" t="s">
        <v>65</v>
      </c>
      <c r="AZ687" s="48"/>
      <c r="BA687" s="48"/>
      <c r="BB687" s="48"/>
      <c r="BC687" s="48"/>
      <c r="BD687" s="48"/>
      <c r="BE687" s="48"/>
      <c r="BF687" s="48"/>
      <c r="BG687" s="48"/>
      <c r="BH687" s="48"/>
      <c r="BI687" s="48"/>
      <c r="BJ687" s="117" t="s">
        <v>1167</v>
      </c>
      <c r="BK687" s="120" t="str">
        <f>VLOOKUP(Vertices[[#This Row],[State]],'Sentiment Classification'!E:G,3,FALSE)</f>
        <v>North</v>
      </c>
      <c r="BL687" s="65" t="str">
        <f>REPLACE(INDEX(GroupVertices[Group], MATCH(Vertices[[#This Row],[Vertex]],GroupVertices[Vertex],0)),1,1,"")</f>
        <v>orth</v>
      </c>
    </row>
    <row r="688" spans="1:64" x14ac:dyDescent="0.25">
      <c r="A688" s="64" t="s">
        <v>4640</v>
      </c>
      <c r="B688" s="79"/>
      <c r="C688" s="79"/>
      <c r="D688" s="87"/>
      <c r="E688" s="104"/>
      <c r="F688" s="75" t="s">
        <v>418</v>
      </c>
      <c r="G688" s="105"/>
      <c r="H688" s="77"/>
      <c r="I688" s="90"/>
      <c r="J688" s="106"/>
      <c r="K688" s="77" t="s">
        <v>7759</v>
      </c>
      <c r="L688" s="107"/>
      <c r="M688" s="101">
        <v>3754.038818359375</v>
      </c>
      <c r="N688" s="101">
        <v>2314.342529296875</v>
      </c>
      <c r="O688" s="102"/>
      <c r="P688" s="103"/>
      <c r="Q688" s="103"/>
      <c r="R688" s="73"/>
      <c r="S688" s="48">
        <v>1</v>
      </c>
      <c r="T688" s="48">
        <v>0</v>
      </c>
      <c r="U688" s="49">
        <v>0</v>
      </c>
      <c r="V688" s="49">
        <v>1.8182E-2</v>
      </c>
      <c r="W688" s="49">
        <v>0</v>
      </c>
      <c r="X688" s="49">
        <v>0.55341499999999999</v>
      </c>
      <c r="Y688" s="49">
        <v>0</v>
      </c>
      <c r="Z688" s="49">
        <v>0</v>
      </c>
      <c r="AA688" s="91">
        <v>688</v>
      </c>
      <c r="AB688" s="91"/>
      <c r="AC688" s="92"/>
      <c r="AD688" s="66" t="s">
        <v>6237</v>
      </c>
      <c r="AE688" s="66">
        <v>61</v>
      </c>
      <c r="AF688" s="66">
        <v>1</v>
      </c>
      <c r="AG688" s="66">
        <v>128</v>
      </c>
      <c r="AH688" s="66">
        <v>31</v>
      </c>
      <c r="AI688" s="66"/>
      <c r="AJ688" s="66"/>
      <c r="AK688" s="66"/>
      <c r="AL688" s="66"/>
      <c r="AM688" s="66"/>
      <c r="AN688" s="68">
        <v>42849.723738425928</v>
      </c>
      <c r="AO688" s="66"/>
      <c r="AP688" s="66" t="b">
        <v>1</v>
      </c>
      <c r="AQ688" s="66" t="b">
        <v>1</v>
      </c>
      <c r="AR688" s="66" t="b">
        <v>0</v>
      </c>
      <c r="AS688" s="66" t="s">
        <v>297</v>
      </c>
      <c r="AT688" s="66">
        <v>0</v>
      </c>
      <c r="AU688" s="66"/>
      <c r="AV688" s="66" t="b">
        <v>0</v>
      </c>
      <c r="AW688" s="66" t="s">
        <v>423</v>
      </c>
      <c r="AX688" s="69" t="s">
        <v>7392</v>
      </c>
      <c r="AY688" s="66" t="s">
        <v>65</v>
      </c>
      <c r="AZ688" s="48"/>
      <c r="BA688" s="48"/>
      <c r="BB688" s="48"/>
      <c r="BC688" s="48"/>
      <c r="BD688" s="48"/>
      <c r="BE688" s="48"/>
      <c r="BF688" s="48"/>
      <c r="BG688" s="48"/>
      <c r="BH688" s="48"/>
      <c r="BI688" s="48"/>
      <c r="BJ688" s="117" t="s">
        <v>1167</v>
      </c>
      <c r="BK688" s="120" t="str">
        <f>VLOOKUP(Vertices[[#This Row],[State]],'Sentiment Classification'!E:G,3,FALSE)</f>
        <v>North</v>
      </c>
      <c r="BL688" s="65" t="str">
        <f>REPLACE(INDEX(GroupVertices[Group], MATCH(Vertices[[#This Row],[Vertex]],GroupVertices[Vertex],0)),1,1,"")</f>
        <v>orth</v>
      </c>
    </row>
    <row r="689" spans="1:64" x14ac:dyDescent="0.25">
      <c r="A689" s="64" t="s">
        <v>4576</v>
      </c>
      <c r="B689" s="79"/>
      <c r="C689" s="79"/>
      <c r="D689" s="87"/>
      <c r="E689" s="104"/>
      <c r="F689" s="75" t="s">
        <v>5137</v>
      </c>
      <c r="G689" s="105"/>
      <c r="H689" s="77"/>
      <c r="I689" s="90"/>
      <c r="J689" s="106"/>
      <c r="K689" s="77" t="s">
        <v>7760</v>
      </c>
      <c r="L689" s="107"/>
      <c r="M689" s="101">
        <v>6361.4501953125</v>
      </c>
      <c r="N689" s="101">
        <v>9096.0771484375</v>
      </c>
      <c r="O689" s="102"/>
      <c r="P689" s="103"/>
      <c r="Q689" s="103"/>
      <c r="R689" s="73"/>
      <c r="S689" s="48"/>
      <c r="T689" s="48"/>
      <c r="U689" s="49"/>
      <c r="V689" s="49"/>
      <c r="W689" s="49"/>
      <c r="X689" s="49"/>
      <c r="Y689" s="49"/>
      <c r="Z689" s="49"/>
      <c r="AA689" s="91">
        <v>689</v>
      </c>
      <c r="AB689" s="91"/>
      <c r="AC689" s="92"/>
      <c r="AD689" s="66" t="s">
        <v>6238</v>
      </c>
      <c r="AE689" s="66">
        <v>782</v>
      </c>
      <c r="AF689" s="66">
        <v>216</v>
      </c>
      <c r="AG689" s="66">
        <v>1336</v>
      </c>
      <c r="AH689" s="66">
        <v>4</v>
      </c>
      <c r="AI689" s="66">
        <v>19800</v>
      </c>
      <c r="AJ689" s="66"/>
      <c r="AK689" s="66" t="s">
        <v>6637</v>
      </c>
      <c r="AL689" s="66"/>
      <c r="AM689" s="66" t="s">
        <v>477</v>
      </c>
      <c r="AN689" s="68">
        <v>40435.269618055558</v>
      </c>
      <c r="AO689" s="66"/>
      <c r="AP689" s="66" t="b">
        <v>1</v>
      </c>
      <c r="AQ689" s="66" t="b">
        <v>0</v>
      </c>
      <c r="AR689" s="66" t="b">
        <v>1</v>
      </c>
      <c r="AS689" s="66" t="s">
        <v>297</v>
      </c>
      <c r="AT689" s="66">
        <v>1</v>
      </c>
      <c r="AU689" s="69" t="s">
        <v>409</v>
      </c>
      <c r="AV689" s="66" t="b">
        <v>0</v>
      </c>
      <c r="AW689" s="66" t="s">
        <v>423</v>
      </c>
      <c r="AX689" s="69" t="s">
        <v>7393</v>
      </c>
      <c r="AY689" s="66" t="s">
        <v>66</v>
      </c>
      <c r="AZ689" s="48"/>
      <c r="BA689" s="48"/>
      <c r="BB689" s="48"/>
      <c r="BC689" s="48"/>
      <c r="BD689" s="48"/>
      <c r="BE689" s="48"/>
      <c r="BF689" s="118"/>
      <c r="BG689" s="118"/>
      <c r="BH689" s="118"/>
      <c r="BI689" s="118"/>
      <c r="BJ689" s="117" t="s">
        <v>1167</v>
      </c>
      <c r="BK689" s="120" t="str">
        <f>VLOOKUP(Vertices[[#This Row],[State]],'Sentiment Classification'!E:G,3,FALSE)</f>
        <v>North</v>
      </c>
      <c r="BL689" s="65" t="s">
        <v>9475</v>
      </c>
    </row>
    <row r="690" spans="1:64" x14ac:dyDescent="0.25">
      <c r="A690" s="64" t="s">
        <v>4577</v>
      </c>
      <c r="B690" s="79"/>
      <c r="C690" s="79"/>
      <c r="D690" s="87"/>
      <c r="E690" s="104"/>
      <c r="F690" s="75" t="s">
        <v>7051</v>
      </c>
      <c r="G690" s="105"/>
      <c r="H690" s="77"/>
      <c r="I690" s="90"/>
      <c r="J690" s="106"/>
      <c r="K690" s="77" t="s">
        <v>7761</v>
      </c>
      <c r="L690" s="107"/>
      <c r="M690" s="101">
        <v>2781.04443359375</v>
      </c>
      <c r="N690" s="101">
        <v>3365.729736328125</v>
      </c>
      <c r="O690" s="102"/>
      <c r="P690" s="103"/>
      <c r="Q690" s="103"/>
      <c r="R690" s="73"/>
      <c r="S690" s="48">
        <v>0</v>
      </c>
      <c r="T690" s="48">
        <v>1</v>
      </c>
      <c r="U690" s="49">
        <v>0</v>
      </c>
      <c r="V690" s="49">
        <v>1.4840000000000001E-3</v>
      </c>
      <c r="W690" s="49">
        <v>9.9700000000000006E-4</v>
      </c>
      <c r="X690" s="49">
        <v>0.48002499999999998</v>
      </c>
      <c r="Y690" s="49">
        <v>0</v>
      </c>
      <c r="Z690" s="49">
        <v>0</v>
      </c>
      <c r="AA690" s="91">
        <v>690</v>
      </c>
      <c r="AB690" s="91"/>
      <c r="AC690" s="92"/>
      <c r="AD690" s="66" t="s">
        <v>6239</v>
      </c>
      <c r="AE690" s="66">
        <v>30</v>
      </c>
      <c r="AF690" s="66">
        <v>1</v>
      </c>
      <c r="AG690" s="66">
        <v>8</v>
      </c>
      <c r="AH690" s="66">
        <v>4</v>
      </c>
      <c r="AI690" s="66"/>
      <c r="AJ690" s="66"/>
      <c r="AK690" s="66" t="s">
        <v>1167</v>
      </c>
      <c r="AL690" s="66"/>
      <c r="AM690" s="66"/>
      <c r="AN690" s="68">
        <v>42632.414120370369</v>
      </c>
      <c r="AO690" s="66"/>
      <c r="AP690" s="66" t="b">
        <v>1</v>
      </c>
      <c r="AQ690" s="66" t="b">
        <v>0</v>
      </c>
      <c r="AR690" s="66" t="b">
        <v>0</v>
      </c>
      <c r="AS690" s="66" t="s">
        <v>297</v>
      </c>
      <c r="AT690" s="66">
        <v>0</v>
      </c>
      <c r="AU690" s="66"/>
      <c r="AV690" s="66" t="b">
        <v>0</v>
      </c>
      <c r="AW690" s="66" t="s">
        <v>423</v>
      </c>
      <c r="AX690" s="69" t="s">
        <v>7394</v>
      </c>
      <c r="AY690" s="66" t="s">
        <v>66</v>
      </c>
      <c r="AZ690" s="48"/>
      <c r="BA690" s="48"/>
      <c r="BB690" s="48"/>
      <c r="BC690" s="48"/>
      <c r="BD690" s="48"/>
      <c r="BE690" s="48"/>
      <c r="BF690" s="118" t="s">
        <v>9039</v>
      </c>
      <c r="BG690" s="118" t="s">
        <v>9039</v>
      </c>
      <c r="BH690" s="118" t="s">
        <v>9368</v>
      </c>
      <c r="BI690" s="118" t="s">
        <v>9368</v>
      </c>
      <c r="BJ690" s="117" t="s">
        <v>1167</v>
      </c>
      <c r="BK690" s="120" t="str">
        <f>VLOOKUP(Vertices[[#This Row],[State]],'Sentiment Classification'!E:G,3,FALSE)</f>
        <v>North</v>
      </c>
      <c r="BL690" s="65" t="str">
        <f>REPLACE(INDEX(GroupVertices[Group], MATCH(Vertices[[#This Row],[Vertex]],GroupVertices[Vertex],0)),1,1,"")</f>
        <v>orth</v>
      </c>
    </row>
    <row r="691" spans="1:64" x14ac:dyDescent="0.25">
      <c r="A691" s="64" t="s">
        <v>4578</v>
      </c>
      <c r="B691" s="79"/>
      <c r="C691" s="79"/>
      <c r="D691" s="87"/>
      <c r="E691" s="104"/>
      <c r="F691" s="75" t="s">
        <v>5138</v>
      </c>
      <c r="G691" s="105"/>
      <c r="H691" s="77"/>
      <c r="I691" s="90"/>
      <c r="J691" s="106"/>
      <c r="K691" s="77" t="s">
        <v>7762</v>
      </c>
      <c r="L691" s="107"/>
      <c r="M691" s="101">
        <v>2731.944091796875</v>
      </c>
      <c r="N691" s="101">
        <v>3456.519287109375</v>
      </c>
      <c r="O691" s="102"/>
      <c r="P691" s="103"/>
      <c r="Q691" s="103"/>
      <c r="R691" s="73"/>
      <c r="S691" s="48">
        <v>0</v>
      </c>
      <c r="T691" s="48">
        <v>1</v>
      </c>
      <c r="U691" s="49">
        <v>0</v>
      </c>
      <c r="V691" s="49">
        <v>1.4840000000000001E-3</v>
      </c>
      <c r="W691" s="49">
        <v>9.9700000000000006E-4</v>
      </c>
      <c r="X691" s="49">
        <v>0.48002499999999998</v>
      </c>
      <c r="Y691" s="49">
        <v>0</v>
      </c>
      <c r="Z691" s="49">
        <v>0</v>
      </c>
      <c r="AA691" s="91">
        <v>691</v>
      </c>
      <c r="AB691" s="91"/>
      <c r="AC691" s="92"/>
      <c r="AD691" s="66" t="s">
        <v>6240</v>
      </c>
      <c r="AE691" s="66">
        <v>73</v>
      </c>
      <c r="AF691" s="66">
        <v>86</v>
      </c>
      <c r="AG691" s="66">
        <v>48</v>
      </c>
      <c r="AH691" s="66">
        <v>0</v>
      </c>
      <c r="AI691" s="66"/>
      <c r="AJ691" s="66"/>
      <c r="AK691" s="66" t="s">
        <v>363</v>
      </c>
      <c r="AL691" s="66"/>
      <c r="AM691" s="66"/>
      <c r="AN691" s="68">
        <v>41063.165405092594</v>
      </c>
      <c r="AO691" s="69" t="s">
        <v>6925</v>
      </c>
      <c r="AP691" s="66" t="b">
        <v>1</v>
      </c>
      <c r="AQ691" s="66" t="b">
        <v>0</v>
      </c>
      <c r="AR691" s="66" t="b">
        <v>1</v>
      </c>
      <c r="AS691" s="66" t="s">
        <v>297</v>
      </c>
      <c r="AT691" s="66">
        <v>0</v>
      </c>
      <c r="AU691" s="69" t="s">
        <v>409</v>
      </c>
      <c r="AV691" s="66" t="b">
        <v>0</v>
      </c>
      <c r="AW691" s="66" t="s">
        <v>423</v>
      </c>
      <c r="AX691" s="69" t="s">
        <v>7395</v>
      </c>
      <c r="AY691" s="66" t="s">
        <v>66</v>
      </c>
      <c r="AZ691" s="48"/>
      <c r="BA691" s="48"/>
      <c r="BB691" s="48"/>
      <c r="BC691" s="48"/>
      <c r="BD691" s="48"/>
      <c r="BE691" s="48"/>
      <c r="BF691" s="118" t="s">
        <v>9040</v>
      </c>
      <c r="BG691" s="118" t="s">
        <v>9040</v>
      </c>
      <c r="BH691" s="118" t="s">
        <v>9369</v>
      </c>
      <c r="BI691" s="118" t="s">
        <v>9369</v>
      </c>
      <c r="BJ691" s="117" t="s">
        <v>1167</v>
      </c>
      <c r="BK691" s="120" t="str">
        <f>VLOOKUP(Vertices[[#This Row],[State]],'Sentiment Classification'!E:G,3,FALSE)</f>
        <v>North</v>
      </c>
      <c r="BL691" s="65" t="str">
        <f>REPLACE(INDEX(GroupVertices[Group], MATCH(Vertices[[#This Row],[Vertex]],GroupVertices[Vertex],0)),1,1,"")</f>
        <v>orth</v>
      </c>
    </row>
    <row r="692" spans="1:64" x14ac:dyDescent="0.25">
      <c r="A692" s="64" t="s">
        <v>4579</v>
      </c>
      <c r="B692" s="79"/>
      <c r="C692" s="79"/>
      <c r="D692" s="87"/>
      <c r="E692" s="104"/>
      <c r="F692" s="75" t="s">
        <v>5139</v>
      </c>
      <c r="G692" s="105"/>
      <c r="H692" s="77"/>
      <c r="I692" s="90"/>
      <c r="J692" s="106"/>
      <c r="K692" s="77" t="s">
        <v>7763</v>
      </c>
      <c r="L692" s="107"/>
      <c r="M692" s="101">
        <v>2846.59423828125</v>
      </c>
      <c r="N692" s="101">
        <v>3598.68212890625</v>
      </c>
      <c r="O692" s="102"/>
      <c r="P692" s="103"/>
      <c r="Q692" s="103"/>
      <c r="R692" s="73"/>
      <c r="S692" s="48">
        <v>0</v>
      </c>
      <c r="T692" s="48">
        <v>1</v>
      </c>
      <c r="U692" s="49">
        <v>0</v>
      </c>
      <c r="V692" s="49">
        <v>1.374E-3</v>
      </c>
      <c r="W692" s="49">
        <v>4.1599999999999997E-4</v>
      </c>
      <c r="X692" s="49">
        <v>0.44704100000000002</v>
      </c>
      <c r="Y692" s="49">
        <v>0</v>
      </c>
      <c r="Z692" s="49">
        <v>0</v>
      </c>
      <c r="AA692" s="91">
        <v>692</v>
      </c>
      <c r="AB692" s="91"/>
      <c r="AC692" s="92"/>
      <c r="AD692" s="66" t="s">
        <v>6241</v>
      </c>
      <c r="AE692" s="66">
        <v>122</v>
      </c>
      <c r="AF692" s="66">
        <v>9</v>
      </c>
      <c r="AG692" s="66">
        <v>5</v>
      </c>
      <c r="AH692" s="66">
        <v>0</v>
      </c>
      <c r="AI692" s="66"/>
      <c r="AJ692" s="66" t="s">
        <v>6524</v>
      </c>
      <c r="AK692" s="66" t="s">
        <v>6543</v>
      </c>
      <c r="AL692" s="66"/>
      <c r="AM692" s="66"/>
      <c r="AN692" s="68">
        <v>42707.669594907406</v>
      </c>
      <c r="AO692" s="66"/>
      <c r="AP692" s="66" t="b">
        <v>1</v>
      </c>
      <c r="AQ692" s="66" t="b">
        <v>0</v>
      </c>
      <c r="AR692" s="66" t="b">
        <v>0</v>
      </c>
      <c r="AS692" s="66" t="s">
        <v>297</v>
      </c>
      <c r="AT692" s="66">
        <v>0</v>
      </c>
      <c r="AU692" s="66"/>
      <c r="AV692" s="66" t="b">
        <v>0</v>
      </c>
      <c r="AW692" s="66" t="s">
        <v>423</v>
      </c>
      <c r="AX692" s="69" t="s">
        <v>7396</v>
      </c>
      <c r="AY692" s="66" t="s">
        <v>66</v>
      </c>
      <c r="AZ692" s="48"/>
      <c r="BA692" s="48"/>
      <c r="BB692" s="48"/>
      <c r="BC692" s="48"/>
      <c r="BD692" s="48"/>
      <c r="BE692" s="48"/>
      <c r="BF692" s="118" t="s">
        <v>9041</v>
      </c>
      <c r="BG692" s="118" t="s">
        <v>9041</v>
      </c>
      <c r="BH692" s="118" t="s">
        <v>9370</v>
      </c>
      <c r="BI692" s="118" t="s">
        <v>9370</v>
      </c>
      <c r="BJ692" s="117" t="s">
        <v>1167</v>
      </c>
      <c r="BK692" s="120" t="str">
        <f>VLOOKUP(Vertices[[#This Row],[State]],'Sentiment Classification'!E:G,3,FALSE)</f>
        <v>North</v>
      </c>
      <c r="BL692" s="65" t="str">
        <f>REPLACE(INDEX(GroupVertices[Group], MATCH(Vertices[[#This Row],[Vertex]],GroupVertices[Vertex],0)),1,1,"")</f>
        <v>orth</v>
      </c>
    </row>
    <row r="693" spans="1:64" x14ac:dyDescent="0.25">
      <c r="A693" s="64" t="s">
        <v>4581</v>
      </c>
      <c r="B693" s="79"/>
      <c r="C693" s="79"/>
      <c r="D693" s="87"/>
      <c r="E693" s="104"/>
      <c r="F693" s="75" t="s">
        <v>7052</v>
      </c>
      <c r="G693" s="105"/>
      <c r="H693" s="77"/>
      <c r="I693" s="90"/>
      <c r="J693" s="106"/>
      <c r="K693" s="77" t="s">
        <v>7764</v>
      </c>
      <c r="L693" s="107"/>
      <c r="M693" s="101">
        <v>3219.72998046875</v>
      </c>
      <c r="N693" s="101">
        <v>2886.704833984375</v>
      </c>
      <c r="O693" s="102"/>
      <c r="P693" s="103"/>
      <c r="Q693" s="103"/>
      <c r="R693" s="73"/>
      <c r="S693" s="48">
        <v>0</v>
      </c>
      <c r="T693" s="48">
        <v>1</v>
      </c>
      <c r="U693" s="49">
        <v>0</v>
      </c>
      <c r="V693" s="49">
        <v>9.0909000000000004E-2</v>
      </c>
      <c r="W693" s="49">
        <v>0</v>
      </c>
      <c r="X693" s="49">
        <v>0.61711700000000003</v>
      </c>
      <c r="Y693" s="49">
        <v>0</v>
      </c>
      <c r="Z693" s="49">
        <v>0</v>
      </c>
      <c r="AA693" s="91">
        <v>693</v>
      </c>
      <c r="AB693" s="91"/>
      <c r="AC693" s="92"/>
      <c r="AD693" s="66" t="s">
        <v>6242</v>
      </c>
      <c r="AE693" s="66">
        <v>2690</v>
      </c>
      <c r="AF693" s="66">
        <v>1669</v>
      </c>
      <c r="AG693" s="66">
        <v>81874</v>
      </c>
      <c r="AH693" s="66">
        <v>77731</v>
      </c>
      <c r="AI693" s="66"/>
      <c r="AJ693" s="66" t="s">
        <v>6525</v>
      </c>
      <c r="AK693" s="66"/>
      <c r="AL693" s="66"/>
      <c r="AM693" s="66"/>
      <c r="AN693" s="68">
        <v>42620.770266203705</v>
      </c>
      <c r="AO693" s="69" t="s">
        <v>6926</v>
      </c>
      <c r="AP693" s="66" t="b">
        <v>1</v>
      </c>
      <c r="AQ693" s="66" t="b">
        <v>0</v>
      </c>
      <c r="AR693" s="66" t="b">
        <v>0</v>
      </c>
      <c r="AS693" s="66" t="s">
        <v>297</v>
      </c>
      <c r="AT693" s="66">
        <v>87</v>
      </c>
      <c r="AU693" s="66"/>
      <c r="AV693" s="66" t="b">
        <v>0</v>
      </c>
      <c r="AW693" s="66" t="s">
        <v>423</v>
      </c>
      <c r="AX693" s="69" t="s">
        <v>7397</v>
      </c>
      <c r="AY693" s="66" t="s">
        <v>66</v>
      </c>
      <c r="AZ693" s="48"/>
      <c r="BA693" s="48"/>
      <c r="BB693" s="48"/>
      <c r="BC693" s="48"/>
      <c r="BD693" s="48"/>
      <c r="BE693" s="48"/>
      <c r="BF693" s="118" t="s">
        <v>9023</v>
      </c>
      <c r="BG693" s="118" t="s">
        <v>9023</v>
      </c>
      <c r="BH693" s="118" t="s">
        <v>9352</v>
      </c>
      <c r="BI693" s="118" t="s">
        <v>9352</v>
      </c>
      <c r="BJ693" s="117" t="s">
        <v>1167</v>
      </c>
      <c r="BK693" s="120" t="str">
        <f>VLOOKUP(Vertices[[#This Row],[State]],'Sentiment Classification'!E:G,3,FALSE)</f>
        <v>North</v>
      </c>
      <c r="BL693" s="65" t="str">
        <f>REPLACE(INDEX(GroupVertices[Group], MATCH(Vertices[[#This Row],[Vertex]],GroupVertices[Vertex],0)),1,1,"")</f>
        <v>orth</v>
      </c>
    </row>
    <row r="694" spans="1:64" x14ac:dyDescent="0.25">
      <c r="A694" s="64" t="s">
        <v>4582</v>
      </c>
      <c r="B694" s="79"/>
      <c r="C694" s="79"/>
      <c r="D694" s="87"/>
      <c r="E694" s="104"/>
      <c r="F694" s="75" t="s">
        <v>5140</v>
      </c>
      <c r="G694" s="105"/>
      <c r="H694" s="77"/>
      <c r="I694" s="90"/>
      <c r="J694" s="106"/>
      <c r="K694" s="77" t="s">
        <v>7765</v>
      </c>
      <c r="L694" s="107"/>
      <c r="M694" s="101">
        <v>2855.7119140625</v>
      </c>
      <c r="N694" s="101">
        <v>3524.0966796875</v>
      </c>
      <c r="O694" s="102"/>
      <c r="P694" s="103"/>
      <c r="Q694" s="103"/>
      <c r="R694" s="73"/>
      <c r="S694" s="48">
        <v>0</v>
      </c>
      <c r="T694" s="48">
        <v>1</v>
      </c>
      <c r="U694" s="49">
        <v>0</v>
      </c>
      <c r="V694" s="49">
        <v>1.4840000000000001E-3</v>
      </c>
      <c r="W694" s="49">
        <v>9.9700000000000006E-4</v>
      </c>
      <c r="X694" s="49">
        <v>0.48002499999999998</v>
      </c>
      <c r="Y694" s="49">
        <v>0</v>
      </c>
      <c r="Z694" s="49">
        <v>0</v>
      </c>
      <c r="AA694" s="91">
        <v>694</v>
      </c>
      <c r="AB694" s="91"/>
      <c r="AC694" s="92"/>
      <c r="AD694" s="66" t="s">
        <v>6243</v>
      </c>
      <c r="AE694" s="66">
        <v>210</v>
      </c>
      <c r="AF694" s="66">
        <v>14</v>
      </c>
      <c r="AG694" s="66">
        <v>37</v>
      </c>
      <c r="AH694" s="66">
        <v>14</v>
      </c>
      <c r="AI694" s="66"/>
      <c r="AJ694" s="66"/>
      <c r="AK694" s="66" t="s">
        <v>3481</v>
      </c>
      <c r="AL694" s="66"/>
      <c r="AM694" s="66"/>
      <c r="AN694" s="68">
        <v>42372.648854166669</v>
      </c>
      <c r="AO694" s="69" t="s">
        <v>6927</v>
      </c>
      <c r="AP694" s="66" t="b">
        <v>1</v>
      </c>
      <c r="AQ694" s="66" t="b">
        <v>0</v>
      </c>
      <c r="AR694" s="66" t="b">
        <v>0</v>
      </c>
      <c r="AS694" s="66" t="s">
        <v>297</v>
      </c>
      <c r="AT694" s="66">
        <v>0</v>
      </c>
      <c r="AU694" s="66"/>
      <c r="AV694" s="66" t="b">
        <v>0</v>
      </c>
      <c r="AW694" s="66" t="s">
        <v>423</v>
      </c>
      <c r="AX694" s="69" t="s">
        <v>7398</v>
      </c>
      <c r="AY694" s="66" t="s">
        <v>66</v>
      </c>
      <c r="AZ694" s="48"/>
      <c r="BA694" s="48"/>
      <c r="BB694" s="48"/>
      <c r="BC694" s="48"/>
      <c r="BD694" s="48"/>
      <c r="BE694" s="48"/>
      <c r="BF694" s="118" t="s">
        <v>9042</v>
      </c>
      <c r="BG694" s="118" t="s">
        <v>9042</v>
      </c>
      <c r="BH694" s="118" t="s">
        <v>9371</v>
      </c>
      <c r="BI694" s="118" t="s">
        <v>9371</v>
      </c>
      <c r="BJ694" s="117" t="s">
        <v>1167</v>
      </c>
      <c r="BK694" s="120" t="str">
        <f>VLOOKUP(Vertices[[#This Row],[State]],'Sentiment Classification'!E:G,3,FALSE)</f>
        <v>North</v>
      </c>
      <c r="BL694" s="65" t="str">
        <f>REPLACE(INDEX(GroupVertices[Group], MATCH(Vertices[[#This Row],[Vertex]],GroupVertices[Vertex],0)),1,1,"")</f>
        <v>orth</v>
      </c>
    </row>
    <row r="695" spans="1:64" x14ac:dyDescent="0.25">
      <c r="A695" s="64" t="s">
        <v>4583</v>
      </c>
      <c r="B695" s="79"/>
      <c r="C695" s="79"/>
      <c r="D695" s="87"/>
      <c r="E695" s="104"/>
      <c r="F695" s="75" t="s">
        <v>5141</v>
      </c>
      <c r="G695" s="105"/>
      <c r="H695" s="77"/>
      <c r="I695" s="90"/>
      <c r="J695" s="106"/>
      <c r="K695" s="77" t="s">
        <v>7766</v>
      </c>
      <c r="L695" s="107"/>
      <c r="M695" s="101">
        <v>2868.510986328125</v>
      </c>
      <c r="N695" s="101">
        <v>3536.982421875</v>
      </c>
      <c r="O695" s="102"/>
      <c r="P695" s="103"/>
      <c r="Q695" s="103"/>
      <c r="R695" s="73"/>
      <c r="S695" s="48">
        <v>0</v>
      </c>
      <c r="T695" s="48">
        <v>1</v>
      </c>
      <c r="U695" s="49">
        <v>0</v>
      </c>
      <c r="V695" s="49">
        <v>1.4840000000000001E-3</v>
      </c>
      <c r="W695" s="49">
        <v>9.9700000000000006E-4</v>
      </c>
      <c r="X695" s="49">
        <v>0.48002499999999998</v>
      </c>
      <c r="Y695" s="49">
        <v>0</v>
      </c>
      <c r="Z695" s="49">
        <v>0</v>
      </c>
      <c r="AA695" s="91">
        <v>695</v>
      </c>
      <c r="AB695" s="91"/>
      <c r="AC695" s="92"/>
      <c r="AD695" s="66" t="s">
        <v>6244</v>
      </c>
      <c r="AE695" s="66">
        <v>577</v>
      </c>
      <c r="AF695" s="66">
        <v>23</v>
      </c>
      <c r="AG695" s="66">
        <v>958</v>
      </c>
      <c r="AH695" s="66">
        <v>362</v>
      </c>
      <c r="AI695" s="66"/>
      <c r="AJ695" s="66"/>
      <c r="AK695" s="66" t="s">
        <v>365</v>
      </c>
      <c r="AL695" s="66"/>
      <c r="AM695" s="66"/>
      <c r="AN695" s="68">
        <v>42648.860277777778</v>
      </c>
      <c r="AO695" s="69" t="s">
        <v>6928</v>
      </c>
      <c r="AP695" s="66" t="b">
        <v>1</v>
      </c>
      <c r="AQ695" s="66" t="b">
        <v>0</v>
      </c>
      <c r="AR695" s="66" t="b">
        <v>1</v>
      </c>
      <c r="AS695" s="66" t="s">
        <v>297</v>
      </c>
      <c r="AT695" s="66">
        <v>0</v>
      </c>
      <c r="AU695" s="66"/>
      <c r="AV695" s="66" t="b">
        <v>0</v>
      </c>
      <c r="AW695" s="66" t="s">
        <v>423</v>
      </c>
      <c r="AX695" s="69" t="s">
        <v>7399</v>
      </c>
      <c r="AY695" s="66" t="s">
        <v>66</v>
      </c>
      <c r="AZ695" s="48"/>
      <c r="BA695" s="48"/>
      <c r="BB695" s="48"/>
      <c r="BC695" s="48"/>
      <c r="BD695" s="48"/>
      <c r="BE695" s="48"/>
      <c r="BF695" s="118" t="s">
        <v>9043</v>
      </c>
      <c r="BG695" s="118" t="s">
        <v>9043</v>
      </c>
      <c r="BH695" s="118" t="s">
        <v>9372</v>
      </c>
      <c r="BI695" s="118" t="s">
        <v>9372</v>
      </c>
      <c r="BJ695" s="117" t="s">
        <v>1167</v>
      </c>
      <c r="BK695" s="120" t="str">
        <f>VLOOKUP(Vertices[[#This Row],[State]],'Sentiment Classification'!E:G,3,FALSE)</f>
        <v>North</v>
      </c>
      <c r="BL695" s="65" t="str">
        <f>REPLACE(INDEX(GroupVertices[Group], MATCH(Vertices[[#This Row],[Vertex]],GroupVertices[Vertex],0)),1,1,"")</f>
        <v>orth</v>
      </c>
    </row>
    <row r="696" spans="1:64" x14ac:dyDescent="0.25">
      <c r="A696" s="64" t="s">
        <v>4584</v>
      </c>
      <c r="B696" s="79"/>
      <c r="C696" s="79"/>
      <c r="D696" s="87"/>
      <c r="E696" s="104"/>
      <c r="F696" s="75" t="s">
        <v>5142</v>
      </c>
      <c r="G696" s="105"/>
      <c r="H696" s="77"/>
      <c r="I696" s="90"/>
      <c r="J696" s="106"/>
      <c r="K696" s="77" t="s">
        <v>7767</v>
      </c>
      <c r="L696" s="107"/>
      <c r="M696" s="101">
        <v>2831.915283203125</v>
      </c>
      <c r="N696" s="101">
        <v>3489.85009765625</v>
      </c>
      <c r="O696" s="102"/>
      <c r="P696" s="103"/>
      <c r="Q696" s="103"/>
      <c r="R696" s="73"/>
      <c r="S696" s="48">
        <v>0</v>
      </c>
      <c r="T696" s="48">
        <v>1</v>
      </c>
      <c r="U696" s="49">
        <v>0</v>
      </c>
      <c r="V696" s="49">
        <v>1.4840000000000001E-3</v>
      </c>
      <c r="W696" s="49">
        <v>9.9700000000000006E-4</v>
      </c>
      <c r="X696" s="49">
        <v>0.48002499999999998</v>
      </c>
      <c r="Y696" s="49">
        <v>0</v>
      </c>
      <c r="Z696" s="49">
        <v>0</v>
      </c>
      <c r="AA696" s="91">
        <v>696</v>
      </c>
      <c r="AB696" s="91"/>
      <c r="AC696" s="92"/>
      <c r="AD696" s="66" t="s">
        <v>6245</v>
      </c>
      <c r="AE696" s="66">
        <v>41</v>
      </c>
      <c r="AF696" s="66">
        <v>0</v>
      </c>
      <c r="AG696" s="66">
        <v>8</v>
      </c>
      <c r="AH696" s="66">
        <v>5</v>
      </c>
      <c r="AI696" s="66"/>
      <c r="AJ696" s="66"/>
      <c r="AK696" s="66" t="s">
        <v>3481</v>
      </c>
      <c r="AL696" s="66"/>
      <c r="AM696" s="66"/>
      <c r="AN696" s="68">
        <v>41462.616018518522</v>
      </c>
      <c r="AO696" s="69" t="s">
        <v>6929</v>
      </c>
      <c r="AP696" s="66" t="b">
        <v>1</v>
      </c>
      <c r="AQ696" s="66" t="b">
        <v>0</v>
      </c>
      <c r="AR696" s="66" t="b">
        <v>0</v>
      </c>
      <c r="AS696" s="66" t="s">
        <v>297</v>
      </c>
      <c r="AT696" s="66">
        <v>0</v>
      </c>
      <c r="AU696" s="69" t="s">
        <v>409</v>
      </c>
      <c r="AV696" s="66" t="b">
        <v>0</v>
      </c>
      <c r="AW696" s="66" t="s">
        <v>423</v>
      </c>
      <c r="AX696" s="69" t="s">
        <v>7400</v>
      </c>
      <c r="AY696" s="66" t="s">
        <v>66</v>
      </c>
      <c r="AZ696" s="48" t="s">
        <v>4831</v>
      </c>
      <c r="BA696" s="48" t="s">
        <v>4831</v>
      </c>
      <c r="BB696" s="48" t="s">
        <v>525</v>
      </c>
      <c r="BC696" s="48" t="s">
        <v>525</v>
      </c>
      <c r="BD696" s="48"/>
      <c r="BE696" s="48"/>
      <c r="BF696" s="118" t="s">
        <v>9044</v>
      </c>
      <c r="BG696" s="118" t="s">
        <v>9044</v>
      </c>
      <c r="BH696" s="118" t="s">
        <v>9373</v>
      </c>
      <c r="BI696" s="118" t="s">
        <v>9373</v>
      </c>
      <c r="BJ696" s="117" t="s">
        <v>1167</v>
      </c>
      <c r="BK696" s="120" t="str">
        <f>VLOOKUP(Vertices[[#This Row],[State]],'Sentiment Classification'!E:G,3,FALSE)</f>
        <v>North</v>
      </c>
      <c r="BL696" s="65" t="str">
        <f>REPLACE(INDEX(GroupVertices[Group], MATCH(Vertices[[#This Row],[Vertex]],GroupVertices[Vertex],0)),1,1,"")</f>
        <v>orth</v>
      </c>
    </row>
    <row r="697" spans="1:64" x14ac:dyDescent="0.25">
      <c r="A697" s="64" t="s">
        <v>4585</v>
      </c>
      <c r="B697" s="79"/>
      <c r="C697" s="79"/>
      <c r="D697" s="87"/>
      <c r="E697" s="104"/>
      <c r="F697" s="75" t="s">
        <v>5143</v>
      </c>
      <c r="G697" s="105"/>
      <c r="H697" s="77"/>
      <c r="I697" s="90"/>
      <c r="J697" s="106"/>
      <c r="K697" s="77" t="s">
        <v>7768</v>
      </c>
      <c r="L697" s="107"/>
      <c r="M697" s="101">
        <v>2869.9765625</v>
      </c>
      <c r="N697" s="101">
        <v>3521.61669921875</v>
      </c>
      <c r="O697" s="102"/>
      <c r="P697" s="103"/>
      <c r="Q697" s="103"/>
      <c r="R697" s="73"/>
      <c r="S697" s="48">
        <v>0</v>
      </c>
      <c r="T697" s="48">
        <v>1</v>
      </c>
      <c r="U697" s="49">
        <v>0</v>
      </c>
      <c r="V697" s="49">
        <v>1.4840000000000001E-3</v>
      </c>
      <c r="W697" s="49">
        <v>9.9700000000000006E-4</v>
      </c>
      <c r="X697" s="49">
        <v>0.48002499999999998</v>
      </c>
      <c r="Y697" s="49">
        <v>0</v>
      </c>
      <c r="Z697" s="49">
        <v>0</v>
      </c>
      <c r="AA697" s="91">
        <v>697</v>
      </c>
      <c r="AB697" s="91"/>
      <c r="AC697" s="92"/>
      <c r="AD697" s="66" t="s">
        <v>6246</v>
      </c>
      <c r="AE697" s="66">
        <v>985</v>
      </c>
      <c r="AF697" s="66">
        <v>172</v>
      </c>
      <c r="AG697" s="66">
        <v>504</v>
      </c>
      <c r="AH697" s="66">
        <v>116</v>
      </c>
      <c r="AI697" s="66">
        <v>19800</v>
      </c>
      <c r="AJ697" s="66"/>
      <c r="AK697" s="66" t="s">
        <v>364</v>
      </c>
      <c r="AL697" s="69" t="s">
        <v>6728</v>
      </c>
      <c r="AM697" s="66" t="s">
        <v>363</v>
      </c>
      <c r="AN697" s="68">
        <v>40600.702708333331</v>
      </c>
      <c r="AO697" s="69" t="s">
        <v>6930</v>
      </c>
      <c r="AP697" s="66" t="b">
        <v>0</v>
      </c>
      <c r="AQ697" s="66" t="b">
        <v>0</v>
      </c>
      <c r="AR697" s="66" t="b">
        <v>1</v>
      </c>
      <c r="AS697" s="66" t="s">
        <v>297</v>
      </c>
      <c r="AT697" s="66">
        <v>0</v>
      </c>
      <c r="AU697" s="69" t="s">
        <v>3284</v>
      </c>
      <c r="AV697" s="66" t="b">
        <v>0</v>
      </c>
      <c r="AW697" s="66" t="s">
        <v>423</v>
      </c>
      <c r="AX697" s="69" t="s">
        <v>7401</v>
      </c>
      <c r="AY697" s="66" t="s">
        <v>66</v>
      </c>
      <c r="AZ697" s="48"/>
      <c r="BA697" s="48"/>
      <c r="BB697" s="48"/>
      <c r="BC697" s="48"/>
      <c r="BD697" s="48"/>
      <c r="BE697" s="48"/>
      <c r="BF697" s="118" t="s">
        <v>9045</v>
      </c>
      <c r="BG697" s="118" t="s">
        <v>9045</v>
      </c>
      <c r="BH697" s="118" t="s">
        <v>9374</v>
      </c>
      <c r="BI697" s="118" t="s">
        <v>9374</v>
      </c>
      <c r="BJ697" s="117" t="s">
        <v>1167</v>
      </c>
      <c r="BK697" s="120" t="str">
        <f>VLOOKUP(Vertices[[#This Row],[State]],'Sentiment Classification'!E:G,3,FALSE)</f>
        <v>North</v>
      </c>
      <c r="BL697" s="65" t="str">
        <f>REPLACE(INDEX(GroupVertices[Group], MATCH(Vertices[[#This Row],[Vertex]],GroupVertices[Vertex],0)),1,1,"")</f>
        <v>orth</v>
      </c>
    </row>
    <row r="698" spans="1:64" x14ac:dyDescent="0.25">
      <c r="A698" s="64" t="s">
        <v>4586</v>
      </c>
      <c r="B698" s="79"/>
      <c r="C698" s="79"/>
      <c r="D698" s="87"/>
      <c r="E698" s="104"/>
      <c r="F698" s="75" t="s">
        <v>5144</v>
      </c>
      <c r="G698" s="105"/>
      <c r="H698" s="77"/>
      <c r="I698" s="90"/>
      <c r="J698" s="106"/>
      <c r="K698" s="77" t="s">
        <v>7769</v>
      </c>
      <c r="L698" s="107"/>
      <c r="M698" s="101">
        <v>2954.7529296875</v>
      </c>
      <c r="N698" s="101">
        <v>3517.32763671875</v>
      </c>
      <c r="O698" s="102"/>
      <c r="P698" s="103"/>
      <c r="Q698" s="103"/>
      <c r="R698" s="73"/>
      <c r="S698" s="48">
        <v>0</v>
      </c>
      <c r="T698" s="48">
        <v>3</v>
      </c>
      <c r="U698" s="49">
        <v>428.5</v>
      </c>
      <c r="V698" s="49">
        <v>1.0640000000000001E-3</v>
      </c>
      <c r="W698" s="49">
        <v>3.8999999999999999E-5</v>
      </c>
      <c r="X698" s="49">
        <v>1.2561100000000001</v>
      </c>
      <c r="Y698" s="49">
        <v>0</v>
      </c>
      <c r="Z698" s="49">
        <v>0</v>
      </c>
      <c r="AA698" s="91">
        <v>698</v>
      </c>
      <c r="AB698" s="91"/>
      <c r="AC698" s="92"/>
      <c r="AD698" s="66" t="s">
        <v>6247</v>
      </c>
      <c r="AE698" s="66">
        <v>52</v>
      </c>
      <c r="AF698" s="66">
        <v>132</v>
      </c>
      <c r="AG698" s="66">
        <v>8156</v>
      </c>
      <c r="AH698" s="66">
        <v>121</v>
      </c>
      <c r="AI698" s="66"/>
      <c r="AJ698" s="66"/>
      <c r="AK698" s="66" t="s">
        <v>388</v>
      </c>
      <c r="AL698" s="66"/>
      <c r="AM698" s="66"/>
      <c r="AN698" s="68">
        <v>40662.766423611109</v>
      </c>
      <c r="AO698" s="66"/>
      <c r="AP698" s="66" t="b">
        <v>1</v>
      </c>
      <c r="AQ698" s="66" t="b">
        <v>0</v>
      </c>
      <c r="AR698" s="66" t="b">
        <v>1</v>
      </c>
      <c r="AS698" s="66" t="s">
        <v>297</v>
      </c>
      <c r="AT698" s="66">
        <v>299</v>
      </c>
      <c r="AU698" s="69" t="s">
        <v>409</v>
      </c>
      <c r="AV698" s="66" t="b">
        <v>0</v>
      </c>
      <c r="AW698" s="66" t="s">
        <v>423</v>
      </c>
      <c r="AX698" s="69" t="s">
        <v>7402</v>
      </c>
      <c r="AY698" s="66" t="s">
        <v>66</v>
      </c>
      <c r="AZ698" s="48"/>
      <c r="BA698" s="48"/>
      <c r="BB698" s="48"/>
      <c r="BC698" s="48"/>
      <c r="BD698" s="48" t="s">
        <v>4870</v>
      </c>
      <c r="BE698" s="48" t="s">
        <v>4870</v>
      </c>
      <c r="BF698" s="118" t="s">
        <v>9046</v>
      </c>
      <c r="BG698" s="118" t="s">
        <v>9046</v>
      </c>
      <c r="BH698" s="118" t="s">
        <v>9375</v>
      </c>
      <c r="BI698" s="118" t="s">
        <v>9375</v>
      </c>
      <c r="BJ698" s="117" t="s">
        <v>1167</v>
      </c>
      <c r="BK698" s="120" t="str">
        <f>VLOOKUP(Vertices[[#This Row],[State]],'Sentiment Classification'!E:G,3,FALSE)</f>
        <v>North</v>
      </c>
      <c r="BL698" s="65" t="str">
        <f>REPLACE(INDEX(GroupVertices[Group], MATCH(Vertices[[#This Row],[Vertex]],GroupVertices[Vertex],0)),1,1,"")</f>
        <v>orth</v>
      </c>
    </row>
    <row r="699" spans="1:64" x14ac:dyDescent="0.25">
      <c r="A699" s="64" t="s">
        <v>4641</v>
      </c>
      <c r="B699" s="79"/>
      <c r="C699" s="79"/>
      <c r="D699" s="87"/>
      <c r="E699" s="104"/>
      <c r="F699" s="75" t="s">
        <v>7053</v>
      </c>
      <c r="G699" s="105"/>
      <c r="H699" s="77"/>
      <c r="I699" s="90"/>
      <c r="J699" s="106"/>
      <c r="K699" s="77" t="s">
        <v>7770</v>
      </c>
      <c r="L699" s="107"/>
      <c r="M699" s="101">
        <v>2412.519287109375</v>
      </c>
      <c r="N699" s="101">
        <v>3904.36962890625</v>
      </c>
      <c r="O699" s="102"/>
      <c r="P699" s="103"/>
      <c r="Q699" s="103"/>
      <c r="R699" s="73"/>
      <c r="S699" s="48">
        <v>1</v>
      </c>
      <c r="T699" s="48">
        <v>0</v>
      </c>
      <c r="U699" s="49">
        <v>0</v>
      </c>
      <c r="V699" s="49">
        <v>8.6799999999999996E-4</v>
      </c>
      <c r="W699" s="49">
        <v>1.9999999999999999E-6</v>
      </c>
      <c r="X699" s="49">
        <v>0.50589799999999996</v>
      </c>
      <c r="Y699" s="49">
        <v>0</v>
      </c>
      <c r="Z699" s="49">
        <v>0</v>
      </c>
      <c r="AA699" s="91">
        <v>699</v>
      </c>
      <c r="AB699" s="91"/>
      <c r="AC699" s="92"/>
      <c r="AD699" s="66" t="s">
        <v>6248</v>
      </c>
      <c r="AE699" s="66">
        <v>2088</v>
      </c>
      <c r="AF699" s="66">
        <v>354096</v>
      </c>
      <c r="AG699" s="66">
        <v>32666</v>
      </c>
      <c r="AH699" s="66">
        <v>2679</v>
      </c>
      <c r="AI699" s="66">
        <v>19800</v>
      </c>
      <c r="AJ699" s="66" t="s">
        <v>6526</v>
      </c>
      <c r="AK699" s="66" t="s">
        <v>1163</v>
      </c>
      <c r="AL699" s="69" t="s">
        <v>6729</v>
      </c>
      <c r="AM699" s="66" t="s">
        <v>388</v>
      </c>
      <c r="AN699" s="68">
        <v>39413.339201388888</v>
      </c>
      <c r="AO699" s="69" t="s">
        <v>6931</v>
      </c>
      <c r="AP699" s="66" t="b">
        <v>0</v>
      </c>
      <c r="AQ699" s="66" t="b">
        <v>0</v>
      </c>
      <c r="AR699" s="66" t="b">
        <v>1</v>
      </c>
      <c r="AS699" s="66" t="s">
        <v>297</v>
      </c>
      <c r="AT699" s="66">
        <v>578</v>
      </c>
      <c r="AU699" s="69" t="s">
        <v>6974</v>
      </c>
      <c r="AV699" s="66" t="b">
        <v>1</v>
      </c>
      <c r="AW699" s="66" t="s">
        <v>423</v>
      </c>
      <c r="AX699" s="69" t="s">
        <v>7403</v>
      </c>
      <c r="AY699" s="66" t="s">
        <v>65</v>
      </c>
      <c r="AZ699" s="48"/>
      <c r="BA699" s="48"/>
      <c r="BB699" s="48"/>
      <c r="BC699" s="48"/>
      <c r="BD699" s="48"/>
      <c r="BE699" s="48"/>
      <c r="BF699" s="48"/>
      <c r="BG699" s="48"/>
      <c r="BH699" s="48"/>
      <c r="BI699" s="48"/>
      <c r="BJ699" s="117" t="s">
        <v>1167</v>
      </c>
      <c r="BK699" s="120" t="str">
        <f>VLOOKUP(Vertices[[#This Row],[State]],'Sentiment Classification'!E:G,3,FALSE)</f>
        <v>North</v>
      </c>
      <c r="BL699" s="65" t="str">
        <f>REPLACE(INDEX(GroupVertices[Group], MATCH(Vertices[[#This Row],[Vertex]],GroupVertices[Vertex],0)),1,1,"")</f>
        <v>orth</v>
      </c>
    </row>
    <row r="700" spans="1:64" x14ac:dyDescent="0.25">
      <c r="A700" s="64" t="s">
        <v>4587</v>
      </c>
      <c r="B700" s="79"/>
      <c r="C700" s="79"/>
      <c r="D700" s="87"/>
      <c r="E700" s="104"/>
      <c r="F700" s="75" t="s">
        <v>5145</v>
      </c>
      <c r="G700" s="105"/>
      <c r="H700" s="77"/>
      <c r="I700" s="90"/>
      <c r="J700" s="106"/>
      <c r="K700" s="77" t="s">
        <v>7771</v>
      </c>
      <c r="L700" s="107"/>
      <c r="M700" s="101">
        <v>1740.611328125</v>
      </c>
      <c r="N700" s="101">
        <v>1692.5360107421875</v>
      </c>
      <c r="O700" s="102"/>
      <c r="P700" s="103"/>
      <c r="Q700" s="103"/>
      <c r="R700" s="73"/>
      <c r="S700" s="48">
        <v>1</v>
      </c>
      <c r="T700" s="48">
        <v>4</v>
      </c>
      <c r="U700" s="49">
        <v>29</v>
      </c>
      <c r="V700" s="49">
        <v>2.5000000000000001E-2</v>
      </c>
      <c r="W700" s="49">
        <v>0</v>
      </c>
      <c r="X700" s="49">
        <v>1.442148</v>
      </c>
      <c r="Y700" s="49">
        <v>0.25</v>
      </c>
      <c r="Z700" s="49">
        <v>0.25</v>
      </c>
      <c r="AA700" s="91">
        <v>700</v>
      </c>
      <c r="AB700" s="91"/>
      <c r="AC700" s="92"/>
      <c r="AD700" s="66" t="s">
        <v>6249</v>
      </c>
      <c r="AE700" s="66">
        <v>14</v>
      </c>
      <c r="AF700" s="66">
        <v>12</v>
      </c>
      <c r="AG700" s="66">
        <v>51</v>
      </c>
      <c r="AH700" s="66">
        <v>46</v>
      </c>
      <c r="AI700" s="66"/>
      <c r="AJ700" s="66"/>
      <c r="AK700" s="66" t="s">
        <v>3681</v>
      </c>
      <c r="AL700" s="66"/>
      <c r="AM700" s="66"/>
      <c r="AN700" s="68">
        <v>42331.832986111112</v>
      </c>
      <c r="AO700" s="66"/>
      <c r="AP700" s="66" t="b">
        <v>1</v>
      </c>
      <c r="AQ700" s="66" t="b">
        <v>0</v>
      </c>
      <c r="AR700" s="66" t="b">
        <v>0</v>
      </c>
      <c r="AS700" s="66" t="s">
        <v>297</v>
      </c>
      <c r="AT700" s="66">
        <v>0</v>
      </c>
      <c r="AU700" s="69" t="s">
        <v>409</v>
      </c>
      <c r="AV700" s="66" t="b">
        <v>0</v>
      </c>
      <c r="AW700" s="66" t="s">
        <v>423</v>
      </c>
      <c r="AX700" s="69" t="s">
        <v>7404</v>
      </c>
      <c r="AY700" s="66" t="s">
        <v>66</v>
      </c>
      <c r="AZ700" s="48" t="s">
        <v>4832</v>
      </c>
      <c r="BA700" s="48" t="s">
        <v>4832</v>
      </c>
      <c r="BB700" s="48" t="s">
        <v>525</v>
      </c>
      <c r="BC700" s="48" t="s">
        <v>525</v>
      </c>
      <c r="BD700" s="48"/>
      <c r="BE700" s="48"/>
      <c r="BF700" s="118" t="s">
        <v>9047</v>
      </c>
      <c r="BG700" s="118" t="s">
        <v>9047</v>
      </c>
      <c r="BH700" s="118" t="s">
        <v>9376</v>
      </c>
      <c r="BI700" s="118" t="s">
        <v>9376</v>
      </c>
      <c r="BJ700" s="117" t="s">
        <v>1167</v>
      </c>
      <c r="BK700" s="120" t="str">
        <f>VLOOKUP(Vertices[[#This Row],[State]],'Sentiment Classification'!E:G,3,FALSE)</f>
        <v>North</v>
      </c>
      <c r="BL700" s="65" t="str">
        <f>REPLACE(INDEX(GroupVertices[Group], MATCH(Vertices[[#This Row],[Vertex]],GroupVertices[Vertex],0)),1,1,"")</f>
        <v>orth</v>
      </c>
    </row>
    <row r="701" spans="1:64" x14ac:dyDescent="0.25">
      <c r="A701" s="64" t="s">
        <v>4588</v>
      </c>
      <c r="B701" s="79"/>
      <c r="C701" s="79"/>
      <c r="D701" s="87"/>
      <c r="E701" s="104"/>
      <c r="F701" s="75" t="s">
        <v>5146</v>
      </c>
      <c r="G701" s="105"/>
      <c r="H701" s="77"/>
      <c r="I701" s="90"/>
      <c r="J701" s="106"/>
      <c r="K701" s="77" t="s">
        <v>7772</v>
      </c>
      <c r="L701" s="107"/>
      <c r="M701" s="101">
        <v>1624.11376953125</v>
      </c>
      <c r="N701" s="101">
        <v>1975.724609375</v>
      </c>
      <c r="O701" s="102"/>
      <c r="P701" s="103"/>
      <c r="Q701" s="103"/>
      <c r="R701" s="73"/>
      <c r="S701" s="48">
        <v>1</v>
      </c>
      <c r="T701" s="48">
        <v>4</v>
      </c>
      <c r="U701" s="49">
        <v>29</v>
      </c>
      <c r="V701" s="49">
        <v>2.5000000000000001E-2</v>
      </c>
      <c r="W701" s="49">
        <v>0</v>
      </c>
      <c r="X701" s="49">
        <v>1.442148</v>
      </c>
      <c r="Y701" s="49">
        <v>0.25</v>
      </c>
      <c r="Z701" s="49">
        <v>0.25</v>
      </c>
      <c r="AA701" s="91">
        <v>701</v>
      </c>
      <c r="AB701" s="91"/>
      <c r="AC701" s="92"/>
      <c r="AD701" s="66" t="s">
        <v>6250</v>
      </c>
      <c r="AE701" s="66">
        <v>2109</v>
      </c>
      <c r="AF701" s="66">
        <v>351</v>
      </c>
      <c r="AG701" s="66">
        <v>3384</v>
      </c>
      <c r="AH701" s="66">
        <v>2893</v>
      </c>
      <c r="AI701" s="66"/>
      <c r="AJ701" s="66" t="s">
        <v>6527</v>
      </c>
      <c r="AK701" s="66"/>
      <c r="AL701" s="66"/>
      <c r="AM701" s="66"/>
      <c r="AN701" s="68">
        <v>40662.404398148145</v>
      </c>
      <c r="AO701" s="69" t="s">
        <v>6932</v>
      </c>
      <c r="AP701" s="66" t="b">
        <v>0</v>
      </c>
      <c r="AQ701" s="66" t="b">
        <v>0</v>
      </c>
      <c r="AR701" s="66" t="b">
        <v>0</v>
      </c>
      <c r="AS701" s="66" t="s">
        <v>297</v>
      </c>
      <c r="AT701" s="66">
        <v>4</v>
      </c>
      <c r="AU701" s="69" t="s">
        <v>3284</v>
      </c>
      <c r="AV701" s="66" t="b">
        <v>0</v>
      </c>
      <c r="AW701" s="66" t="s">
        <v>423</v>
      </c>
      <c r="AX701" s="69" t="s">
        <v>7405</v>
      </c>
      <c r="AY701" s="66" t="s">
        <v>66</v>
      </c>
      <c r="AZ701" s="48"/>
      <c r="BA701" s="48"/>
      <c r="BB701" s="48"/>
      <c r="BC701" s="48"/>
      <c r="BD701" s="48"/>
      <c r="BE701" s="48"/>
      <c r="BF701" s="118" t="s">
        <v>9048</v>
      </c>
      <c r="BG701" s="118" t="s">
        <v>9048</v>
      </c>
      <c r="BH701" s="118" t="s">
        <v>9377</v>
      </c>
      <c r="BI701" s="118" t="s">
        <v>9377</v>
      </c>
      <c r="BJ701" s="117" t="s">
        <v>1167</v>
      </c>
      <c r="BK701" s="120" t="str">
        <f>VLOOKUP(Vertices[[#This Row],[State]],'Sentiment Classification'!E:G,3,FALSE)</f>
        <v>North</v>
      </c>
      <c r="BL701" s="65" t="str">
        <f>REPLACE(INDEX(GroupVertices[Group], MATCH(Vertices[[#This Row],[Vertex]],GroupVertices[Vertex],0)),1,1,"")</f>
        <v>orth</v>
      </c>
    </row>
    <row r="702" spans="1:64" x14ac:dyDescent="0.25">
      <c r="A702" s="64" t="s">
        <v>4642</v>
      </c>
      <c r="B702" s="79"/>
      <c r="C702" s="79"/>
      <c r="D702" s="87"/>
      <c r="E702" s="104"/>
      <c r="F702" s="75" t="s">
        <v>7054</v>
      </c>
      <c r="G702" s="105"/>
      <c r="H702" s="77"/>
      <c r="I702" s="90"/>
      <c r="J702" s="106"/>
      <c r="K702" s="77" t="s">
        <v>7773</v>
      </c>
      <c r="L702" s="107"/>
      <c r="M702" s="101">
        <v>1266.3302001953125</v>
      </c>
      <c r="N702" s="101">
        <v>1041.696533203125</v>
      </c>
      <c r="O702" s="102"/>
      <c r="P702" s="103"/>
      <c r="Q702" s="103"/>
      <c r="R702" s="73"/>
      <c r="S702" s="48">
        <v>2</v>
      </c>
      <c r="T702" s="48">
        <v>0</v>
      </c>
      <c r="U702" s="49">
        <v>0</v>
      </c>
      <c r="V702" s="49">
        <v>1.8182E-2</v>
      </c>
      <c r="W702" s="49">
        <v>0</v>
      </c>
      <c r="X702" s="49">
        <v>0.76291299999999995</v>
      </c>
      <c r="Y702" s="49">
        <v>1</v>
      </c>
      <c r="Z702" s="49">
        <v>0</v>
      </c>
      <c r="AA702" s="91">
        <v>702</v>
      </c>
      <c r="AB702" s="91"/>
      <c r="AC702" s="92"/>
      <c r="AD702" s="66" t="s">
        <v>6251</v>
      </c>
      <c r="AE702" s="66">
        <v>499</v>
      </c>
      <c r="AF702" s="66">
        <v>40004</v>
      </c>
      <c r="AG702" s="66">
        <v>184052</v>
      </c>
      <c r="AH702" s="66">
        <v>111901</v>
      </c>
      <c r="AI702" s="66">
        <v>36000</v>
      </c>
      <c r="AJ702" s="66" t="s">
        <v>6528</v>
      </c>
      <c r="AK702" s="66" t="s">
        <v>6638</v>
      </c>
      <c r="AL702" s="66"/>
      <c r="AM702" s="66" t="s">
        <v>6738</v>
      </c>
      <c r="AN702" s="68">
        <v>39991.082766203705</v>
      </c>
      <c r="AO702" s="69" t="s">
        <v>6933</v>
      </c>
      <c r="AP702" s="66" t="b">
        <v>0</v>
      </c>
      <c r="AQ702" s="66" t="b">
        <v>0</v>
      </c>
      <c r="AR702" s="66" t="b">
        <v>0</v>
      </c>
      <c r="AS702" s="66" t="s">
        <v>297</v>
      </c>
      <c r="AT702" s="66">
        <v>182</v>
      </c>
      <c r="AU702" s="69" t="s">
        <v>6975</v>
      </c>
      <c r="AV702" s="66" t="b">
        <v>0</v>
      </c>
      <c r="AW702" s="66" t="s">
        <v>423</v>
      </c>
      <c r="AX702" s="69" t="s">
        <v>7406</v>
      </c>
      <c r="AY702" s="66" t="s">
        <v>65</v>
      </c>
      <c r="AZ702" s="48"/>
      <c r="BA702" s="48"/>
      <c r="BB702" s="48"/>
      <c r="BC702" s="48"/>
      <c r="BD702" s="48"/>
      <c r="BE702" s="48"/>
      <c r="BF702" s="48"/>
      <c r="BG702" s="48"/>
      <c r="BH702" s="48"/>
      <c r="BI702" s="48"/>
      <c r="BJ702" s="117" t="s">
        <v>1167</v>
      </c>
      <c r="BK702" s="120" t="str">
        <f>VLOOKUP(Vertices[[#This Row],[State]],'Sentiment Classification'!E:G,3,FALSE)</f>
        <v>North</v>
      </c>
      <c r="BL702" s="65" t="str">
        <f>REPLACE(INDEX(GroupVertices[Group], MATCH(Vertices[[#This Row],[Vertex]],GroupVertices[Vertex],0)),1,1,"")</f>
        <v>orth</v>
      </c>
    </row>
    <row r="703" spans="1:64" x14ac:dyDescent="0.25">
      <c r="A703" s="64" t="s">
        <v>4643</v>
      </c>
      <c r="B703" s="79"/>
      <c r="C703" s="79"/>
      <c r="D703" s="87"/>
      <c r="E703" s="104"/>
      <c r="F703" s="75" t="s">
        <v>7055</v>
      </c>
      <c r="G703" s="105"/>
      <c r="H703" s="77"/>
      <c r="I703" s="90"/>
      <c r="J703" s="106"/>
      <c r="K703" s="77" t="s">
        <v>7774</v>
      </c>
      <c r="L703" s="107"/>
      <c r="M703" s="101">
        <v>982.53729248046875</v>
      </c>
      <c r="N703" s="101">
        <v>1629.6497802734375</v>
      </c>
      <c r="O703" s="102"/>
      <c r="P703" s="103"/>
      <c r="Q703" s="103"/>
      <c r="R703" s="73"/>
      <c r="S703" s="48">
        <v>2</v>
      </c>
      <c r="T703" s="48">
        <v>0</v>
      </c>
      <c r="U703" s="49">
        <v>0</v>
      </c>
      <c r="V703" s="49">
        <v>1.8182E-2</v>
      </c>
      <c r="W703" s="49">
        <v>0</v>
      </c>
      <c r="X703" s="49">
        <v>0.76291299999999995</v>
      </c>
      <c r="Y703" s="49">
        <v>1</v>
      </c>
      <c r="Z703" s="49">
        <v>0</v>
      </c>
      <c r="AA703" s="91">
        <v>703</v>
      </c>
      <c r="AB703" s="91"/>
      <c r="AC703" s="92"/>
      <c r="AD703" s="66" t="s">
        <v>6252</v>
      </c>
      <c r="AE703" s="66">
        <v>814</v>
      </c>
      <c r="AF703" s="66">
        <v>222</v>
      </c>
      <c r="AG703" s="66">
        <v>4036</v>
      </c>
      <c r="AH703" s="66">
        <v>1748</v>
      </c>
      <c r="AI703" s="66"/>
      <c r="AJ703" s="66" t="s">
        <v>6529</v>
      </c>
      <c r="AK703" s="66" t="s">
        <v>363</v>
      </c>
      <c r="AL703" s="66"/>
      <c r="AM703" s="66"/>
      <c r="AN703" s="68">
        <v>40791.552847222221</v>
      </c>
      <c r="AO703" s="69" t="s">
        <v>6934</v>
      </c>
      <c r="AP703" s="66" t="b">
        <v>1</v>
      </c>
      <c r="AQ703" s="66" t="b">
        <v>0</v>
      </c>
      <c r="AR703" s="66" t="b">
        <v>1</v>
      </c>
      <c r="AS703" s="66" t="s">
        <v>297</v>
      </c>
      <c r="AT703" s="66">
        <v>6</v>
      </c>
      <c r="AU703" s="69" t="s">
        <v>409</v>
      </c>
      <c r="AV703" s="66" t="b">
        <v>0</v>
      </c>
      <c r="AW703" s="66" t="s">
        <v>423</v>
      </c>
      <c r="AX703" s="69" t="s">
        <v>7407</v>
      </c>
      <c r="AY703" s="66" t="s">
        <v>65</v>
      </c>
      <c r="AZ703" s="48"/>
      <c r="BA703" s="48"/>
      <c r="BB703" s="48"/>
      <c r="BC703" s="48"/>
      <c r="BD703" s="48"/>
      <c r="BE703" s="48"/>
      <c r="BF703" s="48"/>
      <c r="BG703" s="48"/>
      <c r="BH703" s="48"/>
      <c r="BI703" s="48"/>
      <c r="BJ703" s="117" t="s">
        <v>1167</v>
      </c>
      <c r="BK703" s="120" t="str">
        <f>VLOOKUP(Vertices[[#This Row],[State]],'Sentiment Classification'!E:G,3,FALSE)</f>
        <v>North</v>
      </c>
      <c r="BL703" s="65" t="str">
        <f>REPLACE(INDEX(GroupVertices[Group], MATCH(Vertices[[#This Row],[Vertex]],GroupVertices[Vertex],0)),1,1,"")</f>
        <v>orth</v>
      </c>
    </row>
    <row r="704" spans="1:64" x14ac:dyDescent="0.25">
      <c r="A704" s="64" t="s">
        <v>4589</v>
      </c>
      <c r="B704" s="79"/>
      <c r="C704" s="79"/>
      <c r="D704" s="87"/>
      <c r="E704" s="104"/>
      <c r="F704" s="75" t="s">
        <v>5147</v>
      </c>
      <c r="G704" s="105"/>
      <c r="H704" s="77"/>
      <c r="I704" s="90"/>
      <c r="J704" s="106"/>
      <c r="K704" s="77" t="s">
        <v>7775</v>
      </c>
      <c r="L704" s="107"/>
      <c r="M704" s="101">
        <v>2897.977294921875</v>
      </c>
      <c r="N704" s="101">
        <v>3514.545166015625</v>
      </c>
      <c r="O704" s="102"/>
      <c r="P704" s="103"/>
      <c r="Q704" s="103"/>
      <c r="R704" s="73"/>
      <c r="S704" s="48">
        <v>0</v>
      </c>
      <c r="T704" s="48">
        <v>1</v>
      </c>
      <c r="U704" s="49">
        <v>0</v>
      </c>
      <c r="V704" s="49">
        <v>1.4840000000000001E-3</v>
      </c>
      <c r="W704" s="49">
        <v>9.9700000000000006E-4</v>
      </c>
      <c r="X704" s="49">
        <v>0.48002499999999998</v>
      </c>
      <c r="Y704" s="49">
        <v>0</v>
      </c>
      <c r="Z704" s="49">
        <v>0</v>
      </c>
      <c r="AA704" s="91">
        <v>704</v>
      </c>
      <c r="AB704" s="91"/>
      <c r="AC704" s="92"/>
      <c r="AD704" s="66" t="s">
        <v>6253</v>
      </c>
      <c r="AE704" s="66">
        <v>139</v>
      </c>
      <c r="AF704" s="66">
        <v>14</v>
      </c>
      <c r="AG704" s="66">
        <v>291</v>
      </c>
      <c r="AH704" s="66">
        <v>273</v>
      </c>
      <c r="AI704" s="66"/>
      <c r="AJ704" s="66" t="s">
        <v>6530</v>
      </c>
      <c r="AK704" s="66" t="s">
        <v>364</v>
      </c>
      <c r="AL704" s="66"/>
      <c r="AM704" s="66"/>
      <c r="AN704" s="68">
        <v>42726.20853009259</v>
      </c>
      <c r="AO704" s="66"/>
      <c r="AP704" s="66" t="b">
        <v>0</v>
      </c>
      <c r="AQ704" s="66" t="b">
        <v>0</v>
      </c>
      <c r="AR704" s="66" t="b">
        <v>0</v>
      </c>
      <c r="AS704" s="66" t="s">
        <v>297</v>
      </c>
      <c r="AT704" s="66">
        <v>0</v>
      </c>
      <c r="AU704" s="69" t="s">
        <v>409</v>
      </c>
      <c r="AV704" s="66" t="b">
        <v>0</v>
      </c>
      <c r="AW704" s="66" t="s">
        <v>423</v>
      </c>
      <c r="AX704" s="69" t="s">
        <v>7408</v>
      </c>
      <c r="AY704" s="66" t="s">
        <v>66</v>
      </c>
      <c r="AZ704" s="48"/>
      <c r="BA704" s="48"/>
      <c r="BB704" s="48"/>
      <c r="BC704" s="48"/>
      <c r="BD704" s="48"/>
      <c r="BE704" s="48"/>
      <c r="BF704" s="118" t="s">
        <v>9049</v>
      </c>
      <c r="BG704" s="118" t="s">
        <v>9049</v>
      </c>
      <c r="BH704" s="118" t="s">
        <v>9378</v>
      </c>
      <c r="BI704" s="118" t="s">
        <v>9378</v>
      </c>
      <c r="BJ704" s="117" t="s">
        <v>1167</v>
      </c>
      <c r="BK704" s="120" t="str">
        <f>VLOOKUP(Vertices[[#This Row],[State]],'Sentiment Classification'!E:G,3,FALSE)</f>
        <v>North</v>
      </c>
      <c r="BL704" s="65" t="str">
        <f>REPLACE(INDEX(GroupVertices[Group], MATCH(Vertices[[#This Row],[Vertex]],GroupVertices[Vertex],0)),1,1,"")</f>
        <v>orth</v>
      </c>
    </row>
    <row r="705" spans="1:64" x14ac:dyDescent="0.25">
      <c r="A705" s="64" t="s">
        <v>4590</v>
      </c>
      <c r="B705" s="79"/>
      <c r="C705" s="79"/>
      <c r="D705" s="87"/>
      <c r="E705" s="104"/>
      <c r="F705" s="75" t="s">
        <v>5148</v>
      </c>
      <c r="G705" s="105"/>
      <c r="H705" s="77"/>
      <c r="I705" s="90"/>
      <c r="J705" s="106"/>
      <c r="K705" s="77" t="s">
        <v>7776</v>
      </c>
      <c r="L705" s="107"/>
      <c r="M705" s="101">
        <v>5877.13232421875</v>
      </c>
      <c r="N705" s="101">
        <v>8822.6396484375</v>
      </c>
      <c r="O705" s="102"/>
      <c r="P705" s="103"/>
      <c r="Q705" s="103"/>
      <c r="R705" s="73"/>
      <c r="S705" s="48"/>
      <c r="T705" s="48"/>
      <c r="U705" s="49"/>
      <c r="V705" s="49"/>
      <c r="W705" s="49"/>
      <c r="X705" s="49"/>
      <c r="Y705" s="49"/>
      <c r="Z705" s="49"/>
      <c r="AA705" s="91">
        <v>705</v>
      </c>
      <c r="AB705" s="91"/>
      <c r="AC705" s="92"/>
      <c r="AD705" s="66" t="s">
        <v>6254</v>
      </c>
      <c r="AE705" s="66">
        <v>143</v>
      </c>
      <c r="AF705" s="66">
        <v>727</v>
      </c>
      <c r="AG705" s="66">
        <v>40031</v>
      </c>
      <c r="AH705" s="66">
        <v>100</v>
      </c>
      <c r="AI705" s="66">
        <v>19800</v>
      </c>
      <c r="AJ705" s="66" t="s">
        <v>6531</v>
      </c>
      <c r="AK705" s="66" t="s">
        <v>6639</v>
      </c>
      <c r="AL705" s="69" t="s">
        <v>6730</v>
      </c>
      <c r="AM705" s="66" t="s">
        <v>363</v>
      </c>
      <c r="AN705" s="68">
        <v>39646.488321759258</v>
      </c>
      <c r="AO705" s="66"/>
      <c r="AP705" s="66" t="b">
        <v>0</v>
      </c>
      <c r="AQ705" s="66" t="b">
        <v>0</v>
      </c>
      <c r="AR705" s="66" t="b">
        <v>0</v>
      </c>
      <c r="AS705" s="66" t="s">
        <v>297</v>
      </c>
      <c r="AT705" s="66">
        <v>63</v>
      </c>
      <c r="AU705" s="69" t="s">
        <v>1264</v>
      </c>
      <c r="AV705" s="66" t="b">
        <v>0</v>
      </c>
      <c r="AW705" s="66" t="s">
        <v>423</v>
      </c>
      <c r="AX705" s="69" t="s">
        <v>7409</v>
      </c>
      <c r="AY705" s="66" t="s">
        <v>66</v>
      </c>
      <c r="AZ705" s="48"/>
      <c r="BA705" s="48"/>
      <c r="BB705" s="48"/>
      <c r="BC705" s="48"/>
      <c r="BD705" s="48"/>
      <c r="BE705" s="48"/>
      <c r="BF705" s="118"/>
      <c r="BG705" s="118"/>
      <c r="BH705" s="118"/>
      <c r="BI705" s="118"/>
      <c r="BJ705" s="117" t="s">
        <v>1167</v>
      </c>
      <c r="BK705" s="120" t="str">
        <f>VLOOKUP(Vertices[[#This Row],[State]],'Sentiment Classification'!E:G,3,FALSE)</f>
        <v>North</v>
      </c>
      <c r="BL705" s="65" t="s">
        <v>9475</v>
      </c>
    </row>
    <row r="706" spans="1:64" x14ac:dyDescent="0.25">
      <c r="A706" s="64" t="s">
        <v>4592</v>
      </c>
      <c r="B706" s="79"/>
      <c r="C706" s="79"/>
      <c r="D706" s="87"/>
      <c r="E706" s="104"/>
      <c r="F706" s="75" t="s">
        <v>7056</v>
      </c>
      <c r="G706" s="105"/>
      <c r="H706" s="77"/>
      <c r="I706" s="90"/>
      <c r="J706" s="106"/>
      <c r="K706" s="77" t="s">
        <v>7777</v>
      </c>
      <c r="L706" s="107"/>
      <c r="M706" s="101">
        <v>2994.083251953125</v>
      </c>
      <c r="N706" s="101">
        <v>4995.796875</v>
      </c>
      <c r="O706" s="102"/>
      <c r="P706" s="103"/>
      <c r="Q706" s="103"/>
      <c r="R706" s="73"/>
      <c r="S706" s="48">
        <v>0</v>
      </c>
      <c r="T706" s="48">
        <v>1</v>
      </c>
      <c r="U706" s="49">
        <v>0</v>
      </c>
      <c r="V706" s="49">
        <v>1.8867999999999999E-2</v>
      </c>
      <c r="W706" s="49">
        <v>0</v>
      </c>
      <c r="X706" s="49">
        <v>0.55755699999999997</v>
      </c>
      <c r="Y706" s="49">
        <v>0</v>
      </c>
      <c r="Z706" s="49">
        <v>0</v>
      </c>
      <c r="AA706" s="91">
        <v>706</v>
      </c>
      <c r="AB706" s="91"/>
      <c r="AC706" s="92"/>
      <c r="AD706" s="66" t="s">
        <v>6255</v>
      </c>
      <c r="AE706" s="66">
        <v>60</v>
      </c>
      <c r="AF706" s="66">
        <v>52</v>
      </c>
      <c r="AG706" s="66">
        <v>7584</v>
      </c>
      <c r="AH706" s="66">
        <v>7401</v>
      </c>
      <c r="AI706" s="66"/>
      <c r="AJ706" s="66" t="s">
        <v>6532</v>
      </c>
      <c r="AK706" s="66"/>
      <c r="AL706" s="66"/>
      <c r="AM706" s="66"/>
      <c r="AN706" s="68">
        <v>42765.341874999998</v>
      </c>
      <c r="AO706" s="66"/>
      <c r="AP706" s="66" t="b">
        <v>1</v>
      </c>
      <c r="AQ706" s="66" t="b">
        <v>0</v>
      </c>
      <c r="AR706" s="66" t="b">
        <v>0</v>
      </c>
      <c r="AS706" s="66" t="s">
        <v>297</v>
      </c>
      <c r="AT706" s="66">
        <v>1</v>
      </c>
      <c r="AU706" s="66"/>
      <c r="AV706" s="66" t="b">
        <v>0</v>
      </c>
      <c r="AW706" s="66" t="s">
        <v>423</v>
      </c>
      <c r="AX706" s="69" t="s">
        <v>7410</v>
      </c>
      <c r="AY706" s="66" t="s">
        <v>66</v>
      </c>
      <c r="AZ706" s="48"/>
      <c r="BA706" s="48"/>
      <c r="BB706" s="48"/>
      <c r="BC706" s="48"/>
      <c r="BD706" s="48" t="s">
        <v>4864</v>
      </c>
      <c r="BE706" s="48" t="s">
        <v>4864</v>
      </c>
      <c r="BF706" s="118" t="s">
        <v>9018</v>
      </c>
      <c r="BG706" s="118" t="s">
        <v>9018</v>
      </c>
      <c r="BH706" s="118" t="s">
        <v>9347</v>
      </c>
      <c r="BI706" s="118" t="s">
        <v>9347</v>
      </c>
      <c r="BJ706" s="117" t="s">
        <v>1167</v>
      </c>
      <c r="BK706" s="120" t="str">
        <f>VLOOKUP(Vertices[[#This Row],[State]],'Sentiment Classification'!E:G,3,FALSE)</f>
        <v>North</v>
      </c>
      <c r="BL706" s="65" t="str">
        <f>REPLACE(INDEX(GroupVertices[Group], MATCH(Vertices[[#This Row],[Vertex]],GroupVertices[Vertex],0)),1,1,"")</f>
        <v>orth</v>
      </c>
    </row>
    <row r="707" spans="1:64" x14ac:dyDescent="0.25">
      <c r="A707" s="64" t="s">
        <v>4593</v>
      </c>
      <c r="B707" s="79"/>
      <c r="C707" s="79"/>
      <c r="D707" s="87"/>
      <c r="E707" s="104"/>
      <c r="F707" s="75" t="s">
        <v>5149</v>
      </c>
      <c r="G707" s="105"/>
      <c r="H707" s="77"/>
      <c r="I707" s="90"/>
      <c r="J707" s="106"/>
      <c r="K707" s="77" t="s">
        <v>7778</v>
      </c>
      <c r="L707" s="107"/>
      <c r="M707" s="101">
        <v>2795.5498046875</v>
      </c>
      <c r="N707" s="101">
        <v>3407.065673828125</v>
      </c>
      <c r="O707" s="102"/>
      <c r="P707" s="103"/>
      <c r="Q707" s="103"/>
      <c r="R707" s="73"/>
      <c r="S707" s="48">
        <v>0</v>
      </c>
      <c r="T707" s="48">
        <v>3</v>
      </c>
      <c r="U707" s="49">
        <v>967.288276</v>
      </c>
      <c r="V707" s="49">
        <v>1.838E-3</v>
      </c>
      <c r="W707" s="49">
        <v>1.4250000000000001E-3</v>
      </c>
      <c r="X707" s="49">
        <v>1.1915249999999999</v>
      </c>
      <c r="Y707" s="49">
        <v>0</v>
      </c>
      <c r="Z707" s="49">
        <v>0</v>
      </c>
      <c r="AA707" s="91">
        <v>707</v>
      </c>
      <c r="AB707" s="91"/>
      <c r="AC707" s="92"/>
      <c r="AD707" s="66" t="s">
        <v>6256</v>
      </c>
      <c r="AE707" s="66">
        <v>238</v>
      </c>
      <c r="AF707" s="66">
        <v>278</v>
      </c>
      <c r="AG707" s="66">
        <v>258</v>
      </c>
      <c r="AH707" s="66">
        <v>80</v>
      </c>
      <c r="AI707" s="66">
        <v>19800</v>
      </c>
      <c r="AJ707" s="66"/>
      <c r="AK707" s="66"/>
      <c r="AL707" s="66"/>
      <c r="AM707" s="66" t="s">
        <v>363</v>
      </c>
      <c r="AN707" s="68">
        <v>40195.160694444443</v>
      </c>
      <c r="AO707" s="66"/>
      <c r="AP707" s="66" t="b">
        <v>1</v>
      </c>
      <c r="AQ707" s="66" t="b">
        <v>0</v>
      </c>
      <c r="AR707" s="66" t="b">
        <v>1</v>
      </c>
      <c r="AS707" s="66" t="s">
        <v>297</v>
      </c>
      <c r="AT707" s="66">
        <v>4</v>
      </c>
      <c r="AU707" s="69" t="s">
        <v>409</v>
      </c>
      <c r="AV707" s="66" t="b">
        <v>0</v>
      </c>
      <c r="AW707" s="66" t="s">
        <v>423</v>
      </c>
      <c r="AX707" s="69" t="s">
        <v>7411</v>
      </c>
      <c r="AY707" s="66" t="s">
        <v>66</v>
      </c>
      <c r="AZ707" s="48" t="s">
        <v>8782</v>
      </c>
      <c r="BA707" s="48" t="s">
        <v>8782</v>
      </c>
      <c r="BB707" s="48" t="s">
        <v>525</v>
      </c>
      <c r="BC707" s="48" t="s">
        <v>525</v>
      </c>
      <c r="BD707" s="48"/>
      <c r="BE707" s="48"/>
      <c r="BF707" s="118" t="s">
        <v>9050</v>
      </c>
      <c r="BG707" s="118" t="s">
        <v>9120</v>
      </c>
      <c r="BH707" s="118" t="s">
        <v>9379</v>
      </c>
      <c r="BI707" s="118" t="s">
        <v>9442</v>
      </c>
      <c r="BJ707" s="117" t="s">
        <v>1167</v>
      </c>
      <c r="BK707" s="120" t="str">
        <f>VLOOKUP(Vertices[[#This Row],[State]],'Sentiment Classification'!E:G,3,FALSE)</f>
        <v>North</v>
      </c>
      <c r="BL707" s="65" t="str">
        <f>REPLACE(INDEX(GroupVertices[Group], MATCH(Vertices[[#This Row],[Vertex]],GroupVertices[Vertex],0)),1,1,"")</f>
        <v>orth</v>
      </c>
    </row>
    <row r="708" spans="1:64" x14ac:dyDescent="0.25">
      <c r="A708" s="64" t="s">
        <v>4644</v>
      </c>
      <c r="B708" s="79"/>
      <c r="C708" s="79"/>
      <c r="D708" s="87"/>
      <c r="E708" s="104"/>
      <c r="F708" s="75" t="s">
        <v>7057</v>
      </c>
      <c r="G708" s="105"/>
      <c r="H708" s="77"/>
      <c r="I708" s="90"/>
      <c r="J708" s="106"/>
      <c r="K708" s="77" t="s">
        <v>7779</v>
      </c>
      <c r="L708" s="107"/>
      <c r="M708" s="101">
        <v>5385.78173828125</v>
      </c>
      <c r="N708" s="101">
        <v>5605.14208984375</v>
      </c>
      <c r="O708" s="102"/>
      <c r="P708" s="103"/>
      <c r="Q708" s="103"/>
      <c r="R708" s="73"/>
      <c r="S708" s="48">
        <v>1</v>
      </c>
      <c r="T708" s="48">
        <v>0</v>
      </c>
      <c r="U708" s="49">
        <v>0</v>
      </c>
      <c r="V708" s="49">
        <v>1.323E-3</v>
      </c>
      <c r="W708" s="49">
        <v>6.2000000000000003E-5</v>
      </c>
      <c r="X708" s="49">
        <v>0.487599</v>
      </c>
      <c r="Y708" s="49">
        <v>0</v>
      </c>
      <c r="Z708" s="49">
        <v>0</v>
      </c>
      <c r="AA708" s="91">
        <v>708</v>
      </c>
      <c r="AB708" s="91"/>
      <c r="AC708" s="92"/>
      <c r="AD708" s="66" t="s">
        <v>6257</v>
      </c>
      <c r="AE708" s="66">
        <v>1951</v>
      </c>
      <c r="AF708" s="66">
        <v>81546</v>
      </c>
      <c r="AG708" s="66">
        <v>21628</v>
      </c>
      <c r="AH708" s="66">
        <v>1767</v>
      </c>
      <c r="AI708" s="66">
        <v>19800</v>
      </c>
      <c r="AJ708" s="66" t="s">
        <v>6533</v>
      </c>
      <c r="AK708" s="66" t="s">
        <v>365</v>
      </c>
      <c r="AL708" s="69" t="s">
        <v>6731</v>
      </c>
      <c r="AM708" s="66" t="s">
        <v>388</v>
      </c>
      <c r="AN708" s="68">
        <v>40319.331620370373</v>
      </c>
      <c r="AO708" s="69" t="s">
        <v>6935</v>
      </c>
      <c r="AP708" s="66" t="b">
        <v>0</v>
      </c>
      <c r="AQ708" s="66" t="b">
        <v>0</v>
      </c>
      <c r="AR708" s="66" t="b">
        <v>1</v>
      </c>
      <c r="AS708" s="66" t="s">
        <v>297</v>
      </c>
      <c r="AT708" s="66">
        <v>115</v>
      </c>
      <c r="AU708" s="69" t="s">
        <v>6976</v>
      </c>
      <c r="AV708" s="66" t="b">
        <v>1</v>
      </c>
      <c r="AW708" s="66" t="s">
        <v>423</v>
      </c>
      <c r="AX708" s="69" t="s">
        <v>7412</v>
      </c>
      <c r="AY708" s="66" t="s">
        <v>65</v>
      </c>
      <c r="AZ708" s="48"/>
      <c r="BA708" s="48"/>
      <c r="BB708" s="48"/>
      <c r="BC708" s="48"/>
      <c r="BD708" s="48"/>
      <c r="BE708" s="48"/>
      <c r="BF708" s="48"/>
      <c r="BG708" s="48"/>
      <c r="BH708" s="48"/>
      <c r="BI708" s="48"/>
      <c r="BJ708" s="117" t="s">
        <v>9452</v>
      </c>
      <c r="BK708" s="119" t="s">
        <v>9452</v>
      </c>
      <c r="BL708" s="65" t="str">
        <f>REPLACE(INDEX(GroupVertices[Group], MATCH(Vertices[[#This Row],[Vertex]],GroupVertices[Vertex],0)),1,1,"")</f>
        <v>A</v>
      </c>
    </row>
    <row r="709" spans="1:64" x14ac:dyDescent="0.25">
      <c r="A709" s="64" t="s">
        <v>4595</v>
      </c>
      <c r="B709" s="79"/>
      <c r="C709" s="79"/>
      <c r="D709" s="87"/>
      <c r="E709" s="104"/>
      <c r="F709" s="75" t="s">
        <v>5151</v>
      </c>
      <c r="G709" s="105"/>
      <c r="H709" s="77"/>
      <c r="I709" s="90"/>
      <c r="J709" s="106"/>
      <c r="K709" s="77" t="s">
        <v>7780</v>
      </c>
      <c r="L709" s="107"/>
      <c r="M709" s="101">
        <v>2334.593505859375</v>
      </c>
      <c r="N709" s="101">
        <v>3388.770751953125</v>
      </c>
      <c r="O709" s="102"/>
      <c r="P709" s="103"/>
      <c r="Q709" s="103"/>
      <c r="R709" s="73"/>
      <c r="S709" s="48">
        <v>0</v>
      </c>
      <c r="T709" s="48">
        <v>2</v>
      </c>
      <c r="U709" s="49">
        <v>0</v>
      </c>
      <c r="V709" s="49">
        <v>1.091E-3</v>
      </c>
      <c r="W709" s="49">
        <v>3.1999999999999999E-5</v>
      </c>
      <c r="X709" s="49">
        <v>0.72303200000000001</v>
      </c>
      <c r="Y709" s="49">
        <v>0.5</v>
      </c>
      <c r="Z709" s="49">
        <v>0</v>
      </c>
      <c r="AA709" s="91">
        <v>709</v>
      </c>
      <c r="AB709" s="91"/>
      <c r="AC709" s="92"/>
      <c r="AD709" s="66" t="s">
        <v>6258</v>
      </c>
      <c r="AE709" s="66">
        <v>136</v>
      </c>
      <c r="AF709" s="66">
        <v>43</v>
      </c>
      <c r="AG709" s="66">
        <v>1788</v>
      </c>
      <c r="AH709" s="66">
        <v>1560</v>
      </c>
      <c r="AI709" s="66"/>
      <c r="AJ709" s="66"/>
      <c r="AK709" s="66"/>
      <c r="AL709" s="66"/>
      <c r="AM709" s="66"/>
      <c r="AN709" s="68">
        <v>42780.696261574078</v>
      </c>
      <c r="AO709" s="66"/>
      <c r="AP709" s="66" t="b">
        <v>1</v>
      </c>
      <c r="AQ709" s="66" t="b">
        <v>0</v>
      </c>
      <c r="AR709" s="66" t="b">
        <v>0</v>
      </c>
      <c r="AS709" s="66" t="s">
        <v>659</v>
      </c>
      <c r="AT709" s="66">
        <v>0</v>
      </c>
      <c r="AU709" s="66"/>
      <c r="AV709" s="66" t="b">
        <v>0</v>
      </c>
      <c r="AW709" s="66" t="s">
        <v>423</v>
      </c>
      <c r="AX709" s="69" t="s">
        <v>7413</v>
      </c>
      <c r="AY709" s="66" t="s">
        <v>66</v>
      </c>
      <c r="AZ709" s="48"/>
      <c r="BA709" s="48"/>
      <c r="BB709" s="48"/>
      <c r="BC709" s="48"/>
      <c r="BD709" s="48" t="s">
        <v>4850</v>
      </c>
      <c r="BE709" s="48" t="s">
        <v>4850</v>
      </c>
      <c r="BF709" s="118" t="s">
        <v>8988</v>
      </c>
      <c r="BG709" s="118" t="s">
        <v>8988</v>
      </c>
      <c r="BH709" s="118" t="s">
        <v>9317</v>
      </c>
      <c r="BI709" s="118" t="s">
        <v>9317</v>
      </c>
      <c r="BJ709" s="117" t="s">
        <v>1167</v>
      </c>
      <c r="BK709" s="120" t="str">
        <f>VLOOKUP(Vertices[[#This Row],[State]],'Sentiment Classification'!E:G,3,FALSE)</f>
        <v>North</v>
      </c>
      <c r="BL709" s="65" t="str">
        <f>REPLACE(INDEX(GroupVertices[Group], MATCH(Vertices[[#This Row],[Vertex]],GroupVertices[Vertex],0)),1,1,"")</f>
        <v>orth</v>
      </c>
    </row>
    <row r="710" spans="1:64" x14ac:dyDescent="0.25">
      <c r="A710" s="64" t="s">
        <v>4596</v>
      </c>
      <c r="B710" s="79"/>
      <c r="C710" s="79"/>
      <c r="D710" s="87"/>
      <c r="E710" s="104"/>
      <c r="F710" s="75" t="s">
        <v>7058</v>
      </c>
      <c r="G710" s="105"/>
      <c r="H710" s="77"/>
      <c r="I710" s="90"/>
      <c r="J710" s="106"/>
      <c r="K710" s="77" t="s">
        <v>7781</v>
      </c>
      <c r="L710" s="107"/>
      <c r="M710" s="101">
        <v>2810.29638671875</v>
      </c>
      <c r="N710" s="101">
        <v>3563.953369140625</v>
      </c>
      <c r="O710" s="102"/>
      <c r="P710" s="103"/>
      <c r="Q710" s="103"/>
      <c r="R710" s="73"/>
      <c r="S710" s="48">
        <v>0</v>
      </c>
      <c r="T710" s="48">
        <v>1</v>
      </c>
      <c r="U710" s="49">
        <v>0</v>
      </c>
      <c r="V710" s="49">
        <v>1.374E-3</v>
      </c>
      <c r="W710" s="49">
        <v>4.1599999999999997E-4</v>
      </c>
      <c r="X710" s="49">
        <v>0.44704100000000002</v>
      </c>
      <c r="Y710" s="49">
        <v>0</v>
      </c>
      <c r="Z710" s="49">
        <v>0</v>
      </c>
      <c r="AA710" s="91">
        <v>710</v>
      </c>
      <c r="AB710" s="91"/>
      <c r="AC710" s="92"/>
      <c r="AD710" s="66" t="s">
        <v>6259</v>
      </c>
      <c r="AE710" s="66">
        <v>207</v>
      </c>
      <c r="AF710" s="66">
        <v>73</v>
      </c>
      <c r="AG710" s="66">
        <v>334</v>
      </c>
      <c r="AH710" s="66">
        <v>27</v>
      </c>
      <c r="AI710" s="66">
        <v>19800</v>
      </c>
      <c r="AJ710" s="66"/>
      <c r="AK710" s="66" t="s">
        <v>6640</v>
      </c>
      <c r="AL710" s="66"/>
      <c r="AM710" s="66" t="s">
        <v>363</v>
      </c>
      <c r="AN710" s="68">
        <v>40108.859409722223</v>
      </c>
      <c r="AO710" s="66"/>
      <c r="AP710" s="66" t="b">
        <v>1</v>
      </c>
      <c r="AQ710" s="66" t="b">
        <v>0</v>
      </c>
      <c r="AR710" s="66" t="b">
        <v>1</v>
      </c>
      <c r="AS710" s="66" t="s">
        <v>297</v>
      </c>
      <c r="AT710" s="66">
        <v>1</v>
      </c>
      <c r="AU710" s="69" t="s">
        <v>409</v>
      </c>
      <c r="AV710" s="66" t="b">
        <v>0</v>
      </c>
      <c r="AW710" s="66" t="s">
        <v>423</v>
      </c>
      <c r="AX710" s="69" t="s">
        <v>7414</v>
      </c>
      <c r="AY710" s="66" t="s">
        <v>66</v>
      </c>
      <c r="AZ710" s="48"/>
      <c r="BA710" s="48"/>
      <c r="BB710" s="48"/>
      <c r="BC710" s="48"/>
      <c r="BD710" s="48"/>
      <c r="BE710" s="48"/>
      <c r="BF710" s="118" t="s">
        <v>9051</v>
      </c>
      <c r="BG710" s="118" t="s">
        <v>9121</v>
      </c>
      <c r="BH710" s="118" t="s">
        <v>9380</v>
      </c>
      <c r="BI710" s="118" t="s">
        <v>9443</v>
      </c>
      <c r="BJ710" s="117" t="s">
        <v>1167</v>
      </c>
      <c r="BK710" s="120" t="str">
        <f>VLOOKUP(Vertices[[#This Row],[State]],'Sentiment Classification'!E:G,3,FALSE)</f>
        <v>North</v>
      </c>
      <c r="BL710" s="65" t="str">
        <f>REPLACE(INDEX(GroupVertices[Group], MATCH(Vertices[[#This Row],[Vertex]],GroupVertices[Vertex],0)),1,1,"")</f>
        <v>orth</v>
      </c>
    </row>
    <row r="711" spans="1:64" x14ac:dyDescent="0.25">
      <c r="A711" s="64" t="s">
        <v>4597</v>
      </c>
      <c r="B711" s="79"/>
      <c r="C711" s="79"/>
      <c r="D711" s="87"/>
      <c r="E711" s="104"/>
      <c r="F711" s="75" t="s">
        <v>5152</v>
      </c>
      <c r="G711" s="105"/>
      <c r="H711" s="77"/>
      <c r="I711" s="90"/>
      <c r="J711" s="106"/>
      <c r="K711" s="77" t="s">
        <v>7782</v>
      </c>
      <c r="L711" s="107"/>
      <c r="M711" s="101">
        <v>2898.26513671875</v>
      </c>
      <c r="N711" s="101">
        <v>3558.1123046875</v>
      </c>
      <c r="O711" s="102"/>
      <c r="P711" s="103"/>
      <c r="Q711" s="103"/>
      <c r="R711" s="73"/>
      <c r="S711" s="48">
        <v>0</v>
      </c>
      <c r="T711" s="48">
        <v>1</v>
      </c>
      <c r="U711" s="49">
        <v>0</v>
      </c>
      <c r="V711" s="49">
        <v>1.4840000000000001E-3</v>
      </c>
      <c r="W711" s="49">
        <v>9.9700000000000006E-4</v>
      </c>
      <c r="X711" s="49">
        <v>0.48002499999999998</v>
      </c>
      <c r="Y711" s="49">
        <v>0</v>
      </c>
      <c r="Z711" s="49">
        <v>0</v>
      </c>
      <c r="AA711" s="91">
        <v>711</v>
      </c>
      <c r="AB711" s="91"/>
      <c r="AC711" s="92"/>
      <c r="AD711" s="66" t="s">
        <v>6260</v>
      </c>
      <c r="AE711" s="66">
        <v>56</v>
      </c>
      <c r="AF711" s="66">
        <v>38</v>
      </c>
      <c r="AG711" s="66">
        <v>230</v>
      </c>
      <c r="AH711" s="66">
        <v>1456</v>
      </c>
      <c r="AI711" s="66">
        <v>19800</v>
      </c>
      <c r="AJ711" s="66"/>
      <c r="AK711" s="66" t="s">
        <v>6641</v>
      </c>
      <c r="AL711" s="66"/>
      <c r="AM711" s="66" t="s">
        <v>477</v>
      </c>
      <c r="AN711" s="68">
        <v>40126.324166666665</v>
      </c>
      <c r="AO711" s="66"/>
      <c r="AP711" s="66" t="b">
        <v>1</v>
      </c>
      <c r="AQ711" s="66" t="b">
        <v>0</v>
      </c>
      <c r="AR711" s="66" t="b">
        <v>1</v>
      </c>
      <c r="AS711" s="66" t="s">
        <v>297</v>
      </c>
      <c r="AT711" s="66">
        <v>0</v>
      </c>
      <c r="AU711" s="69" t="s">
        <v>409</v>
      </c>
      <c r="AV711" s="66" t="b">
        <v>0</v>
      </c>
      <c r="AW711" s="66" t="s">
        <v>423</v>
      </c>
      <c r="AX711" s="69" t="s">
        <v>7415</v>
      </c>
      <c r="AY711" s="66" t="s">
        <v>66</v>
      </c>
      <c r="AZ711" s="48" t="s">
        <v>4835</v>
      </c>
      <c r="BA711" s="48" t="s">
        <v>4835</v>
      </c>
      <c r="BB711" s="48" t="s">
        <v>525</v>
      </c>
      <c r="BC711" s="48" t="s">
        <v>525</v>
      </c>
      <c r="BD711" s="48" t="s">
        <v>4871</v>
      </c>
      <c r="BE711" s="48" t="s">
        <v>4871</v>
      </c>
      <c r="BF711" s="118" t="s">
        <v>9052</v>
      </c>
      <c r="BG711" s="118" t="s">
        <v>9052</v>
      </c>
      <c r="BH711" s="118" t="s">
        <v>9381</v>
      </c>
      <c r="BI711" s="118" t="s">
        <v>9381</v>
      </c>
      <c r="BJ711" s="117" t="s">
        <v>1167</v>
      </c>
      <c r="BK711" s="120" t="str">
        <f>VLOOKUP(Vertices[[#This Row],[State]],'Sentiment Classification'!E:G,3,FALSE)</f>
        <v>North</v>
      </c>
      <c r="BL711" s="65" t="str">
        <f>REPLACE(INDEX(GroupVertices[Group], MATCH(Vertices[[#This Row],[Vertex]],GroupVertices[Vertex],0)),1,1,"")</f>
        <v>orth</v>
      </c>
    </row>
    <row r="712" spans="1:64" x14ac:dyDescent="0.25">
      <c r="A712" s="64" t="s">
        <v>4598</v>
      </c>
      <c r="B712" s="79"/>
      <c r="C712" s="79"/>
      <c r="D712" s="87"/>
      <c r="E712" s="104"/>
      <c r="F712" s="75" t="s">
        <v>5153</v>
      </c>
      <c r="G712" s="105"/>
      <c r="H712" s="77"/>
      <c r="I712" s="90"/>
      <c r="J712" s="106"/>
      <c r="K712" s="77" t="s">
        <v>7783</v>
      </c>
      <c r="L712" s="107"/>
      <c r="M712" s="101">
        <v>2919.3076171875</v>
      </c>
      <c r="N712" s="101">
        <v>3467.817138671875</v>
      </c>
      <c r="O712" s="102"/>
      <c r="P712" s="103"/>
      <c r="Q712" s="103"/>
      <c r="R712" s="73"/>
      <c r="S712" s="48">
        <v>0</v>
      </c>
      <c r="T712" s="48">
        <v>1</v>
      </c>
      <c r="U712" s="49">
        <v>0</v>
      </c>
      <c r="V712" s="49">
        <v>1.374E-3</v>
      </c>
      <c r="W712" s="49">
        <v>4.1599999999999997E-4</v>
      </c>
      <c r="X712" s="49">
        <v>0.44704100000000002</v>
      </c>
      <c r="Y712" s="49">
        <v>0</v>
      </c>
      <c r="Z712" s="49">
        <v>0</v>
      </c>
      <c r="AA712" s="91">
        <v>712</v>
      </c>
      <c r="AB712" s="91"/>
      <c r="AC712" s="92"/>
      <c r="AD712" s="66" t="s">
        <v>6261</v>
      </c>
      <c r="AE712" s="66">
        <v>81</v>
      </c>
      <c r="AF712" s="66">
        <v>20</v>
      </c>
      <c r="AG712" s="66">
        <v>45</v>
      </c>
      <c r="AH712" s="66">
        <v>131</v>
      </c>
      <c r="AI712" s="66">
        <v>-25200</v>
      </c>
      <c r="AJ712" s="66" t="s">
        <v>6534</v>
      </c>
      <c r="AK712" s="66" t="s">
        <v>364</v>
      </c>
      <c r="AL712" s="66"/>
      <c r="AM712" s="66" t="s">
        <v>391</v>
      </c>
      <c r="AN712" s="68">
        <v>40679.284363425926</v>
      </c>
      <c r="AO712" s="69" t="s">
        <v>6936</v>
      </c>
      <c r="AP712" s="66" t="b">
        <v>0</v>
      </c>
      <c r="AQ712" s="66" t="b">
        <v>0</v>
      </c>
      <c r="AR712" s="66" t="b">
        <v>0</v>
      </c>
      <c r="AS712" s="66" t="s">
        <v>297</v>
      </c>
      <c r="AT712" s="66">
        <v>0</v>
      </c>
      <c r="AU712" s="69" t="s">
        <v>409</v>
      </c>
      <c r="AV712" s="66" t="b">
        <v>0</v>
      </c>
      <c r="AW712" s="66" t="s">
        <v>423</v>
      </c>
      <c r="AX712" s="69" t="s">
        <v>7416</v>
      </c>
      <c r="AY712" s="66" t="s">
        <v>66</v>
      </c>
      <c r="AZ712" s="48"/>
      <c r="BA712" s="48"/>
      <c r="BB712" s="48"/>
      <c r="BC712" s="48"/>
      <c r="BD712" s="48"/>
      <c r="BE712" s="48"/>
      <c r="BF712" s="118" t="s">
        <v>9053</v>
      </c>
      <c r="BG712" s="118" t="s">
        <v>9053</v>
      </c>
      <c r="BH712" s="118" t="s">
        <v>9382</v>
      </c>
      <c r="BI712" s="118" t="s">
        <v>9382</v>
      </c>
      <c r="BJ712" s="117" t="s">
        <v>1167</v>
      </c>
      <c r="BK712" s="120" t="str">
        <f>VLOOKUP(Vertices[[#This Row],[State]],'Sentiment Classification'!E:G,3,FALSE)</f>
        <v>North</v>
      </c>
      <c r="BL712" s="65" t="str">
        <f>REPLACE(INDEX(GroupVertices[Group], MATCH(Vertices[[#This Row],[Vertex]],GroupVertices[Vertex],0)),1,1,"")</f>
        <v>orth</v>
      </c>
    </row>
    <row r="713" spans="1:64" x14ac:dyDescent="0.25">
      <c r="A713" s="64" t="s">
        <v>4599</v>
      </c>
      <c r="B713" s="79"/>
      <c r="C713" s="79"/>
      <c r="D713" s="87"/>
      <c r="E713" s="104"/>
      <c r="F713" s="75" t="s">
        <v>5154</v>
      </c>
      <c r="G713" s="105"/>
      <c r="H713" s="77"/>
      <c r="I713" s="90"/>
      <c r="J713" s="106"/>
      <c r="K713" s="77" t="s">
        <v>7784</v>
      </c>
      <c r="L713" s="107"/>
      <c r="M713" s="101">
        <v>6250.84228515625</v>
      </c>
      <c r="N713" s="101">
        <v>9397.86328125</v>
      </c>
      <c r="O713" s="102"/>
      <c r="P713" s="103"/>
      <c r="Q713" s="103"/>
      <c r="R713" s="73"/>
      <c r="S713" s="48"/>
      <c r="T713" s="48"/>
      <c r="U713" s="49"/>
      <c r="V713" s="49"/>
      <c r="W713" s="49"/>
      <c r="X713" s="49"/>
      <c r="Y713" s="49"/>
      <c r="Z713" s="49"/>
      <c r="AA713" s="91">
        <v>713</v>
      </c>
      <c r="AB713" s="91"/>
      <c r="AC713" s="92"/>
      <c r="AD713" s="66" t="s">
        <v>6262</v>
      </c>
      <c r="AE713" s="66">
        <v>10</v>
      </c>
      <c r="AF713" s="66">
        <v>100</v>
      </c>
      <c r="AG713" s="66">
        <v>1646</v>
      </c>
      <c r="AH713" s="66">
        <v>1803</v>
      </c>
      <c r="AI713" s="66"/>
      <c r="AJ713" s="66" t="s">
        <v>6535</v>
      </c>
      <c r="AK713" s="66" t="s">
        <v>366</v>
      </c>
      <c r="AL713" s="69" t="s">
        <v>6732</v>
      </c>
      <c r="AM713" s="66"/>
      <c r="AN713" s="68">
        <v>40075.284328703703</v>
      </c>
      <c r="AO713" s="69" t="s">
        <v>6937</v>
      </c>
      <c r="AP713" s="66" t="b">
        <v>0</v>
      </c>
      <c r="AQ713" s="66" t="b">
        <v>0</v>
      </c>
      <c r="AR713" s="66" t="b">
        <v>1</v>
      </c>
      <c r="AS713" s="66" t="s">
        <v>297</v>
      </c>
      <c r="AT713" s="66">
        <v>2</v>
      </c>
      <c r="AU713" s="69" t="s">
        <v>409</v>
      </c>
      <c r="AV713" s="66" t="b">
        <v>0</v>
      </c>
      <c r="AW713" s="66" t="s">
        <v>423</v>
      </c>
      <c r="AX713" s="69" t="s">
        <v>7417</v>
      </c>
      <c r="AY713" s="66" t="s">
        <v>66</v>
      </c>
      <c r="AZ713" s="48"/>
      <c r="BA713" s="48"/>
      <c r="BB713" s="48"/>
      <c r="BC713" s="48"/>
      <c r="BD713" s="48"/>
      <c r="BE713" s="48"/>
      <c r="BF713" s="118"/>
      <c r="BG713" s="118"/>
      <c r="BH713" s="118"/>
      <c r="BI713" s="118"/>
      <c r="BJ713" s="117" t="s">
        <v>1167</v>
      </c>
      <c r="BK713" s="120" t="str">
        <f>VLOOKUP(Vertices[[#This Row],[State]],'Sentiment Classification'!E:G,3,FALSE)</f>
        <v>North</v>
      </c>
      <c r="BL713" s="65" t="s">
        <v>9475</v>
      </c>
    </row>
    <row r="714" spans="1:64" x14ac:dyDescent="0.25">
      <c r="A714" s="64" t="s">
        <v>4600</v>
      </c>
      <c r="B714" s="79"/>
      <c r="C714" s="79"/>
      <c r="D714" s="87"/>
      <c r="E714" s="104"/>
      <c r="F714" s="75" t="s">
        <v>5155</v>
      </c>
      <c r="G714" s="105"/>
      <c r="H714" s="77"/>
      <c r="I714" s="90"/>
      <c r="J714" s="106"/>
      <c r="K714" s="77" t="s">
        <v>7785</v>
      </c>
      <c r="L714" s="107"/>
      <c r="M714" s="101">
        <v>6190.01220703125</v>
      </c>
      <c r="N714" s="101">
        <v>9258.71484375</v>
      </c>
      <c r="O714" s="102"/>
      <c r="P714" s="103"/>
      <c r="Q714" s="103"/>
      <c r="R714" s="73"/>
      <c r="S714" s="48"/>
      <c r="T714" s="48"/>
      <c r="U714" s="49"/>
      <c r="V714" s="49"/>
      <c r="W714" s="49"/>
      <c r="X714" s="49"/>
      <c r="Y714" s="49"/>
      <c r="Z714" s="49"/>
      <c r="AA714" s="91">
        <v>714</v>
      </c>
      <c r="AB714" s="91"/>
      <c r="AC714" s="92"/>
      <c r="AD714" s="66" t="s">
        <v>6263</v>
      </c>
      <c r="AE714" s="66">
        <v>64</v>
      </c>
      <c r="AF714" s="66">
        <v>58</v>
      </c>
      <c r="AG714" s="66">
        <v>1870</v>
      </c>
      <c r="AH714" s="66">
        <v>129</v>
      </c>
      <c r="AI714" s="66">
        <v>19800</v>
      </c>
      <c r="AJ714" s="66" t="s">
        <v>6536</v>
      </c>
      <c r="AK714" s="66" t="s">
        <v>1175</v>
      </c>
      <c r="AL714" s="66"/>
      <c r="AM714" s="66" t="s">
        <v>363</v>
      </c>
      <c r="AN714" s="68">
        <v>40782.608576388891</v>
      </c>
      <c r="AO714" s="69" t="s">
        <v>6938</v>
      </c>
      <c r="AP714" s="66" t="b">
        <v>0</v>
      </c>
      <c r="AQ714" s="66" t="b">
        <v>0</v>
      </c>
      <c r="AR714" s="66" t="b">
        <v>0</v>
      </c>
      <c r="AS714" s="66" t="s">
        <v>297</v>
      </c>
      <c r="AT714" s="66">
        <v>4</v>
      </c>
      <c r="AU714" s="69" t="s">
        <v>1253</v>
      </c>
      <c r="AV714" s="66" t="b">
        <v>0</v>
      </c>
      <c r="AW714" s="66" t="s">
        <v>423</v>
      </c>
      <c r="AX714" s="69" t="s">
        <v>7418</v>
      </c>
      <c r="AY714" s="66" t="s">
        <v>66</v>
      </c>
      <c r="AZ714" s="48"/>
      <c r="BA714" s="48"/>
      <c r="BB714" s="48"/>
      <c r="BC714" s="48"/>
      <c r="BD714" s="48"/>
      <c r="BE714" s="48"/>
      <c r="BF714" s="118"/>
      <c r="BG714" s="118"/>
      <c r="BH714" s="118"/>
      <c r="BI714" s="118"/>
      <c r="BJ714" s="117" t="s">
        <v>1167</v>
      </c>
      <c r="BK714" s="120" t="str">
        <f>VLOOKUP(Vertices[[#This Row],[State]],'Sentiment Classification'!E:G,3,FALSE)</f>
        <v>North</v>
      </c>
      <c r="BL714" s="65" t="s">
        <v>9475</v>
      </c>
    </row>
    <row r="715" spans="1:64" x14ac:dyDescent="0.25">
      <c r="A715" s="64" t="s">
        <v>4601</v>
      </c>
      <c r="B715" s="79"/>
      <c r="C715" s="79"/>
      <c r="D715" s="87"/>
      <c r="E715" s="104"/>
      <c r="F715" s="75" t="s">
        <v>5156</v>
      </c>
      <c r="G715" s="105"/>
      <c r="H715" s="77"/>
      <c r="I715" s="90"/>
      <c r="J715" s="106"/>
      <c r="K715" s="77" t="s">
        <v>7786</v>
      </c>
      <c r="L715" s="107"/>
      <c r="M715" s="101">
        <v>2708.977783203125</v>
      </c>
      <c r="N715" s="101">
        <v>3327.73486328125</v>
      </c>
      <c r="O715" s="102"/>
      <c r="P715" s="103"/>
      <c r="Q715" s="103"/>
      <c r="R715" s="73"/>
      <c r="S715" s="48">
        <v>0</v>
      </c>
      <c r="T715" s="48">
        <v>1</v>
      </c>
      <c r="U715" s="49">
        <v>0</v>
      </c>
      <c r="V715" s="49">
        <v>1.4840000000000001E-3</v>
      </c>
      <c r="W715" s="49">
        <v>9.9700000000000006E-4</v>
      </c>
      <c r="X715" s="49">
        <v>0.48002499999999998</v>
      </c>
      <c r="Y715" s="49">
        <v>0</v>
      </c>
      <c r="Z715" s="49">
        <v>0</v>
      </c>
      <c r="AA715" s="91">
        <v>715</v>
      </c>
      <c r="AB715" s="91"/>
      <c r="AC715" s="92"/>
      <c r="AD715" s="66" t="s">
        <v>6264</v>
      </c>
      <c r="AE715" s="66">
        <v>117</v>
      </c>
      <c r="AF715" s="66">
        <v>11</v>
      </c>
      <c r="AG715" s="66">
        <v>15</v>
      </c>
      <c r="AH715" s="66">
        <v>1</v>
      </c>
      <c r="AI715" s="66"/>
      <c r="AJ715" s="66" t="s">
        <v>6537</v>
      </c>
      <c r="AK715" s="66" t="s">
        <v>363</v>
      </c>
      <c r="AL715" s="66"/>
      <c r="AM715" s="66"/>
      <c r="AN715" s="68">
        <v>41874.603460648148</v>
      </c>
      <c r="AO715" s="66"/>
      <c r="AP715" s="66" t="b">
        <v>1</v>
      </c>
      <c r="AQ715" s="66" t="b">
        <v>0</v>
      </c>
      <c r="AR715" s="66" t="b">
        <v>0</v>
      </c>
      <c r="AS715" s="66" t="s">
        <v>297</v>
      </c>
      <c r="AT715" s="66">
        <v>0</v>
      </c>
      <c r="AU715" s="69" t="s">
        <v>409</v>
      </c>
      <c r="AV715" s="66" t="b">
        <v>0</v>
      </c>
      <c r="AW715" s="66" t="s">
        <v>423</v>
      </c>
      <c r="AX715" s="69" t="s">
        <v>7419</v>
      </c>
      <c r="AY715" s="66" t="s">
        <v>66</v>
      </c>
      <c r="AZ715" s="48"/>
      <c r="BA715" s="48"/>
      <c r="BB715" s="48"/>
      <c r="BC715" s="48"/>
      <c r="BD715" s="48"/>
      <c r="BE715" s="48"/>
      <c r="BF715" s="118" t="s">
        <v>9054</v>
      </c>
      <c r="BG715" s="118" t="s">
        <v>9122</v>
      </c>
      <c r="BH715" s="118" t="s">
        <v>9383</v>
      </c>
      <c r="BI715" s="118" t="s">
        <v>9444</v>
      </c>
      <c r="BJ715" s="117" t="s">
        <v>1167</v>
      </c>
      <c r="BK715" s="120" t="str">
        <f>VLOOKUP(Vertices[[#This Row],[State]],'Sentiment Classification'!E:G,3,FALSE)</f>
        <v>North</v>
      </c>
      <c r="BL715" s="65" t="str">
        <f>REPLACE(INDEX(GroupVertices[Group], MATCH(Vertices[[#This Row],[Vertex]],GroupVertices[Vertex],0)),1,1,"")</f>
        <v>orth</v>
      </c>
    </row>
    <row r="716" spans="1:64" x14ac:dyDescent="0.25">
      <c r="A716" s="64" t="s">
        <v>4602</v>
      </c>
      <c r="B716" s="79"/>
      <c r="C716" s="79"/>
      <c r="D716" s="87"/>
      <c r="E716" s="104"/>
      <c r="F716" s="75" t="s">
        <v>418</v>
      </c>
      <c r="G716" s="105"/>
      <c r="H716" s="77"/>
      <c r="I716" s="90"/>
      <c r="J716" s="106"/>
      <c r="K716" s="77" t="s">
        <v>8629</v>
      </c>
      <c r="L716" s="107"/>
      <c r="M716" s="101">
        <v>5897.93701171875</v>
      </c>
      <c r="N716" s="101">
        <v>9296.7744140625</v>
      </c>
      <c r="O716" s="102"/>
      <c r="P716" s="103"/>
      <c r="Q716" s="103"/>
      <c r="R716" s="73"/>
      <c r="S716" s="48"/>
      <c r="T716" s="48"/>
      <c r="U716" s="49"/>
      <c r="V716" s="49"/>
      <c r="W716" s="49"/>
      <c r="X716" s="49"/>
      <c r="Y716" s="49"/>
      <c r="Z716" s="49"/>
      <c r="AA716" s="91">
        <v>716</v>
      </c>
      <c r="AB716" s="91"/>
      <c r="AC716" s="92"/>
      <c r="AD716" s="66" t="s">
        <v>6265</v>
      </c>
      <c r="AE716" s="66">
        <v>6</v>
      </c>
      <c r="AF716" s="66">
        <v>0</v>
      </c>
      <c r="AG716" s="66">
        <v>7</v>
      </c>
      <c r="AH716" s="66">
        <v>0</v>
      </c>
      <c r="AI716" s="66"/>
      <c r="AJ716" s="66"/>
      <c r="AK716" s="66"/>
      <c r="AL716" s="66"/>
      <c r="AM716" s="66"/>
      <c r="AN716" s="68">
        <v>42780.112025462964</v>
      </c>
      <c r="AO716" s="66"/>
      <c r="AP716" s="66" t="b">
        <v>1</v>
      </c>
      <c r="AQ716" s="66" t="b">
        <v>1</v>
      </c>
      <c r="AR716" s="66" t="b">
        <v>0</v>
      </c>
      <c r="AS716" s="66" t="s">
        <v>297</v>
      </c>
      <c r="AT716" s="66">
        <v>0</v>
      </c>
      <c r="AU716" s="66"/>
      <c r="AV716" s="66" t="b">
        <v>0</v>
      </c>
      <c r="AW716" s="66" t="s">
        <v>423</v>
      </c>
      <c r="AX716" s="69" t="s">
        <v>7420</v>
      </c>
      <c r="AY716" s="66" t="s">
        <v>66</v>
      </c>
      <c r="AZ716" s="48"/>
      <c r="BA716" s="48"/>
      <c r="BB716" s="48"/>
      <c r="BC716" s="48"/>
      <c r="BD716" s="48"/>
      <c r="BE716" s="48"/>
      <c r="BF716" s="118"/>
      <c r="BG716" s="118"/>
      <c r="BH716" s="118"/>
      <c r="BI716" s="118"/>
      <c r="BJ716" s="117" t="s">
        <v>1167</v>
      </c>
      <c r="BK716" s="120" t="str">
        <f>VLOOKUP(Vertices[[#This Row],[State]],'Sentiment Classification'!E:G,3,FALSE)</f>
        <v>North</v>
      </c>
      <c r="BL716" s="65" t="s">
        <v>9475</v>
      </c>
    </row>
    <row r="717" spans="1:64" x14ac:dyDescent="0.25">
      <c r="A717" s="64" t="s">
        <v>4603</v>
      </c>
      <c r="B717" s="79"/>
      <c r="C717" s="79"/>
      <c r="D717" s="87"/>
      <c r="E717" s="104"/>
      <c r="F717" s="75" t="s">
        <v>5157</v>
      </c>
      <c r="G717" s="105"/>
      <c r="H717" s="77"/>
      <c r="I717" s="90"/>
      <c r="J717" s="106"/>
      <c r="K717" s="77" t="s">
        <v>7787</v>
      </c>
      <c r="L717" s="107"/>
      <c r="M717" s="101">
        <v>5690.90380859375</v>
      </c>
      <c r="N717" s="101">
        <v>9327.611328125</v>
      </c>
      <c r="O717" s="102"/>
      <c r="P717" s="103"/>
      <c r="Q717" s="103"/>
      <c r="R717" s="73"/>
      <c r="S717" s="48"/>
      <c r="T717" s="48"/>
      <c r="U717" s="49"/>
      <c r="V717" s="49"/>
      <c r="W717" s="49"/>
      <c r="X717" s="49"/>
      <c r="Y717" s="49"/>
      <c r="Z717" s="49"/>
      <c r="AA717" s="91">
        <v>717</v>
      </c>
      <c r="AB717" s="91"/>
      <c r="AC717" s="92"/>
      <c r="AD717" s="66" t="s">
        <v>6266</v>
      </c>
      <c r="AE717" s="66">
        <v>2289</v>
      </c>
      <c r="AF717" s="66">
        <v>428</v>
      </c>
      <c r="AG717" s="66">
        <v>38908</v>
      </c>
      <c r="AH717" s="66">
        <v>93364</v>
      </c>
      <c r="AI717" s="66"/>
      <c r="AJ717" s="66" t="s">
        <v>6538</v>
      </c>
      <c r="AK717" s="66" t="s">
        <v>363</v>
      </c>
      <c r="AL717" s="69" t="s">
        <v>6733</v>
      </c>
      <c r="AM717" s="66"/>
      <c r="AN717" s="68">
        <v>41290.427685185183</v>
      </c>
      <c r="AO717" s="69" t="s">
        <v>6939</v>
      </c>
      <c r="AP717" s="66" t="b">
        <v>0</v>
      </c>
      <c r="AQ717" s="66" t="b">
        <v>0</v>
      </c>
      <c r="AR717" s="66" t="b">
        <v>1</v>
      </c>
      <c r="AS717" s="66" t="s">
        <v>297</v>
      </c>
      <c r="AT717" s="66">
        <v>17</v>
      </c>
      <c r="AU717" s="69" t="s">
        <v>1947</v>
      </c>
      <c r="AV717" s="66" t="b">
        <v>0</v>
      </c>
      <c r="AW717" s="66" t="s">
        <v>423</v>
      </c>
      <c r="AX717" s="69" t="s">
        <v>7421</v>
      </c>
      <c r="AY717" s="66" t="s">
        <v>66</v>
      </c>
      <c r="AZ717" s="48"/>
      <c r="BA717" s="48"/>
      <c r="BB717" s="48"/>
      <c r="BC717" s="48"/>
      <c r="BD717" s="48"/>
      <c r="BE717" s="48"/>
      <c r="BF717" s="118"/>
      <c r="BG717" s="118"/>
      <c r="BH717" s="118"/>
      <c r="BI717" s="118"/>
      <c r="BJ717" s="117" t="s">
        <v>1167</v>
      </c>
      <c r="BK717" s="120" t="str">
        <f>VLOOKUP(Vertices[[#This Row],[State]],'Sentiment Classification'!E:G,3,FALSE)</f>
        <v>North</v>
      </c>
      <c r="BL717" s="65" t="s">
        <v>9475</v>
      </c>
    </row>
    <row r="718" spans="1:64" x14ac:dyDescent="0.25">
      <c r="A718" s="64" t="s">
        <v>4604</v>
      </c>
      <c r="B718" s="79"/>
      <c r="C718" s="79"/>
      <c r="D718" s="87"/>
      <c r="E718" s="104"/>
      <c r="F718" s="75" t="s">
        <v>5158</v>
      </c>
      <c r="G718" s="105"/>
      <c r="H718" s="77"/>
      <c r="I718" s="90"/>
      <c r="J718" s="106"/>
      <c r="K718" s="77" t="s">
        <v>7788</v>
      </c>
      <c r="L718" s="107"/>
      <c r="M718" s="101">
        <v>6054.43359375</v>
      </c>
      <c r="N718" s="101">
        <v>8987.1767578125</v>
      </c>
      <c r="O718" s="102"/>
      <c r="P718" s="103"/>
      <c r="Q718" s="103"/>
      <c r="R718" s="73"/>
      <c r="S718" s="48"/>
      <c r="T718" s="48"/>
      <c r="U718" s="49"/>
      <c r="V718" s="49"/>
      <c r="W718" s="49"/>
      <c r="X718" s="49"/>
      <c r="Y718" s="49"/>
      <c r="Z718" s="49"/>
      <c r="AA718" s="91">
        <v>718</v>
      </c>
      <c r="AB718" s="91"/>
      <c r="AC718" s="92"/>
      <c r="AD718" s="66" t="s">
        <v>6267</v>
      </c>
      <c r="AE718" s="66">
        <v>188</v>
      </c>
      <c r="AF718" s="66">
        <v>906</v>
      </c>
      <c r="AG718" s="66">
        <v>19026</v>
      </c>
      <c r="AH718" s="66">
        <v>10406</v>
      </c>
      <c r="AI718" s="66">
        <v>-25200</v>
      </c>
      <c r="AJ718" s="66" t="s">
        <v>6539</v>
      </c>
      <c r="AK718" s="66" t="s">
        <v>6642</v>
      </c>
      <c r="AL718" s="66"/>
      <c r="AM718" s="66" t="s">
        <v>391</v>
      </c>
      <c r="AN718" s="68">
        <v>42162.622256944444</v>
      </c>
      <c r="AO718" s="69" t="s">
        <v>6940</v>
      </c>
      <c r="AP718" s="66" t="b">
        <v>1</v>
      </c>
      <c r="AQ718" s="66" t="b">
        <v>0</v>
      </c>
      <c r="AR718" s="66" t="b">
        <v>1</v>
      </c>
      <c r="AS718" s="66" t="s">
        <v>297</v>
      </c>
      <c r="AT718" s="66">
        <v>16</v>
      </c>
      <c r="AU718" s="69" t="s">
        <v>409</v>
      </c>
      <c r="AV718" s="66" t="b">
        <v>0</v>
      </c>
      <c r="AW718" s="66" t="s">
        <v>423</v>
      </c>
      <c r="AX718" s="69" t="s">
        <v>7422</v>
      </c>
      <c r="AY718" s="66" t="s">
        <v>66</v>
      </c>
      <c r="AZ718" s="48"/>
      <c r="BA718" s="48"/>
      <c r="BB718" s="48"/>
      <c r="BC718" s="48"/>
      <c r="BD718" s="48"/>
      <c r="BE718" s="48"/>
      <c r="BF718" s="118"/>
      <c r="BG718" s="118"/>
      <c r="BH718" s="118"/>
      <c r="BI718" s="118"/>
      <c r="BJ718" s="117" t="s">
        <v>1167</v>
      </c>
      <c r="BK718" s="120" t="str">
        <f>VLOOKUP(Vertices[[#This Row],[State]],'Sentiment Classification'!E:G,3,FALSE)</f>
        <v>North</v>
      </c>
      <c r="BL718" s="65" t="s">
        <v>9475</v>
      </c>
    </row>
    <row r="719" spans="1:64" x14ac:dyDescent="0.25">
      <c r="A719" s="80" t="s">
        <v>4605</v>
      </c>
      <c r="B719" s="86"/>
      <c r="C719" s="86"/>
      <c r="D719" s="94"/>
      <c r="E719" s="96"/>
      <c r="F719" s="76" t="s">
        <v>7059</v>
      </c>
      <c r="G719" s="86"/>
      <c r="H719" s="78"/>
      <c r="I719" s="97"/>
      <c r="J719" s="97"/>
      <c r="K719" s="78" t="s">
        <v>7789</v>
      </c>
      <c r="L719" s="108"/>
      <c r="M719" s="109">
        <v>2805.370849609375</v>
      </c>
      <c r="N719" s="109">
        <v>3341.7607421875</v>
      </c>
      <c r="O719" s="110"/>
      <c r="P719" s="111"/>
      <c r="Q719" s="111"/>
      <c r="R719" s="74"/>
      <c r="S719" s="48">
        <v>0</v>
      </c>
      <c r="T719" s="48">
        <v>1</v>
      </c>
      <c r="U719" s="49">
        <v>0</v>
      </c>
      <c r="V719" s="49">
        <v>1.4840000000000001E-3</v>
      </c>
      <c r="W719" s="49">
        <v>9.9700000000000006E-4</v>
      </c>
      <c r="X719" s="49">
        <v>0.48002499999999998</v>
      </c>
      <c r="Y719" s="49">
        <v>0</v>
      </c>
      <c r="Z719" s="49">
        <v>0</v>
      </c>
      <c r="AA719" s="112">
        <v>719</v>
      </c>
      <c r="AB719" s="112"/>
      <c r="AC719" s="99"/>
      <c r="AD719" s="81" t="s">
        <v>6268</v>
      </c>
      <c r="AE719" s="81">
        <v>298</v>
      </c>
      <c r="AF719" s="81">
        <v>83</v>
      </c>
      <c r="AG719" s="81">
        <v>375</v>
      </c>
      <c r="AH719" s="81">
        <v>11</v>
      </c>
      <c r="AI719" s="81"/>
      <c r="AJ719" s="81"/>
      <c r="AK719" s="81" t="s">
        <v>363</v>
      </c>
      <c r="AL719" s="81"/>
      <c r="AM719" s="81"/>
      <c r="AN719" s="83">
        <v>41603.385821759257</v>
      </c>
      <c r="AO719" s="84" t="s">
        <v>6941</v>
      </c>
      <c r="AP719" s="81" t="b">
        <v>1</v>
      </c>
      <c r="AQ719" s="81" t="b">
        <v>0</v>
      </c>
      <c r="AR719" s="81" t="b">
        <v>1</v>
      </c>
      <c r="AS719" s="81" t="s">
        <v>297</v>
      </c>
      <c r="AT719" s="81">
        <v>0</v>
      </c>
      <c r="AU719" s="84" t="s">
        <v>409</v>
      </c>
      <c r="AV719" s="81" t="b">
        <v>0</v>
      </c>
      <c r="AW719" s="81" t="s">
        <v>423</v>
      </c>
      <c r="AX719" s="84" t="s">
        <v>7423</v>
      </c>
      <c r="AY719" s="81" t="s">
        <v>66</v>
      </c>
      <c r="AZ719" s="48"/>
      <c r="BA719" s="48"/>
      <c r="BB719" s="48"/>
      <c r="BC719" s="48"/>
      <c r="BD719" s="48"/>
      <c r="BE719" s="48"/>
      <c r="BF719" s="118" t="s">
        <v>9055</v>
      </c>
      <c r="BG719" s="118" t="s">
        <v>9055</v>
      </c>
      <c r="BH719" s="118" t="s">
        <v>9384</v>
      </c>
      <c r="BI719" s="118" t="s">
        <v>9384</v>
      </c>
      <c r="BJ719" s="117" t="s">
        <v>1167</v>
      </c>
      <c r="BK719" s="120" t="str">
        <f>VLOOKUP(Vertices[[#This Row],[State]],'Sentiment Classification'!E:G,3,FALSE)</f>
        <v>North</v>
      </c>
      <c r="BL719" s="65" t="str">
        <f>REPLACE(INDEX(GroupVertices[Group], MATCH(Vertices[[#This Row],[Vertex]],GroupVertices[Vertex],0)),1,1,"")</f>
        <v>orth</v>
      </c>
    </row>
    <row r="720" spans="1:64" x14ac:dyDescent="0.25">
      <c r="A720" s="64" t="s">
        <v>7794</v>
      </c>
      <c r="B720" s="79"/>
      <c r="C720" s="79"/>
      <c r="D720" s="87"/>
      <c r="E720" s="104"/>
      <c r="F720" s="75" t="s">
        <v>7804</v>
      </c>
      <c r="G720" s="105"/>
      <c r="H720" s="77"/>
      <c r="I720" s="90"/>
      <c r="J720" s="106"/>
      <c r="K720" s="77" t="s">
        <v>7863</v>
      </c>
      <c r="L720" s="107"/>
      <c r="M720" s="101">
        <v>672.23638916015625</v>
      </c>
      <c r="N720" s="101">
        <v>8841.373046875</v>
      </c>
      <c r="O720" s="102"/>
      <c r="P720" s="103"/>
      <c r="Q720" s="103"/>
      <c r="R720" s="73"/>
      <c r="S720" s="48">
        <v>0</v>
      </c>
      <c r="T720" s="48">
        <v>2</v>
      </c>
      <c r="U720" s="49">
        <v>2</v>
      </c>
      <c r="V720" s="49">
        <v>0.5</v>
      </c>
      <c r="W720" s="49">
        <v>0</v>
      </c>
      <c r="X720" s="49">
        <v>1.4594579999999999</v>
      </c>
      <c r="Y720" s="49">
        <v>0</v>
      </c>
      <c r="Z720" s="49">
        <v>0</v>
      </c>
      <c r="AA720" s="91">
        <v>720</v>
      </c>
      <c r="AB720" s="91"/>
      <c r="AC720" s="92"/>
      <c r="AD720" s="66" t="s">
        <v>7819</v>
      </c>
      <c r="AE720" s="66">
        <v>162</v>
      </c>
      <c r="AF720" s="66">
        <v>284</v>
      </c>
      <c r="AG720" s="66">
        <v>2215</v>
      </c>
      <c r="AH720" s="66">
        <v>322</v>
      </c>
      <c r="AI720" s="66"/>
      <c r="AJ720" s="66" t="s">
        <v>7825</v>
      </c>
      <c r="AK720" s="66" t="s">
        <v>7832</v>
      </c>
      <c r="AL720" s="66"/>
      <c r="AM720" s="66"/>
      <c r="AN720" s="68">
        <v>42177.549618055556</v>
      </c>
      <c r="AO720" s="69" t="s">
        <v>7841</v>
      </c>
      <c r="AP720" s="66" t="b">
        <v>1</v>
      </c>
      <c r="AQ720" s="66" t="b">
        <v>0</v>
      </c>
      <c r="AR720" s="66" t="b">
        <v>1</v>
      </c>
      <c r="AS720" s="66" t="s">
        <v>297</v>
      </c>
      <c r="AT720" s="66">
        <v>1</v>
      </c>
      <c r="AU720" s="69" t="s">
        <v>409</v>
      </c>
      <c r="AV720" s="66" t="b">
        <v>0</v>
      </c>
      <c r="AW720" s="66" t="s">
        <v>423</v>
      </c>
      <c r="AX720" s="69" t="s">
        <v>7856</v>
      </c>
      <c r="AY720" s="66" t="s">
        <v>66</v>
      </c>
      <c r="AZ720" s="48"/>
      <c r="BA720" s="48"/>
      <c r="BB720" s="48"/>
      <c r="BC720" s="48"/>
      <c r="BD720" s="48"/>
      <c r="BE720" s="48"/>
      <c r="BF720" s="118" t="s">
        <v>9056</v>
      </c>
      <c r="BG720" s="118" t="s">
        <v>9056</v>
      </c>
      <c r="BH720" s="118" t="s">
        <v>9385</v>
      </c>
      <c r="BI720" s="118" t="s">
        <v>9385</v>
      </c>
      <c r="BJ720" s="117" t="s">
        <v>484</v>
      </c>
      <c r="BK720" s="120" t="str">
        <f>VLOOKUP(Vertices[[#This Row],[State]],'Sentiment Classification'!E:G,3,FALSE)</f>
        <v>East</v>
      </c>
      <c r="BL720" s="65" t="str">
        <f>REPLACE(INDEX(GroupVertices[Group], MATCH(Vertices[[#This Row],[Vertex]],GroupVertices[Vertex],0)),1,1,"")</f>
        <v>ast</v>
      </c>
    </row>
    <row r="721" spans="1:64" x14ac:dyDescent="0.25">
      <c r="A721" s="64" t="s">
        <v>7797</v>
      </c>
      <c r="B721" s="79"/>
      <c r="C721" s="79"/>
      <c r="D721" s="87"/>
      <c r="E721" s="104"/>
      <c r="F721" s="75" t="s">
        <v>7852</v>
      </c>
      <c r="G721" s="105"/>
      <c r="H721" s="77"/>
      <c r="I721" s="90"/>
      <c r="J721" s="106"/>
      <c r="K721" s="77" t="s">
        <v>7864</v>
      </c>
      <c r="L721" s="107"/>
      <c r="M721" s="101">
        <v>547.12664794921875</v>
      </c>
      <c r="N721" s="101">
        <v>8692.62109375</v>
      </c>
      <c r="O721" s="102"/>
      <c r="P721" s="103"/>
      <c r="Q721" s="103"/>
      <c r="R721" s="73"/>
      <c r="S721" s="48">
        <v>1</v>
      </c>
      <c r="T721" s="48">
        <v>0</v>
      </c>
      <c r="U721" s="49">
        <v>0</v>
      </c>
      <c r="V721" s="49">
        <v>0.33333299999999999</v>
      </c>
      <c r="W721" s="49">
        <v>0</v>
      </c>
      <c r="X721" s="49">
        <v>0.77027000000000001</v>
      </c>
      <c r="Y721" s="49">
        <v>0</v>
      </c>
      <c r="Z721" s="49">
        <v>0</v>
      </c>
      <c r="AA721" s="91">
        <v>721</v>
      </c>
      <c r="AB721" s="91"/>
      <c r="AC721" s="92"/>
      <c r="AD721" s="66" t="s">
        <v>7820</v>
      </c>
      <c r="AE721" s="66">
        <v>405</v>
      </c>
      <c r="AF721" s="66">
        <v>683</v>
      </c>
      <c r="AG721" s="66">
        <v>23583</v>
      </c>
      <c r="AH721" s="66">
        <v>3855</v>
      </c>
      <c r="AI721" s="66">
        <v>-28800</v>
      </c>
      <c r="AJ721" s="66" t="s">
        <v>7826</v>
      </c>
      <c r="AK721" s="66" t="s">
        <v>7833</v>
      </c>
      <c r="AL721" s="66"/>
      <c r="AM721" s="66" t="s">
        <v>2683</v>
      </c>
      <c r="AN721" s="68">
        <v>40730.574895833335</v>
      </c>
      <c r="AO721" s="69" t="s">
        <v>7842</v>
      </c>
      <c r="AP721" s="66" t="b">
        <v>0</v>
      </c>
      <c r="AQ721" s="66" t="b">
        <v>0</v>
      </c>
      <c r="AR721" s="66" t="b">
        <v>1</v>
      </c>
      <c r="AS721" s="66" t="s">
        <v>297</v>
      </c>
      <c r="AT721" s="66">
        <v>0</v>
      </c>
      <c r="AU721" s="69" t="s">
        <v>7849</v>
      </c>
      <c r="AV721" s="66" t="b">
        <v>0</v>
      </c>
      <c r="AW721" s="66" t="s">
        <v>423</v>
      </c>
      <c r="AX721" s="69" t="s">
        <v>7857</v>
      </c>
      <c r="AY721" s="66" t="s">
        <v>65</v>
      </c>
      <c r="AZ721" s="48"/>
      <c r="BA721" s="48"/>
      <c r="BB721" s="48"/>
      <c r="BC721" s="48"/>
      <c r="BD721" s="48"/>
      <c r="BE721" s="48"/>
      <c r="BF721" s="48"/>
      <c r="BG721" s="48"/>
      <c r="BH721" s="48"/>
      <c r="BI721" s="48"/>
      <c r="BJ721" s="117" t="s">
        <v>484</v>
      </c>
      <c r="BK721" s="120" t="str">
        <f>VLOOKUP(Vertices[[#This Row],[State]],'Sentiment Classification'!E:G,3,FALSE)</f>
        <v>East</v>
      </c>
      <c r="BL721" s="65" t="str">
        <f>REPLACE(INDEX(GroupVertices[Group], MATCH(Vertices[[#This Row],[Vertex]],GroupVertices[Vertex],0)),1,1,"")</f>
        <v>ast</v>
      </c>
    </row>
    <row r="722" spans="1:64" x14ac:dyDescent="0.25">
      <c r="A722" s="64" t="s">
        <v>7798</v>
      </c>
      <c r="B722" s="79"/>
      <c r="C722" s="79"/>
      <c r="D722" s="87"/>
      <c r="E722" s="104"/>
      <c r="F722" s="75" t="s">
        <v>7853</v>
      </c>
      <c r="G722" s="105"/>
      <c r="H722" s="77"/>
      <c r="I722" s="90"/>
      <c r="J722" s="106"/>
      <c r="K722" s="77" t="s">
        <v>7865</v>
      </c>
      <c r="L722" s="107"/>
      <c r="M722" s="101">
        <v>296.9072265625</v>
      </c>
      <c r="N722" s="101">
        <v>8395.119140625</v>
      </c>
      <c r="O722" s="102"/>
      <c r="P722" s="103"/>
      <c r="Q722" s="103"/>
      <c r="R722" s="73"/>
      <c r="S722" s="48">
        <v>1</v>
      </c>
      <c r="T722" s="48">
        <v>0</v>
      </c>
      <c r="U722" s="49">
        <v>0</v>
      </c>
      <c r="V722" s="49">
        <v>0.33333299999999999</v>
      </c>
      <c r="W722" s="49">
        <v>0</v>
      </c>
      <c r="X722" s="49">
        <v>0.77027000000000001</v>
      </c>
      <c r="Y722" s="49">
        <v>0</v>
      </c>
      <c r="Z722" s="49">
        <v>0</v>
      </c>
      <c r="AA722" s="91">
        <v>722</v>
      </c>
      <c r="AB722" s="91"/>
      <c r="AC722" s="92"/>
      <c r="AD722" s="66" t="s">
        <v>7821</v>
      </c>
      <c r="AE722" s="66">
        <v>300</v>
      </c>
      <c r="AF722" s="66">
        <v>707</v>
      </c>
      <c r="AG722" s="66">
        <v>32693</v>
      </c>
      <c r="AH722" s="66">
        <v>15376</v>
      </c>
      <c r="AI722" s="66"/>
      <c r="AJ722" s="66" t="s">
        <v>7827</v>
      </c>
      <c r="AK722" s="66" t="s">
        <v>7834</v>
      </c>
      <c r="AL722" s="66"/>
      <c r="AM722" s="66"/>
      <c r="AN722" s="68">
        <v>41783.463831018518</v>
      </c>
      <c r="AO722" s="69" t="s">
        <v>7843</v>
      </c>
      <c r="AP722" s="66" t="b">
        <v>0</v>
      </c>
      <c r="AQ722" s="66" t="b">
        <v>0</v>
      </c>
      <c r="AR722" s="66" t="b">
        <v>1</v>
      </c>
      <c r="AS722" s="66" t="s">
        <v>297</v>
      </c>
      <c r="AT722" s="66">
        <v>1</v>
      </c>
      <c r="AU722" s="69" t="s">
        <v>409</v>
      </c>
      <c r="AV722" s="66" t="b">
        <v>0</v>
      </c>
      <c r="AW722" s="66" t="s">
        <v>423</v>
      </c>
      <c r="AX722" s="69" t="s">
        <v>7858</v>
      </c>
      <c r="AY722" s="66" t="s">
        <v>65</v>
      </c>
      <c r="AZ722" s="48"/>
      <c r="BA722" s="48"/>
      <c r="BB722" s="48"/>
      <c r="BC722" s="48"/>
      <c r="BD722" s="48"/>
      <c r="BE722" s="48"/>
      <c r="BF722" s="48"/>
      <c r="BG722" s="48"/>
      <c r="BH722" s="48"/>
      <c r="BI722" s="48"/>
      <c r="BJ722" s="117" t="s">
        <v>484</v>
      </c>
      <c r="BK722" s="120" t="str">
        <f>VLOOKUP(Vertices[[#This Row],[State]],'Sentiment Classification'!E:G,3,FALSE)</f>
        <v>East</v>
      </c>
      <c r="BL722" s="65" t="str">
        <f>REPLACE(INDEX(GroupVertices[Group], MATCH(Vertices[[#This Row],[Vertex]],GroupVertices[Vertex],0)),1,1,"")</f>
        <v>ast</v>
      </c>
    </row>
    <row r="723" spans="1:64" x14ac:dyDescent="0.25">
      <c r="A723" s="64" t="s">
        <v>7795</v>
      </c>
      <c r="B723" s="79"/>
      <c r="C723" s="79"/>
      <c r="D723" s="87"/>
      <c r="E723" s="104"/>
      <c r="F723" s="75" t="s">
        <v>7805</v>
      </c>
      <c r="G723" s="105"/>
      <c r="H723" s="77"/>
      <c r="I723" s="90"/>
      <c r="J723" s="106"/>
      <c r="K723" s="77" t="s">
        <v>7866</v>
      </c>
      <c r="L723" s="107"/>
      <c r="M723" s="101">
        <v>581.64324951171875</v>
      </c>
      <c r="N723" s="101">
        <v>9151.7734375</v>
      </c>
      <c r="O723" s="102"/>
      <c r="P723" s="103"/>
      <c r="Q723" s="103"/>
      <c r="R723" s="73"/>
      <c r="S723" s="48">
        <v>0</v>
      </c>
      <c r="T723" s="48">
        <v>1</v>
      </c>
      <c r="U723" s="49">
        <v>0</v>
      </c>
      <c r="V723" s="49">
        <v>1</v>
      </c>
      <c r="W723" s="49">
        <v>0</v>
      </c>
      <c r="X723" s="49">
        <v>0.99999899999999997</v>
      </c>
      <c r="Y723" s="49">
        <v>0</v>
      </c>
      <c r="Z723" s="49">
        <v>0</v>
      </c>
      <c r="AA723" s="91">
        <v>723</v>
      </c>
      <c r="AB723" s="91"/>
      <c r="AC723" s="92"/>
      <c r="AD723" s="66" t="s">
        <v>7822</v>
      </c>
      <c r="AE723" s="66">
        <v>1510</v>
      </c>
      <c r="AF723" s="66">
        <v>1578</v>
      </c>
      <c r="AG723" s="66">
        <v>55150</v>
      </c>
      <c r="AH723" s="66">
        <v>1060</v>
      </c>
      <c r="AI723" s="66">
        <v>-25200</v>
      </c>
      <c r="AJ723" s="66" t="s">
        <v>7828</v>
      </c>
      <c r="AK723" s="66" t="s">
        <v>7835</v>
      </c>
      <c r="AL723" s="69" t="s">
        <v>7838</v>
      </c>
      <c r="AM723" s="66" t="s">
        <v>391</v>
      </c>
      <c r="AN723" s="68">
        <v>42136.61824074074</v>
      </c>
      <c r="AO723" s="69" t="s">
        <v>7844</v>
      </c>
      <c r="AP723" s="66" t="b">
        <v>0</v>
      </c>
      <c r="AQ723" s="66" t="b">
        <v>0</v>
      </c>
      <c r="AR723" s="66" t="b">
        <v>0</v>
      </c>
      <c r="AS723" s="66" t="s">
        <v>7848</v>
      </c>
      <c r="AT723" s="66">
        <v>25</v>
      </c>
      <c r="AU723" s="69" t="s">
        <v>7850</v>
      </c>
      <c r="AV723" s="66" t="b">
        <v>0</v>
      </c>
      <c r="AW723" s="66" t="s">
        <v>423</v>
      </c>
      <c r="AX723" s="69" t="s">
        <v>7859</v>
      </c>
      <c r="AY723" s="66" t="s">
        <v>66</v>
      </c>
      <c r="AZ723" s="48"/>
      <c r="BA723" s="48"/>
      <c r="BB723" s="48"/>
      <c r="BC723" s="48"/>
      <c r="BD723" s="48"/>
      <c r="BE723" s="48"/>
      <c r="BF723" s="118" t="s">
        <v>9057</v>
      </c>
      <c r="BG723" s="118" t="s">
        <v>9057</v>
      </c>
      <c r="BH723" s="118" t="s">
        <v>9386</v>
      </c>
      <c r="BI723" s="118" t="s">
        <v>9386</v>
      </c>
      <c r="BJ723" s="117" t="s">
        <v>484</v>
      </c>
      <c r="BK723" s="120" t="str">
        <f>VLOOKUP(Vertices[[#This Row],[State]],'Sentiment Classification'!E:G,3,FALSE)</f>
        <v>East</v>
      </c>
      <c r="BL723" s="65" t="str">
        <f>REPLACE(INDEX(GroupVertices[Group], MATCH(Vertices[[#This Row],[Vertex]],GroupVertices[Vertex],0)),1,1,"")</f>
        <v>ast</v>
      </c>
    </row>
    <row r="724" spans="1:64" x14ac:dyDescent="0.25">
      <c r="A724" s="64" t="s">
        <v>7799</v>
      </c>
      <c r="B724" s="79"/>
      <c r="C724" s="79"/>
      <c r="D724" s="87"/>
      <c r="E724" s="104"/>
      <c r="F724" s="75" t="s">
        <v>7854</v>
      </c>
      <c r="G724" s="105"/>
      <c r="H724" s="77"/>
      <c r="I724" s="90"/>
      <c r="J724" s="106"/>
      <c r="K724" s="77" t="s">
        <v>7867</v>
      </c>
      <c r="L724" s="107"/>
      <c r="M724" s="101">
        <v>302.85650634765625</v>
      </c>
      <c r="N724" s="101">
        <v>9336.9130859375</v>
      </c>
      <c r="O724" s="102"/>
      <c r="P724" s="103"/>
      <c r="Q724" s="103"/>
      <c r="R724" s="73"/>
      <c r="S724" s="48">
        <v>1</v>
      </c>
      <c r="T724" s="48">
        <v>0</v>
      </c>
      <c r="U724" s="49">
        <v>0</v>
      </c>
      <c r="V724" s="49">
        <v>1</v>
      </c>
      <c r="W724" s="49">
        <v>0</v>
      </c>
      <c r="X724" s="49">
        <v>0.99999899999999997</v>
      </c>
      <c r="Y724" s="49">
        <v>0</v>
      </c>
      <c r="Z724" s="49">
        <v>0</v>
      </c>
      <c r="AA724" s="91">
        <v>724</v>
      </c>
      <c r="AB724" s="91"/>
      <c r="AC724" s="92"/>
      <c r="AD724" s="66" t="s">
        <v>7823</v>
      </c>
      <c r="AE724" s="66">
        <v>267</v>
      </c>
      <c r="AF724" s="66">
        <v>300</v>
      </c>
      <c r="AG724" s="66">
        <v>15982</v>
      </c>
      <c r="AH724" s="66">
        <v>3</v>
      </c>
      <c r="AI724" s="66">
        <v>-25200</v>
      </c>
      <c r="AJ724" s="66" t="s">
        <v>7829</v>
      </c>
      <c r="AK724" s="66" t="s">
        <v>7836</v>
      </c>
      <c r="AL724" s="66"/>
      <c r="AM724" s="66" t="s">
        <v>391</v>
      </c>
      <c r="AN724" s="68">
        <v>42800.557824074072</v>
      </c>
      <c r="AO724" s="69" t="s">
        <v>7845</v>
      </c>
      <c r="AP724" s="66" t="b">
        <v>0</v>
      </c>
      <c r="AQ724" s="66" t="b">
        <v>0</v>
      </c>
      <c r="AR724" s="66" t="b">
        <v>0</v>
      </c>
      <c r="AS724" s="66" t="s">
        <v>7848</v>
      </c>
      <c r="AT724" s="66">
        <v>8</v>
      </c>
      <c r="AU724" s="69" t="s">
        <v>409</v>
      </c>
      <c r="AV724" s="66" t="b">
        <v>0</v>
      </c>
      <c r="AW724" s="66" t="s">
        <v>423</v>
      </c>
      <c r="AX724" s="69" t="s">
        <v>7860</v>
      </c>
      <c r="AY724" s="66" t="s">
        <v>65</v>
      </c>
      <c r="AZ724" s="48"/>
      <c r="BA724" s="48"/>
      <c r="BB724" s="48"/>
      <c r="BC724" s="48"/>
      <c r="BD724" s="48"/>
      <c r="BE724" s="48"/>
      <c r="BF724" s="48"/>
      <c r="BG724" s="48"/>
      <c r="BH724" s="48"/>
      <c r="BI724" s="48"/>
      <c r="BJ724" s="117" t="s">
        <v>484</v>
      </c>
      <c r="BK724" s="120" t="str">
        <f>VLOOKUP(Vertices[[#This Row],[State]],'Sentiment Classification'!E:G,3,FALSE)</f>
        <v>East</v>
      </c>
      <c r="BL724" s="65" t="str">
        <f>REPLACE(INDEX(GroupVertices[Group], MATCH(Vertices[[#This Row],[Vertex]],GroupVertices[Vertex],0)),1,1,"")</f>
        <v>ast</v>
      </c>
    </row>
    <row r="725" spans="1:64" x14ac:dyDescent="0.25">
      <c r="A725" s="64" t="s">
        <v>7796</v>
      </c>
      <c r="B725" s="79"/>
      <c r="C725" s="79"/>
      <c r="D725" s="87"/>
      <c r="E725" s="104"/>
      <c r="F725" s="75" t="s">
        <v>7806</v>
      </c>
      <c r="G725" s="105"/>
      <c r="H725" s="77"/>
      <c r="I725" s="90"/>
      <c r="J725" s="106"/>
      <c r="K725" s="77" t="s">
        <v>7868</v>
      </c>
      <c r="L725" s="107"/>
      <c r="M725" s="101">
        <v>740.99395751953125</v>
      </c>
      <c r="N725" s="101">
        <v>9246.884765625</v>
      </c>
      <c r="O725" s="102"/>
      <c r="P725" s="103"/>
      <c r="Q725" s="103"/>
      <c r="R725" s="73"/>
      <c r="S725" s="48">
        <v>0</v>
      </c>
      <c r="T725" s="48">
        <v>1</v>
      </c>
      <c r="U725" s="49">
        <v>0</v>
      </c>
      <c r="V725" s="49">
        <v>1</v>
      </c>
      <c r="W725" s="49">
        <v>0</v>
      </c>
      <c r="X725" s="49">
        <v>0.99999899999999997</v>
      </c>
      <c r="Y725" s="49">
        <v>0</v>
      </c>
      <c r="Z725" s="49">
        <v>0</v>
      </c>
      <c r="AA725" s="91">
        <v>725</v>
      </c>
      <c r="AB725" s="91"/>
      <c r="AC725" s="92"/>
      <c r="AD725" s="66" t="s">
        <v>7824</v>
      </c>
      <c r="AE725" s="66">
        <v>2021</v>
      </c>
      <c r="AF725" s="66">
        <v>1924</v>
      </c>
      <c r="AG725" s="66">
        <v>10323</v>
      </c>
      <c r="AH725" s="66">
        <v>20</v>
      </c>
      <c r="AI725" s="66">
        <v>-25200</v>
      </c>
      <c r="AJ725" s="66" t="s">
        <v>7830</v>
      </c>
      <c r="AK725" s="66"/>
      <c r="AL725" s="66"/>
      <c r="AM725" s="66" t="s">
        <v>391</v>
      </c>
      <c r="AN725" s="68">
        <v>42118.110879629632</v>
      </c>
      <c r="AO725" s="69" t="s">
        <v>7846</v>
      </c>
      <c r="AP725" s="66" t="b">
        <v>1</v>
      </c>
      <c r="AQ725" s="66" t="b">
        <v>0</v>
      </c>
      <c r="AR725" s="66" t="b">
        <v>0</v>
      </c>
      <c r="AS725" s="66" t="s">
        <v>7848</v>
      </c>
      <c r="AT725" s="66">
        <v>1</v>
      </c>
      <c r="AU725" s="69" t="s">
        <v>409</v>
      </c>
      <c r="AV725" s="66" t="b">
        <v>0</v>
      </c>
      <c r="AW725" s="66" t="s">
        <v>423</v>
      </c>
      <c r="AX725" s="69" t="s">
        <v>7861</v>
      </c>
      <c r="AY725" s="66" t="s">
        <v>66</v>
      </c>
      <c r="AZ725" s="48"/>
      <c r="BA725" s="48"/>
      <c r="BB725" s="48"/>
      <c r="BC725" s="48"/>
      <c r="BD725" s="48"/>
      <c r="BE725" s="48"/>
      <c r="BF725" s="118" t="s">
        <v>9058</v>
      </c>
      <c r="BG725" s="118" t="s">
        <v>9058</v>
      </c>
      <c r="BH725" s="118" t="s">
        <v>9387</v>
      </c>
      <c r="BI725" s="118" t="s">
        <v>9387</v>
      </c>
      <c r="BJ725" s="117" t="s">
        <v>484</v>
      </c>
      <c r="BK725" s="120" t="str">
        <f>VLOOKUP(Vertices[[#This Row],[State]],'Sentiment Classification'!E:G,3,FALSE)</f>
        <v>East</v>
      </c>
      <c r="BL725" s="65" t="str">
        <f>REPLACE(INDEX(GroupVertices[Group], MATCH(Vertices[[#This Row],[Vertex]],GroupVertices[Vertex],0)),1,1,"")</f>
        <v>ast</v>
      </c>
    </row>
    <row r="726" spans="1:64" x14ac:dyDescent="0.25">
      <c r="A726" s="80" t="s">
        <v>7800</v>
      </c>
      <c r="B726" s="86"/>
      <c r="C726" s="86"/>
      <c r="D726" s="94"/>
      <c r="E726" s="96"/>
      <c r="F726" s="76" t="s">
        <v>7855</v>
      </c>
      <c r="G726" s="86"/>
      <c r="H726" s="78"/>
      <c r="I726" s="97"/>
      <c r="J726" s="97"/>
      <c r="K726" s="78" t="s">
        <v>7869</v>
      </c>
      <c r="L726" s="108"/>
      <c r="M726" s="109">
        <v>582.1318359375</v>
      </c>
      <c r="N726" s="109">
        <v>8775.05859375</v>
      </c>
      <c r="O726" s="110"/>
      <c r="P726" s="111"/>
      <c r="Q726" s="111"/>
      <c r="R726" s="74"/>
      <c r="S726" s="48">
        <v>1</v>
      </c>
      <c r="T726" s="48">
        <v>0</v>
      </c>
      <c r="U726" s="49">
        <v>0</v>
      </c>
      <c r="V726" s="49">
        <v>1</v>
      </c>
      <c r="W726" s="49">
        <v>0</v>
      </c>
      <c r="X726" s="49">
        <v>0.99999899999999997</v>
      </c>
      <c r="Y726" s="49">
        <v>0</v>
      </c>
      <c r="Z726" s="49">
        <v>0</v>
      </c>
      <c r="AA726" s="112">
        <v>726</v>
      </c>
      <c r="AB726" s="112"/>
      <c r="AC726" s="99"/>
      <c r="AD726" s="81" t="s">
        <v>461</v>
      </c>
      <c r="AE726" s="81">
        <v>2400</v>
      </c>
      <c r="AF726" s="81">
        <v>3265</v>
      </c>
      <c r="AG726" s="81">
        <v>47349</v>
      </c>
      <c r="AH726" s="81">
        <v>240</v>
      </c>
      <c r="AI726" s="81">
        <v>25200</v>
      </c>
      <c r="AJ726" s="81" t="s">
        <v>7831</v>
      </c>
      <c r="AK726" s="81" t="s">
        <v>7837</v>
      </c>
      <c r="AL726" s="84" t="s">
        <v>7839</v>
      </c>
      <c r="AM726" s="81" t="s">
        <v>7840</v>
      </c>
      <c r="AN726" s="83">
        <v>41191.935636574075</v>
      </c>
      <c r="AO726" s="84" t="s">
        <v>7847</v>
      </c>
      <c r="AP726" s="81" t="b">
        <v>0</v>
      </c>
      <c r="AQ726" s="81" t="b">
        <v>0</v>
      </c>
      <c r="AR726" s="81" t="b">
        <v>1</v>
      </c>
      <c r="AS726" s="81" t="s">
        <v>7848</v>
      </c>
      <c r="AT726" s="81">
        <v>9</v>
      </c>
      <c r="AU726" s="84" t="s">
        <v>7851</v>
      </c>
      <c r="AV726" s="81" t="b">
        <v>0</v>
      </c>
      <c r="AW726" s="81" t="s">
        <v>423</v>
      </c>
      <c r="AX726" s="84" t="s">
        <v>7862</v>
      </c>
      <c r="AY726" s="81" t="s">
        <v>65</v>
      </c>
      <c r="AZ726" s="48"/>
      <c r="BA726" s="48"/>
      <c r="BB726" s="48"/>
      <c r="BC726" s="48"/>
      <c r="BD726" s="48"/>
      <c r="BE726" s="48"/>
      <c r="BF726" s="48"/>
      <c r="BG726" s="48"/>
      <c r="BH726" s="48"/>
      <c r="BI726" s="48"/>
      <c r="BJ726" s="117" t="s">
        <v>484</v>
      </c>
      <c r="BK726" s="120" t="str">
        <f>VLOOKUP(Vertices[[#This Row],[State]],'Sentiment Classification'!E:G,3,FALSE)</f>
        <v>East</v>
      </c>
      <c r="BL726" s="65" t="str">
        <f>REPLACE(INDEX(GroupVertices[Group], MATCH(Vertices[[#This Row],[Vertex]],GroupVertices[Vertex],0)),1,1,"")</f>
        <v>ast</v>
      </c>
    </row>
    <row r="727" spans="1:64" x14ac:dyDescent="0.25">
      <c r="A727" s="64" t="s">
        <v>7870</v>
      </c>
      <c r="B727" s="79"/>
      <c r="C727" s="79"/>
      <c r="D727" s="87"/>
      <c r="E727" s="104"/>
      <c r="F727" s="75" t="s">
        <v>7874</v>
      </c>
      <c r="G727" s="105"/>
      <c r="H727" s="77"/>
      <c r="I727" s="90"/>
      <c r="J727" s="106"/>
      <c r="K727" s="77" t="s">
        <v>7893</v>
      </c>
      <c r="L727" s="107"/>
      <c r="M727" s="101">
        <v>595.86041259765625</v>
      </c>
      <c r="N727" s="101">
        <v>8752.7900390625</v>
      </c>
      <c r="O727" s="102"/>
      <c r="P727" s="103"/>
      <c r="Q727" s="103"/>
      <c r="R727" s="73"/>
      <c r="S727" s="48">
        <v>0</v>
      </c>
      <c r="T727" s="48">
        <v>1</v>
      </c>
      <c r="U727" s="49">
        <v>0</v>
      </c>
      <c r="V727" s="49">
        <v>1</v>
      </c>
      <c r="W727" s="49">
        <v>0</v>
      </c>
      <c r="X727" s="49">
        <v>0.99999899999999997</v>
      </c>
      <c r="Y727" s="49">
        <v>0</v>
      </c>
      <c r="Z727" s="49">
        <v>0</v>
      </c>
      <c r="AA727" s="91">
        <v>727</v>
      </c>
      <c r="AB727" s="91"/>
      <c r="AC727" s="92"/>
      <c r="AD727" s="66" t="s">
        <v>7881</v>
      </c>
      <c r="AE727" s="66">
        <v>2748</v>
      </c>
      <c r="AF727" s="66">
        <v>910</v>
      </c>
      <c r="AG727" s="66">
        <v>4450</v>
      </c>
      <c r="AH727" s="66">
        <v>11010</v>
      </c>
      <c r="AI727" s="66">
        <v>19800</v>
      </c>
      <c r="AJ727" s="66" t="s">
        <v>7883</v>
      </c>
      <c r="AK727" s="66" t="s">
        <v>7885</v>
      </c>
      <c r="AL727" s="66"/>
      <c r="AM727" s="66" t="s">
        <v>477</v>
      </c>
      <c r="AN727" s="68">
        <v>41327.832962962966</v>
      </c>
      <c r="AO727" s="69" t="s">
        <v>7887</v>
      </c>
      <c r="AP727" s="66" t="b">
        <v>1</v>
      </c>
      <c r="AQ727" s="66" t="b">
        <v>0</v>
      </c>
      <c r="AR727" s="66" t="b">
        <v>1</v>
      </c>
      <c r="AS727" s="66" t="s">
        <v>297</v>
      </c>
      <c r="AT727" s="66">
        <v>7</v>
      </c>
      <c r="AU727" s="69" t="s">
        <v>409</v>
      </c>
      <c r="AV727" s="66" t="b">
        <v>0</v>
      </c>
      <c r="AW727" s="66" t="s">
        <v>423</v>
      </c>
      <c r="AX727" s="69" t="s">
        <v>7891</v>
      </c>
      <c r="AY727" s="66" t="s">
        <v>66</v>
      </c>
      <c r="AZ727" s="48"/>
      <c r="BA727" s="48"/>
      <c r="BB727" s="48"/>
      <c r="BC727" s="48"/>
      <c r="BD727" s="48"/>
      <c r="BE727" s="48"/>
      <c r="BF727" s="118" t="s">
        <v>9059</v>
      </c>
      <c r="BG727" s="118" t="s">
        <v>9123</v>
      </c>
      <c r="BH727" s="118" t="s">
        <v>9388</v>
      </c>
      <c r="BI727" s="118" t="s">
        <v>9445</v>
      </c>
      <c r="BJ727" s="117" t="s">
        <v>484</v>
      </c>
      <c r="BK727" s="120" t="str">
        <f>VLOOKUP(Vertices[[#This Row],[State]],'Sentiment Classification'!E:G,3,FALSE)</f>
        <v>East</v>
      </c>
      <c r="BL727" s="65" t="str">
        <f>REPLACE(INDEX(GroupVertices[Group], MATCH(Vertices[[#This Row],[Vertex]],GroupVertices[Vertex],0)),1,1,"")</f>
        <v>ast</v>
      </c>
    </row>
    <row r="728" spans="1:64" x14ac:dyDescent="0.25">
      <c r="A728" s="80" t="s">
        <v>7871</v>
      </c>
      <c r="B728" s="86"/>
      <c r="C728" s="86"/>
      <c r="D728" s="94"/>
      <c r="E728" s="96"/>
      <c r="F728" s="76" t="s">
        <v>7890</v>
      </c>
      <c r="G728" s="86"/>
      <c r="H728" s="78"/>
      <c r="I728" s="97"/>
      <c r="J728" s="97"/>
      <c r="K728" s="78" t="s">
        <v>7894</v>
      </c>
      <c r="L728" s="108"/>
      <c r="M728" s="109">
        <v>303.24618530273438</v>
      </c>
      <c r="N728" s="109">
        <v>8829.7548828125</v>
      </c>
      <c r="O728" s="110"/>
      <c r="P728" s="111"/>
      <c r="Q728" s="111"/>
      <c r="R728" s="74"/>
      <c r="S728" s="48">
        <v>1</v>
      </c>
      <c r="T728" s="48">
        <v>0</v>
      </c>
      <c r="U728" s="49">
        <v>0</v>
      </c>
      <c r="V728" s="49">
        <v>1</v>
      </c>
      <c r="W728" s="49">
        <v>0</v>
      </c>
      <c r="X728" s="49">
        <v>0.99999899999999997</v>
      </c>
      <c r="Y728" s="49">
        <v>0</v>
      </c>
      <c r="Z728" s="49">
        <v>0</v>
      </c>
      <c r="AA728" s="112">
        <v>728</v>
      </c>
      <c r="AB728" s="112"/>
      <c r="AC728" s="99"/>
      <c r="AD728" s="81" t="s">
        <v>7882</v>
      </c>
      <c r="AE728" s="81">
        <v>495</v>
      </c>
      <c r="AF728" s="81">
        <v>243951</v>
      </c>
      <c r="AG728" s="81">
        <v>53202</v>
      </c>
      <c r="AH728" s="81">
        <v>1076</v>
      </c>
      <c r="AI728" s="81">
        <v>-36000</v>
      </c>
      <c r="AJ728" s="81" t="s">
        <v>7884</v>
      </c>
      <c r="AK728" s="81" t="s">
        <v>363</v>
      </c>
      <c r="AL728" s="84" t="s">
        <v>7886</v>
      </c>
      <c r="AM728" s="81" t="s">
        <v>389</v>
      </c>
      <c r="AN728" s="83">
        <v>39442.498124999998</v>
      </c>
      <c r="AO728" s="84" t="s">
        <v>7888</v>
      </c>
      <c r="AP728" s="81" t="b">
        <v>0</v>
      </c>
      <c r="AQ728" s="81" t="b">
        <v>0</v>
      </c>
      <c r="AR728" s="81" t="b">
        <v>1</v>
      </c>
      <c r="AS728" s="81" t="s">
        <v>297</v>
      </c>
      <c r="AT728" s="81">
        <v>730</v>
      </c>
      <c r="AU728" s="84" t="s">
        <v>7889</v>
      </c>
      <c r="AV728" s="81" t="b">
        <v>0</v>
      </c>
      <c r="AW728" s="81" t="s">
        <v>423</v>
      </c>
      <c r="AX728" s="84" t="s">
        <v>7892</v>
      </c>
      <c r="AY728" s="81" t="s">
        <v>65</v>
      </c>
      <c r="AZ728" s="48"/>
      <c r="BA728" s="48"/>
      <c r="BB728" s="48"/>
      <c r="BC728" s="48"/>
      <c r="BD728" s="48"/>
      <c r="BE728" s="48"/>
      <c r="BF728" s="48"/>
      <c r="BG728" s="48"/>
      <c r="BH728" s="48"/>
      <c r="BI728" s="48"/>
      <c r="BJ728" s="117" t="s">
        <v>484</v>
      </c>
      <c r="BK728" s="120" t="str">
        <f>VLOOKUP(Vertices[[#This Row],[State]],'Sentiment Classification'!E:G,3,FALSE)</f>
        <v>East</v>
      </c>
      <c r="BL728" s="65" t="str">
        <f>REPLACE(INDEX(GroupVertices[Group], MATCH(Vertices[[#This Row],[Vertex]],GroupVertices[Vertex],0)),1,1,"")</f>
        <v>ast</v>
      </c>
    </row>
    <row r="729" spans="1:64" x14ac:dyDescent="0.25">
      <c r="A729" s="64" t="s">
        <v>7895</v>
      </c>
      <c r="B729" s="79"/>
      <c r="C729" s="79"/>
      <c r="D729" s="87"/>
      <c r="E729" s="104"/>
      <c r="F729" s="75" t="s">
        <v>8507</v>
      </c>
      <c r="G729" s="105"/>
      <c r="H729" s="77"/>
      <c r="I729" s="90"/>
      <c r="J729" s="106"/>
      <c r="K729" s="77" t="s">
        <v>8630</v>
      </c>
      <c r="L729" s="107"/>
      <c r="M729" s="101">
        <v>8939.2060546875</v>
      </c>
      <c r="N729" s="101">
        <v>1746.444091796875</v>
      </c>
      <c r="O729" s="102"/>
      <c r="P729" s="103"/>
      <c r="Q729" s="103"/>
      <c r="R729" s="73"/>
      <c r="S729" s="48">
        <v>1</v>
      </c>
      <c r="T729" s="48">
        <v>1</v>
      </c>
      <c r="U729" s="49">
        <v>0</v>
      </c>
      <c r="V729" s="49">
        <v>1.3760000000000001E-3</v>
      </c>
      <c r="W729" s="49">
        <v>4.3800000000000002E-4</v>
      </c>
      <c r="X729" s="49">
        <v>0.77746300000000002</v>
      </c>
      <c r="Y729" s="49">
        <v>0.5</v>
      </c>
      <c r="Z729" s="49">
        <v>0</v>
      </c>
      <c r="AA729" s="91">
        <v>729</v>
      </c>
      <c r="AB729" s="91"/>
      <c r="AC729" s="92"/>
      <c r="AD729" s="66" t="s">
        <v>8228</v>
      </c>
      <c r="AE729" s="66">
        <v>367</v>
      </c>
      <c r="AF729" s="66">
        <v>1286233</v>
      </c>
      <c r="AG729" s="66">
        <v>142700</v>
      </c>
      <c r="AH729" s="66">
        <v>60</v>
      </c>
      <c r="AI729" s="66">
        <v>19800</v>
      </c>
      <c r="AJ729" s="66" t="s">
        <v>8306</v>
      </c>
      <c r="AK729" s="66" t="s">
        <v>365</v>
      </c>
      <c r="AL729" s="69" t="s">
        <v>8401</v>
      </c>
      <c r="AM729" s="66" t="s">
        <v>388</v>
      </c>
      <c r="AN729" s="68">
        <v>39965.369537037041</v>
      </c>
      <c r="AO729" s="69" t="s">
        <v>8432</v>
      </c>
      <c r="AP729" s="66" t="b">
        <v>0</v>
      </c>
      <c r="AQ729" s="66" t="b">
        <v>0</v>
      </c>
      <c r="AR729" s="66" t="b">
        <v>1</v>
      </c>
      <c r="AS729" s="66" t="s">
        <v>297</v>
      </c>
      <c r="AT729" s="66">
        <v>2170</v>
      </c>
      <c r="AU729" s="69" t="s">
        <v>8489</v>
      </c>
      <c r="AV729" s="66" t="b">
        <v>1</v>
      </c>
      <c r="AW729" s="66" t="s">
        <v>423</v>
      </c>
      <c r="AX729" s="69" t="s">
        <v>8547</v>
      </c>
      <c r="AY729" s="66" t="s">
        <v>66</v>
      </c>
      <c r="AZ729" s="48" t="s">
        <v>8024</v>
      </c>
      <c r="BA729" s="48" t="s">
        <v>8024</v>
      </c>
      <c r="BB729" s="48" t="s">
        <v>8035</v>
      </c>
      <c r="BC729" s="48" t="s">
        <v>8035</v>
      </c>
      <c r="BD729" s="48"/>
      <c r="BE729" s="48"/>
      <c r="BF729" s="118" t="s">
        <v>9060</v>
      </c>
      <c r="BG729" s="118" t="s">
        <v>9060</v>
      </c>
      <c r="BH729" s="118" t="s">
        <v>9389</v>
      </c>
      <c r="BI729" s="118" t="s">
        <v>9389</v>
      </c>
      <c r="BJ729" s="117" t="s">
        <v>460</v>
      </c>
      <c r="BK729" s="120" t="str">
        <f>VLOOKUP(Vertices[[#This Row],[State]],'Sentiment Classification'!E:G,3,FALSE)</f>
        <v>South</v>
      </c>
      <c r="BL729" s="65" t="str">
        <f>REPLACE(INDEX(GroupVertices[Group], MATCH(Vertices[[#This Row],[Vertex]],GroupVertices[Vertex],0)),1,1,"")</f>
        <v>outh</v>
      </c>
    </row>
    <row r="730" spans="1:64" x14ac:dyDescent="0.25">
      <c r="A730" s="64" t="s">
        <v>7896</v>
      </c>
      <c r="B730" s="79"/>
      <c r="C730" s="79"/>
      <c r="D730" s="87"/>
      <c r="E730" s="104"/>
      <c r="F730" s="75" t="s">
        <v>8508</v>
      </c>
      <c r="G730" s="105"/>
      <c r="H730" s="77"/>
      <c r="I730" s="90"/>
      <c r="J730" s="106"/>
      <c r="K730" s="77" t="s">
        <v>8631</v>
      </c>
      <c r="L730" s="107"/>
      <c r="M730" s="101">
        <v>8872.2587890625</v>
      </c>
      <c r="N730" s="101">
        <v>2206.671875</v>
      </c>
      <c r="O730" s="102"/>
      <c r="P730" s="103"/>
      <c r="Q730" s="103"/>
      <c r="R730" s="73"/>
      <c r="S730" s="48">
        <v>0</v>
      </c>
      <c r="T730" s="48">
        <v>2</v>
      </c>
      <c r="U730" s="49">
        <v>0</v>
      </c>
      <c r="V730" s="49">
        <v>1.3760000000000001E-3</v>
      </c>
      <c r="W730" s="49">
        <v>4.3800000000000002E-4</v>
      </c>
      <c r="X730" s="49">
        <v>0.77746300000000002</v>
      </c>
      <c r="Y730" s="49">
        <v>0.5</v>
      </c>
      <c r="Z730" s="49">
        <v>0</v>
      </c>
      <c r="AA730" s="91">
        <v>730</v>
      </c>
      <c r="AB730" s="91"/>
      <c r="AC730" s="92"/>
      <c r="AD730" s="66" t="s">
        <v>8229</v>
      </c>
      <c r="AE730" s="66">
        <v>130</v>
      </c>
      <c r="AF730" s="66">
        <v>40</v>
      </c>
      <c r="AG730" s="66">
        <v>3831</v>
      </c>
      <c r="AH730" s="66">
        <v>5454</v>
      </c>
      <c r="AI730" s="66"/>
      <c r="AJ730" s="66" t="s">
        <v>8307</v>
      </c>
      <c r="AK730" s="66" t="s">
        <v>8369</v>
      </c>
      <c r="AL730" s="66"/>
      <c r="AM730" s="66"/>
      <c r="AN730" s="68">
        <v>42568.406944444447</v>
      </c>
      <c r="AO730" s="69" t="s">
        <v>8433</v>
      </c>
      <c r="AP730" s="66" t="b">
        <v>1</v>
      </c>
      <c r="AQ730" s="66" t="b">
        <v>0</v>
      </c>
      <c r="AR730" s="66" t="b">
        <v>0</v>
      </c>
      <c r="AS730" s="66" t="s">
        <v>297</v>
      </c>
      <c r="AT730" s="66">
        <v>3</v>
      </c>
      <c r="AU730" s="66"/>
      <c r="AV730" s="66" t="b">
        <v>0</v>
      </c>
      <c r="AW730" s="66" t="s">
        <v>423</v>
      </c>
      <c r="AX730" s="69" t="s">
        <v>8548</v>
      </c>
      <c r="AY730" s="66" t="s">
        <v>66</v>
      </c>
      <c r="AZ730" s="48" t="s">
        <v>8024</v>
      </c>
      <c r="BA730" s="48" t="s">
        <v>8024</v>
      </c>
      <c r="BB730" s="48" t="s">
        <v>8035</v>
      </c>
      <c r="BC730" s="48" t="s">
        <v>8035</v>
      </c>
      <c r="BD730" s="48"/>
      <c r="BE730" s="48"/>
      <c r="BF730" s="118" t="s">
        <v>9061</v>
      </c>
      <c r="BG730" s="118" t="s">
        <v>9061</v>
      </c>
      <c r="BH730" s="118" t="s">
        <v>9390</v>
      </c>
      <c r="BI730" s="118" t="s">
        <v>9390</v>
      </c>
      <c r="BJ730" s="117" t="s">
        <v>460</v>
      </c>
      <c r="BK730" s="120" t="str">
        <f>VLOOKUP(Vertices[[#This Row],[State]],'Sentiment Classification'!E:G,3,FALSE)</f>
        <v>South</v>
      </c>
      <c r="BL730" s="65" t="str">
        <f>REPLACE(INDEX(GroupVertices[Group], MATCH(Vertices[[#This Row],[Vertex]],GroupVertices[Vertex],0)),1,1,"")</f>
        <v>outh</v>
      </c>
    </row>
    <row r="731" spans="1:64" x14ac:dyDescent="0.25">
      <c r="A731" s="64" t="s">
        <v>7897</v>
      </c>
      <c r="B731" s="79"/>
      <c r="C731" s="79"/>
      <c r="D731" s="87"/>
      <c r="E731" s="104"/>
      <c r="F731" s="75" t="s">
        <v>8046</v>
      </c>
      <c r="G731" s="105"/>
      <c r="H731" s="77"/>
      <c r="I731" s="90"/>
      <c r="J731" s="106"/>
      <c r="K731" s="77" t="s">
        <v>8632</v>
      </c>
      <c r="L731" s="107"/>
      <c r="M731" s="101">
        <v>8742.1064453125</v>
      </c>
      <c r="N731" s="101">
        <v>1997.0517578125</v>
      </c>
      <c r="O731" s="102"/>
      <c r="P731" s="103"/>
      <c r="Q731" s="103"/>
      <c r="R731" s="73"/>
      <c r="S731" s="48">
        <v>0</v>
      </c>
      <c r="T731" s="48">
        <v>5</v>
      </c>
      <c r="U731" s="49">
        <v>28</v>
      </c>
      <c r="V731" s="49">
        <v>0.14285700000000001</v>
      </c>
      <c r="W731" s="49">
        <v>0</v>
      </c>
      <c r="X731" s="49">
        <v>2.7344409999999999</v>
      </c>
      <c r="Y731" s="49">
        <v>0</v>
      </c>
      <c r="Z731" s="49">
        <v>0</v>
      </c>
      <c r="AA731" s="91">
        <v>731</v>
      </c>
      <c r="AB731" s="91"/>
      <c r="AC731" s="92"/>
      <c r="AD731" s="66" t="s">
        <v>8230</v>
      </c>
      <c r="AE731" s="66">
        <v>17</v>
      </c>
      <c r="AF731" s="66">
        <v>11</v>
      </c>
      <c r="AG731" s="66">
        <v>35</v>
      </c>
      <c r="AH731" s="66">
        <v>133</v>
      </c>
      <c r="AI731" s="66"/>
      <c r="AJ731" s="66" t="s">
        <v>8308</v>
      </c>
      <c r="AK731" s="66"/>
      <c r="AL731" s="66"/>
      <c r="AM731" s="66"/>
      <c r="AN731" s="68">
        <v>42206.278912037036</v>
      </c>
      <c r="AO731" s="66"/>
      <c r="AP731" s="66" t="b">
        <v>1</v>
      </c>
      <c r="AQ731" s="66" t="b">
        <v>0</v>
      </c>
      <c r="AR731" s="66" t="b">
        <v>0</v>
      </c>
      <c r="AS731" s="66" t="s">
        <v>297</v>
      </c>
      <c r="AT731" s="66">
        <v>0</v>
      </c>
      <c r="AU731" s="69" t="s">
        <v>409</v>
      </c>
      <c r="AV731" s="66" t="b">
        <v>0</v>
      </c>
      <c r="AW731" s="66" t="s">
        <v>423</v>
      </c>
      <c r="AX731" s="69" t="s">
        <v>8549</v>
      </c>
      <c r="AY731" s="66" t="s">
        <v>66</v>
      </c>
      <c r="AZ731" s="48"/>
      <c r="BA731" s="48"/>
      <c r="BB731" s="48"/>
      <c r="BC731" s="48"/>
      <c r="BD731" s="48"/>
      <c r="BE731" s="48"/>
      <c r="BF731" s="118" t="s">
        <v>9062</v>
      </c>
      <c r="BG731" s="118" t="s">
        <v>9062</v>
      </c>
      <c r="BH731" s="118" t="s">
        <v>9391</v>
      </c>
      <c r="BI731" s="118" t="s">
        <v>9391</v>
      </c>
      <c r="BJ731" s="117" t="s">
        <v>460</v>
      </c>
      <c r="BK731" s="120" t="str">
        <f>VLOOKUP(Vertices[[#This Row],[State]],'Sentiment Classification'!E:G,3,FALSE)</f>
        <v>South</v>
      </c>
      <c r="BL731" s="65" t="str">
        <f>REPLACE(INDEX(GroupVertices[Group], MATCH(Vertices[[#This Row],[Vertex]],GroupVertices[Vertex],0)),1,1,"")</f>
        <v>outh</v>
      </c>
    </row>
    <row r="732" spans="1:64" x14ac:dyDescent="0.25">
      <c r="A732" s="64" t="s">
        <v>7940</v>
      </c>
      <c r="B732" s="79"/>
      <c r="C732" s="79"/>
      <c r="D732" s="87"/>
      <c r="E732" s="104"/>
      <c r="F732" s="75" t="s">
        <v>8509</v>
      </c>
      <c r="G732" s="105"/>
      <c r="H732" s="77"/>
      <c r="I732" s="90"/>
      <c r="J732" s="106"/>
      <c r="K732" s="77" t="s">
        <v>8633</v>
      </c>
      <c r="L732" s="107"/>
      <c r="M732" s="101">
        <v>5335.71875</v>
      </c>
      <c r="N732" s="101">
        <v>5453.611328125</v>
      </c>
      <c r="O732" s="102"/>
      <c r="P732" s="103"/>
      <c r="Q732" s="103"/>
      <c r="R732" s="73"/>
      <c r="S732" s="48">
        <v>1</v>
      </c>
      <c r="T732" s="48">
        <v>0</v>
      </c>
      <c r="U732" s="49">
        <v>0</v>
      </c>
      <c r="V732" s="49">
        <v>8.3333000000000004E-2</v>
      </c>
      <c r="W732" s="49">
        <v>0</v>
      </c>
      <c r="X732" s="49">
        <v>0.61485500000000004</v>
      </c>
      <c r="Y732" s="49">
        <v>0</v>
      </c>
      <c r="Z732" s="49">
        <v>0</v>
      </c>
      <c r="AA732" s="91">
        <v>732</v>
      </c>
      <c r="AB732" s="91"/>
      <c r="AC732" s="92"/>
      <c r="AD732" s="66" t="s">
        <v>8231</v>
      </c>
      <c r="AE732" s="66">
        <v>54</v>
      </c>
      <c r="AF732" s="66">
        <v>589041</v>
      </c>
      <c r="AG732" s="66">
        <v>127708</v>
      </c>
      <c r="AH732" s="66">
        <v>166</v>
      </c>
      <c r="AI732" s="66">
        <v>-14400</v>
      </c>
      <c r="AJ732" s="66" t="s">
        <v>8309</v>
      </c>
      <c r="AK732" s="66" t="s">
        <v>365</v>
      </c>
      <c r="AL732" s="69" t="s">
        <v>8402</v>
      </c>
      <c r="AM732" s="66" t="s">
        <v>3265</v>
      </c>
      <c r="AN732" s="68">
        <v>40168.507881944446</v>
      </c>
      <c r="AO732" s="69" t="s">
        <v>8434</v>
      </c>
      <c r="AP732" s="66" t="b">
        <v>0</v>
      </c>
      <c r="AQ732" s="66" t="b">
        <v>0</v>
      </c>
      <c r="AR732" s="66" t="b">
        <v>0</v>
      </c>
      <c r="AS732" s="66" t="s">
        <v>297</v>
      </c>
      <c r="AT732" s="66">
        <v>604</v>
      </c>
      <c r="AU732" s="69" t="s">
        <v>8490</v>
      </c>
      <c r="AV732" s="66" t="b">
        <v>1</v>
      </c>
      <c r="AW732" s="66" t="s">
        <v>423</v>
      </c>
      <c r="AX732" s="69" t="s">
        <v>8550</v>
      </c>
      <c r="AY732" s="66" t="s">
        <v>65</v>
      </c>
      <c r="AZ732" s="48"/>
      <c r="BA732" s="48"/>
      <c r="BB732" s="48"/>
      <c r="BC732" s="48"/>
      <c r="BD732" s="48"/>
      <c r="BE732" s="48"/>
      <c r="BF732" s="48"/>
      <c r="BG732" s="48"/>
      <c r="BH732" s="48"/>
      <c r="BI732" s="48"/>
      <c r="BJ732" s="117" t="s">
        <v>9452</v>
      </c>
      <c r="BK732" s="119" t="s">
        <v>9452</v>
      </c>
      <c r="BL732" s="65" t="str">
        <f>REPLACE(INDEX(GroupVertices[Group], MATCH(Vertices[[#This Row],[Vertex]],GroupVertices[Vertex],0)),1,1,"")</f>
        <v>A</v>
      </c>
    </row>
    <row r="733" spans="1:64" x14ac:dyDescent="0.25">
      <c r="A733" s="64" t="s">
        <v>7941</v>
      </c>
      <c r="B733" s="79"/>
      <c r="C733" s="79"/>
      <c r="D733" s="87"/>
      <c r="E733" s="104"/>
      <c r="F733" s="75" t="s">
        <v>8510</v>
      </c>
      <c r="G733" s="105"/>
      <c r="H733" s="77"/>
      <c r="I733" s="90"/>
      <c r="J733" s="106"/>
      <c r="K733" s="77" t="s">
        <v>8634</v>
      </c>
      <c r="L733" s="107"/>
      <c r="M733" s="101">
        <v>8736.9921875</v>
      </c>
      <c r="N733" s="101">
        <v>1430.4893798828125</v>
      </c>
      <c r="O733" s="102"/>
      <c r="P733" s="103"/>
      <c r="Q733" s="103"/>
      <c r="R733" s="73"/>
      <c r="S733" s="48">
        <v>1</v>
      </c>
      <c r="T733" s="48">
        <v>0</v>
      </c>
      <c r="U733" s="49">
        <v>0</v>
      </c>
      <c r="V733" s="49">
        <v>8.3333000000000004E-2</v>
      </c>
      <c r="W733" s="49">
        <v>0</v>
      </c>
      <c r="X733" s="49">
        <v>0.61485500000000004</v>
      </c>
      <c r="Y733" s="49">
        <v>0</v>
      </c>
      <c r="Z733" s="49">
        <v>0</v>
      </c>
      <c r="AA733" s="91">
        <v>733</v>
      </c>
      <c r="AB733" s="91"/>
      <c r="AC733" s="92"/>
      <c r="AD733" s="66" t="s">
        <v>8232</v>
      </c>
      <c r="AE733" s="66">
        <v>6</v>
      </c>
      <c r="AF733" s="66">
        <v>6202895</v>
      </c>
      <c r="AG733" s="66">
        <v>9035</v>
      </c>
      <c r="AH733" s="66">
        <v>3424</v>
      </c>
      <c r="AI733" s="66">
        <v>19800</v>
      </c>
      <c r="AJ733" s="66" t="s">
        <v>8310</v>
      </c>
      <c r="AK733" s="66" t="s">
        <v>388</v>
      </c>
      <c r="AL733" s="69" t="s">
        <v>8403</v>
      </c>
      <c r="AM733" s="66" t="s">
        <v>388</v>
      </c>
      <c r="AN733" s="68">
        <v>40010.024594907409</v>
      </c>
      <c r="AO733" s="66"/>
      <c r="AP733" s="66" t="b">
        <v>0</v>
      </c>
      <c r="AQ733" s="66" t="b">
        <v>0</v>
      </c>
      <c r="AR733" s="66" t="b">
        <v>1</v>
      </c>
      <c r="AS733" s="66" t="s">
        <v>297</v>
      </c>
      <c r="AT733" s="66">
        <v>4041</v>
      </c>
      <c r="AU733" s="69" t="s">
        <v>8491</v>
      </c>
      <c r="AV733" s="66" t="b">
        <v>1</v>
      </c>
      <c r="AW733" s="66" t="s">
        <v>423</v>
      </c>
      <c r="AX733" s="69" t="s">
        <v>8551</v>
      </c>
      <c r="AY733" s="66" t="s">
        <v>65</v>
      </c>
      <c r="AZ733" s="48"/>
      <c r="BA733" s="48"/>
      <c r="BB733" s="48"/>
      <c r="BC733" s="48"/>
      <c r="BD733" s="48"/>
      <c r="BE733" s="48"/>
      <c r="BF733" s="48"/>
      <c r="BG733" s="48"/>
      <c r="BH733" s="48"/>
      <c r="BI733" s="48"/>
      <c r="BJ733" s="117" t="s">
        <v>460</v>
      </c>
      <c r="BK733" s="120" t="str">
        <f>VLOOKUP(Vertices[[#This Row],[State]],'Sentiment Classification'!E:G,3,FALSE)</f>
        <v>South</v>
      </c>
      <c r="BL733" s="65" t="str">
        <f>REPLACE(INDEX(GroupVertices[Group], MATCH(Vertices[[#This Row],[Vertex]],GroupVertices[Vertex],0)),1,1,"")</f>
        <v>outh</v>
      </c>
    </row>
    <row r="734" spans="1:64" x14ac:dyDescent="0.25">
      <c r="A734" s="64" t="s">
        <v>7942</v>
      </c>
      <c r="B734" s="79"/>
      <c r="C734" s="79"/>
      <c r="D734" s="87"/>
      <c r="E734" s="104"/>
      <c r="F734" s="75" t="s">
        <v>8511</v>
      </c>
      <c r="G734" s="105"/>
      <c r="H734" s="77"/>
      <c r="I734" s="90"/>
      <c r="J734" s="106"/>
      <c r="K734" s="77" t="s">
        <v>8635</v>
      </c>
      <c r="L734" s="107"/>
      <c r="M734" s="101">
        <v>8849.0234375</v>
      </c>
      <c r="N734" s="101">
        <v>2521.166259765625</v>
      </c>
      <c r="O734" s="102"/>
      <c r="P734" s="103"/>
      <c r="Q734" s="103"/>
      <c r="R734" s="73"/>
      <c r="S734" s="48">
        <v>1</v>
      </c>
      <c r="T734" s="48">
        <v>0</v>
      </c>
      <c r="U734" s="49">
        <v>0</v>
      </c>
      <c r="V734" s="49">
        <v>8.3333000000000004E-2</v>
      </c>
      <c r="W734" s="49">
        <v>0</v>
      </c>
      <c r="X734" s="49">
        <v>0.61485500000000004</v>
      </c>
      <c r="Y734" s="49">
        <v>0</v>
      </c>
      <c r="Z734" s="49">
        <v>0</v>
      </c>
      <c r="AA734" s="91">
        <v>734</v>
      </c>
      <c r="AB734" s="91"/>
      <c r="AC734" s="92"/>
      <c r="AD734" s="66" t="s">
        <v>8233</v>
      </c>
      <c r="AE734" s="66">
        <v>12</v>
      </c>
      <c r="AF734" s="66">
        <v>7</v>
      </c>
      <c r="AG734" s="66">
        <v>92</v>
      </c>
      <c r="AH734" s="66">
        <v>19</v>
      </c>
      <c r="AI734" s="66"/>
      <c r="AJ734" s="66" t="s">
        <v>8311</v>
      </c>
      <c r="AK734" s="66" t="s">
        <v>366</v>
      </c>
      <c r="AL734" s="66"/>
      <c r="AM734" s="66"/>
      <c r="AN734" s="68">
        <v>42554.249907407408</v>
      </c>
      <c r="AO734" s="66"/>
      <c r="AP734" s="66" t="b">
        <v>1</v>
      </c>
      <c r="AQ734" s="66" t="b">
        <v>0</v>
      </c>
      <c r="AR734" s="66" t="b">
        <v>0</v>
      </c>
      <c r="AS734" s="66" t="s">
        <v>297</v>
      </c>
      <c r="AT734" s="66">
        <v>0</v>
      </c>
      <c r="AU734" s="66"/>
      <c r="AV734" s="66" t="b">
        <v>0</v>
      </c>
      <c r="AW734" s="66" t="s">
        <v>423</v>
      </c>
      <c r="AX734" s="69" t="s">
        <v>8552</v>
      </c>
      <c r="AY734" s="66" t="s">
        <v>65</v>
      </c>
      <c r="AZ734" s="48"/>
      <c r="BA734" s="48"/>
      <c r="BB734" s="48"/>
      <c r="BC734" s="48"/>
      <c r="BD734" s="48"/>
      <c r="BE734" s="48"/>
      <c r="BF734" s="48"/>
      <c r="BG734" s="48"/>
      <c r="BH734" s="48"/>
      <c r="BI734" s="48"/>
      <c r="BJ734" s="117" t="s">
        <v>460</v>
      </c>
      <c r="BK734" s="120" t="str">
        <f>VLOOKUP(Vertices[[#This Row],[State]],'Sentiment Classification'!E:G,3,FALSE)</f>
        <v>South</v>
      </c>
      <c r="BL734" s="65" t="str">
        <f>REPLACE(INDEX(GroupVertices[Group], MATCH(Vertices[[#This Row],[Vertex]],GroupVertices[Vertex],0)),1,1,"")</f>
        <v>outh</v>
      </c>
    </row>
    <row r="735" spans="1:64" x14ac:dyDescent="0.25">
      <c r="A735" s="64" t="s">
        <v>7943</v>
      </c>
      <c r="B735" s="79"/>
      <c r="C735" s="79"/>
      <c r="D735" s="87"/>
      <c r="E735" s="104"/>
      <c r="F735" s="75" t="s">
        <v>8512</v>
      </c>
      <c r="G735" s="105"/>
      <c r="H735" s="77"/>
      <c r="I735" s="90"/>
      <c r="J735" s="106"/>
      <c r="K735" s="77" t="s">
        <v>8636</v>
      </c>
      <c r="L735" s="107"/>
      <c r="M735" s="101">
        <v>9003.0576171875</v>
      </c>
      <c r="N735" s="101">
        <v>1888.2828369140625</v>
      </c>
      <c r="O735" s="102"/>
      <c r="P735" s="103"/>
      <c r="Q735" s="103"/>
      <c r="R735" s="73"/>
      <c r="S735" s="48">
        <v>1</v>
      </c>
      <c r="T735" s="48">
        <v>0</v>
      </c>
      <c r="U735" s="49">
        <v>0</v>
      </c>
      <c r="V735" s="49">
        <v>8.3333000000000004E-2</v>
      </c>
      <c r="W735" s="49">
        <v>0</v>
      </c>
      <c r="X735" s="49">
        <v>0.61485500000000004</v>
      </c>
      <c r="Y735" s="49">
        <v>0</v>
      </c>
      <c r="Z735" s="49">
        <v>0</v>
      </c>
      <c r="AA735" s="91">
        <v>735</v>
      </c>
      <c r="AB735" s="91"/>
      <c r="AC735" s="92"/>
      <c r="AD735" s="66" t="s">
        <v>8234</v>
      </c>
      <c r="AE735" s="66">
        <v>289</v>
      </c>
      <c r="AF735" s="66">
        <v>226</v>
      </c>
      <c r="AG735" s="66">
        <v>1089</v>
      </c>
      <c r="AH735" s="66">
        <v>732</v>
      </c>
      <c r="AI735" s="66"/>
      <c r="AJ735" s="66" t="s">
        <v>8312</v>
      </c>
      <c r="AK735" s="66" t="s">
        <v>8370</v>
      </c>
      <c r="AL735" s="66"/>
      <c r="AM735" s="66"/>
      <c r="AN735" s="68">
        <v>42353.691747685189</v>
      </c>
      <c r="AO735" s="69" t="s">
        <v>8435</v>
      </c>
      <c r="AP735" s="66" t="b">
        <v>1</v>
      </c>
      <c r="AQ735" s="66" t="b">
        <v>0</v>
      </c>
      <c r="AR735" s="66" t="b">
        <v>0</v>
      </c>
      <c r="AS735" s="66" t="s">
        <v>658</v>
      </c>
      <c r="AT735" s="66">
        <v>0</v>
      </c>
      <c r="AU735" s="66"/>
      <c r="AV735" s="66" t="b">
        <v>0</v>
      </c>
      <c r="AW735" s="66" t="s">
        <v>423</v>
      </c>
      <c r="AX735" s="69" t="s">
        <v>8553</v>
      </c>
      <c r="AY735" s="66" t="s">
        <v>65</v>
      </c>
      <c r="AZ735" s="48"/>
      <c r="BA735" s="48"/>
      <c r="BB735" s="48"/>
      <c r="BC735" s="48"/>
      <c r="BD735" s="48"/>
      <c r="BE735" s="48"/>
      <c r="BF735" s="48"/>
      <c r="BG735" s="48"/>
      <c r="BH735" s="48"/>
      <c r="BI735" s="48"/>
      <c r="BJ735" s="117" t="s">
        <v>460</v>
      </c>
      <c r="BK735" s="120" t="str">
        <f>VLOOKUP(Vertices[[#This Row],[State]],'Sentiment Classification'!E:G,3,FALSE)</f>
        <v>South</v>
      </c>
      <c r="BL735" s="65" t="str">
        <f>REPLACE(INDEX(GroupVertices[Group], MATCH(Vertices[[#This Row],[Vertex]],GroupVertices[Vertex],0)),1,1,"")</f>
        <v>outh</v>
      </c>
    </row>
    <row r="736" spans="1:64" x14ac:dyDescent="0.25">
      <c r="A736" s="64" t="s">
        <v>7944</v>
      </c>
      <c r="B736" s="79"/>
      <c r="C736" s="79"/>
      <c r="D736" s="87"/>
      <c r="E736" s="104"/>
      <c r="F736" s="75" t="s">
        <v>8513</v>
      </c>
      <c r="G736" s="105"/>
      <c r="H736" s="77"/>
      <c r="I736" s="90"/>
      <c r="J736" s="106"/>
      <c r="K736" s="77" t="s">
        <v>8637</v>
      </c>
      <c r="L736" s="107"/>
      <c r="M736" s="101">
        <v>8483.5439453125</v>
      </c>
      <c r="N736" s="101">
        <v>2104.947509765625</v>
      </c>
      <c r="O736" s="102"/>
      <c r="P736" s="103"/>
      <c r="Q736" s="103"/>
      <c r="R736" s="73"/>
      <c r="S736" s="48">
        <v>2</v>
      </c>
      <c r="T736" s="48">
        <v>0</v>
      </c>
      <c r="U736" s="49">
        <v>10</v>
      </c>
      <c r="V736" s="49">
        <v>0.1</v>
      </c>
      <c r="W736" s="49">
        <v>0</v>
      </c>
      <c r="X736" s="49">
        <v>1.162199</v>
      </c>
      <c r="Y736" s="49">
        <v>0</v>
      </c>
      <c r="Z736" s="49">
        <v>0</v>
      </c>
      <c r="AA736" s="91">
        <v>736</v>
      </c>
      <c r="AB736" s="91"/>
      <c r="AC736" s="92"/>
      <c r="AD736" s="66" t="s">
        <v>8235</v>
      </c>
      <c r="AE736" s="66">
        <v>269</v>
      </c>
      <c r="AF736" s="66">
        <v>1040207</v>
      </c>
      <c r="AG736" s="66">
        <v>11995</v>
      </c>
      <c r="AH736" s="66">
        <v>81</v>
      </c>
      <c r="AI736" s="66">
        <v>19800</v>
      </c>
      <c r="AJ736" s="66" t="s">
        <v>8313</v>
      </c>
      <c r="AK736" s="66" t="s">
        <v>8371</v>
      </c>
      <c r="AL736" s="69" t="s">
        <v>8404</v>
      </c>
      <c r="AM736" s="66" t="s">
        <v>477</v>
      </c>
      <c r="AN736" s="68">
        <v>40721.32640046296</v>
      </c>
      <c r="AO736" s="69" t="s">
        <v>8436</v>
      </c>
      <c r="AP736" s="66" t="b">
        <v>1</v>
      </c>
      <c r="AQ736" s="66" t="b">
        <v>0</v>
      </c>
      <c r="AR736" s="66" t="b">
        <v>1</v>
      </c>
      <c r="AS736" s="66" t="s">
        <v>297</v>
      </c>
      <c r="AT736" s="66">
        <v>183</v>
      </c>
      <c r="AU736" s="69" t="s">
        <v>409</v>
      </c>
      <c r="AV736" s="66" t="b">
        <v>1</v>
      </c>
      <c r="AW736" s="66" t="s">
        <v>423</v>
      </c>
      <c r="AX736" s="69" t="s">
        <v>8554</v>
      </c>
      <c r="AY736" s="66" t="s">
        <v>65</v>
      </c>
      <c r="AZ736" s="48"/>
      <c r="BA736" s="48"/>
      <c r="BB736" s="48"/>
      <c r="BC736" s="48"/>
      <c r="BD736" s="48"/>
      <c r="BE736" s="48"/>
      <c r="BF736" s="48"/>
      <c r="BG736" s="48"/>
      <c r="BH736" s="48"/>
      <c r="BI736" s="48"/>
      <c r="BJ736" s="117" t="s">
        <v>460</v>
      </c>
      <c r="BK736" s="120" t="str">
        <f>VLOOKUP(Vertices[[#This Row],[State]],'Sentiment Classification'!E:G,3,FALSE)</f>
        <v>South</v>
      </c>
      <c r="BL736" s="65" t="str">
        <f>REPLACE(INDEX(GroupVertices[Group], MATCH(Vertices[[#This Row],[Vertex]],GroupVertices[Vertex],0)),1,1,"")</f>
        <v>outh</v>
      </c>
    </row>
    <row r="737" spans="1:64" x14ac:dyDescent="0.25">
      <c r="A737" s="64" t="s">
        <v>7898</v>
      </c>
      <c r="B737" s="79"/>
      <c r="C737" s="79"/>
      <c r="D737" s="87"/>
      <c r="E737" s="104"/>
      <c r="F737" s="75" t="s">
        <v>8047</v>
      </c>
      <c r="G737" s="105"/>
      <c r="H737" s="77"/>
      <c r="I737" s="90"/>
      <c r="J737" s="106"/>
      <c r="K737" s="77" t="s">
        <v>8638</v>
      </c>
      <c r="L737" s="107"/>
      <c r="M737" s="101">
        <v>8758.6484375</v>
      </c>
      <c r="N737" s="101">
        <v>1855.475830078125</v>
      </c>
      <c r="O737" s="102"/>
      <c r="P737" s="103"/>
      <c r="Q737" s="103"/>
      <c r="R737" s="73"/>
      <c r="S737" s="48">
        <v>0</v>
      </c>
      <c r="T737" s="48">
        <v>1</v>
      </c>
      <c r="U737" s="49">
        <v>0</v>
      </c>
      <c r="V737" s="49">
        <v>1</v>
      </c>
      <c r="W737" s="49">
        <v>0</v>
      </c>
      <c r="X737" s="49">
        <v>0.99999899999999997</v>
      </c>
      <c r="Y737" s="49">
        <v>0</v>
      </c>
      <c r="Z737" s="49">
        <v>0</v>
      </c>
      <c r="AA737" s="91">
        <v>737</v>
      </c>
      <c r="AB737" s="91"/>
      <c r="AC737" s="92"/>
      <c r="AD737" s="66" t="s">
        <v>8236</v>
      </c>
      <c r="AE737" s="66">
        <v>209</v>
      </c>
      <c r="AF737" s="66">
        <v>28</v>
      </c>
      <c r="AG737" s="66">
        <v>820</v>
      </c>
      <c r="AH737" s="66">
        <v>19</v>
      </c>
      <c r="AI737" s="66">
        <v>19800</v>
      </c>
      <c r="AJ737" s="66" t="s">
        <v>8314</v>
      </c>
      <c r="AK737" s="66" t="s">
        <v>8372</v>
      </c>
      <c r="AL737" s="66"/>
      <c r="AM737" s="66" t="s">
        <v>363</v>
      </c>
      <c r="AN737" s="68">
        <v>41912.563877314817</v>
      </c>
      <c r="AO737" s="69" t="s">
        <v>8437</v>
      </c>
      <c r="AP737" s="66" t="b">
        <v>1</v>
      </c>
      <c r="AQ737" s="66" t="b">
        <v>0</v>
      </c>
      <c r="AR737" s="66" t="b">
        <v>0</v>
      </c>
      <c r="AS737" s="66" t="s">
        <v>297</v>
      </c>
      <c r="AT737" s="66">
        <v>0</v>
      </c>
      <c r="AU737" s="69" t="s">
        <v>409</v>
      </c>
      <c r="AV737" s="66" t="b">
        <v>0</v>
      </c>
      <c r="AW737" s="66" t="s">
        <v>423</v>
      </c>
      <c r="AX737" s="69" t="s">
        <v>8555</v>
      </c>
      <c r="AY737" s="66" t="s">
        <v>66</v>
      </c>
      <c r="AZ737" s="48"/>
      <c r="BA737" s="48"/>
      <c r="BB737" s="48"/>
      <c r="BC737" s="48"/>
      <c r="BD737" s="48"/>
      <c r="BE737" s="48"/>
      <c r="BF737" s="118" t="s">
        <v>9063</v>
      </c>
      <c r="BG737" s="118" t="s">
        <v>9063</v>
      </c>
      <c r="BH737" s="118" t="s">
        <v>9392</v>
      </c>
      <c r="BI737" s="118" t="s">
        <v>9392</v>
      </c>
      <c r="BJ737" s="117" t="s">
        <v>460</v>
      </c>
      <c r="BK737" s="120" t="str">
        <f>VLOOKUP(Vertices[[#This Row],[State]],'Sentiment Classification'!E:G,3,FALSE)</f>
        <v>South</v>
      </c>
      <c r="BL737" s="65" t="str">
        <f>REPLACE(INDEX(GroupVertices[Group], MATCH(Vertices[[#This Row],[Vertex]],GroupVertices[Vertex],0)),1,1,"")</f>
        <v>outh</v>
      </c>
    </row>
    <row r="738" spans="1:64" x14ac:dyDescent="0.25">
      <c r="A738" s="64" t="s">
        <v>7945</v>
      </c>
      <c r="B738" s="79"/>
      <c r="C738" s="79"/>
      <c r="D738" s="87"/>
      <c r="E738" s="104"/>
      <c r="F738" s="75" t="s">
        <v>8514</v>
      </c>
      <c r="G738" s="105"/>
      <c r="H738" s="77"/>
      <c r="I738" s="90"/>
      <c r="J738" s="106"/>
      <c r="K738" s="77" t="s">
        <v>8639</v>
      </c>
      <c r="L738" s="107"/>
      <c r="M738" s="101">
        <v>8918.71484375</v>
      </c>
      <c r="N738" s="101">
        <v>2210.466064453125</v>
      </c>
      <c r="O738" s="102"/>
      <c r="P738" s="103"/>
      <c r="Q738" s="103"/>
      <c r="R738" s="73"/>
      <c r="S738" s="48">
        <v>1</v>
      </c>
      <c r="T738" s="48">
        <v>0</v>
      </c>
      <c r="U738" s="49">
        <v>0</v>
      </c>
      <c r="V738" s="49">
        <v>1</v>
      </c>
      <c r="W738" s="49">
        <v>0</v>
      </c>
      <c r="X738" s="49">
        <v>0.99999899999999997</v>
      </c>
      <c r="Y738" s="49">
        <v>0</v>
      </c>
      <c r="Z738" s="49">
        <v>0</v>
      </c>
      <c r="AA738" s="91">
        <v>738</v>
      </c>
      <c r="AB738" s="91"/>
      <c r="AC738" s="92"/>
      <c r="AD738" s="66" t="s">
        <v>8237</v>
      </c>
      <c r="AE738" s="66">
        <v>330</v>
      </c>
      <c r="AF738" s="66">
        <v>1621302</v>
      </c>
      <c r="AG738" s="66">
        <v>385240</v>
      </c>
      <c r="AH738" s="66">
        <v>84</v>
      </c>
      <c r="AI738" s="66">
        <v>19800</v>
      </c>
      <c r="AJ738" s="66" t="s">
        <v>8315</v>
      </c>
      <c r="AK738" s="66" t="s">
        <v>365</v>
      </c>
      <c r="AL738" s="69" t="s">
        <v>8405</v>
      </c>
      <c r="AM738" s="66" t="s">
        <v>363</v>
      </c>
      <c r="AN738" s="68">
        <v>39780.65252314815</v>
      </c>
      <c r="AO738" s="69" t="s">
        <v>8438</v>
      </c>
      <c r="AP738" s="66" t="b">
        <v>0</v>
      </c>
      <c r="AQ738" s="66" t="b">
        <v>0</v>
      </c>
      <c r="AR738" s="66" t="b">
        <v>0</v>
      </c>
      <c r="AS738" s="66" t="s">
        <v>297</v>
      </c>
      <c r="AT738" s="66">
        <v>3347</v>
      </c>
      <c r="AU738" s="69" t="s">
        <v>8492</v>
      </c>
      <c r="AV738" s="66" t="b">
        <v>1</v>
      </c>
      <c r="AW738" s="66" t="s">
        <v>423</v>
      </c>
      <c r="AX738" s="69" t="s">
        <v>8556</v>
      </c>
      <c r="AY738" s="66" t="s">
        <v>65</v>
      </c>
      <c r="AZ738" s="48"/>
      <c r="BA738" s="48"/>
      <c r="BB738" s="48"/>
      <c r="BC738" s="48"/>
      <c r="BD738" s="48"/>
      <c r="BE738" s="48"/>
      <c r="BF738" s="48"/>
      <c r="BG738" s="48"/>
      <c r="BH738" s="48"/>
      <c r="BI738" s="48"/>
      <c r="BJ738" s="117" t="s">
        <v>460</v>
      </c>
      <c r="BK738" s="120" t="str">
        <f>VLOOKUP(Vertices[[#This Row],[State]],'Sentiment Classification'!E:G,3,FALSE)</f>
        <v>South</v>
      </c>
      <c r="BL738" s="65" t="str">
        <f>REPLACE(INDEX(GroupVertices[Group], MATCH(Vertices[[#This Row],[Vertex]],GroupVertices[Vertex],0)),1,1,"")</f>
        <v>outh</v>
      </c>
    </row>
    <row r="739" spans="1:64" x14ac:dyDescent="0.25">
      <c r="A739" s="64" t="s">
        <v>7899</v>
      </c>
      <c r="B739" s="79"/>
      <c r="C739" s="79"/>
      <c r="D739" s="87"/>
      <c r="E739" s="104"/>
      <c r="F739" s="75" t="s">
        <v>8048</v>
      </c>
      <c r="G739" s="105"/>
      <c r="H739" s="77"/>
      <c r="I739" s="90"/>
      <c r="J739" s="106"/>
      <c r="K739" s="77" t="s">
        <v>8640</v>
      </c>
      <c r="L739" s="107"/>
      <c r="M739" s="101">
        <v>8801.0771484375</v>
      </c>
      <c r="N739" s="101">
        <v>2634.692626953125</v>
      </c>
      <c r="O739" s="102"/>
      <c r="P739" s="103"/>
      <c r="Q739" s="103"/>
      <c r="R739" s="73"/>
      <c r="S739" s="48">
        <v>1</v>
      </c>
      <c r="T739" s="48">
        <v>1</v>
      </c>
      <c r="U739" s="49">
        <v>0</v>
      </c>
      <c r="V739" s="49">
        <v>1.3760000000000001E-3</v>
      </c>
      <c r="W739" s="49">
        <v>4.3800000000000002E-4</v>
      </c>
      <c r="X739" s="49">
        <v>0.77746300000000002</v>
      </c>
      <c r="Y739" s="49">
        <v>0.5</v>
      </c>
      <c r="Z739" s="49">
        <v>0</v>
      </c>
      <c r="AA739" s="91">
        <v>739</v>
      </c>
      <c r="AB739" s="91"/>
      <c r="AC739" s="92"/>
      <c r="AD739" s="66" t="s">
        <v>8238</v>
      </c>
      <c r="AE739" s="66">
        <v>73</v>
      </c>
      <c r="AF739" s="66">
        <v>1771</v>
      </c>
      <c r="AG739" s="66">
        <v>24144</v>
      </c>
      <c r="AH739" s="66">
        <v>302</v>
      </c>
      <c r="AI739" s="66">
        <v>19800</v>
      </c>
      <c r="AJ739" s="66" t="s">
        <v>8316</v>
      </c>
      <c r="AK739" s="66" t="s">
        <v>3885</v>
      </c>
      <c r="AL739" s="69" t="s">
        <v>8406</v>
      </c>
      <c r="AM739" s="66" t="s">
        <v>363</v>
      </c>
      <c r="AN739" s="68">
        <v>40021.405081018522</v>
      </c>
      <c r="AO739" s="69" t="s">
        <v>8439</v>
      </c>
      <c r="AP739" s="66" t="b">
        <v>0</v>
      </c>
      <c r="AQ739" s="66" t="b">
        <v>0</v>
      </c>
      <c r="AR739" s="66" t="b">
        <v>1</v>
      </c>
      <c r="AS739" s="66" t="s">
        <v>297</v>
      </c>
      <c r="AT739" s="66">
        <v>151</v>
      </c>
      <c r="AU739" s="69" t="s">
        <v>8493</v>
      </c>
      <c r="AV739" s="66" t="b">
        <v>0</v>
      </c>
      <c r="AW739" s="66" t="s">
        <v>423</v>
      </c>
      <c r="AX739" s="69" t="s">
        <v>8557</v>
      </c>
      <c r="AY739" s="66" t="s">
        <v>66</v>
      </c>
      <c r="AZ739" s="48" t="s">
        <v>8025</v>
      </c>
      <c r="BA739" s="48" t="s">
        <v>8025</v>
      </c>
      <c r="BB739" s="48" t="s">
        <v>8036</v>
      </c>
      <c r="BC739" s="48" t="s">
        <v>8036</v>
      </c>
      <c r="BD739" s="48" t="s">
        <v>252</v>
      </c>
      <c r="BE739" s="48" t="s">
        <v>252</v>
      </c>
      <c r="BF739" s="118" t="s">
        <v>9064</v>
      </c>
      <c r="BG739" s="118" t="s">
        <v>9064</v>
      </c>
      <c r="BH739" s="118" t="s">
        <v>9393</v>
      </c>
      <c r="BI739" s="118" t="s">
        <v>9393</v>
      </c>
      <c r="BJ739" s="117" t="s">
        <v>460</v>
      </c>
      <c r="BK739" s="120" t="str">
        <f>VLOOKUP(Vertices[[#This Row],[State]],'Sentiment Classification'!E:G,3,FALSE)</f>
        <v>South</v>
      </c>
      <c r="BL739" s="65" t="str">
        <f>REPLACE(INDEX(GroupVertices[Group], MATCH(Vertices[[#This Row],[Vertex]],GroupVertices[Vertex],0)),1,1,"")</f>
        <v>outh</v>
      </c>
    </row>
    <row r="740" spans="1:64" x14ac:dyDescent="0.25">
      <c r="A740" s="64" t="s">
        <v>7900</v>
      </c>
      <c r="B740" s="79"/>
      <c r="C740" s="79"/>
      <c r="D740" s="87"/>
      <c r="E740" s="104"/>
      <c r="F740" s="75" t="s">
        <v>8049</v>
      </c>
      <c r="G740" s="105"/>
      <c r="H740" s="77"/>
      <c r="I740" s="90"/>
      <c r="J740" s="106"/>
      <c r="K740" s="77" t="s">
        <v>8641</v>
      </c>
      <c r="L740" s="107"/>
      <c r="M740" s="101">
        <v>8894.458984375</v>
      </c>
      <c r="N740" s="101">
        <v>2193.549072265625</v>
      </c>
      <c r="O740" s="102"/>
      <c r="P740" s="103"/>
      <c r="Q740" s="103"/>
      <c r="R740" s="73"/>
      <c r="S740" s="48">
        <v>0</v>
      </c>
      <c r="T740" s="48">
        <v>2</v>
      </c>
      <c r="U740" s="49">
        <v>0</v>
      </c>
      <c r="V740" s="49">
        <v>1.3760000000000001E-3</v>
      </c>
      <c r="W740" s="49">
        <v>4.3800000000000002E-4</v>
      </c>
      <c r="X740" s="49">
        <v>0.77746300000000002</v>
      </c>
      <c r="Y740" s="49">
        <v>0.5</v>
      </c>
      <c r="Z740" s="49">
        <v>0</v>
      </c>
      <c r="AA740" s="91">
        <v>740</v>
      </c>
      <c r="AB740" s="91"/>
      <c r="AC740" s="92"/>
      <c r="AD740" s="66" t="s">
        <v>8239</v>
      </c>
      <c r="AE740" s="66">
        <v>632</v>
      </c>
      <c r="AF740" s="66">
        <v>127</v>
      </c>
      <c r="AG740" s="66">
        <v>4284</v>
      </c>
      <c r="AH740" s="66">
        <v>95</v>
      </c>
      <c r="AI740" s="66">
        <v>19800</v>
      </c>
      <c r="AJ740" s="66"/>
      <c r="AK740" s="66" t="s">
        <v>8373</v>
      </c>
      <c r="AL740" s="66"/>
      <c r="AM740" s="66" t="s">
        <v>477</v>
      </c>
      <c r="AN740" s="68">
        <v>40334.439259259256</v>
      </c>
      <c r="AO740" s="66"/>
      <c r="AP740" s="66" t="b">
        <v>0</v>
      </c>
      <c r="AQ740" s="66" t="b">
        <v>0</v>
      </c>
      <c r="AR740" s="66" t="b">
        <v>1</v>
      </c>
      <c r="AS740" s="66" t="s">
        <v>297</v>
      </c>
      <c r="AT740" s="66">
        <v>22</v>
      </c>
      <c r="AU740" s="69" t="s">
        <v>7889</v>
      </c>
      <c r="AV740" s="66" t="b">
        <v>0</v>
      </c>
      <c r="AW740" s="66" t="s">
        <v>423</v>
      </c>
      <c r="AX740" s="69" t="s">
        <v>8558</v>
      </c>
      <c r="AY740" s="66" t="s">
        <v>66</v>
      </c>
      <c r="AZ740" s="48" t="s">
        <v>8025</v>
      </c>
      <c r="BA740" s="48" t="s">
        <v>8025</v>
      </c>
      <c r="BB740" s="48" t="s">
        <v>8036</v>
      </c>
      <c r="BC740" s="48" t="s">
        <v>8036</v>
      </c>
      <c r="BD740" s="48" t="s">
        <v>252</v>
      </c>
      <c r="BE740" s="48" t="s">
        <v>252</v>
      </c>
      <c r="BF740" s="118" t="s">
        <v>9065</v>
      </c>
      <c r="BG740" s="118" t="s">
        <v>9065</v>
      </c>
      <c r="BH740" s="118" t="s">
        <v>9394</v>
      </c>
      <c r="BI740" s="118" t="s">
        <v>9394</v>
      </c>
      <c r="BJ740" s="117" t="s">
        <v>460</v>
      </c>
      <c r="BK740" s="120" t="str">
        <f>VLOOKUP(Vertices[[#This Row],[State]],'Sentiment Classification'!E:G,3,FALSE)</f>
        <v>South</v>
      </c>
      <c r="BL740" s="65" t="str">
        <f>REPLACE(INDEX(GroupVertices[Group], MATCH(Vertices[[#This Row],[Vertex]],GroupVertices[Vertex],0)),1,1,"")</f>
        <v>outh</v>
      </c>
    </row>
    <row r="741" spans="1:64" x14ac:dyDescent="0.25">
      <c r="A741" s="64" t="s">
        <v>7901</v>
      </c>
      <c r="B741" s="79"/>
      <c r="C741" s="79"/>
      <c r="D741" s="87"/>
      <c r="E741" s="104"/>
      <c r="F741" s="75" t="s">
        <v>418</v>
      </c>
      <c r="G741" s="105"/>
      <c r="H741" s="77"/>
      <c r="I741" s="90"/>
      <c r="J741" s="106"/>
      <c r="K741" s="77" t="s">
        <v>8642</v>
      </c>
      <c r="L741" s="107"/>
      <c r="M741" s="101">
        <v>8929.91015625</v>
      </c>
      <c r="N741" s="101">
        <v>2513.90234375</v>
      </c>
      <c r="O741" s="102"/>
      <c r="P741" s="103"/>
      <c r="Q741" s="103"/>
      <c r="R741" s="73"/>
      <c r="S741" s="48">
        <v>0</v>
      </c>
      <c r="T741" s="48">
        <v>1</v>
      </c>
      <c r="U741" s="49">
        <v>0</v>
      </c>
      <c r="V741" s="49">
        <v>8.9800000000000004E-4</v>
      </c>
      <c r="W741" s="49">
        <v>9.0000000000000002E-6</v>
      </c>
      <c r="X741" s="49">
        <v>0.49626399999999998</v>
      </c>
      <c r="Y741" s="49">
        <v>0</v>
      </c>
      <c r="Z741" s="49">
        <v>0</v>
      </c>
      <c r="AA741" s="91">
        <v>741</v>
      </c>
      <c r="AB741" s="91"/>
      <c r="AC741" s="92"/>
      <c r="AD741" s="66" t="s">
        <v>8240</v>
      </c>
      <c r="AE741" s="66">
        <v>90</v>
      </c>
      <c r="AF741" s="66">
        <v>1</v>
      </c>
      <c r="AG741" s="66">
        <v>18</v>
      </c>
      <c r="AH741" s="66">
        <v>1</v>
      </c>
      <c r="AI741" s="66"/>
      <c r="AJ741" s="66"/>
      <c r="AK741" s="66"/>
      <c r="AL741" s="66"/>
      <c r="AM741" s="66"/>
      <c r="AN741" s="68">
        <v>42083.185393518521</v>
      </c>
      <c r="AO741" s="66"/>
      <c r="AP741" s="66" t="b">
        <v>1</v>
      </c>
      <c r="AQ741" s="66" t="b">
        <v>1</v>
      </c>
      <c r="AR741" s="66" t="b">
        <v>0</v>
      </c>
      <c r="AS741" s="66" t="s">
        <v>297</v>
      </c>
      <c r="AT741" s="66">
        <v>0</v>
      </c>
      <c r="AU741" s="69" t="s">
        <v>409</v>
      </c>
      <c r="AV741" s="66" t="b">
        <v>0</v>
      </c>
      <c r="AW741" s="66" t="s">
        <v>423</v>
      </c>
      <c r="AX741" s="69" t="s">
        <v>8559</v>
      </c>
      <c r="AY741" s="66" t="s">
        <v>66</v>
      </c>
      <c r="AZ741" s="48" t="s">
        <v>8026</v>
      </c>
      <c r="BA741" s="48" t="s">
        <v>8026</v>
      </c>
      <c r="BB741" s="48" t="s">
        <v>251</v>
      </c>
      <c r="BC741" s="48" t="s">
        <v>251</v>
      </c>
      <c r="BD741" s="48"/>
      <c r="BE741" s="48"/>
      <c r="BF741" s="118" t="s">
        <v>9066</v>
      </c>
      <c r="BG741" s="118" t="s">
        <v>9066</v>
      </c>
      <c r="BH741" s="118" t="s">
        <v>9395</v>
      </c>
      <c r="BI741" s="118" t="s">
        <v>9395</v>
      </c>
      <c r="BJ741" s="117" t="s">
        <v>460</v>
      </c>
      <c r="BK741" s="120" t="str">
        <f>VLOOKUP(Vertices[[#This Row],[State]],'Sentiment Classification'!E:G,3,FALSE)</f>
        <v>South</v>
      </c>
      <c r="BL741" s="65" t="str">
        <f>REPLACE(INDEX(GroupVertices[Group], MATCH(Vertices[[#This Row],[Vertex]],GroupVertices[Vertex],0)),1,1,"")</f>
        <v>outh</v>
      </c>
    </row>
    <row r="742" spans="1:64" x14ac:dyDescent="0.25">
      <c r="A742" s="64" t="s">
        <v>7902</v>
      </c>
      <c r="B742" s="79"/>
      <c r="C742" s="79"/>
      <c r="D742" s="87"/>
      <c r="E742" s="104"/>
      <c r="F742" s="75" t="s">
        <v>8050</v>
      </c>
      <c r="G742" s="105"/>
      <c r="H742" s="77"/>
      <c r="I742" s="90"/>
      <c r="J742" s="106"/>
      <c r="K742" s="77" t="s">
        <v>8643</v>
      </c>
      <c r="L742" s="107"/>
      <c r="M742" s="101">
        <v>8895.36328125</v>
      </c>
      <c r="N742" s="101">
        <v>2401.91943359375</v>
      </c>
      <c r="O742" s="102"/>
      <c r="P742" s="103"/>
      <c r="Q742" s="103"/>
      <c r="R742" s="73"/>
      <c r="S742" s="48">
        <v>0</v>
      </c>
      <c r="T742" s="48">
        <v>2</v>
      </c>
      <c r="U742" s="49">
        <v>2</v>
      </c>
      <c r="V742" s="49">
        <v>0.5</v>
      </c>
      <c r="W742" s="49">
        <v>0</v>
      </c>
      <c r="X742" s="49">
        <v>1.4594579999999999</v>
      </c>
      <c r="Y742" s="49">
        <v>0</v>
      </c>
      <c r="Z742" s="49">
        <v>0</v>
      </c>
      <c r="AA742" s="91">
        <v>742</v>
      </c>
      <c r="AB742" s="91"/>
      <c r="AC742" s="92"/>
      <c r="AD742" s="66" t="s">
        <v>8241</v>
      </c>
      <c r="AE742" s="66">
        <v>138</v>
      </c>
      <c r="AF742" s="66">
        <v>338</v>
      </c>
      <c r="AG742" s="66">
        <v>3188</v>
      </c>
      <c r="AH742" s="66">
        <v>20923</v>
      </c>
      <c r="AI742" s="66"/>
      <c r="AJ742" s="66" t="s">
        <v>8317</v>
      </c>
      <c r="AK742" s="66" t="s">
        <v>8374</v>
      </c>
      <c r="AL742" s="66"/>
      <c r="AM742" s="66"/>
      <c r="AN742" s="68">
        <v>41817.495196759257</v>
      </c>
      <c r="AO742" s="69" t="s">
        <v>8440</v>
      </c>
      <c r="AP742" s="66" t="b">
        <v>0</v>
      </c>
      <c r="AQ742" s="66" t="b">
        <v>0</v>
      </c>
      <c r="AR742" s="66" t="b">
        <v>1</v>
      </c>
      <c r="AS742" s="66" t="s">
        <v>297</v>
      </c>
      <c r="AT742" s="66">
        <v>0</v>
      </c>
      <c r="AU742" s="69" t="s">
        <v>409</v>
      </c>
      <c r="AV742" s="66" t="b">
        <v>0</v>
      </c>
      <c r="AW742" s="66" t="s">
        <v>423</v>
      </c>
      <c r="AX742" s="69" t="s">
        <v>8560</v>
      </c>
      <c r="AY742" s="66" t="s">
        <v>66</v>
      </c>
      <c r="AZ742" s="48" t="s">
        <v>8027</v>
      </c>
      <c r="BA742" s="48" t="s">
        <v>8027</v>
      </c>
      <c r="BB742" s="48" t="s">
        <v>525</v>
      </c>
      <c r="BC742" s="48" t="s">
        <v>525</v>
      </c>
      <c r="BD742" s="48"/>
      <c r="BE742" s="48"/>
      <c r="BF742" s="118" t="s">
        <v>9067</v>
      </c>
      <c r="BG742" s="118" t="s">
        <v>9067</v>
      </c>
      <c r="BH742" s="118" t="s">
        <v>9396</v>
      </c>
      <c r="BI742" s="118" t="s">
        <v>9396</v>
      </c>
      <c r="BJ742" s="117" t="s">
        <v>460</v>
      </c>
      <c r="BK742" s="120" t="str">
        <f>VLOOKUP(Vertices[[#This Row],[State]],'Sentiment Classification'!E:G,3,FALSE)</f>
        <v>South</v>
      </c>
      <c r="BL742" s="65" t="str">
        <f>REPLACE(INDEX(GroupVertices[Group], MATCH(Vertices[[#This Row],[Vertex]],GroupVertices[Vertex],0)),1,1,"")</f>
        <v>outh</v>
      </c>
    </row>
    <row r="743" spans="1:64" x14ac:dyDescent="0.25">
      <c r="A743" s="64" t="s">
        <v>7946</v>
      </c>
      <c r="B743" s="79"/>
      <c r="C743" s="79"/>
      <c r="D743" s="87"/>
      <c r="E743" s="104"/>
      <c r="F743" s="75" t="s">
        <v>8515</v>
      </c>
      <c r="G743" s="105"/>
      <c r="H743" s="77"/>
      <c r="I743" s="90"/>
      <c r="J743" s="106"/>
      <c r="K743" s="77" t="s">
        <v>8644</v>
      </c>
      <c r="L743" s="107"/>
      <c r="M743" s="101">
        <v>8776.474609375</v>
      </c>
      <c r="N743" s="101">
        <v>2390.916259765625</v>
      </c>
      <c r="O743" s="102"/>
      <c r="P743" s="103"/>
      <c r="Q743" s="103"/>
      <c r="R743" s="73"/>
      <c r="S743" s="48">
        <v>1</v>
      </c>
      <c r="T743" s="48">
        <v>0</v>
      </c>
      <c r="U743" s="49">
        <v>0</v>
      </c>
      <c r="V743" s="49">
        <v>0.33333299999999999</v>
      </c>
      <c r="W743" s="49">
        <v>0</v>
      </c>
      <c r="X743" s="49">
        <v>0.77027000000000001</v>
      </c>
      <c r="Y743" s="49">
        <v>0</v>
      </c>
      <c r="Z743" s="49">
        <v>0</v>
      </c>
      <c r="AA743" s="91">
        <v>743</v>
      </c>
      <c r="AB743" s="91"/>
      <c r="AC743" s="92"/>
      <c r="AD743" s="66" t="s">
        <v>8242</v>
      </c>
      <c r="AE743" s="66">
        <v>118</v>
      </c>
      <c r="AF743" s="66">
        <v>1823</v>
      </c>
      <c r="AG743" s="66">
        <v>32744</v>
      </c>
      <c r="AH743" s="66">
        <v>21908</v>
      </c>
      <c r="AI743" s="66"/>
      <c r="AJ743" s="66" t="s">
        <v>8318</v>
      </c>
      <c r="AK743" s="66" t="s">
        <v>8375</v>
      </c>
      <c r="AL743" s="66"/>
      <c r="AM743" s="66"/>
      <c r="AN743" s="68">
        <v>41871.565138888887</v>
      </c>
      <c r="AO743" s="69" t="s">
        <v>8441</v>
      </c>
      <c r="AP743" s="66" t="b">
        <v>1</v>
      </c>
      <c r="AQ743" s="66" t="b">
        <v>0</v>
      </c>
      <c r="AR743" s="66" t="b">
        <v>0</v>
      </c>
      <c r="AS743" s="66" t="s">
        <v>297</v>
      </c>
      <c r="AT743" s="66">
        <v>8</v>
      </c>
      <c r="AU743" s="69" t="s">
        <v>409</v>
      </c>
      <c r="AV743" s="66" t="b">
        <v>0</v>
      </c>
      <c r="AW743" s="66" t="s">
        <v>423</v>
      </c>
      <c r="AX743" s="69" t="s">
        <v>8561</v>
      </c>
      <c r="AY743" s="66" t="s">
        <v>65</v>
      </c>
      <c r="AZ743" s="48"/>
      <c r="BA743" s="48"/>
      <c r="BB743" s="48"/>
      <c r="BC743" s="48"/>
      <c r="BD743" s="48"/>
      <c r="BE743" s="48"/>
      <c r="BF743" s="48"/>
      <c r="BG743" s="48"/>
      <c r="BH743" s="48"/>
      <c r="BI743" s="48"/>
      <c r="BJ743" s="117" t="s">
        <v>460</v>
      </c>
      <c r="BK743" s="120" t="str">
        <f>VLOOKUP(Vertices[[#This Row],[State]],'Sentiment Classification'!E:G,3,FALSE)</f>
        <v>South</v>
      </c>
      <c r="BL743" s="65" t="str">
        <f>REPLACE(INDEX(GroupVertices[Group], MATCH(Vertices[[#This Row],[Vertex]],GroupVertices[Vertex],0)),1,1,"")</f>
        <v>outh</v>
      </c>
    </row>
    <row r="744" spans="1:64" x14ac:dyDescent="0.25">
      <c r="A744" s="64" t="s">
        <v>7947</v>
      </c>
      <c r="B744" s="79"/>
      <c r="C744" s="79"/>
      <c r="D744" s="87"/>
      <c r="E744" s="104"/>
      <c r="F744" s="75" t="s">
        <v>8516</v>
      </c>
      <c r="G744" s="105"/>
      <c r="H744" s="77"/>
      <c r="I744" s="90"/>
      <c r="J744" s="106"/>
      <c r="K744" s="77" t="s">
        <v>8645</v>
      </c>
      <c r="L744" s="107"/>
      <c r="M744" s="101">
        <v>8538.6552734375</v>
      </c>
      <c r="N744" s="101">
        <v>2368.906005859375</v>
      </c>
      <c r="O744" s="102"/>
      <c r="P744" s="103"/>
      <c r="Q744" s="103"/>
      <c r="R744" s="73"/>
      <c r="S744" s="48">
        <v>1</v>
      </c>
      <c r="T744" s="48">
        <v>0</v>
      </c>
      <c r="U744" s="49">
        <v>0</v>
      </c>
      <c r="V744" s="49">
        <v>0.33333299999999999</v>
      </c>
      <c r="W744" s="49">
        <v>0</v>
      </c>
      <c r="X744" s="49">
        <v>0.77027000000000001</v>
      </c>
      <c r="Y744" s="49">
        <v>0</v>
      </c>
      <c r="Z744" s="49">
        <v>0</v>
      </c>
      <c r="AA744" s="91">
        <v>744</v>
      </c>
      <c r="AB744" s="91"/>
      <c r="AC744" s="92"/>
      <c r="AD744" s="66" t="s">
        <v>8243</v>
      </c>
      <c r="AE744" s="66">
        <v>171</v>
      </c>
      <c r="AF744" s="66">
        <v>1129</v>
      </c>
      <c r="AG744" s="66">
        <v>5494</v>
      </c>
      <c r="AH744" s="66">
        <v>21294</v>
      </c>
      <c r="AI744" s="66"/>
      <c r="AJ744" s="66" t="s">
        <v>8319</v>
      </c>
      <c r="AK744" s="66"/>
      <c r="AL744" s="66"/>
      <c r="AM744" s="66"/>
      <c r="AN744" s="68">
        <v>42516.236990740741</v>
      </c>
      <c r="AO744" s="69" t="s">
        <v>8442</v>
      </c>
      <c r="AP744" s="66" t="b">
        <v>1</v>
      </c>
      <c r="AQ744" s="66" t="b">
        <v>0</v>
      </c>
      <c r="AR744" s="66" t="b">
        <v>0</v>
      </c>
      <c r="AS744" s="66" t="s">
        <v>297</v>
      </c>
      <c r="AT744" s="66">
        <v>1</v>
      </c>
      <c r="AU744" s="66"/>
      <c r="AV744" s="66" t="b">
        <v>0</v>
      </c>
      <c r="AW744" s="66" t="s">
        <v>423</v>
      </c>
      <c r="AX744" s="69" t="s">
        <v>8562</v>
      </c>
      <c r="AY744" s="66" t="s">
        <v>65</v>
      </c>
      <c r="AZ744" s="48"/>
      <c r="BA744" s="48"/>
      <c r="BB744" s="48"/>
      <c r="BC744" s="48"/>
      <c r="BD744" s="48"/>
      <c r="BE744" s="48"/>
      <c r="BF744" s="48"/>
      <c r="BG744" s="48"/>
      <c r="BH744" s="48"/>
      <c r="BI744" s="48"/>
      <c r="BJ744" s="117" t="s">
        <v>460</v>
      </c>
      <c r="BK744" s="120" t="str">
        <f>VLOOKUP(Vertices[[#This Row],[State]],'Sentiment Classification'!E:G,3,FALSE)</f>
        <v>South</v>
      </c>
      <c r="BL744" s="65" t="str">
        <f>REPLACE(INDEX(GroupVertices[Group], MATCH(Vertices[[#This Row],[Vertex]],GroupVertices[Vertex],0)),1,1,"")</f>
        <v>outh</v>
      </c>
    </row>
    <row r="745" spans="1:64" x14ac:dyDescent="0.25">
      <c r="A745" s="64" t="s">
        <v>7903</v>
      </c>
      <c r="B745" s="79"/>
      <c r="C745" s="79"/>
      <c r="D745" s="87"/>
      <c r="E745" s="104"/>
      <c r="F745" s="75" t="s">
        <v>8051</v>
      </c>
      <c r="G745" s="105"/>
      <c r="H745" s="77"/>
      <c r="I745" s="90"/>
      <c r="J745" s="106"/>
      <c r="K745" s="77" t="s">
        <v>8646</v>
      </c>
      <c r="L745" s="107"/>
      <c r="M745" s="101">
        <v>8898.6767578125</v>
      </c>
      <c r="N745" s="101">
        <v>2177.062744140625</v>
      </c>
      <c r="O745" s="102"/>
      <c r="P745" s="103"/>
      <c r="Q745" s="103"/>
      <c r="R745" s="73"/>
      <c r="S745" s="48">
        <v>0</v>
      </c>
      <c r="T745" s="48">
        <v>3</v>
      </c>
      <c r="U745" s="49">
        <v>1636.621609</v>
      </c>
      <c r="V745" s="49">
        <v>1.8730000000000001E-3</v>
      </c>
      <c r="W745" s="49">
        <v>1.439E-3</v>
      </c>
      <c r="X745" s="49">
        <v>1.1069180000000001</v>
      </c>
      <c r="Y745" s="49">
        <v>0</v>
      </c>
      <c r="Z745" s="49">
        <v>0</v>
      </c>
      <c r="AA745" s="91">
        <v>745</v>
      </c>
      <c r="AB745" s="91"/>
      <c r="AC745" s="92"/>
      <c r="AD745" s="66" t="s">
        <v>8244</v>
      </c>
      <c r="AE745" s="66">
        <v>173</v>
      </c>
      <c r="AF745" s="66">
        <v>2</v>
      </c>
      <c r="AG745" s="66">
        <v>8</v>
      </c>
      <c r="AH745" s="66">
        <v>5</v>
      </c>
      <c r="AI745" s="66"/>
      <c r="AJ745" s="66"/>
      <c r="AK745" s="66" t="s">
        <v>8376</v>
      </c>
      <c r="AL745" s="66"/>
      <c r="AM745" s="66"/>
      <c r="AN745" s="68">
        <v>41967.542997685188</v>
      </c>
      <c r="AO745" s="69" t="s">
        <v>8443</v>
      </c>
      <c r="AP745" s="66" t="b">
        <v>1</v>
      </c>
      <c r="AQ745" s="66" t="b">
        <v>0</v>
      </c>
      <c r="AR745" s="66" t="b">
        <v>0</v>
      </c>
      <c r="AS745" s="66" t="s">
        <v>297</v>
      </c>
      <c r="AT745" s="66">
        <v>0</v>
      </c>
      <c r="AU745" s="69" t="s">
        <v>409</v>
      </c>
      <c r="AV745" s="66" t="b">
        <v>0</v>
      </c>
      <c r="AW745" s="66" t="s">
        <v>423</v>
      </c>
      <c r="AX745" s="69" t="s">
        <v>8563</v>
      </c>
      <c r="AY745" s="66" t="s">
        <v>66</v>
      </c>
      <c r="AZ745" s="48"/>
      <c r="BA745" s="48"/>
      <c r="BB745" s="48"/>
      <c r="BC745" s="48"/>
      <c r="BD745" s="48"/>
      <c r="BE745" s="48"/>
      <c r="BF745" s="118" t="s">
        <v>9068</v>
      </c>
      <c r="BG745" s="118" t="s">
        <v>9068</v>
      </c>
      <c r="BH745" s="118" t="s">
        <v>9397</v>
      </c>
      <c r="BI745" s="118" t="s">
        <v>9397</v>
      </c>
      <c r="BJ745" s="117" t="s">
        <v>460</v>
      </c>
      <c r="BK745" s="120" t="str">
        <f>VLOOKUP(Vertices[[#This Row],[State]],'Sentiment Classification'!E:G,3,FALSE)</f>
        <v>South</v>
      </c>
      <c r="BL745" s="65" t="str">
        <f>REPLACE(INDEX(GroupVertices[Group], MATCH(Vertices[[#This Row],[Vertex]],GroupVertices[Vertex],0)),1,1,"")</f>
        <v>outh</v>
      </c>
    </row>
    <row r="746" spans="1:64" x14ac:dyDescent="0.25">
      <c r="A746" s="64" t="s">
        <v>7904</v>
      </c>
      <c r="B746" s="79"/>
      <c r="C746" s="79"/>
      <c r="D746" s="87"/>
      <c r="E746" s="104"/>
      <c r="F746" s="75" t="s">
        <v>8052</v>
      </c>
      <c r="G746" s="105"/>
      <c r="H746" s="77"/>
      <c r="I746" s="90"/>
      <c r="J746" s="106"/>
      <c r="K746" s="77" t="s">
        <v>8647</v>
      </c>
      <c r="L746" s="107"/>
      <c r="M746" s="101">
        <v>9276.759765625</v>
      </c>
      <c r="N746" s="101">
        <v>2573.906494140625</v>
      </c>
      <c r="O746" s="102"/>
      <c r="P746" s="103"/>
      <c r="Q746" s="103"/>
      <c r="R746" s="73"/>
      <c r="S746" s="48">
        <v>0</v>
      </c>
      <c r="T746" s="48">
        <v>1</v>
      </c>
      <c r="U746" s="49">
        <v>0</v>
      </c>
      <c r="V746" s="49">
        <v>1.3698999999999999E-2</v>
      </c>
      <c r="W746" s="49">
        <v>0</v>
      </c>
      <c r="X746" s="49">
        <v>0.51033799999999996</v>
      </c>
      <c r="Y746" s="49">
        <v>0</v>
      </c>
      <c r="Z746" s="49">
        <v>0</v>
      </c>
      <c r="AA746" s="91">
        <v>746</v>
      </c>
      <c r="AB746" s="91"/>
      <c r="AC746" s="92"/>
      <c r="AD746" s="66" t="s">
        <v>8245</v>
      </c>
      <c r="AE746" s="66">
        <v>47</v>
      </c>
      <c r="AF746" s="66">
        <v>4</v>
      </c>
      <c r="AG746" s="66">
        <v>18</v>
      </c>
      <c r="AH746" s="66">
        <v>30</v>
      </c>
      <c r="AI746" s="66"/>
      <c r="AJ746" s="66" t="s">
        <v>8320</v>
      </c>
      <c r="AK746" s="66" t="s">
        <v>8377</v>
      </c>
      <c r="AL746" s="66"/>
      <c r="AM746" s="66"/>
      <c r="AN746" s="68">
        <v>42802.276724537034</v>
      </c>
      <c r="AO746" s="69" t="s">
        <v>8444</v>
      </c>
      <c r="AP746" s="66" t="b">
        <v>1</v>
      </c>
      <c r="AQ746" s="66" t="b">
        <v>0</v>
      </c>
      <c r="AR746" s="66" t="b">
        <v>0</v>
      </c>
      <c r="AS746" s="66" t="s">
        <v>297</v>
      </c>
      <c r="AT746" s="66">
        <v>0</v>
      </c>
      <c r="AU746" s="66"/>
      <c r="AV746" s="66" t="b">
        <v>0</v>
      </c>
      <c r="AW746" s="66" t="s">
        <v>423</v>
      </c>
      <c r="AX746" s="69" t="s">
        <v>8564</v>
      </c>
      <c r="AY746" s="66" t="s">
        <v>66</v>
      </c>
      <c r="AZ746" s="48"/>
      <c r="BA746" s="48"/>
      <c r="BB746" s="48"/>
      <c r="BC746" s="48"/>
      <c r="BD746" s="48"/>
      <c r="BE746" s="48"/>
      <c r="BF746" s="118" t="s">
        <v>9069</v>
      </c>
      <c r="BG746" s="118" t="s">
        <v>9069</v>
      </c>
      <c r="BH746" s="118" t="s">
        <v>9398</v>
      </c>
      <c r="BI746" s="118" t="s">
        <v>9398</v>
      </c>
      <c r="BJ746" s="117" t="s">
        <v>460</v>
      </c>
      <c r="BK746" s="120" t="str">
        <f>VLOOKUP(Vertices[[#This Row],[State]],'Sentiment Classification'!E:G,3,FALSE)</f>
        <v>South</v>
      </c>
      <c r="BL746" s="65" t="str">
        <f>REPLACE(INDEX(GroupVertices[Group], MATCH(Vertices[[#This Row],[Vertex]],GroupVertices[Vertex],0)),1,1,"")</f>
        <v>outh</v>
      </c>
    </row>
    <row r="747" spans="1:64" x14ac:dyDescent="0.25">
      <c r="A747" s="64" t="s">
        <v>7948</v>
      </c>
      <c r="B747" s="79"/>
      <c r="C747" s="79"/>
      <c r="D747" s="87"/>
      <c r="E747" s="104"/>
      <c r="F747" s="75" t="s">
        <v>8517</v>
      </c>
      <c r="G747" s="105"/>
      <c r="H747" s="77"/>
      <c r="I747" s="90"/>
      <c r="J747" s="106"/>
      <c r="K747" s="77" t="s">
        <v>8648</v>
      </c>
      <c r="L747" s="107"/>
      <c r="M747" s="101">
        <v>9245.5771484375</v>
      </c>
      <c r="N747" s="101">
        <v>2131.531494140625</v>
      </c>
      <c r="O747" s="102"/>
      <c r="P747" s="103"/>
      <c r="Q747" s="103"/>
      <c r="R747" s="73"/>
      <c r="S747" s="48">
        <v>8</v>
      </c>
      <c r="T747" s="48">
        <v>0</v>
      </c>
      <c r="U747" s="49">
        <v>502</v>
      </c>
      <c r="V747" s="49">
        <v>2.0407999999999999E-2</v>
      </c>
      <c r="W747" s="49">
        <v>0</v>
      </c>
      <c r="X747" s="49">
        <v>3.391413</v>
      </c>
      <c r="Y747" s="49">
        <v>1.7857142857142856E-2</v>
      </c>
      <c r="Z747" s="49">
        <v>0</v>
      </c>
      <c r="AA747" s="91">
        <v>747</v>
      </c>
      <c r="AB747" s="91"/>
      <c r="AC747" s="92"/>
      <c r="AD747" s="66" t="s">
        <v>8246</v>
      </c>
      <c r="AE747" s="66">
        <v>79</v>
      </c>
      <c r="AF747" s="66">
        <v>15740513</v>
      </c>
      <c r="AG747" s="66">
        <v>1539</v>
      </c>
      <c r="AH747" s="66">
        <v>39</v>
      </c>
      <c r="AI747" s="66"/>
      <c r="AJ747" s="66" t="s">
        <v>8321</v>
      </c>
      <c r="AK747" s="66" t="s">
        <v>8378</v>
      </c>
      <c r="AL747" s="69" t="s">
        <v>8407</v>
      </c>
      <c r="AM747" s="66"/>
      <c r="AN747" s="68">
        <v>40289.321099537039</v>
      </c>
      <c r="AO747" s="69" t="s">
        <v>8445</v>
      </c>
      <c r="AP747" s="66" t="b">
        <v>1</v>
      </c>
      <c r="AQ747" s="66" t="b">
        <v>0</v>
      </c>
      <c r="AR747" s="66" t="b">
        <v>0</v>
      </c>
      <c r="AS747" s="66" t="s">
        <v>297</v>
      </c>
      <c r="AT747" s="66">
        <v>22929</v>
      </c>
      <c r="AU747" s="69" t="s">
        <v>409</v>
      </c>
      <c r="AV747" s="66" t="b">
        <v>1</v>
      </c>
      <c r="AW747" s="66" t="s">
        <v>423</v>
      </c>
      <c r="AX747" s="69" t="s">
        <v>8565</v>
      </c>
      <c r="AY747" s="66" t="s">
        <v>65</v>
      </c>
      <c r="AZ747" s="48"/>
      <c r="BA747" s="48"/>
      <c r="BB747" s="48"/>
      <c r="BC747" s="48"/>
      <c r="BD747" s="48"/>
      <c r="BE747" s="48"/>
      <c r="BF747" s="48"/>
      <c r="BG747" s="48"/>
      <c r="BH747" s="48"/>
      <c r="BI747" s="48"/>
      <c r="BJ747" s="117" t="s">
        <v>460</v>
      </c>
      <c r="BK747" s="120" t="str">
        <f>VLOOKUP(Vertices[[#This Row],[State]],'Sentiment Classification'!E:G,3,FALSE)</f>
        <v>South</v>
      </c>
      <c r="BL747" s="65" t="str">
        <f>REPLACE(INDEX(GroupVertices[Group], MATCH(Vertices[[#This Row],[Vertex]],GroupVertices[Vertex],0)),1,1,"")</f>
        <v>outh</v>
      </c>
    </row>
    <row r="748" spans="1:64" x14ac:dyDescent="0.25">
      <c r="A748" s="64" t="s">
        <v>7905</v>
      </c>
      <c r="B748" s="79"/>
      <c r="C748" s="79"/>
      <c r="D748" s="87"/>
      <c r="E748" s="104"/>
      <c r="F748" s="75" t="s">
        <v>8053</v>
      </c>
      <c r="G748" s="105"/>
      <c r="H748" s="77"/>
      <c r="I748" s="90"/>
      <c r="J748" s="106"/>
      <c r="K748" s="77" t="s">
        <v>8649</v>
      </c>
      <c r="L748" s="107"/>
      <c r="M748" s="101">
        <v>9410.716796875</v>
      </c>
      <c r="N748" s="101">
        <v>2015.147705078125</v>
      </c>
      <c r="O748" s="102"/>
      <c r="P748" s="103"/>
      <c r="Q748" s="103"/>
      <c r="R748" s="73"/>
      <c r="S748" s="48">
        <v>1</v>
      </c>
      <c r="T748" s="48">
        <v>1</v>
      </c>
      <c r="U748" s="49">
        <v>0</v>
      </c>
      <c r="V748" s="49">
        <v>1.3889E-2</v>
      </c>
      <c r="W748" s="49">
        <v>0</v>
      </c>
      <c r="X748" s="49">
        <v>0.887544</v>
      </c>
      <c r="Y748" s="49">
        <v>0.5</v>
      </c>
      <c r="Z748" s="49">
        <v>0</v>
      </c>
      <c r="AA748" s="91">
        <v>748</v>
      </c>
      <c r="AB748" s="91"/>
      <c r="AC748" s="92"/>
      <c r="AD748" s="66" t="s">
        <v>8247</v>
      </c>
      <c r="AE748" s="66">
        <v>77</v>
      </c>
      <c r="AF748" s="66">
        <v>15</v>
      </c>
      <c r="AG748" s="66">
        <v>97</v>
      </c>
      <c r="AH748" s="66">
        <v>734</v>
      </c>
      <c r="AI748" s="66"/>
      <c r="AJ748" s="66"/>
      <c r="AK748" s="66" t="s">
        <v>8379</v>
      </c>
      <c r="AL748" s="66"/>
      <c r="AM748" s="66"/>
      <c r="AN748" s="68">
        <v>41768.670624999999</v>
      </c>
      <c r="AO748" s="69" t="s">
        <v>8446</v>
      </c>
      <c r="AP748" s="66" t="b">
        <v>1</v>
      </c>
      <c r="AQ748" s="66" t="b">
        <v>0</v>
      </c>
      <c r="AR748" s="66" t="b">
        <v>1</v>
      </c>
      <c r="AS748" s="66" t="s">
        <v>297</v>
      </c>
      <c r="AT748" s="66">
        <v>0</v>
      </c>
      <c r="AU748" s="69" t="s">
        <v>409</v>
      </c>
      <c r="AV748" s="66" t="b">
        <v>0</v>
      </c>
      <c r="AW748" s="66" t="s">
        <v>423</v>
      </c>
      <c r="AX748" s="69" t="s">
        <v>8566</v>
      </c>
      <c r="AY748" s="66" t="s">
        <v>66</v>
      </c>
      <c r="AZ748" s="48"/>
      <c r="BA748" s="48"/>
      <c r="BB748" s="48"/>
      <c r="BC748" s="48"/>
      <c r="BD748" s="48"/>
      <c r="BE748" s="48"/>
      <c r="BF748" s="118" t="s">
        <v>9070</v>
      </c>
      <c r="BG748" s="118" t="s">
        <v>9070</v>
      </c>
      <c r="BH748" s="118" t="s">
        <v>9399</v>
      </c>
      <c r="BI748" s="118" t="s">
        <v>9399</v>
      </c>
      <c r="BJ748" s="117" t="s">
        <v>460</v>
      </c>
      <c r="BK748" s="120" t="str">
        <f>VLOOKUP(Vertices[[#This Row],[State]],'Sentiment Classification'!E:G,3,FALSE)</f>
        <v>South</v>
      </c>
      <c r="BL748" s="65" t="str">
        <f>REPLACE(INDEX(GroupVertices[Group], MATCH(Vertices[[#This Row],[Vertex]],GroupVertices[Vertex],0)),1,1,"")</f>
        <v>outh</v>
      </c>
    </row>
    <row r="749" spans="1:64" x14ac:dyDescent="0.25">
      <c r="A749" s="64" t="s">
        <v>7906</v>
      </c>
      <c r="B749" s="79"/>
      <c r="C749" s="79"/>
      <c r="D749" s="87"/>
      <c r="E749" s="104"/>
      <c r="F749" s="75" t="s">
        <v>8054</v>
      </c>
      <c r="G749" s="105"/>
      <c r="H749" s="77"/>
      <c r="I749" s="90"/>
      <c r="J749" s="106"/>
      <c r="K749" s="77" t="s">
        <v>8650</v>
      </c>
      <c r="L749" s="107"/>
      <c r="M749" s="101">
        <v>9461.6708984375</v>
      </c>
      <c r="N749" s="101">
        <v>1808.0634765625</v>
      </c>
      <c r="O749" s="102"/>
      <c r="P749" s="103"/>
      <c r="Q749" s="103"/>
      <c r="R749" s="73"/>
      <c r="S749" s="48">
        <v>0</v>
      </c>
      <c r="T749" s="48">
        <v>2</v>
      </c>
      <c r="U749" s="49">
        <v>0</v>
      </c>
      <c r="V749" s="49">
        <v>1.3889E-2</v>
      </c>
      <c r="W749" s="49">
        <v>0</v>
      </c>
      <c r="X749" s="49">
        <v>0.887544</v>
      </c>
      <c r="Y749" s="49">
        <v>0.5</v>
      </c>
      <c r="Z749" s="49">
        <v>0</v>
      </c>
      <c r="AA749" s="91">
        <v>749</v>
      </c>
      <c r="AB749" s="91"/>
      <c r="AC749" s="92"/>
      <c r="AD749" s="66" t="s">
        <v>8248</v>
      </c>
      <c r="AE749" s="66">
        <v>102</v>
      </c>
      <c r="AF749" s="66">
        <v>112</v>
      </c>
      <c r="AG749" s="66">
        <v>3969</v>
      </c>
      <c r="AH749" s="66">
        <v>8295</v>
      </c>
      <c r="AI749" s="66"/>
      <c r="AJ749" s="66" t="s">
        <v>8322</v>
      </c>
      <c r="AK749" s="66" t="s">
        <v>1173</v>
      </c>
      <c r="AL749" s="66"/>
      <c r="AM749" s="66"/>
      <c r="AN749" s="68">
        <v>41400.106909722221</v>
      </c>
      <c r="AO749" s="69" t="s">
        <v>8447</v>
      </c>
      <c r="AP749" s="66" t="b">
        <v>1</v>
      </c>
      <c r="AQ749" s="66" t="b">
        <v>0</v>
      </c>
      <c r="AR749" s="66" t="b">
        <v>1</v>
      </c>
      <c r="AS749" s="66" t="s">
        <v>297</v>
      </c>
      <c r="AT749" s="66">
        <v>4</v>
      </c>
      <c r="AU749" s="69" t="s">
        <v>409</v>
      </c>
      <c r="AV749" s="66" t="b">
        <v>0</v>
      </c>
      <c r="AW749" s="66" t="s">
        <v>423</v>
      </c>
      <c r="AX749" s="69" t="s">
        <v>8567</v>
      </c>
      <c r="AY749" s="66" t="s">
        <v>66</v>
      </c>
      <c r="AZ749" s="48"/>
      <c r="BA749" s="48"/>
      <c r="BB749" s="48"/>
      <c r="BC749" s="48"/>
      <c r="BD749" s="48"/>
      <c r="BE749" s="48"/>
      <c r="BF749" s="118" t="s">
        <v>9071</v>
      </c>
      <c r="BG749" s="118" t="s">
        <v>9071</v>
      </c>
      <c r="BH749" s="118" t="s">
        <v>9400</v>
      </c>
      <c r="BI749" s="118" t="s">
        <v>9400</v>
      </c>
      <c r="BJ749" s="117" t="s">
        <v>460</v>
      </c>
      <c r="BK749" s="120" t="str">
        <f>VLOOKUP(Vertices[[#This Row],[State]],'Sentiment Classification'!E:G,3,FALSE)</f>
        <v>South</v>
      </c>
      <c r="BL749" s="65" t="str">
        <f>REPLACE(INDEX(GroupVertices[Group], MATCH(Vertices[[#This Row],[Vertex]],GroupVertices[Vertex],0)),1,1,"")</f>
        <v>outh</v>
      </c>
    </row>
    <row r="750" spans="1:64" x14ac:dyDescent="0.25">
      <c r="A750" s="64" t="s">
        <v>7907</v>
      </c>
      <c r="B750" s="79"/>
      <c r="C750" s="79"/>
      <c r="D750" s="87"/>
      <c r="E750" s="104"/>
      <c r="F750" s="75" t="s">
        <v>8518</v>
      </c>
      <c r="G750" s="105"/>
      <c r="H750" s="77"/>
      <c r="I750" s="90"/>
      <c r="J750" s="106"/>
      <c r="K750" s="77" t="s">
        <v>8651</v>
      </c>
      <c r="L750" s="107"/>
      <c r="M750" s="101">
        <v>8660.732421875</v>
      </c>
      <c r="N750" s="101">
        <v>2437.266845703125</v>
      </c>
      <c r="O750" s="102"/>
      <c r="P750" s="103"/>
      <c r="Q750" s="103"/>
      <c r="R750" s="73"/>
      <c r="S750" s="48">
        <v>1</v>
      </c>
      <c r="T750" s="48">
        <v>0</v>
      </c>
      <c r="U750" s="49">
        <v>0</v>
      </c>
      <c r="V750" s="49">
        <v>1</v>
      </c>
      <c r="W750" s="49">
        <v>0</v>
      </c>
      <c r="X750" s="49">
        <v>0.99999899999999997</v>
      </c>
      <c r="Y750" s="49">
        <v>0</v>
      </c>
      <c r="Z750" s="49">
        <v>0</v>
      </c>
      <c r="AA750" s="91">
        <v>750</v>
      </c>
      <c r="AB750" s="91"/>
      <c r="AC750" s="92"/>
      <c r="AD750" s="66" t="s">
        <v>8249</v>
      </c>
      <c r="AE750" s="66">
        <v>104</v>
      </c>
      <c r="AF750" s="66">
        <v>150</v>
      </c>
      <c r="AG750" s="66">
        <v>3880</v>
      </c>
      <c r="AH750" s="66">
        <v>79</v>
      </c>
      <c r="AI750" s="66"/>
      <c r="AJ750" s="66" t="s">
        <v>8323</v>
      </c>
      <c r="AK750" s="66" t="s">
        <v>8380</v>
      </c>
      <c r="AL750" s="69" t="s">
        <v>8408</v>
      </c>
      <c r="AM750" s="66"/>
      <c r="AN750" s="68">
        <v>41012.220763888887</v>
      </c>
      <c r="AO750" s="69" t="s">
        <v>8448</v>
      </c>
      <c r="AP750" s="66" t="b">
        <v>1</v>
      </c>
      <c r="AQ750" s="66" t="b">
        <v>0</v>
      </c>
      <c r="AR750" s="66" t="b">
        <v>0</v>
      </c>
      <c r="AS750" s="66" t="s">
        <v>297</v>
      </c>
      <c r="AT750" s="66">
        <v>7</v>
      </c>
      <c r="AU750" s="69" t="s">
        <v>409</v>
      </c>
      <c r="AV750" s="66" t="b">
        <v>0</v>
      </c>
      <c r="AW750" s="66" t="s">
        <v>423</v>
      </c>
      <c r="AX750" s="69" t="s">
        <v>8568</v>
      </c>
      <c r="AY750" s="66" t="s">
        <v>66</v>
      </c>
      <c r="AZ750" s="48"/>
      <c r="BA750" s="48"/>
      <c r="BB750" s="48"/>
      <c r="BC750" s="48"/>
      <c r="BD750" s="48"/>
      <c r="BE750" s="48"/>
      <c r="BF750" s="118"/>
      <c r="BG750" s="118"/>
      <c r="BH750" s="118"/>
      <c r="BI750" s="118"/>
      <c r="BJ750" s="117" t="s">
        <v>460</v>
      </c>
      <c r="BK750" s="120" t="str">
        <f>VLOOKUP(Vertices[[#This Row],[State]],'Sentiment Classification'!E:G,3,FALSE)</f>
        <v>South</v>
      </c>
      <c r="BL750" s="65" t="str">
        <f>REPLACE(INDEX(GroupVertices[Group], MATCH(Vertices[[#This Row],[Vertex]],GroupVertices[Vertex],0)),1,1,"")</f>
        <v>outh</v>
      </c>
    </row>
    <row r="751" spans="1:64" x14ac:dyDescent="0.25">
      <c r="A751" s="64" t="s">
        <v>7908</v>
      </c>
      <c r="B751" s="79"/>
      <c r="C751" s="79"/>
      <c r="D751" s="87"/>
      <c r="E751" s="104"/>
      <c r="F751" s="75" t="s">
        <v>8055</v>
      </c>
      <c r="G751" s="105"/>
      <c r="H751" s="77"/>
      <c r="I751" s="90"/>
      <c r="J751" s="106"/>
      <c r="K751" s="77" t="s">
        <v>8652</v>
      </c>
      <c r="L751" s="107"/>
      <c r="M751" s="101">
        <v>8897.3935546875</v>
      </c>
      <c r="N751" s="101">
        <v>2385.3544921875</v>
      </c>
      <c r="O751" s="102"/>
      <c r="P751" s="103"/>
      <c r="Q751" s="103"/>
      <c r="R751" s="73"/>
      <c r="S751" s="48">
        <v>0</v>
      </c>
      <c r="T751" s="48">
        <v>1</v>
      </c>
      <c r="U751" s="49">
        <v>0</v>
      </c>
      <c r="V751" s="49">
        <v>1</v>
      </c>
      <c r="W751" s="49">
        <v>0</v>
      </c>
      <c r="X751" s="49">
        <v>0.99999899999999997</v>
      </c>
      <c r="Y751" s="49">
        <v>0</v>
      </c>
      <c r="Z751" s="49">
        <v>0</v>
      </c>
      <c r="AA751" s="91">
        <v>751</v>
      </c>
      <c r="AB751" s="91"/>
      <c r="AC751" s="92"/>
      <c r="AD751" s="66" t="s">
        <v>8250</v>
      </c>
      <c r="AE751" s="66">
        <v>22</v>
      </c>
      <c r="AF751" s="66">
        <v>11</v>
      </c>
      <c r="AG751" s="66">
        <v>29</v>
      </c>
      <c r="AH751" s="66">
        <v>14</v>
      </c>
      <c r="AI751" s="66"/>
      <c r="AJ751" s="66"/>
      <c r="AK751" s="66" t="s">
        <v>8381</v>
      </c>
      <c r="AL751" s="66"/>
      <c r="AM751" s="66"/>
      <c r="AN751" s="68">
        <v>42706.524328703701</v>
      </c>
      <c r="AO751" s="69" t="s">
        <v>8449</v>
      </c>
      <c r="AP751" s="66" t="b">
        <v>1</v>
      </c>
      <c r="AQ751" s="66" t="b">
        <v>0</v>
      </c>
      <c r="AR751" s="66" t="b">
        <v>0</v>
      </c>
      <c r="AS751" s="66" t="s">
        <v>658</v>
      </c>
      <c r="AT751" s="66">
        <v>0</v>
      </c>
      <c r="AU751" s="66"/>
      <c r="AV751" s="66" t="b">
        <v>0</v>
      </c>
      <c r="AW751" s="66" t="s">
        <v>423</v>
      </c>
      <c r="AX751" s="69" t="s">
        <v>8569</v>
      </c>
      <c r="AY751" s="66" t="s">
        <v>66</v>
      </c>
      <c r="AZ751" s="48"/>
      <c r="BA751" s="48"/>
      <c r="BB751" s="48"/>
      <c r="BC751" s="48"/>
      <c r="BD751" s="48" t="s">
        <v>8037</v>
      </c>
      <c r="BE751" s="48" t="s">
        <v>8037</v>
      </c>
      <c r="BF751" s="118" t="s">
        <v>9072</v>
      </c>
      <c r="BG751" s="118" t="s">
        <v>9072</v>
      </c>
      <c r="BH751" s="118" t="s">
        <v>9401</v>
      </c>
      <c r="BI751" s="118" t="s">
        <v>9401</v>
      </c>
      <c r="BJ751" s="117" t="s">
        <v>460</v>
      </c>
      <c r="BK751" s="120" t="str">
        <f>VLOOKUP(Vertices[[#This Row],[State]],'Sentiment Classification'!E:G,3,FALSE)</f>
        <v>South</v>
      </c>
      <c r="BL751" s="65" t="str">
        <f>REPLACE(INDEX(GroupVertices[Group], MATCH(Vertices[[#This Row],[Vertex]],GroupVertices[Vertex],0)),1,1,"")</f>
        <v>outh</v>
      </c>
    </row>
    <row r="752" spans="1:64" x14ac:dyDescent="0.25">
      <c r="A752" s="64" t="s">
        <v>7909</v>
      </c>
      <c r="B752" s="79"/>
      <c r="C752" s="79"/>
      <c r="D752" s="87"/>
      <c r="E752" s="104"/>
      <c r="F752" s="75" t="s">
        <v>418</v>
      </c>
      <c r="G752" s="105"/>
      <c r="H752" s="77"/>
      <c r="I752" s="90"/>
      <c r="J752" s="106"/>
      <c r="K752" s="77" t="s">
        <v>8653</v>
      </c>
      <c r="L752" s="107"/>
      <c r="M752" s="101">
        <v>9032.2177734375</v>
      </c>
      <c r="N752" s="101">
        <v>2597.174560546875</v>
      </c>
      <c r="O752" s="102"/>
      <c r="P752" s="103"/>
      <c r="Q752" s="103"/>
      <c r="R752" s="73"/>
      <c r="S752" s="48">
        <v>0</v>
      </c>
      <c r="T752" s="48">
        <v>6</v>
      </c>
      <c r="U752" s="49">
        <v>220</v>
      </c>
      <c r="V752" s="49">
        <v>1.5873000000000002E-2</v>
      </c>
      <c r="W752" s="49">
        <v>0</v>
      </c>
      <c r="X752" s="49">
        <v>2.884617</v>
      </c>
      <c r="Y752" s="49">
        <v>0</v>
      </c>
      <c r="Z752" s="49">
        <v>0</v>
      </c>
      <c r="AA752" s="91">
        <v>752</v>
      </c>
      <c r="AB752" s="91"/>
      <c r="AC752" s="92"/>
      <c r="AD752" s="66" t="s">
        <v>8251</v>
      </c>
      <c r="AE752" s="66">
        <v>20</v>
      </c>
      <c r="AF752" s="66">
        <v>0</v>
      </c>
      <c r="AG752" s="66">
        <v>2</v>
      </c>
      <c r="AH752" s="66">
        <v>2</v>
      </c>
      <c r="AI752" s="66"/>
      <c r="AJ752" s="66"/>
      <c r="AK752" s="66"/>
      <c r="AL752" s="66"/>
      <c r="AM752" s="66"/>
      <c r="AN752" s="68">
        <v>42849.217974537038</v>
      </c>
      <c r="AO752" s="66"/>
      <c r="AP752" s="66" t="b">
        <v>1</v>
      </c>
      <c r="AQ752" s="66" t="b">
        <v>1</v>
      </c>
      <c r="AR752" s="66" t="b">
        <v>0</v>
      </c>
      <c r="AS752" s="66" t="s">
        <v>297</v>
      </c>
      <c r="AT752" s="66">
        <v>0</v>
      </c>
      <c r="AU752" s="66"/>
      <c r="AV752" s="66" t="b">
        <v>0</v>
      </c>
      <c r="AW752" s="66" t="s">
        <v>423</v>
      </c>
      <c r="AX752" s="69" t="s">
        <v>8570</v>
      </c>
      <c r="AY752" s="66" t="s">
        <v>66</v>
      </c>
      <c r="AZ752" s="48" t="s">
        <v>8028</v>
      </c>
      <c r="BA752" s="48" t="s">
        <v>8028</v>
      </c>
      <c r="BB752" s="48" t="s">
        <v>525</v>
      </c>
      <c r="BC752" s="48" t="s">
        <v>525</v>
      </c>
      <c r="BD752" s="48"/>
      <c r="BE752" s="48"/>
      <c r="BF752" s="118" t="s">
        <v>9073</v>
      </c>
      <c r="BG752" s="118" t="s">
        <v>9073</v>
      </c>
      <c r="BH752" s="118" t="s">
        <v>9402</v>
      </c>
      <c r="BI752" s="118" t="s">
        <v>9402</v>
      </c>
      <c r="BJ752" s="117" t="s">
        <v>460</v>
      </c>
      <c r="BK752" s="120" t="str">
        <f>VLOOKUP(Vertices[[#This Row],[State]],'Sentiment Classification'!E:G,3,FALSE)</f>
        <v>South</v>
      </c>
      <c r="BL752" s="65" t="str">
        <f>REPLACE(INDEX(GroupVertices[Group], MATCH(Vertices[[#This Row],[Vertex]],GroupVertices[Vertex],0)),1,1,"")</f>
        <v>outh</v>
      </c>
    </row>
    <row r="753" spans="1:64" x14ac:dyDescent="0.25">
      <c r="A753" s="64" t="s">
        <v>7949</v>
      </c>
      <c r="B753" s="79"/>
      <c r="C753" s="79"/>
      <c r="D753" s="87"/>
      <c r="E753" s="104"/>
      <c r="F753" s="75" t="s">
        <v>8519</v>
      </c>
      <c r="G753" s="105"/>
      <c r="H753" s="77"/>
      <c r="I753" s="90"/>
      <c r="J753" s="106"/>
      <c r="K753" s="77" t="s">
        <v>8654</v>
      </c>
      <c r="L753" s="107"/>
      <c r="M753" s="101">
        <v>8973.28515625</v>
      </c>
      <c r="N753" s="101">
        <v>3156.25</v>
      </c>
      <c r="O753" s="102"/>
      <c r="P753" s="103"/>
      <c r="Q753" s="103"/>
      <c r="R753" s="73"/>
      <c r="S753" s="48">
        <v>1</v>
      </c>
      <c r="T753" s="48">
        <v>0</v>
      </c>
      <c r="U753" s="49">
        <v>0</v>
      </c>
      <c r="V753" s="49">
        <v>1.1494000000000001E-2</v>
      </c>
      <c r="W753" s="49">
        <v>0</v>
      </c>
      <c r="X753" s="49">
        <v>0.55865399999999998</v>
      </c>
      <c r="Y753" s="49">
        <v>0</v>
      </c>
      <c r="Z753" s="49">
        <v>0</v>
      </c>
      <c r="AA753" s="91">
        <v>753</v>
      </c>
      <c r="AB753" s="91"/>
      <c r="AC753" s="92"/>
      <c r="AD753" s="66" t="s">
        <v>8252</v>
      </c>
      <c r="AE753" s="66">
        <v>466</v>
      </c>
      <c r="AF753" s="66">
        <v>334757</v>
      </c>
      <c r="AG753" s="66">
        <v>710</v>
      </c>
      <c r="AH753" s="66">
        <v>5</v>
      </c>
      <c r="AI753" s="66">
        <v>0</v>
      </c>
      <c r="AJ753" s="66" t="s">
        <v>8324</v>
      </c>
      <c r="AK753" s="66"/>
      <c r="AL753" s="66"/>
      <c r="AM753" s="66" t="s">
        <v>8428</v>
      </c>
      <c r="AN753" s="68">
        <v>41928.394212962965</v>
      </c>
      <c r="AO753" s="69" t="s">
        <v>8450</v>
      </c>
      <c r="AP753" s="66" t="b">
        <v>0</v>
      </c>
      <c r="AQ753" s="66" t="b">
        <v>0</v>
      </c>
      <c r="AR753" s="66" t="b">
        <v>0</v>
      </c>
      <c r="AS753" s="66" t="s">
        <v>297</v>
      </c>
      <c r="AT753" s="66">
        <v>338</v>
      </c>
      <c r="AU753" s="69" t="s">
        <v>2352</v>
      </c>
      <c r="AV753" s="66" t="b">
        <v>0</v>
      </c>
      <c r="AW753" s="66" t="s">
        <v>423</v>
      </c>
      <c r="AX753" s="69" t="s">
        <v>8571</v>
      </c>
      <c r="AY753" s="66" t="s">
        <v>65</v>
      </c>
      <c r="AZ753" s="48"/>
      <c r="BA753" s="48"/>
      <c r="BB753" s="48"/>
      <c r="BC753" s="48"/>
      <c r="BD753" s="48"/>
      <c r="BE753" s="48"/>
      <c r="BF753" s="48"/>
      <c r="BG753" s="48"/>
      <c r="BH753" s="48"/>
      <c r="BI753" s="48"/>
      <c r="BJ753" s="117" t="s">
        <v>460</v>
      </c>
      <c r="BK753" s="120" t="str">
        <f>VLOOKUP(Vertices[[#This Row],[State]],'Sentiment Classification'!E:G,3,FALSE)</f>
        <v>South</v>
      </c>
      <c r="BL753" s="65" t="str">
        <f>REPLACE(INDEX(GroupVertices[Group], MATCH(Vertices[[#This Row],[Vertex]],GroupVertices[Vertex],0)),1,1,"")</f>
        <v>outh</v>
      </c>
    </row>
    <row r="754" spans="1:64" x14ac:dyDescent="0.25">
      <c r="A754" s="64" t="s">
        <v>7950</v>
      </c>
      <c r="B754" s="79"/>
      <c r="C754" s="79"/>
      <c r="D754" s="87"/>
      <c r="E754" s="104"/>
      <c r="F754" s="75" t="s">
        <v>8520</v>
      </c>
      <c r="G754" s="105"/>
      <c r="H754" s="77"/>
      <c r="I754" s="90"/>
      <c r="J754" s="106"/>
      <c r="K754" s="77" t="s">
        <v>8655</v>
      </c>
      <c r="L754" s="107"/>
      <c r="M754" s="101">
        <v>5149.85693359375</v>
      </c>
      <c r="N754" s="101">
        <v>5813.42724609375</v>
      </c>
      <c r="O754" s="102"/>
      <c r="P754" s="103"/>
      <c r="Q754" s="103"/>
      <c r="R754" s="73"/>
      <c r="S754" s="48">
        <v>1</v>
      </c>
      <c r="T754" s="48">
        <v>0</v>
      </c>
      <c r="U754" s="49">
        <v>0</v>
      </c>
      <c r="V754" s="49">
        <v>1.1494000000000001E-2</v>
      </c>
      <c r="W754" s="49">
        <v>0</v>
      </c>
      <c r="X754" s="49">
        <v>0.55865399999999998</v>
      </c>
      <c r="Y754" s="49">
        <v>0</v>
      </c>
      <c r="Z754" s="49">
        <v>0</v>
      </c>
      <c r="AA754" s="91">
        <v>754</v>
      </c>
      <c r="AB754" s="91"/>
      <c r="AC754" s="92"/>
      <c r="AD754" s="66" t="s">
        <v>8253</v>
      </c>
      <c r="AE754" s="66">
        <v>49</v>
      </c>
      <c r="AF754" s="66">
        <v>118790</v>
      </c>
      <c r="AG754" s="66">
        <v>2091</v>
      </c>
      <c r="AH754" s="66">
        <v>24</v>
      </c>
      <c r="AI754" s="66"/>
      <c r="AJ754" s="66" t="s">
        <v>8325</v>
      </c>
      <c r="AK754" s="66" t="s">
        <v>8382</v>
      </c>
      <c r="AL754" s="69" t="s">
        <v>8409</v>
      </c>
      <c r="AM754" s="66"/>
      <c r="AN754" s="68">
        <v>41900.432638888888</v>
      </c>
      <c r="AO754" s="69" t="s">
        <v>8451</v>
      </c>
      <c r="AP754" s="66" t="b">
        <v>0</v>
      </c>
      <c r="AQ754" s="66" t="b">
        <v>0</v>
      </c>
      <c r="AR754" s="66" t="b">
        <v>0</v>
      </c>
      <c r="AS754" s="66" t="s">
        <v>297</v>
      </c>
      <c r="AT754" s="66">
        <v>203</v>
      </c>
      <c r="AU754" s="69" t="s">
        <v>409</v>
      </c>
      <c r="AV754" s="66" t="b">
        <v>1</v>
      </c>
      <c r="AW754" s="66" t="s">
        <v>423</v>
      </c>
      <c r="AX754" s="69" t="s">
        <v>8572</v>
      </c>
      <c r="AY754" s="66" t="s">
        <v>65</v>
      </c>
      <c r="AZ754" s="48"/>
      <c r="BA754" s="48"/>
      <c r="BB754" s="48"/>
      <c r="BC754" s="48"/>
      <c r="BD754" s="48"/>
      <c r="BE754" s="48"/>
      <c r="BF754" s="48"/>
      <c r="BG754" s="48"/>
      <c r="BH754" s="48"/>
      <c r="BI754" s="48"/>
      <c r="BJ754" s="117" t="s">
        <v>9452</v>
      </c>
      <c r="BK754" s="119" t="s">
        <v>9452</v>
      </c>
      <c r="BL754" s="65" t="str">
        <f>REPLACE(INDEX(GroupVertices[Group], MATCH(Vertices[[#This Row],[Vertex]],GroupVertices[Vertex],0)),1,1,"")</f>
        <v>A</v>
      </c>
    </row>
    <row r="755" spans="1:64" x14ac:dyDescent="0.25">
      <c r="A755" s="64" t="s">
        <v>7951</v>
      </c>
      <c r="B755" s="79"/>
      <c r="C755" s="79"/>
      <c r="D755" s="87"/>
      <c r="E755" s="104"/>
      <c r="F755" s="75" t="s">
        <v>8521</v>
      </c>
      <c r="G755" s="105"/>
      <c r="H755" s="77"/>
      <c r="I755" s="90"/>
      <c r="J755" s="106"/>
      <c r="K755" s="77" t="s">
        <v>8656</v>
      </c>
      <c r="L755" s="107"/>
      <c r="M755" s="101">
        <v>5163.98779296875</v>
      </c>
      <c r="N755" s="101">
        <v>5844.33447265625</v>
      </c>
      <c r="O755" s="102"/>
      <c r="P755" s="103"/>
      <c r="Q755" s="103"/>
      <c r="R755" s="73"/>
      <c r="S755" s="48">
        <v>1</v>
      </c>
      <c r="T755" s="48">
        <v>0</v>
      </c>
      <c r="U755" s="49">
        <v>0</v>
      </c>
      <c r="V755" s="49">
        <v>1.1494000000000001E-2</v>
      </c>
      <c r="W755" s="49">
        <v>0</v>
      </c>
      <c r="X755" s="49">
        <v>0.55865399999999998</v>
      </c>
      <c r="Y755" s="49">
        <v>0</v>
      </c>
      <c r="Z755" s="49">
        <v>0</v>
      </c>
      <c r="AA755" s="91">
        <v>755</v>
      </c>
      <c r="AB755" s="91"/>
      <c r="AC755" s="92"/>
      <c r="AD755" s="66" t="s">
        <v>8254</v>
      </c>
      <c r="AE755" s="66">
        <v>1</v>
      </c>
      <c r="AF755" s="66">
        <v>809997</v>
      </c>
      <c r="AG755" s="66">
        <v>118447</v>
      </c>
      <c r="AH755" s="66">
        <v>0</v>
      </c>
      <c r="AI755" s="66">
        <v>7200</v>
      </c>
      <c r="AJ755" s="66" t="s">
        <v>8326</v>
      </c>
      <c r="AK755" s="66"/>
      <c r="AL755" s="69" t="s">
        <v>8410</v>
      </c>
      <c r="AM755" s="66" t="s">
        <v>6736</v>
      </c>
      <c r="AN755" s="68">
        <v>40581.495000000003</v>
      </c>
      <c r="AO755" s="69" t="s">
        <v>8452</v>
      </c>
      <c r="AP755" s="66" t="b">
        <v>0</v>
      </c>
      <c r="AQ755" s="66" t="b">
        <v>0</v>
      </c>
      <c r="AR755" s="66" t="b">
        <v>0</v>
      </c>
      <c r="AS755" s="66" t="s">
        <v>297</v>
      </c>
      <c r="AT755" s="66">
        <v>1013</v>
      </c>
      <c r="AU755" s="69" t="s">
        <v>8494</v>
      </c>
      <c r="AV755" s="66" t="b">
        <v>1</v>
      </c>
      <c r="AW755" s="66" t="s">
        <v>423</v>
      </c>
      <c r="AX755" s="69" t="s">
        <v>8573</v>
      </c>
      <c r="AY755" s="66" t="s">
        <v>65</v>
      </c>
      <c r="AZ755" s="48"/>
      <c r="BA755" s="48"/>
      <c r="BB755" s="48"/>
      <c r="BC755" s="48"/>
      <c r="BD755" s="48"/>
      <c r="BE755" s="48"/>
      <c r="BF755" s="48"/>
      <c r="BG755" s="48"/>
      <c r="BH755" s="48"/>
      <c r="BI755" s="48"/>
      <c r="BJ755" s="117" t="s">
        <v>9452</v>
      </c>
      <c r="BK755" s="119" t="s">
        <v>9452</v>
      </c>
      <c r="BL755" s="65" t="str">
        <f>REPLACE(INDEX(GroupVertices[Group], MATCH(Vertices[[#This Row],[Vertex]],GroupVertices[Vertex],0)),1,1,"")</f>
        <v>A</v>
      </c>
    </row>
    <row r="756" spans="1:64" x14ac:dyDescent="0.25">
      <c r="A756" s="64" t="s">
        <v>7952</v>
      </c>
      <c r="B756" s="79"/>
      <c r="C756" s="79"/>
      <c r="D756" s="87"/>
      <c r="E756" s="104"/>
      <c r="F756" s="75" t="s">
        <v>8522</v>
      </c>
      <c r="G756" s="105"/>
      <c r="H756" s="77"/>
      <c r="I756" s="90"/>
      <c r="J756" s="106"/>
      <c r="K756" s="77" t="s">
        <v>8657</v>
      </c>
      <c r="L756" s="107"/>
      <c r="M756" s="101">
        <v>5408.32421875</v>
      </c>
      <c r="N756" s="101">
        <v>5644.8798828125</v>
      </c>
      <c r="O756" s="102"/>
      <c r="P756" s="103"/>
      <c r="Q756" s="103"/>
      <c r="R756" s="73"/>
      <c r="S756" s="48">
        <v>1</v>
      </c>
      <c r="T756" s="48">
        <v>0</v>
      </c>
      <c r="U756" s="49">
        <v>0</v>
      </c>
      <c r="V756" s="49">
        <v>1.1494000000000001E-2</v>
      </c>
      <c r="W756" s="49">
        <v>0</v>
      </c>
      <c r="X756" s="49">
        <v>0.55865399999999998</v>
      </c>
      <c r="Y756" s="49">
        <v>0</v>
      </c>
      <c r="Z756" s="49">
        <v>0</v>
      </c>
      <c r="AA756" s="91">
        <v>756</v>
      </c>
      <c r="AB756" s="91"/>
      <c r="AC756" s="92"/>
      <c r="AD756" s="66" t="s">
        <v>8255</v>
      </c>
      <c r="AE756" s="66">
        <v>95</v>
      </c>
      <c r="AF756" s="66">
        <v>5084620</v>
      </c>
      <c r="AG756" s="66">
        <v>47618</v>
      </c>
      <c r="AH756" s="66">
        <v>321</v>
      </c>
      <c r="AI756" s="66">
        <v>3600</v>
      </c>
      <c r="AJ756" s="66" t="s">
        <v>8327</v>
      </c>
      <c r="AK756" s="66" t="s">
        <v>8382</v>
      </c>
      <c r="AL756" s="69" t="s">
        <v>8411</v>
      </c>
      <c r="AM756" s="66" t="s">
        <v>1909</v>
      </c>
      <c r="AN756" s="68">
        <v>40402.522696759261</v>
      </c>
      <c r="AO756" s="69" t="s">
        <v>8453</v>
      </c>
      <c r="AP756" s="66" t="b">
        <v>0</v>
      </c>
      <c r="AQ756" s="66" t="b">
        <v>0</v>
      </c>
      <c r="AR756" s="66" t="b">
        <v>1</v>
      </c>
      <c r="AS756" s="66" t="s">
        <v>297</v>
      </c>
      <c r="AT756" s="66">
        <v>4170</v>
      </c>
      <c r="AU756" s="69" t="s">
        <v>8495</v>
      </c>
      <c r="AV756" s="66" t="b">
        <v>1</v>
      </c>
      <c r="AW756" s="66" t="s">
        <v>423</v>
      </c>
      <c r="AX756" s="69" t="s">
        <v>8574</v>
      </c>
      <c r="AY756" s="66" t="s">
        <v>65</v>
      </c>
      <c r="AZ756" s="48"/>
      <c r="BA756" s="48"/>
      <c r="BB756" s="48"/>
      <c r="BC756" s="48"/>
      <c r="BD756" s="48"/>
      <c r="BE756" s="48"/>
      <c r="BF756" s="48"/>
      <c r="BG756" s="48"/>
      <c r="BH756" s="48"/>
      <c r="BI756" s="48"/>
      <c r="BJ756" s="117" t="s">
        <v>9452</v>
      </c>
      <c r="BK756" s="119" t="s">
        <v>9452</v>
      </c>
      <c r="BL756" s="65" t="str">
        <f>REPLACE(INDEX(GroupVertices[Group], MATCH(Vertices[[#This Row],[Vertex]],GroupVertices[Vertex],0)),1,1,"")</f>
        <v>A</v>
      </c>
    </row>
    <row r="757" spans="1:64" x14ac:dyDescent="0.25">
      <c r="A757" s="64" t="s">
        <v>7953</v>
      </c>
      <c r="B757" s="79"/>
      <c r="C757" s="79"/>
      <c r="D757" s="87"/>
      <c r="E757" s="104"/>
      <c r="F757" s="75" t="s">
        <v>8523</v>
      </c>
      <c r="G757" s="105"/>
      <c r="H757" s="77"/>
      <c r="I757" s="90"/>
      <c r="J757" s="106"/>
      <c r="K757" s="77" t="s">
        <v>8658</v>
      </c>
      <c r="L757" s="107"/>
      <c r="M757" s="101">
        <v>8758.8740234375</v>
      </c>
      <c r="N757" s="101">
        <v>2737.54296875</v>
      </c>
      <c r="O757" s="102"/>
      <c r="P757" s="103"/>
      <c r="Q757" s="103"/>
      <c r="R757" s="73"/>
      <c r="S757" s="48">
        <v>1</v>
      </c>
      <c r="T757" s="48">
        <v>0</v>
      </c>
      <c r="U757" s="49">
        <v>0</v>
      </c>
      <c r="V757" s="49">
        <v>1.1494000000000001E-2</v>
      </c>
      <c r="W757" s="49">
        <v>0</v>
      </c>
      <c r="X757" s="49">
        <v>0.55865399999999998</v>
      </c>
      <c r="Y757" s="49">
        <v>0</v>
      </c>
      <c r="Z757" s="49">
        <v>0</v>
      </c>
      <c r="AA757" s="91">
        <v>757</v>
      </c>
      <c r="AB757" s="91"/>
      <c r="AC757" s="92"/>
      <c r="AD757" s="66" t="s">
        <v>8256</v>
      </c>
      <c r="AE757" s="66">
        <v>44</v>
      </c>
      <c r="AF757" s="66">
        <v>5</v>
      </c>
      <c r="AG757" s="66">
        <v>99</v>
      </c>
      <c r="AH757" s="66">
        <v>337</v>
      </c>
      <c r="AI757" s="66"/>
      <c r="AJ757" s="66"/>
      <c r="AK757" s="66"/>
      <c r="AL757" s="66"/>
      <c r="AM757" s="66"/>
      <c r="AN757" s="68">
        <v>42459.583749999998</v>
      </c>
      <c r="AO757" s="69" t="s">
        <v>8454</v>
      </c>
      <c r="AP757" s="66" t="b">
        <v>0</v>
      </c>
      <c r="AQ757" s="66" t="b">
        <v>0</v>
      </c>
      <c r="AR757" s="66" t="b">
        <v>1</v>
      </c>
      <c r="AS757" s="66" t="s">
        <v>297</v>
      </c>
      <c r="AT757" s="66">
        <v>0</v>
      </c>
      <c r="AU757" s="69" t="s">
        <v>409</v>
      </c>
      <c r="AV757" s="66" t="b">
        <v>0</v>
      </c>
      <c r="AW757" s="66" t="s">
        <v>423</v>
      </c>
      <c r="AX757" s="69" t="s">
        <v>8575</v>
      </c>
      <c r="AY757" s="66" t="s">
        <v>65</v>
      </c>
      <c r="AZ757" s="48"/>
      <c r="BA757" s="48"/>
      <c r="BB757" s="48"/>
      <c r="BC757" s="48"/>
      <c r="BD757" s="48"/>
      <c r="BE757" s="48"/>
      <c r="BF757" s="48"/>
      <c r="BG757" s="48"/>
      <c r="BH757" s="48"/>
      <c r="BI757" s="48"/>
      <c r="BJ757" s="117" t="s">
        <v>460</v>
      </c>
      <c r="BK757" s="120" t="str">
        <f>VLOOKUP(Vertices[[#This Row],[State]],'Sentiment Classification'!E:G,3,FALSE)</f>
        <v>South</v>
      </c>
      <c r="BL757" s="65" t="str">
        <f>REPLACE(INDEX(GroupVertices[Group], MATCH(Vertices[[#This Row],[Vertex]],GroupVertices[Vertex],0)),1,1,"")</f>
        <v>outh</v>
      </c>
    </row>
    <row r="758" spans="1:64" x14ac:dyDescent="0.25">
      <c r="A758" s="64" t="s">
        <v>7910</v>
      </c>
      <c r="B758" s="79"/>
      <c r="C758" s="79"/>
      <c r="D758" s="87"/>
      <c r="E758" s="104"/>
      <c r="F758" s="75" t="s">
        <v>8056</v>
      </c>
      <c r="G758" s="105"/>
      <c r="H758" s="77"/>
      <c r="I758" s="90"/>
      <c r="J758" s="106"/>
      <c r="K758" s="77" t="s">
        <v>8659</v>
      </c>
      <c r="L758" s="107"/>
      <c r="M758" s="101">
        <v>9024.42578125</v>
      </c>
      <c r="N758" s="101">
        <v>1707.9603271484375</v>
      </c>
      <c r="O758" s="102"/>
      <c r="P758" s="103"/>
      <c r="Q758" s="103"/>
      <c r="R758" s="73"/>
      <c r="S758" s="48">
        <v>0</v>
      </c>
      <c r="T758" s="48">
        <v>2</v>
      </c>
      <c r="U758" s="49">
        <v>48</v>
      </c>
      <c r="V758" s="49">
        <v>1.4085E-2</v>
      </c>
      <c r="W758" s="49">
        <v>0</v>
      </c>
      <c r="X758" s="49">
        <v>0.99857099999999999</v>
      </c>
      <c r="Y758" s="49">
        <v>0</v>
      </c>
      <c r="Z758" s="49">
        <v>0</v>
      </c>
      <c r="AA758" s="91">
        <v>758</v>
      </c>
      <c r="AB758" s="91"/>
      <c r="AC758" s="92"/>
      <c r="AD758" s="66" t="s">
        <v>8257</v>
      </c>
      <c r="AE758" s="66">
        <v>323</v>
      </c>
      <c r="AF758" s="66">
        <v>32</v>
      </c>
      <c r="AG758" s="66">
        <v>128</v>
      </c>
      <c r="AH758" s="66">
        <v>989</v>
      </c>
      <c r="AI758" s="66">
        <v>-25200</v>
      </c>
      <c r="AJ758" s="66" t="s">
        <v>8328</v>
      </c>
      <c r="AK758" s="66"/>
      <c r="AL758" s="66"/>
      <c r="AM758" s="66" t="s">
        <v>391</v>
      </c>
      <c r="AN758" s="68">
        <v>41776.233715277776</v>
      </c>
      <c r="AO758" s="69" t="s">
        <v>8455</v>
      </c>
      <c r="AP758" s="66" t="b">
        <v>1</v>
      </c>
      <c r="AQ758" s="66" t="b">
        <v>0</v>
      </c>
      <c r="AR758" s="66" t="b">
        <v>0</v>
      </c>
      <c r="AS758" s="66" t="s">
        <v>297</v>
      </c>
      <c r="AT758" s="66">
        <v>0</v>
      </c>
      <c r="AU758" s="69" t="s">
        <v>409</v>
      </c>
      <c r="AV758" s="66" t="b">
        <v>0</v>
      </c>
      <c r="AW758" s="66" t="s">
        <v>423</v>
      </c>
      <c r="AX758" s="69" t="s">
        <v>8576</v>
      </c>
      <c r="AY758" s="66" t="s">
        <v>66</v>
      </c>
      <c r="AZ758" s="48"/>
      <c r="BA758" s="48"/>
      <c r="BB758" s="48"/>
      <c r="BC758" s="48"/>
      <c r="BD758" s="48" t="s">
        <v>8038</v>
      </c>
      <c r="BE758" s="48" t="s">
        <v>8038</v>
      </c>
      <c r="BF758" s="118" t="s">
        <v>9074</v>
      </c>
      <c r="BG758" s="118" t="s">
        <v>9074</v>
      </c>
      <c r="BH758" s="118" t="s">
        <v>9403</v>
      </c>
      <c r="BI758" s="118" t="s">
        <v>9403</v>
      </c>
      <c r="BJ758" s="117" t="s">
        <v>460</v>
      </c>
      <c r="BK758" s="120" t="str">
        <f>VLOOKUP(Vertices[[#This Row],[State]],'Sentiment Classification'!E:G,3,FALSE)</f>
        <v>South</v>
      </c>
      <c r="BL758" s="65" t="str">
        <f>REPLACE(INDEX(GroupVertices[Group], MATCH(Vertices[[#This Row],[Vertex]],GroupVertices[Vertex],0)),1,1,"")</f>
        <v>outh</v>
      </c>
    </row>
    <row r="759" spans="1:64" x14ac:dyDescent="0.25">
      <c r="A759" s="64" t="s">
        <v>7954</v>
      </c>
      <c r="B759" s="79"/>
      <c r="C759" s="79"/>
      <c r="D759" s="87"/>
      <c r="E759" s="104"/>
      <c r="F759" s="75" t="s">
        <v>8524</v>
      </c>
      <c r="G759" s="105"/>
      <c r="H759" s="77"/>
      <c r="I759" s="90"/>
      <c r="J759" s="106"/>
      <c r="K759" s="77" t="s">
        <v>8660</v>
      </c>
      <c r="L759" s="107"/>
      <c r="M759" s="101">
        <v>8803.677734375</v>
      </c>
      <c r="N759" s="101">
        <v>1365.84716796875</v>
      </c>
      <c r="O759" s="102"/>
      <c r="P759" s="103"/>
      <c r="Q759" s="103"/>
      <c r="R759" s="73"/>
      <c r="S759" s="48">
        <v>1</v>
      </c>
      <c r="T759" s="48">
        <v>0</v>
      </c>
      <c r="U759" s="49">
        <v>0</v>
      </c>
      <c r="V759" s="49">
        <v>1.0526000000000001E-2</v>
      </c>
      <c r="W759" s="49">
        <v>0</v>
      </c>
      <c r="X759" s="49">
        <v>0.57439300000000004</v>
      </c>
      <c r="Y759" s="49">
        <v>0</v>
      </c>
      <c r="Z759" s="49">
        <v>0</v>
      </c>
      <c r="AA759" s="91">
        <v>759</v>
      </c>
      <c r="AB759" s="91"/>
      <c r="AC759" s="92"/>
      <c r="AD759" s="66" t="s">
        <v>6047</v>
      </c>
      <c r="AE759" s="66">
        <v>44</v>
      </c>
      <c r="AF759" s="66">
        <v>15139115</v>
      </c>
      <c r="AG759" s="66">
        <v>1123</v>
      </c>
      <c r="AH759" s="66">
        <v>49</v>
      </c>
      <c r="AI759" s="66">
        <v>19800</v>
      </c>
      <c r="AJ759" s="66" t="s">
        <v>8329</v>
      </c>
      <c r="AK759" s="66"/>
      <c r="AL759" s="69" t="s">
        <v>8412</v>
      </c>
      <c r="AM759" s="66" t="s">
        <v>363</v>
      </c>
      <c r="AN759" s="68">
        <v>40059.331597222219</v>
      </c>
      <c r="AO759" s="66"/>
      <c r="AP759" s="66" t="b">
        <v>0</v>
      </c>
      <c r="AQ759" s="66" t="b">
        <v>0</v>
      </c>
      <c r="AR759" s="66" t="b">
        <v>0</v>
      </c>
      <c r="AS759" s="66" t="s">
        <v>297</v>
      </c>
      <c r="AT759" s="66">
        <v>6463</v>
      </c>
      <c r="AU759" s="69" t="s">
        <v>8496</v>
      </c>
      <c r="AV759" s="66" t="b">
        <v>1</v>
      </c>
      <c r="AW759" s="66" t="s">
        <v>423</v>
      </c>
      <c r="AX759" s="69" t="s">
        <v>8577</v>
      </c>
      <c r="AY759" s="66" t="s">
        <v>65</v>
      </c>
      <c r="AZ759" s="48"/>
      <c r="BA759" s="48"/>
      <c r="BB759" s="48"/>
      <c r="BC759" s="48"/>
      <c r="BD759" s="48"/>
      <c r="BE759" s="48"/>
      <c r="BF759" s="48"/>
      <c r="BG759" s="48"/>
      <c r="BH759" s="48"/>
      <c r="BI759" s="48"/>
      <c r="BJ759" s="117" t="s">
        <v>460</v>
      </c>
      <c r="BK759" s="120" t="str">
        <f>VLOOKUP(Vertices[[#This Row],[State]],'Sentiment Classification'!E:G,3,FALSE)</f>
        <v>South</v>
      </c>
      <c r="BL759" s="65" t="str">
        <f>REPLACE(INDEX(GroupVertices[Group], MATCH(Vertices[[#This Row],[Vertex]],GroupVertices[Vertex],0)),1,1,"")</f>
        <v>outh</v>
      </c>
    </row>
    <row r="760" spans="1:64" x14ac:dyDescent="0.25">
      <c r="A760" s="64" t="s">
        <v>7911</v>
      </c>
      <c r="B760" s="79"/>
      <c r="C760" s="79"/>
      <c r="D760" s="87"/>
      <c r="E760" s="104"/>
      <c r="F760" s="75" t="s">
        <v>8057</v>
      </c>
      <c r="G760" s="105"/>
      <c r="H760" s="77"/>
      <c r="I760" s="90"/>
      <c r="J760" s="106"/>
      <c r="K760" s="77" t="s">
        <v>8661</v>
      </c>
      <c r="L760" s="107"/>
      <c r="M760" s="101">
        <v>9300.451171875</v>
      </c>
      <c r="N760" s="101">
        <v>1508.960205078125</v>
      </c>
      <c r="O760" s="102"/>
      <c r="P760" s="103"/>
      <c r="Q760" s="103"/>
      <c r="R760" s="73"/>
      <c r="S760" s="48">
        <v>0</v>
      </c>
      <c r="T760" s="48">
        <v>2</v>
      </c>
      <c r="U760" s="49">
        <v>48</v>
      </c>
      <c r="V760" s="49">
        <v>1.4085E-2</v>
      </c>
      <c r="W760" s="49">
        <v>0</v>
      </c>
      <c r="X760" s="49">
        <v>0.99857099999999999</v>
      </c>
      <c r="Y760" s="49">
        <v>0</v>
      </c>
      <c r="Z760" s="49">
        <v>0</v>
      </c>
      <c r="AA760" s="91">
        <v>760</v>
      </c>
      <c r="AB760" s="91"/>
      <c r="AC760" s="92"/>
      <c r="AD760" s="66" t="s">
        <v>8258</v>
      </c>
      <c r="AE760" s="66">
        <v>115</v>
      </c>
      <c r="AF760" s="66">
        <v>3</v>
      </c>
      <c r="AG760" s="66">
        <v>3</v>
      </c>
      <c r="AH760" s="66">
        <v>1</v>
      </c>
      <c r="AI760" s="66"/>
      <c r="AJ760" s="66" t="s">
        <v>2752</v>
      </c>
      <c r="AK760" s="66" t="s">
        <v>8383</v>
      </c>
      <c r="AL760" s="66"/>
      <c r="AM760" s="66"/>
      <c r="AN760" s="68">
        <v>42849.412465277775</v>
      </c>
      <c r="AO760" s="69" t="s">
        <v>8456</v>
      </c>
      <c r="AP760" s="66" t="b">
        <v>1</v>
      </c>
      <c r="AQ760" s="66" t="b">
        <v>0</v>
      </c>
      <c r="AR760" s="66" t="b">
        <v>0</v>
      </c>
      <c r="AS760" s="66" t="s">
        <v>297</v>
      </c>
      <c r="AT760" s="66">
        <v>0</v>
      </c>
      <c r="AU760" s="66"/>
      <c r="AV760" s="66" t="b">
        <v>0</v>
      </c>
      <c r="AW760" s="66" t="s">
        <v>423</v>
      </c>
      <c r="AX760" s="69" t="s">
        <v>8578</v>
      </c>
      <c r="AY760" s="66" t="s">
        <v>66</v>
      </c>
      <c r="AZ760" s="48"/>
      <c r="BA760" s="48"/>
      <c r="BB760" s="48"/>
      <c r="BC760" s="48"/>
      <c r="BD760" s="48"/>
      <c r="BE760" s="48"/>
      <c r="BF760" s="118" t="s">
        <v>9075</v>
      </c>
      <c r="BG760" s="118" t="s">
        <v>9075</v>
      </c>
      <c r="BH760" s="118" t="s">
        <v>9404</v>
      </c>
      <c r="BI760" s="118" t="s">
        <v>9404</v>
      </c>
      <c r="BJ760" s="117" t="s">
        <v>460</v>
      </c>
      <c r="BK760" s="120" t="str">
        <f>VLOOKUP(Vertices[[#This Row],[State]],'Sentiment Classification'!E:G,3,FALSE)</f>
        <v>South</v>
      </c>
      <c r="BL760" s="65" t="str">
        <f>REPLACE(INDEX(GroupVertices[Group], MATCH(Vertices[[#This Row],[Vertex]],GroupVertices[Vertex],0)),1,1,"")</f>
        <v>outh</v>
      </c>
    </row>
    <row r="761" spans="1:64" x14ac:dyDescent="0.25">
      <c r="A761" s="64" t="s">
        <v>7955</v>
      </c>
      <c r="B761" s="79"/>
      <c r="C761" s="79"/>
      <c r="D761" s="87"/>
      <c r="E761" s="104"/>
      <c r="F761" s="75" t="s">
        <v>8525</v>
      </c>
      <c r="G761" s="105"/>
      <c r="H761" s="77"/>
      <c r="I761" s="90"/>
      <c r="J761" s="106"/>
      <c r="K761" s="77" t="s">
        <v>8662</v>
      </c>
      <c r="L761" s="107"/>
      <c r="M761" s="101">
        <v>9414.1328125</v>
      </c>
      <c r="N761" s="101">
        <v>984.51959228515625</v>
      </c>
      <c r="O761" s="102"/>
      <c r="P761" s="103"/>
      <c r="Q761" s="103"/>
      <c r="R761" s="73"/>
      <c r="S761" s="48">
        <v>1</v>
      </c>
      <c r="T761" s="48">
        <v>0</v>
      </c>
      <c r="U761" s="49">
        <v>0</v>
      </c>
      <c r="V761" s="49">
        <v>1.0526000000000001E-2</v>
      </c>
      <c r="W761" s="49">
        <v>0</v>
      </c>
      <c r="X761" s="49">
        <v>0.57439300000000004</v>
      </c>
      <c r="Y761" s="49">
        <v>0</v>
      </c>
      <c r="Z761" s="49">
        <v>0</v>
      </c>
      <c r="AA761" s="91">
        <v>761</v>
      </c>
      <c r="AB761" s="91"/>
      <c r="AC761" s="92"/>
      <c r="AD761" s="66" t="s">
        <v>8259</v>
      </c>
      <c r="AE761" s="66">
        <v>169</v>
      </c>
      <c r="AF761" s="66">
        <v>4061944</v>
      </c>
      <c r="AG761" s="66">
        <v>2706</v>
      </c>
      <c r="AH761" s="66">
        <v>484</v>
      </c>
      <c r="AI761" s="66">
        <v>-36000</v>
      </c>
      <c r="AJ761" s="66" t="s">
        <v>8330</v>
      </c>
      <c r="AK761" s="66" t="s">
        <v>477</v>
      </c>
      <c r="AL761" s="69" t="s">
        <v>8413</v>
      </c>
      <c r="AM761" s="66" t="s">
        <v>389</v>
      </c>
      <c r="AN761" s="68">
        <v>40775.628969907404</v>
      </c>
      <c r="AO761" s="69" t="s">
        <v>8457</v>
      </c>
      <c r="AP761" s="66" t="b">
        <v>0</v>
      </c>
      <c r="AQ761" s="66" t="b">
        <v>0</v>
      </c>
      <c r="AR761" s="66" t="b">
        <v>1</v>
      </c>
      <c r="AS761" s="66" t="s">
        <v>297</v>
      </c>
      <c r="AT761" s="66">
        <v>1701</v>
      </c>
      <c r="AU761" s="69" t="s">
        <v>8497</v>
      </c>
      <c r="AV761" s="66" t="b">
        <v>1</v>
      </c>
      <c r="AW761" s="66" t="s">
        <v>423</v>
      </c>
      <c r="AX761" s="69" t="s">
        <v>8579</v>
      </c>
      <c r="AY761" s="66" t="s">
        <v>65</v>
      </c>
      <c r="AZ761" s="48"/>
      <c r="BA761" s="48"/>
      <c r="BB761" s="48"/>
      <c r="BC761" s="48"/>
      <c r="BD761" s="48"/>
      <c r="BE761" s="48"/>
      <c r="BF761" s="48"/>
      <c r="BG761" s="48"/>
      <c r="BH761" s="48"/>
      <c r="BI761" s="48"/>
      <c r="BJ761" s="117" t="s">
        <v>460</v>
      </c>
      <c r="BK761" s="120" t="str">
        <f>VLOOKUP(Vertices[[#This Row],[State]],'Sentiment Classification'!E:G,3,FALSE)</f>
        <v>South</v>
      </c>
      <c r="BL761" s="65" t="str">
        <f>REPLACE(INDEX(GroupVertices[Group], MATCH(Vertices[[#This Row],[Vertex]],GroupVertices[Vertex],0)),1,1,"")</f>
        <v>outh</v>
      </c>
    </row>
    <row r="762" spans="1:64" x14ac:dyDescent="0.25">
      <c r="A762" s="64" t="s">
        <v>7912</v>
      </c>
      <c r="B762" s="79"/>
      <c r="C762" s="79"/>
      <c r="D762" s="87"/>
      <c r="E762" s="104"/>
      <c r="F762" s="75" t="s">
        <v>8058</v>
      </c>
      <c r="G762" s="105"/>
      <c r="H762" s="77"/>
      <c r="I762" s="90"/>
      <c r="J762" s="106"/>
      <c r="K762" s="77" t="s">
        <v>8663</v>
      </c>
      <c r="L762" s="107"/>
      <c r="M762" s="101">
        <v>8685.3642578125</v>
      </c>
      <c r="N762" s="101">
        <v>1799.3807373046875</v>
      </c>
      <c r="O762" s="102"/>
      <c r="P762" s="103"/>
      <c r="Q762" s="103"/>
      <c r="R762" s="73"/>
      <c r="S762" s="48">
        <v>0</v>
      </c>
      <c r="T762" s="48">
        <v>3</v>
      </c>
      <c r="U762" s="49">
        <v>1</v>
      </c>
      <c r="V762" s="49">
        <v>0.2</v>
      </c>
      <c r="W762" s="49">
        <v>0</v>
      </c>
      <c r="X762" s="49">
        <v>1.0620430000000001</v>
      </c>
      <c r="Y762" s="49">
        <v>0.33333333333333331</v>
      </c>
      <c r="Z762" s="49">
        <v>0</v>
      </c>
      <c r="AA762" s="91">
        <v>762</v>
      </c>
      <c r="AB762" s="91"/>
      <c r="AC762" s="92"/>
      <c r="AD762" s="66" t="s">
        <v>8260</v>
      </c>
      <c r="AE762" s="66">
        <v>161</v>
      </c>
      <c r="AF762" s="66">
        <v>290</v>
      </c>
      <c r="AG762" s="66">
        <v>8882</v>
      </c>
      <c r="AH762" s="66">
        <v>8443</v>
      </c>
      <c r="AI762" s="66">
        <v>-25200</v>
      </c>
      <c r="AJ762" s="66"/>
      <c r="AK762" s="66"/>
      <c r="AL762" s="66"/>
      <c r="AM762" s="66" t="s">
        <v>391</v>
      </c>
      <c r="AN762" s="68">
        <v>42176.272141203706</v>
      </c>
      <c r="AO762" s="69" t="s">
        <v>8458</v>
      </c>
      <c r="AP762" s="66" t="b">
        <v>0</v>
      </c>
      <c r="AQ762" s="66" t="b">
        <v>0</v>
      </c>
      <c r="AR762" s="66" t="b">
        <v>0</v>
      </c>
      <c r="AS762" s="66" t="s">
        <v>297</v>
      </c>
      <c r="AT762" s="66">
        <v>11</v>
      </c>
      <c r="AU762" s="69" t="s">
        <v>6953</v>
      </c>
      <c r="AV762" s="66" t="b">
        <v>0</v>
      </c>
      <c r="AW762" s="66" t="s">
        <v>423</v>
      </c>
      <c r="AX762" s="69" t="s">
        <v>8580</v>
      </c>
      <c r="AY762" s="66" t="s">
        <v>66</v>
      </c>
      <c r="AZ762" s="48"/>
      <c r="BA762" s="48"/>
      <c r="BB762" s="48"/>
      <c r="BC762" s="48"/>
      <c r="BD762" s="48"/>
      <c r="BE762" s="48"/>
      <c r="BF762" s="118" t="s">
        <v>9076</v>
      </c>
      <c r="BG762" s="118" t="s">
        <v>9076</v>
      </c>
      <c r="BH762" s="118" t="s">
        <v>9405</v>
      </c>
      <c r="BI762" s="118" t="s">
        <v>9405</v>
      </c>
      <c r="BJ762" s="117" t="s">
        <v>460</v>
      </c>
      <c r="BK762" s="120" t="str">
        <f>VLOOKUP(Vertices[[#This Row],[State]],'Sentiment Classification'!E:G,3,FALSE)</f>
        <v>South</v>
      </c>
      <c r="BL762" s="65" t="str">
        <f>REPLACE(INDEX(GroupVertices[Group], MATCH(Vertices[[#This Row],[Vertex]],GroupVertices[Vertex],0)),1,1,"")</f>
        <v>outh</v>
      </c>
    </row>
    <row r="763" spans="1:64" x14ac:dyDescent="0.25">
      <c r="A763" s="64" t="s">
        <v>7956</v>
      </c>
      <c r="B763" s="79"/>
      <c r="C763" s="79"/>
      <c r="D763" s="87"/>
      <c r="E763" s="104"/>
      <c r="F763" s="75" t="s">
        <v>8526</v>
      </c>
      <c r="G763" s="105"/>
      <c r="H763" s="77"/>
      <c r="I763" s="90"/>
      <c r="J763" s="106"/>
      <c r="K763" s="77" t="s">
        <v>8664</v>
      </c>
      <c r="L763" s="107"/>
      <c r="M763" s="101">
        <v>8885.375</v>
      </c>
      <c r="N763" s="101">
        <v>1280.509765625</v>
      </c>
      <c r="O763" s="102"/>
      <c r="P763" s="103"/>
      <c r="Q763" s="103"/>
      <c r="R763" s="73"/>
      <c r="S763" s="48">
        <v>3</v>
      </c>
      <c r="T763" s="48">
        <v>0</v>
      </c>
      <c r="U763" s="49">
        <v>1</v>
      </c>
      <c r="V763" s="49">
        <v>0.2</v>
      </c>
      <c r="W763" s="49">
        <v>0</v>
      </c>
      <c r="X763" s="49">
        <v>1.0620430000000001</v>
      </c>
      <c r="Y763" s="49">
        <v>0.33333333333333331</v>
      </c>
      <c r="Z763" s="49">
        <v>0</v>
      </c>
      <c r="AA763" s="91">
        <v>763</v>
      </c>
      <c r="AB763" s="91"/>
      <c r="AC763" s="92"/>
      <c r="AD763" s="66" t="s">
        <v>8261</v>
      </c>
      <c r="AE763" s="66">
        <v>145</v>
      </c>
      <c r="AF763" s="66">
        <v>1411</v>
      </c>
      <c r="AG763" s="66">
        <v>8457</v>
      </c>
      <c r="AH763" s="66">
        <v>4412</v>
      </c>
      <c r="AI763" s="66"/>
      <c r="AJ763" s="66" t="s">
        <v>8331</v>
      </c>
      <c r="AK763" s="66" t="s">
        <v>1163</v>
      </c>
      <c r="AL763" s="66"/>
      <c r="AM763" s="66"/>
      <c r="AN763" s="68">
        <v>41944.414710648147</v>
      </c>
      <c r="AO763" s="69" t="s">
        <v>8459</v>
      </c>
      <c r="AP763" s="66" t="b">
        <v>1</v>
      </c>
      <c r="AQ763" s="66" t="b">
        <v>0</v>
      </c>
      <c r="AR763" s="66" t="b">
        <v>1</v>
      </c>
      <c r="AS763" s="66" t="s">
        <v>297</v>
      </c>
      <c r="AT763" s="66">
        <v>58</v>
      </c>
      <c r="AU763" s="69" t="s">
        <v>409</v>
      </c>
      <c r="AV763" s="66" t="b">
        <v>0</v>
      </c>
      <c r="AW763" s="66" t="s">
        <v>423</v>
      </c>
      <c r="AX763" s="69" t="s">
        <v>8581</v>
      </c>
      <c r="AY763" s="66" t="s">
        <v>65</v>
      </c>
      <c r="AZ763" s="48"/>
      <c r="BA763" s="48"/>
      <c r="BB763" s="48"/>
      <c r="BC763" s="48"/>
      <c r="BD763" s="48"/>
      <c r="BE763" s="48"/>
      <c r="BF763" s="48"/>
      <c r="BG763" s="48"/>
      <c r="BH763" s="48"/>
      <c r="BI763" s="48"/>
      <c r="BJ763" s="117" t="s">
        <v>460</v>
      </c>
      <c r="BK763" s="120" t="str">
        <f>VLOOKUP(Vertices[[#This Row],[State]],'Sentiment Classification'!E:G,3,FALSE)</f>
        <v>South</v>
      </c>
      <c r="BL763" s="65" t="str">
        <f>REPLACE(INDEX(GroupVertices[Group], MATCH(Vertices[[#This Row],[Vertex]],GroupVertices[Vertex],0)),1,1,"")</f>
        <v>outh</v>
      </c>
    </row>
    <row r="764" spans="1:64" x14ac:dyDescent="0.25">
      <c r="A764" s="64" t="s">
        <v>7957</v>
      </c>
      <c r="B764" s="79"/>
      <c r="C764" s="79"/>
      <c r="D764" s="87"/>
      <c r="E764" s="104"/>
      <c r="F764" s="75" t="s">
        <v>8527</v>
      </c>
      <c r="G764" s="105"/>
      <c r="H764" s="77"/>
      <c r="I764" s="90"/>
      <c r="J764" s="106"/>
      <c r="K764" s="77" t="s">
        <v>8665</v>
      </c>
      <c r="L764" s="107"/>
      <c r="M764" s="101">
        <v>8847.37109375</v>
      </c>
      <c r="N764" s="101">
        <v>2001.079345703125</v>
      </c>
      <c r="O764" s="102"/>
      <c r="P764" s="103"/>
      <c r="Q764" s="103"/>
      <c r="R764" s="73"/>
      <c r="S764" s="48">
        <v>2</v>
      </c>
      <c r="T764" s="48">
        <v>0</v>
      </c>
      <c r="U764" s="49">
        <v>0</v>
      </c>
      <c r="V764" s="49">
        <v>0.16666700000000001</v>
      </c>
      <c r="W764" s="49">
        <v>0</v>
      </c>
      <c r="X764" s="49">
        <v>0.74529299999999998</v>
      </c>
      <c r="Y764" s="49">
        <v>0.5</v>
      </c>
      <c r="Z764" s="49">
        <v>0</v>
      </c>
      <c r="AA764" s="91">
        <v>764</v>
      </c>
      <c r="AB764" s="91"/>
      <c r="AC764" s="92"/>
      <c r="AD764" s="66" t="s">
        <v>8262</v>
      </c>
      <c r="AE764" s="66">
        <v>141</v>
      </c>
      <c r="AF764" s="66">
        <v>3333</v>
      </c>
      <c r="AG764" s="66">
        <v>30763</v>
      </c>
      <c r="AH764" s="66">
        <v>11660</v>
      </c>
      <c r="AI764" s="66">
        <v>19800</v>
      </c>
      <c r="AJ764" s="66" t="s">
        <v>8332</v>
      </c>
      <c r="AK764" s="66" t="s">
        <v>477</v>
      </c>
      <c r="AL764" s="66"/>
      <c r="AM764" s="66" t="s">
        <v>477</v>
      </c>
      <c r="AN764" s="68">
        <v>41496.227592592593</v>
      </c>
      <c r="AO764" s="69" t="s">
        <v>8460</v>
      </c>
      <c r="AP764" s="66" t="b">
        <v>0</v>
      </c>
      <c r="AQ764" s="66" t="b">
        <v>0</v>
      </c>
      <c r="AR764" s="66" t="b">
        <v>0</v>
      </c>
      <c r="AS764" s="66" t="s">
        <v>297</v>
      </c>
      <c r="AT764" s="66">
        <v>141</v>
      </c>
      <c r="AU764" s="69" t="s">
        <v>409</v>
      </c>
      <c r="AV764" s="66" t="b">
        <v>0</v>
      </c>
      <c r="AW764" s="66" t="s">
        <v>423</v>
      </c>
      <c r="AX764" s="69" t="s">
        <v>8582</v>
      </c>
      <c r="AY764" s="66" t="s">
        <v>65</v>
      </c>
      <c r="AZ764" s="48"/>
      <c r="BA764" s="48"/>
      <c r="BB764" s="48"/>
      <c r="BC764" s="48"/>
      <c r="BD764" s="48"/>
      <c r="BE764" s="48"/>
      <c r="BF764" s="48"/>
      <c r="BG764" s="48"/>
      <c r="BH764" s="48"/>
      <c r="BI764" s="48"/>
      <c r="BJ764" s="117" t="s">
        <v>460</v>
      </c>
      <c r="BK764" s="120" t="str">
        <f>VLOOKUP(Vertices[[#This Row],[State]],'Sentiment Classification'!E:G,3,FALSE)</f>
        <v>South</v>
      </c>
      <c r="BL764" s="65" t="str">
        <f>REPLACE(INDEX(GroupVertices[Group], MATCH(Vertices[[#This Row],[Vertex]],GroupVertices[Vertex],0)),1,1,"")</f>
        <v>outh</v>
      </c>
    </row>
    <row r="765" spans="1:64" x14ac:dyDescent="0.25">
      <c r="A765" s="64" t="s">
        <v>7913</v>
      </c>
      <c r="B765" s="79"/>
      <c r="C765" s="79"/>
      <c r="D765" s="87"/>
      <c r="E765" s="104"/>
      <c r="F765" s="75" t="s">
        <v>8059</v>
      </c>
      <c r="G765" s="105"/>
      <c r="H765" s="77"/>
      <c r="I765" s="90"/>
      <c r="J765" s="106"/>
      <c r="K765" s="77" t="s">
        <v>8666</v>
      </c>
      <c r="L765" s="107"/>
      <c r="M765" s="101">
        <v>8712.919921875</v>
      </c>
      <c r="N765" s="101">
        <v>1459.0975341796875</v>
      </c>
      <c r="O765" s="102"/>
      <c r="P765" s="103"/>
      <c r="Q765" s="103"/>
      <c r="R765" s="73"/>
      <c r="S765" s="48">
        <v>2</v>
      </c>
      <c r="T765" s="48">
        <v>2</v>
      </c>
      <c r="U765" s="49">
        <v>4</v>
      </c>
      <c r="V765" s="49">
        <v>0.25</v>
      </c>
      <c r="W765" s="49">
        <v>0</v>
      </c>
      <c r="X765" s="49">
        <v>1.385324</v>
      </c>
      <c r="Y765" s="49">
        <v>0.25</v>
      </c>
      <c r="Z765" s="49">
        <v>0</v>
      </c>
      <c r="AA765" s="91">
        <v>765</v>
      </c>
      <c r="AB765" s="91"/>
      <c r="AC765" s="92"/>
      <c r="AD765" s="66" t="s">
        <v>8263</v>
      </c>
      <c r="AE765" s="66">
        <v>195</v>
      </c>
      <c r="AF765" s="66">
        <v>11259</v>
      </c>
      <c r="AG765" s="66">
        <v>72426</v>
      </c>
      <c r="AH765" s="66">
        <v>728</v>
      </c>
      <c r="AI765" s="66">
        <v>19800</v>
      </c>
      <c r="AJ765" s="66" t="s">
        <v>8333</v>
      </c>
      <c r="AK765" s="66" t="s">
        <v>2927</v>
      </c>
      <c r="AL765" s="69" t="s">
        <v>8414</v>
      </c>
      <c r="AM765" s="66" t="s">
        <v>388</v>
      </c>
      <c r="AN765" s="68">
        <v>39971.365868055553</v>
      </c>
      <c r="AO765" s="69" t="s">
        <v>8461</v>
      </c>
      <c r="AP765" s="66" t="b">
        <v>0</v>
      </c>
      <c r="AQ765" s="66" t="b">
        <v>0</v>
      </c>
      <c r="AR765" s="66" t="b">
        <v>1</v>
      </c>
      <c r="AS765" s="66" t="s">
        <v>297</v>
      </c>
      <c r="AT765" s="66">
        <v>239</v>
      </c>
      <c r="AU765" s="69" t="s">
        <v>8498</v>
      </c>
      <c r="AV765" s="66" t="b">
        <v>0</v>
      </c>
      <c r="AW765" s="66" t="s">
        <v>423</v>
      </c>
      <c r="AX765" s="69" t="s">
        <v>8583</v>
      </c>
      <c r="AY765" s="66" t="s">
        <v>66</v>
      </c>
      <c r="AZ765" s="48"/>
      <c r="BA765" s="48"/>
      <c r="BB765" s="48"/>
      <c r="BC765" s="48"/>
      <c r="BD765" s="48" t="s">
        <v>8039</v>
      </c>
      <c r="BE765" s="48" t="s">
        <v>8039</v>
      </c>
      <c r="BF765" s="118" t="s">
        <v>9077</v>
      </c>
      <c r="BG765" s="118" t="s">
        <v>9124</v>
      </c>
      <c r="BH765" s="118" t="s">
        <v>9406</v>
      </c>
      <c r="BI765" s="118" t="s">
        <v>9446</v>
      </c>
      <c r="BJ765" s="117" t="s">
        <v>460</v>
      </c>
      <c r="BK765" s="120" t="str">
        <f>VLOOKUP(Vertices[[#This Row],[State]],'Sentiment Classification'!E:G,3,FALSE)</f>
        <v>South</v>
      </c>
      <c r="BL765" s="65" t="str">
        <f>REPLACE(INDEX(GroupVertices[Group], MATCH(Vertices[[#This Row],[Vertex]],GroupVertices[Vertex],0)),1,1,"")</f>
        <v>outh</v>
      </c>
    </row>
    <row r="766" spans="1:64" x14ac:dyDescent="0.25">
      <c r="A766" s="64" t="s">
        <v>7914</v>
      </c>
      <c r="B766" s="79"/>
      <c r="C766" s="79"/>
      <c r="D766" s="87"/>
      <c r="E766" s="104"/>
      <c r="F766" s="75" t="s">
        <v>8060</v>
      </c>
      <c r="G766" s="105"/>
      <c r="H766" s="77"/>
      <c r="I766" s="90"/>
      <c r="J766" s="106"/>
      <c r="K766" s="77" t="s">
        <v>8667</v>
      </c>
      <c r="L766" s="107"/>
      <c r="M766" s="101">
        <v>9046.986328125</v>
      </c>
      <c r="N766" s="101">
        <v>2092.879638671875</v>
      </c>
      <c r="O766" s="102"/>
      <c r="P766" s="103"/>
      <c r="Q766" s="103"/>
      <c r="R766" s="73"/>
      <c r="S766" s="48">
        <v>0</v>
      </c>
      <c r="T766" s="48">
        <v>2</v>
      </c>
      <c r="U766" s="49">
        <v>168</v>
      </c>
      <c r="V766" s="49">
        <v>1.5384999999999999E-2</v>
      </c>
      <c r="W766" s="49">
        <v>0</v>
      </c>
      <c r="X766" s="49">
        <v>0.93621799999999999</v>
      </c>
      <c r="Y766" s="49">
        <v>0</v>
      </c>
      <c r="Z766" s="49">
        <v>0</v>
      </c>
      <c r="AA766" s="91">
        <v>766</v>
      </c>
      <c r="AB766" s="91"/>
      <c r="AC766" s="92"/>
      <c r="AD766" s="66" t="s">
        <v>8264</v>
      </c>
      <c r="AE766" s="66">
        <v>37</v>
      </c>
      <c r="AF766" s="66">
        <v>1</v>
      </c>
      <c r="AG766" s="66">
        <v>25</v>
      </c>
      <c r="AH766" s="66">
        <v>16</v>
      </c>
      <c r="AI766" s="66"/>
      <c r="AJ766" s="66" t="s">
        <v>8334</v>
      </c>
      <c r="AK766" s="66" t="s">
        <v>6585</v>
      </c>
      <c r="AL766" s="66"/>
      <c r="AM766" s="66"/>
      <c r="AN766" s="68">
        <v>42847.345231481479</v>
      </c>
      <c r="AO766" s="66"/>
      <c r="AP766" s="66" t="b">
        <v>1</v>
      </c>
      <c r="AQ766" s="66" t="b">
        <v>0</v>
      </c>
      <c r="AR766" s="66" t="b">
        <v>0</v>
      </c>
      <c r="AS766" s="66" t="s">
        <v>297</v>
      </c>
      <c r="AT766" s="66">
        <v>0</v>
      </c>
      <c r="AU766" s="66"/>
      <c r="AV766" s="66" t="b">
        <v>0</v>
      </c>
      <c r="AW766" s="66" t="s">
        <v>423</v>
      </c>
      <c r="AX766" s="69" t="s">
        <v>8584</v>
      </c>
      <c r="AY766" s="66" t="s">
        <v>66</v>
      </c>
      <c r="AZ766" s="48"/>
      <c r="BA766" s="48"/>
      <c r="BB766" s="48"/>
      <c r="BC766" s="48"/>
      <c r="BD766" s="48"/>
      <c r="BE766" s="48"/>
      <c r="BF766" s="118" t="s">
        <v>9078</v>
      </c>
      <c r="BG766" s="118" t="s">
        <v>9078</v>
      </c>
      <c r="BH766" s="118" t="s">
        <v>9407</v>
      </c>
      <c r="BI766" s="118" t="s">
        <v>9407</v>
      </c>
      <c r="BJ766" s="117" t="s">
        <v>460</v>
      </c>
      <c r="BK766" s="120" t="str">
        <f>VLOOKUP(Vertices[[#This Row],[State]],'Sentiment Classification'!E:G,3,FALSE)</f>
        <v>South</v>
      </c>
      <c r="BL766" s="65" t="str">
        <f>REPLACE(INDEX(GroupVertices[Group], MATCH(Vertices[[#This Row],[Vertex]],GroupVertices[Vertex],0)),1,1,"")</f>
        <v>outh</v>
      </c>
    </row>
    <row r="767" spans="1:64" x14ac:dyDescent="0.25">
      <c r="A767" s="64" t="s">
        <v>7915</v>
      </c>
      <c r="B767" s="79"/>
      <c r="C767" s="79"/>
      <c r="D767" s="87"/>
      <c r="E767" s="104"/>
      <c r="F767" s="75" t="s">
        <v>8061</v>
      </c>
      <c r="G767" s="105"/>
      <c r="H767" s="77"/>
      <c r="I767" s="90"/>
      <c r="J767" s="106"/>
      <c r="K767" s="77" t="s">
        <v>8668</v>
      </c>
      <c r="L767" s="107"/>
      <c r="M767" s="101">
        <v>8725.1787109375</v>
      </c>
      <c r="N767" s="101">
        <v>959.5</v>
      </c>
      <c r="O767" s="102"/>
      <c r="P767" s="103"/>
      <c r="Q767" s="103"/>
      <c r="R767" s="73"/>
      <c r="S767" s="48">
        <v>0</v>
      </c>
      <c r="T767" s="48">
        <v>2</v>
      </c>
      <c r="U767" s="49">
        <v>0</v>
      </c>
      <c r="V767" s="49">
        <v>0.16666700000000001</v>
      </c>
      <c r="W767" s="49">
        <v>0</v>
      </c>
      <c r="X767" s="49">
        <v>0.74529299999999998</v>
      </c>
      <c r="Y767" s="49">
        <v>0.5</v>
      </c>
      <c r="Z767" s="49">
        <v>0</v>
      </c>
      <c r="AA767" s="91">
        <v>767</v>
      </c>
      <c r="AB767" s="91"/>
      <c r="AC767" s="92"/>
      <c r="AD767" s="66" t="s">
        <v>8265</v>
      </c>
      <c r="AE767" s="66">
        <v>50</v>
      </c>
      <c r="AF767" s="66">
        <v>15</v>
      </c>
      <c r="AG767" s="66">
        <v>91</v>
      </c>
      <c r="AH767" s="66">
        <v>92</v>
      </c>
      <c r="AI767" s="66">
        <v>19800</v>
      </c>
      <c r="AJ767" s="66"/>
      <c r="AK767" s="66"/>
      <c r="AL767" s="66"/>
      <c r="AM767" s="66" t="s">
        <v>363</v>
      </c>
      <c r="AN767" s="68">
        <v>42427.361354166664</v>
      </c>
      <c r="AO767" s="69" t="s">
        <v>8462</v>
      </c>
      <c r="AP767" s="66" t="b">
        <v>1</v>
      </c>
      <c r="AQ767" s="66" t="b">
        <v>0</v>
      </c>
      <c r="AR767" s="66" t="b">
        <v>0</v>
      </c>
      <c r="AS767" s="66" t="s">
        <v>297</v>
      </c>
      <c r="AT767" s="66">
        <v>0</v>
      </c>
      <c r="AU767" s="66"/>
      <c r="AV767" s="66" t="b">
        <v>0</v>
      </c>
      <c r="AW767" s="66" t="s">
        <v>423</v>
      </c>
      <c r="AX767" s="69" t="s">
        <v>8585</v>
      </c>
      <c r="AY767" s="66" t="s">
        <v>66</v>
      </c>
      <c r="AZ767" s="48"/>
      <c r="BA767" s="48"/>
      <c r="BB767" s="48"/>
      <c r="BC767" s="48"/>
      <c r="BD767" s="48"/>
      <c r="BE767" s="48"/>
      <c r="BF767" s="118" t="s">
        <v>9079</v>
      </c>
      <c r="BG767" s="118" t="s">
        <v>9079</v>
      </c>
      <c r="BH767" s="118" t="s">
        <v>9408</v>
      </c>
      <c r="BI767" s="118" t="s">
        <v>9408</v>
      </c>
      <c r="BJ767" s="117" t="s">
        <v>460</v>
      </c>
      <c r="BK767" s="120" t="str">
        <f>VLOOKUP(Vertices[[#This Row],[State]],'Sentiment Classification'!E:G,3,FALSE)</f>
        <v>South</v>
      </c>
      <c r="BL767" s="65" t="str">
        <f>REPLACE(INDEX(GroupVertices[Group], MATCH(Vertices[[#This Row],[Vertex]],GroupVertices[Vertex],0)),1,1,"")</f>
        <v>outh</v>
      </c>
    </row>
    <row r="768" spans="1:64" x14ac:dyDescent="0.25">
      <c r="A768" s="64" t="s">
        <v>7916</v>
      </c>
      <c r="B768" s="79"/>
      <c r="C768" s="79"/>
      <c r="D768" s="87"/>
      <c r="E768" s="104"/>
      <c r="F768" s="75" t="s">
        <v>8062</v>
      </c>
      <c r="G768" s="105"/>
      <c r="H768" s="77"/>
      <c r="I768" s="90"/>
      <c r="J768" s="106"/>
      <c r="K768" s="77" t="s">
        <v>8669</v>
      </c>
      <c r="L768" s="107"/>
      <c r="M768" s="101">
        <v>6295.22412109375</v>
      </c>
      <c r="N768" s="101">
        <v>9206.5029296875</v>
      </c>
      <c r="O768" s="102"/>
      <c r="P768" s="103"/>
      <c r="Q768" s="103"/>
      <c r="R768" s="73"/>
      <c r="S768" s="48"/>
      <c r="T768" s="48"/>
      <c r="U768" s="49"/>
      <c r="V768" s="49"/>
      <c r="W768" s="49"/>
      <c r="X768" s="49"/>
      <c r="Y768" s="49"/>
      <c r="Z768" s="49"/>
      <c r="AA768" s="91">
        <v>768</v>
      </c>
      <c r="AB768" s="91"/>
      <c r="AC768" s="92"/>
      <c r="AD768" s="66" t="s">
        <v>8266</v>
      </c>
      <c r="AE768" s="66">
        <v>33</v>
      </c>
      <c r="AF768" s="66">
        <v>1353</v>
      </c>
      <c r="AG768" s="66">
        <v>4234</v>
      </c>
      <c r="AH768" s="66">
        <v>842</v>
      </c>
      <c r="AI768" s="66"/>
      <c r="AJ768" s="66" t="s">
        <v>8335</v>
      </c>
      <c r="AK768" s="66" t="s">
        <v>365</v>
      </c>
      <c r="AL768" s="69" t="s">
        <v>8415</v>
      </c>
      <c r="AM768" s="66"/>
      <c r="AN768" s="68">
        <v>42046.321712962963</v>
      </c>
      <c r="AO768" s="66"/>
      <c r="AP768" s="66" t="b">
        <v>1</v>
      </c>
      <c r="AQ768" s="66" t="b">
        <v>0</v>
      </c>
      <c r="AR768" s="66" t="b">
        <v>1</v>
      </c>
      <c r="AS768" s="66" t="s">
        <v>297</v>
      </c>
      <c r="AT768" s="66">
        <v>1</v>
      </c>
      <c r="AU768" s="69" t="s">
        <v>409</v>
      </c>
      <c r="AV768" s="66" t="b">
        <v>0</v>
      </c>
      <c r="AW768" s="66" t="s">
        <v>423</v>
      </c>
      <c r="AX768" s="69" t="s">
        <v>8586</v>
      </c>
      <c r="AY768" s="66" t="s">
        <v>66</v>
      </c>
      <c r="AZ768" s="48"/>
      <c r="BA768" s="48"/>
      <c r="BB768" s="48"/>
      <c r="BC768" s="48"/>
      <c r="BD768" s="48"/>
      <c r="BE768" s="48"/>
      <c r="BF768" s="118"/>
      <c r="BG768" s="118"/>
      <c r="BH768" s="118"/>
      <c r="BI768" s="118"/>
      <c r="BJ768" s="117" t="s">
        <v>460</v>
      </c>
      <c r="BK768" s="120" t="str">
        <f>VLOOKUP(Vertices[[#This Row],[State]],'Sentiment Classification'!E:G,3,FALSE)</f>
        <v>South</v>
      </c>
      <c r="BL768" s="65" t="s">
        <v>9473</v>
      </c>
    </row>
    <row r="769" spans="1:64" x14ac:dyDescent="0.25">
      <c r="A769" s="64" t="s">
        <v>7917</v>
      </c>
      <c r="B769" s="79"/>
      <c r="C769" s="79"/>
      <c r="D769" s="87"/>
      <c r="E769" s="104"/>
      <c r="F769" s="75" t="s">
        <v>8063</v>
      </c>
      <c r="G769" s="105"/>
      <c r="H769" s="77"/>
      <c r="I769" s="90"/>
      <c r="J769" s="106"/>
      <c r="K769" s="77" t="s">
        <v>8670</v>
      </c>
      <c r="L769" s="107"/>
      <c r="M769" s="101">
        <v>8993.1123046875</v>
      </c>
      <c r="N769" s="101">
        <v>2235.578125</v>
      </c>
      <c r="O769" s="102"/>
      <c r="P769" s="103"/>
      <c r="Q769" s="103"/>
      <c r="R769" s="73"/>
      <c r="S769" s="48">
        <v>0</v>
      </c>
      <c r="T769" s="48">
        <v>1</v>
      </c>
      <c r="U769" s="49">
        <v>0</v>
      </c>
      <c r="V769" s="49">
        <v>0.33333299999999999</v>
      </c>
      <c r="W769" s="49">
        <v>0</v>
      </c>
      <c r="X769" s="49">
        <v>0.77027000000000001</v>
      </c>
      <c r="Y769" s="49">
        <v>0</v>
      </c>
      <c r="Z769" s="49">
        <v>0</v>
      </c>
      <c r="AA769" s="91">
        <v>769</v>
      </c>
      <c r="AB769" s="91"/>
      <c r="AC769" s="92"/>
      <c r="AD769" s="66" t="s">
        <v>8267</v>
      </c>
      <c r="AE769" s="66">
        <v>108</v>
      </c>
      <c r="AF769" s="66">
        <v>100</v>
      </c>
      <c r="AG769" s="66">
        <v>414</v>
      </c>
      <c r="AH769" s="66">
        <v>475</v>
      </c>
      <c r="AI769" s="66"/>
      <c r="AJ769" s="66" t="s">
        <v>8336</v>
      </c>
      <c r="AK769" s="66"/>
      <c r="AL769" s="66"/>
      <c r="AM769" s="66"/>
      <c r="AN769" s="68">
        <v>41599.229571759257</v>
      </c>
      <c r="AO769" s="69" t="s">
        <v>8463</v>
      </c>
      <c r="AP769" s="66" t="b">
        <v>1</v>
      </c>
      <c r="AQ769" s="66" t="b">
        <v>0</v>
      </c>
      <c r="AR769" s="66" t="b">
        <v>0</v>
      </c>
      <c r="AS769" s="66" t="s">
        <v>297</v>
      </c>
      <c r="AT769" s="66">
        <v>2</v>
      </c>
      <c r="AU769" s="69" t="s">
        <v>409</v>
      </c>
      <c r="AV769" s="66" t="b">
        <v>0</v>
      </c>
      <c r="AW769" s="66" t="s">
        <v>423</v>
      </c>
      <c r="AX769" s="69" t="s">
        <v>8587</v>
      </c>
      <c r="AY769" s="66" t="s">
        <v>66</v>
      </c>
      <c r="AZ769" s="48" t="s">
        <v>8029</v>
      </c>
      <c r="BA769" s="48" t="s">
        <v>8029</v>
      </c>
      <c r="BB769" s="48" t="s">
        <v>525</v>
      </c>
      <c r="BC769" s="48" t="s">
        <v>525</v>
      </c>
      <c r="BD769" s="48" t="s">
        <v>8040</v>
      </c>
      <c r="BE769" s="48" t="s">
        <v>8040</v>
      </c>
      <c r="BF769" s="118" t="s">
        <v>9080</v>
      </c>
      <c r="BG769" s="118" t="s">
        <v>9080</v>
      </c>
      <c r="BH769" s="118" t="s">
        <v>9409</v>
      </c>
      <c r="BI769" s="118" t="s">
        <v>9409</v>
      </c>
      <c r="BJ769" s="117" t="s">
        <v>460</v>
      </c>
      <c r="BK769" s="120" t="str">
        <f>VLOOKUP(Vertices[[#This Row],[State]],'Sentiment Classification'!E:G,3,FALSE)</f>
        <v>South</v>
      </c>
      <c r="BL769" s="65" t="str">
        <f>REPLACE(INDEX(GroupVertices[Group], MATCH(Vertices[[#This Row],[Vertex]],GroupVertices[Vertex],0)),1,1,"")</f>
        <v>outh</v>
      </c>
    </row>
    <row r="770" spans="1:64" x14ac:dyDescent="0.25">
      <c r="A770" s="64" t="s">
        <v>7958</v>
      </c>
      <c r="B770" s="79"/>
      <c r="C770" s="79"/>
      <c r="D770" s="87"/>
      <c r="E770" s="104"/>
      <c r="F770" s="75" t="s">
        <v>8528</v>
      </c>
      <c r="G770" s="105"/>
      <c r="H770" s="77"/>
      <c r="I770" s="90"/>
      <c r="J770" s="106"/>
      <c r="K770" s="77" t="s">
        <v>8671</v>
      </c>
      <c r="L770" s="107"/>
      <c r="M770" s="101">
        <v>8878.4111328125</v>
      </c>
      <c r="N770" s="101">
        <v>2171.620361328125</v>
      </c>
      <c r="O770" s="102"/>
      <c r="P770" s="103"/>
      <c r="Q770" s="103"/>
      <c r="R770" s="73"/>
      <c r="S770" s="48">
        <v>2</v>
      </c>
      <c r="T770" s="48">
        <v>0</v>
      </c>
      <c r="U770" s="49">
        <v>2</v>
      </c>
      <c r="V770" s="49">
        <v>0.5</v>
      </c>
      <c r="W770" s="49">
        <v>0</v>
      </c>
      <c r="X770" s="49">
        <v>1.4594579999999999</v>
      </c>
      <c r="Y770" s="49">
        <v>0</v>
      </c>
      <c r="Z770" s="49">
        <v>0</v>
      </c>
      <c r="AA770" s="91">
        <v>770</v>
      </c>
      <c r="AB770" s="91"/>
      <c r="AC770" s="92"/>
      <c r="AD770" s="66" t="s">
        <v>8268</v>
      </c>
      <c r="AE770" s="66">
        <v>356</v>
      </c>
      <c r="AF770" s="66">
        <v>91304</v>
      </c>
      <c r="AG770" s="66">
        <v>759</v>
      </c>
      <c r="AH770" s="66">
        <v>56</v>
      </c>
      <c r="AI770" s="66">
        <v>-36000</v>
      </c>
      <c r="AJ770" s="66" t="s">
        <v>8337</v>
      </c>
      <c r="AK770" s="66" t="s">
        <v>2931</v>
      </c>
      <c r="AL770" s="66"/>
      <c r="AM770" s="66" t="s">
        <v>389</v>
      </c>
      <c r="AN770" s="68">
        <v>40800.728506944448</v>
      </c>
      <c r="AO770" s="69" t="s">
        <v>8464</v>
      </c>
      <c r="AP770" s="66" t="b">
        <v>0</v>
      </c>
      <c r="AQ770" s="66" t="b">
        <v>0</v>
      </c>
      <c r="AR770" s="66" t="b">
        <v>1</v>
      </c>
      <c r="AS770" s="66" t="s">
        <v>297</v>
      </c>
      <c r="AT770" s="66">
        <v>82</v>
      </c>
      <c r="AU770" s="69" t="s">
        <v>1947</v>
      </c>
      <c r="AV770" s="66" t="b">
        <v>0</v>
      </c>
      <c r="AW770" s="66" t="s">
        <v>423</v>
      </c>
      <c r="AX770" s="69" t="s">
        <v>8588</v>
      </c>
      <c r="AY770" s="66" t="s">
        <v>65</v>
      </c>
      <c r="AZ770" s="48"/>
      <c r="BA770" s="48"/>
      <c r="BB770" s="48"/>
      <c r="BC770" s="48"/>
      <c r="BD770" s="48"/>
      <c r="BE770" s="48"/>
      <c r="BF770" s="48"/>
      <c r="BG770" s="48"/>
      <c r="BH770" s="48"/>
      <c r="BI770" s="48"/>
      <c r="BJ770" s="117" t="s">
        <v>460</v>
      </c>
      <c r="BK770" s="120" t="str">
        <f>VLOOKUP(Vertices[[#This Row],[State]],'Sentiment Classification'!E:G,3,FALSE)</f>
        <v>South</v>
      </c>
      <c r="BL770" s="65" t="str">
        <f>REPLACE(INDEX(GroupVertices[Group], MATCH(Vertices[[#This Row],[Vertex]],GroupVertices[Vertex],0)),1,1,"")</f>
        <v>outh</v>
      </c>
    </row>
    <row r="771" spans="1:64" x14ac:dyDescent="0.25">
      <c r="A771" s="64" t="s">
        <v>7918</v>
      </c>
      <c r="B771" s="79"/>
      <c r="C771" s="79"/>
      <c r="D771" s="87"/>
      <c r="E771" s="104"/>
      <c r="F771" s="75" t="s">
        <v>8064</v>
      </c>
      <c r="G771" s="105"/>
      <c r="H771" s="77"/>
      <c r="I771" s="90"/>
      <c r="J771" s="106"/>
      <c r="K771" s="77" t="s">
        <v>8672</v>
      </c>
      <c r="L771" s="107"/>
      <c r="M771" s="101">
        <v>8904.8798828125</v>
      </c>
      <c r="N771" s="101">
        <v>2168.132568359375</v>
      </c>
      <c r="O771" s="102"/>
      <c r="P771" s="103"/>
      <c r="Q771" s="103"/>
      <c r="R771" s="73"/>
      <c r="S771" s="48">
        <v>0</v>
      </c>
      <c r="T771" s="48">
        <v>2</v>
      </c>
      <c r="U771" s="49">
        <v>543.288276</v>
      </c>
      <c r="V771" s="49">
        <v>1.8320000000000001E-3</v>
      </c>
      <c r="W771" s="49">
        <v>1.413E-3</v>
      </c>
      <c r="X771" s="49">
        <v>0.77706600000000003</v>
      </c>
      <c r="Y771" s="49">
        <v>0</v>
      </c>
      <c r="Z771" s="49">
        <v>0</v>
      </c>
      <c r="AA771" s="91">
        <v>771</v>
      </c>
      <c r="AB771" s="91"/>
      <c r="AC771" s="92"/>
      <c r="AD771" s="66" t="s">
        <v>8269</v>
      </c>
      <c r="AE771" s="66">
        <v>173</v>
      </c>
      <c r="AF771" s="66">
        <v>41</v>
      </c>
      <c r="AG771" s="66">
        <v>73</v>
      </c>
      <c r="AH771" s="66">
        <v>319</v>
      </c>
      <c r="AI771" s="66">
        <v>19800</v>
      </c>
      <c r="AJ771" s="66"/>
      <c r="AK771" s="66" t="s">
        <v>8384</v>
      </c>
      <c r="AL771" s="66"/>
      <c r="AM771" s="66" t="s">
        <v>363</v>
      </c>
      <c r="AN771" s="68">
        <v>40753.63652777778</v>
      </c>
      <c r="AO771" s="69" t="s">
        <v>8465</v>
      </c>
      <c r="AP771" s="66" t="b">
        <v>1</v>
      </c>
      <c r="AQ771" s="66" t="b">
        <v>0</v>
      </c>
      <c r="AR771" s="66" t="b">
        <v>0</v>
      </c>
      <c r="AS771" s="66" t="s">
        <v>297</v>
      </c>
      <c r="AT771" s="66">
        <v>0</v>
      </c>
      <c r="AU771" s="69" t="s">
        <v>409</v>
      </c>
      <c r="AV771" s="66" t="b">
        <v>0</v>
      </c>
      <c r="AW771" s="66" t="s">
        <v>423</v>
      </c>
      <c r="AX771" s="69" t="s">
        <v>8589</v>
      </c>
      <c r="AY771" s="66" t="s">
        <v>66</v>
      </c>
      <c r="AZ771" s="48" t="s">
        <v>8030</v>
      </c>
      <c r="BA771" s="48" t="s">
        <v>8030</v>
      </c>
      <c r="BB771" s="48" t="s">
        <v>525</v>
      </c>
      <c r="BC771" s="48" t="s">
        <v>525</v>
      </c>
      <c r="BD771" s="48"/>
      <c r="BE771" s="48"/>
      <c r="BF771" s="118" t="s">
        <v>9081</v>
      </c>
      <c r="BG771" s="118" t="s">
        <v>9081</v>
      </c>
      <c r="BH771" s="118" t="s">
        <v>9410</v>
      </c>
      <c r="BI771" s="118" t="s">
        <v>9410</v>
      </c>
      <c r="BJ771" s="117" t="s">
        <v>460</v>
      </c>
      <c r="BK771" s="120" t="str">
        <f>VLOOKUP(Vertices[[#This Row],[State]],'Sentiment Classification'!E:G,3,FALSE)</f>
        <v>South</v>
      </c>
      <c r="BL771" s="65" t="str">
        <f>REPLACE(INDEX(GroupVertices[Group], MATCH(Vertices[[#This Row],[Vertex]],GroupVertices[Vertex],0)),1,1,"")</f>
        <v>outh</v>
      </c>
    </row>
    <row r="772" spans="1:64" x14ac:dyDescent="0.25">
      <c r="A772" s="64" t="s">
        <v>7919</v>
      </c>
      <c r="B772" s="79"/>
      <c r="C772" s="79"/>
      <c r="D772" s="87"/>
      <c r="E772" s="104"/>
      <c r="F772" s="75" t="s">
        <v>8065</v>
      </c>
      <c r="G772" s="105"/>
      <c r="H772" s="77"/>
      <c r="I772" s="90"/>
      <c r="J772" s="106"/>
      <c r="K772" s="77" t="s">
        <v>8673</v>
      </c>
      <c r="L772" s="107"/>
      <c r="M772" s="101">
        <v>8921.119140625</v>
      </c>
      <c r="N772" s="101">
        <v>2137.52099609375</v>
      </c>
      <c r="O772" s="102"/>
      <c r="P772" s="103"/>
      <c r="Q772" s="103"/>
      <c r="R772" s="73"/>
      <c r="S772" s="48">
        <v>0</v>
      </c>
      <c r="T772" s="48">
        <v>2</v>
      </c>
      <c r="U772" s="49">
        <v>424</v>
      </c>
      <c r="V772" s="49">
        <v>1.059E-3</v>
      </c>
      <c r="W772" s="49">
        <v>1.2999999999999999E-5</v>
      </c>
      <c r="X772" s="49">
        <v>1.030823</v>
      </c>
      <c r="Y772" s="49">
        <v>0</v>
      </c>
      <c r="Z772" s="49">
        <v>0</v>
      </c>
      <c r="AA772" s="91">
        <v>772</v>
      </c>
      <c r="AB772" s="91"/>
      <c r="AC772" s="92"/>
      <c r="AD772" s="66" t="s">
        <v>8270</v>
      </c>
      <c r="AE772" s="66">
        <v>65</v>
      </c>
      <c r="AF772" s="66">
        <v>24</v>
      </c>
      <c r="AG772" s="66">
        <v>5</v>
      </c>
      <c r="AH772" s="66">
        <v>81</v>
      </c>
      <c r="AI772" s="66"/>
      <c r="AJ772" s="66" t="s">
        <v>8338</v>
      </c>
      <c r="AK772" s="66" t="s">
        <v>8385</v>
      </c>
      <c r="AL772" s="66"/>
      <c r="AM772" s="66"/>
      <c r="AN772" s="68">
        <v>40742.691400462965</v>
      </c>
      <c r="AO772" s="66"/>
      <c r="AP772" s="66" t="b">
        <v>1</v>
      </c>
      <c r="AQ772" s="66" t="b">
        <v>0</v>
      </c>
      <c r="AR772" s="66" t="b">
        <v>0</v>
      </c>
      <c r="AS772" s="66" t="s">
        <v>297</v>
      </c>
      <c r="AT772" s="66">
        <v>0</v>
      </c>
      <c r="AU772" s="69" t="s">
        <v>409</v>
      </c>
      <c r="AV772" s="66" t="b">
        <v>0</v>
      </c>
      <c r="AW772" s="66" t="s">
        <v>423</v>
      </c>
      <c r="AX772" s="69" t="s">
        <v>8590</v>
      </c>
      <c r="AY772" s="66" t="s">
        <v>66</v>
      </c>
      <c r="AZ772" s="48"/>
      <c r="BA772" s="48"/>
      <c r="BB772" s="48"/>
      <c r="BC772" s="48"/>
      <c r="BD772" s="48" t="s">
        <v>252</v>
      </c>
      <c r="BE772" s="48" t="s">
        <v>252</v>
      </c>
      <c r="BF772" s="118" t="s">
        <v>9082</v>
      </c>
      <c r="BG772" s="118" t="s">
        <v>9082</v>
      </c>
      <c r="BH772" s="118" t="s">
        <v>9411</v>
      </c>
      <c r="BI772" s="118" t="s">
        <v>9411</v>
      </c>
      <c r="BJ772" s="117" t="s">
        <v>460</v>
      </c>
      <c r="BK772" s="120" t="str">
        <f>VLOOKUP(Vertices[[#This Row],[State]],'Sentiment Classification'!E:G,3,FALSE)</f>
        <v>South</v>
      </c>
      <c r="BL772" s="65" t="str">
        <f>REPLACE(INDEX(GroupVertices[Group], MATCH(Vertices[[#This Row],[Vertex]],GroupVertices[Vertex],0)),1,1,"")</f>
        <v>outh</v>
      </c>
    </row>
    <row r="773" spans="1:64" x14ac:dyDescent="0.25">
      <c r="A773" s="64" t="s">
        <v>7959</v>
      </c>
      <c r="B773" s="79"/>
      <c r="C773" s="79"/>
      <c r="D773" s="87"/>
      <c r="E773" s="104"/>
      <c r="F773" s="75" t="s">
        <v>418</v>
      </c>
      <c r="G773" s="105"/>
      <c r="H773" s="77"/>
      <c r="I773" s="90"/>
      <c r="J773" s="106"/>
      <c r="K773" s="77" t="s">
        <v>8674</v>
      </c>
      <c r="L773" s="107"/>
      <c r="M773" s="101">
        <v>5177.75048828125</v>
      </c>
      <c r="N773" s="101">
        <v>5862.16748046875</v>
      </c>
      <c r="O773" s="102"/>
      <c r="P773" s="103"/>
      <c r="Q773" s="103"/>
      <c r="R773" s="73"/>
      <c r="S773" s="48">
        <v>1</v>
      </c>
      <c r="T773" s="48">
        <v>0</v>
      </c>
      <c r="U773" s="49">
        <v>0</v>
      </c>
      <c r="V773" s="49">
        <v>8.6499999999999999E-4</v>
      </c>
      <c r="W773" s="49">
        <v>9.9999999999999995E-7</v>
      </c>
      <c r="X773" s="49">
        <v>0.58809999999999996</v>
      </c>
      <c r="Y773" s="49">
        <v>0</v>
      </c>
      <c r="Z773" s="49">
        <v>0</v>
      </c>
      <c r="AA773" s="91">
        <v>773</v>
      </c>
      <c r="AB773" s="91"/>
      <c r="AC773" s="92"/>
      <c r="AD773" s="66" t="s">
        <v>8271</v>
      </c>
      <c r="AE773" s="66">
        <v>0</v>
      </c>
      <c r="AF773" s="66">
        <v>0</v>
      </c>
      <c r="AG773" s="66">
        <v>0</v>
      </c>
      <c r="AH773" s="66">
        <v>0</v>
      </c>
      <c r="AI773" s="66">
        <v>19800</v>
      </c>
      <c r="AJ773" s="66"/>
      <c r="AK773" s="66"/>
      <c r="AL773" s="66"/>
      <c r="AM773" s="66" t="s">
        <v>363</v>
      </c>
      <c r="AN773" s="68">
        <v>40416.185810185183</v>
      </c>
      <c r="AO773" s="66"/>
      <c r="AP773" s="66" t="b">
        <v>1</v>
      </c>
      <c r="AQ773" s="66" t="b">
        <v>1</v>
      </c>
      <c r="AR773" s="66" t="b">
        <v>0</v>
      </c>
      <c r="AS773" s="66" t="s">
        <v>297</v>
      </c>
      <c r="AT773" s="66">
        <v>3</v>
      </c>
      <c r="AU773" s="69" t="s">
        <v>409</v>
      </c>
      <c r="AV773" s="66" t="b">
        <v>0</v>
      </c>
      <c r="AW773" s="66" t="s">
        <v>423</v>
      </c>
      <c r="AX773" s="69" t="s">
        <v>8591</v>
      </c>
      <c r="AY773" s="66" t="s">
        <v>65</v>
      </c>
      <c r="AZ773" s="48"/>
      <c r="BA773" s="48"/>
      <c r="BB773" s="48"/>
      <c r="BC773" s="48"/>
      <c r="BD773" s="48"/>
      <c r="BE773" s="48"/>
      <c r="BF773" s="48"/>
      <c r="BG773" s="48"/>
      <c r="BH773" s="48"/>
      <c r="BI773" s="48"/>
      <c r="BJ773" s="117" t="s">
        <v>9452</v>
      </c>
      <c r="BK773" s="119" t="s">
        <v>9452</v>
      </c>
      <c r="BL773" s="65" t="str">
        <f>REPLACE(INDEX(GroupVertices[Group], MATCH(Vertices[[#This Row],[Vertex]],GroupVertices[Vertex],0)),1,1,"")</f>
        <v>A</v>
      </c>
    </row>
    <row r="774" spans="1:64" x14ac:dyDescent="0.25">
      <c r="A774" s="64" t="s">
        <v>7920</v>
      </c>
      <c r="B774" s="79"/>
      <c r="C774" s="79"/>
      <c r="D774" s="87"/>
      <c r="E774" s="104"/>
      <c r="F774" s="75" t="s">
        <v>8066</v>
      </c>
      <c r="G774" s="105"/>
      <c r="H774" s="77"/>
      <c r="I774" s="90"/>
      <c r="J774" s="106"/>
      <c r="K774" s="77" t="s">
        <v>8675</v>
      </c>
      <c r="L774" s="107"/>
      <c r="M774" s="101">
        <v>9531.1328125</v>
      </c>
      <c r="N774" s="101">
        <v>2462.58544921875</v>
      </c>
      <c r="O774" s="102"/>
      <c r="P774" s="103"/>
      <c r="Q774" s="103"/>
      <c r="R774" s="73"/>
      <c r="S774" s="48">
        <v>0</v>
      </c>
      <c r="T774" s="48">
        <v>5</v>
      </c>
      <c r="U774" s="49">
        <v>254</v>
      </c>
      <c r="V774" s="49">
        <v>1.6393000000000001E-2</v>
      </c>
      <c r="W774" s="49">
        <v>0</v>
      </c>
      <c r="X774" s="49">
        <v>2.3404850000000001</v>
      </c>
      <c r="Y774" s="49">
        <v>0</v>
      </c>
      <c r="Z774" s="49">
        <v>0</v>
      </c>
      <c r="AA774" s="91">
        <v>774</v>
      </c>
      <c r="AB774" s="91"/>
      <c r="AC774" s="92"/>
      <c r="AD774" s="66" t="s">
        <v>8272</v>
      </c>
      <c r="AE774" s="66">
        <v>130</v>
      </c>
      <c r="AF774" s="66">
        <v>11</v>
      </c>
      <c r="AG774" s="66">
        <v>23</v>
      </c>
      <c r="AH774" s="66">
        <v>673</v>
      </c>
      <c r="AI774" s="66"/>
      <c r="AJ774" s="66" t="s">
        <v>8339</v>
      </c>
      <c r="AK774" s="66" t="s">
        <v>8386</v>
      </c>
      <c r="AL774" s="66"/>
      <c r="AM774" s="66"/>
      <c r="AN774" s="68">
        <v>42580.358854166669</v>
      </c>
      <c r="AO774" s="66"/>
      <c r="AP774" s="66" t="b">
        <v>1</v>
      </c>
      <c r="AQ774" s="66" t="b">
        <v>0</v>
      </c>
      <c r="AR774" s="66" t="b">
        <v>0</v>
      </c>
      <c r="AS774" s="66" t="s">
        <v>297</v>
      </c>
      <c r="AT774" s="66">
        <v>0</v>
      </c>
      <c r="AU774" s="66"/>
      <c r="AV774" s="66" t="b">
        <v>0</v>
      </c>
      <c r="AW774" s="66" t="s">
        <v>423</v>
      </c>
      <c r="AX774" s="69" t="s">
        <v>8592</v>
      </c>
      <c r="AY774" s="66" t="s">
        <v>66</v>
      </c>
      <c r="AZ774" s="48"/>
      <c r="BA774" s="48"/>
      <c r="BB774" s="48"/>
      <c r="BC774" s="48"/>
      <c r="BD774" s="48"/>
      <c r="BE774" s="48"/>
      <c r="BF774" s="118" t="s">
        <v>9083</v>
      </c>
      <c r="BG774" s="118" t="s">
        <v>9083</v>
      </c>
      <c r="BH774" s="118" t="s">
        <v>9412</v>
      </c>
      <c r="BI774" s="118" t="s">
        <v>9412</v>
      </c>
      <c r="BJ774" s="117" t="s">
        <v>460</v>
      </c>
      <c r="BK774" s="120" t="str">
        <f>VLOOKUP(Vertices[[#This Row],[State]],'Sentiment Classification'!E:G,3,FALSE)</f>
        <v>South</v>
      </c>
      <c r="BL774" s="65" t="str">
        <f>REPLACE(INDEX(GroupVertices[Group], MATCH(Vertices[[#This Row],[Vertex]],GroupVertices[Vertex],0)),1,1,"")</f>
        <v>outh</v>
      </c>
    </row>
    <row r="775" spans="1:64" x14ac:dyDescent="0.25">
      <c r="A775" s="64" t="s">
        <v>7960</v>
      </c>
      <c r="B775" s="79"/>
      <c r="C775" s="79"/>
      <c r="D775" s="87"/>
      <c r="E775" s="104"/>
      <c r="F775" s="75" t="s">
        <v>8529</v>
      </c>
      <c r="G775" s="105"/>
      <c r="H775" s="77"/>
      <c r="I775" s="90"/>
      <c r="J775" s="106"/>
      <c r="K775" s="77" t="s">
        <v>8676</v>
      </c>
      <c r="L775" s="107"/>
      <c r="M775" s="101">
        <v>9818.5673828125</v>
      </c>
      <c r="N775" s="101">
        <v>2396.1416015625</v>
      </c>
      <c r="O775" s="102"/>
      <c r="P775" s="103"/>
      <c r="Q775" s="103"/>
      <c r="R775" s="73"/>
      <c r="S775" s="48">
        <v>1</v>
      </c>
      <c r="T775" s="48">
        <v>0</v>
      </c>
      <c r="U775" s="49">
        <v>0</v>
      </c>
      <c r="V775" s="49">
        <v>1.1764999999999999E-2</v>
      </c>
      <c r="W775" s="49">
        <v>0</v>
      </c>
      <c r="X775" s="49">
        <v>0.54788199999999998</v>
      </c>
      <c r="Y775" s="49">
        <v>0</v>
      </c>
      <c r="Z775" s="49">
        <v>0</v>
      </c>
      <c r="AA775" s="91">
        <v>775</v>
      </c>
      <c r="AB775" s="91"/>
      <c r="AC775" s="92"/>
      <c r="AD775" s="66" t="s">
        <v>8273</v>
      </c>
      <c r="AE775" s="66">
        <v>64</v>
      </c>
      <c r="AF775" s="66">
        <v>4190063</v>
      </c>
      <c r="AG775" s="66">
        <v>788405</v>
      </c>
      <c r="AH775" s="66">
        <v>22</v>
      </c>
      <c r="AI775" s="66">
        <v>19800</v>
      </c>
      <c r="AJ775" s="66" t="s">
        <v>8340</v>
      </c>
      <c r="AK775" s="66" t="s">
        <v>365</v>
      </c>
      <c r="AL775" s="69" t="s">
        <v>8416</v>
      </c>
      <c r="AM775" s="66" t="s">
        <v>388</v>
      </c>
      <c r="AN775" s="68">
        <v>40421.416909722226</v>
      </c>
      <c r="AO775" s="69" t="s">
        <v>8466</v>
      </c>
      <c r="AP775" s="66" t="b">
        <v>0</v>
      </c>
      <c r="AQ775" s="66" t="b">
        <v>0</v>
      </c>
      <c r="AR775" s="66" t="b">
        <v>1</v>
      </c>
      <c r="AS775" s="66" t="s">
        <v>297</v>
      </c>
      <c r="AT775" s="66">
        <v>2404</v>
      </c>
      <c r="AU775" s="69" t="s">
        <v>8499</v>
      </c>
      <c r="AV775" s="66" t="b">
        <v>1</v>
      </c>
      <c r="AW775" s="66" t="s">
        <v>423</v>
      </c>
      <c r="AX775" s="69" t="s">
        <v>8593</v>
      </c>
      <c r="AY775" s="66" t="s">
        <v>65</v>
      </c>
      <c r="AZ775" s="48"/>
      <c r="BA775" s="48"/>
      <c r="BB775" s="48"/>
      <c r="BC775" s="48"/>
      <c r="BD775" s="48"/>
      <c r="BE775" s="48"/>
      <c r="BF775" s="48"/>
      <c r="BG775" s="48"/>
      <c r="BH775" s="48"/>
      <c r="BI775" s="48"/>
      <c r="BJ775" s="117" t="s">
        <v>460</v>
      </c>
      <c r="BK775" s="120" t="str">
        <f>VLOOKUP(Vertices[[#This Row],[State]],'Sentiment Classification'!E:G,3,FALSE)</f>
        <v>South</v>
      </c>
      <c r="BL775" s="65" t="str">
        <f>REPLACE(INDEX(GroupVertices[Group], MATCH(Vertices[[#This Row],[Vertex]],GroupVertices[Vertex],0)),1,1,"")</f>
        <v>outh</v>
      </c>
    </row>
    <row r="776" spans="1:64" x14ac:dyDescent="0.25">
      <c r="A776" s="64" t="s">
        <v>7961</v>
      </c>
      <c r="B776" s="79"/>
      <c r="C776" s="79"/>
      <c r="D776" s="87"/>
      <c r="E776" s="104"/>
      <c r="F776" s="75" t="s">
        <v>8530</v>
      </c>
      <c r="G776" s="105"/>
      <c r="H776" s="77"/>
      <c r="I776" s="90"/>
      <c r="J776" s="106"/>
      <c r="K776" s="77" t="s">
        <v>8677</v>
      </c>
      <c r="L776" s="107"/>
      <c r="M776" s="101">
        <v>9672.5068359375</v>
      </c>
      <c r="N776" s="101">
        <v>2944.51708984375</v>
      </c>
      <c r="O776" s="102"/>
      <c r="P776" s="103"/>
      <c r="Q776" s="103"/>
      <c r="R776" s="73"/>
      <c r="S776" s="48">
        <v>1</v>
      </c>
      <c r="T776" s="48">
        <v>0</v>
      </c>
      <c r="U776" s="49">
        <v>0</v>
      </c>
      <c r="V776" s="49">
        <v>1.1764999999999999E-2</v>
      </c>
      <c r="W776" s="49">
        <v>0</v>
      </c>
      <c r="X776" s="49">
        <v>0.54788199999999998</v>
      </c>
      <c r="Y776" s="49">
        <v>0</v>
      </c>
      <c r="Z776" s="49">
        <v>0</v>
      </c>
      <c r="AA776" s="91">
        <v>776</v>
      </c>
      <c r="AB776" s="91"/>
      <c r="AC776" s="92"/>
      <c r="AD776" s="66" t="s">
        <v>8274</v>
      </c>
      <c r="AE776" s="66">
        <v>813</v>
      </c>
      <c r="AF776" s="66">
        <v>349948</v>
      </c>
      <c r="AG776" s="66">
        <v>2508</v>
      </c>
      <c r="AH776" s="66">
        <v>2496</v>
      </c>
      <c r="AI776" s="66">
        <v>36000</v>
      </c>
      <c r="AJ776" s="66" t="s">
        <v>8341</v>
      </c>
      <c r="AK776" s="66" t="s">
        <v>8387</v>
      </c>
      <c r="AL776" s="69" t="s">
        <v>8417</v>
      </c>
      <c r="AM776" s="66" t="s">
        <v>8429</v>
      </c>
      <c r="AN776" s="68">
        <v>40598.086527777778</v>
      </c>
      <c r="AO776" s="69" t="s">
        <v>8467</v>
      </c>
      <c r="AP776" s="66" t="b">
        <v>0</v>
      </c>
      <c r="AQ776" s="66" t="b">
        <v>0</v>
      </c>
      <c r="AR776" s="66" t="b">
        <v>1</v>
      </c>
      <c r="AS776" s="66" t="s">
        <v>297</v>
      </c>
      <c r="AT776" s="66">
        <v>702</v>
      </c>
      <c r="AU776" s="69" t="s">
        <v>1257</v>
      </c>
      <c r="AV776" s="66" t="b">
        <v>1</v>
      </c>
      <c r="AW776" s="66" t="s">
        <v>423</v>
      </c>
      <c r="AX776" s="69" t="s">
        <v>8594</v>
      </c>
      <c r="AY776" s="66" t="s">
        <v>65</v>
      </c>
      <c r="AZ776" s="48"/>
      <c r="BA776" s="48"/>
      <c r="BB776" s="48"/>
      <c r="BC776" s="48"/>
      <c r="BD776" s="48"/>
      <c r="BE776" s="48"/>
      <c r="BF776" s="48"/>
      <c r="BG776" s="48"/>
      <c r="BH776" s="48"/>
      <c r="BI776" s="48"/>
      <c r="BJ776" s="117" t="s">
        <v>460</v>
      </c>
      <c r="BK776" s="120" t="str">
        <f>VLOOKUP(Vertices[[#This Row],[State]],'Sentiment Classification'!E:G,3,FALSE)</f>
        <v>South</v>
      </c>
      <c r="BL776" s="65" t="str">
        <f>REPLACE(INDEX(GroupVertices[Group], MATCH(Vertices[[#This Row],[Vertex]],GroupVertices[Vertex],0)),1,1,"")</f>
        <v>outh</v>
      </c>
    </row>
    <row r="777" spans="1:64" x14ac:dyDescent="0.25">
      <c r="A777" s="64" t="s">
        <v>7921</v>
      </c>
      <c r="B777" s="79"/>
      <c r="C777" s="79"/>
      <c r="D777" s="87"/>
      <c r="E777" s="104"/>
      <c r="F777" s="75" t="s">
        <v>418</v>
      </c>
      <c r="G777" s="105"/>
      <c r="H777" s="77"/>
      <c r="I777" s="90"/>
      <c r="J777" s="106"/>
      <c r="K777" s="77" t="s">
        <v>8678</v>
      </c>
      <c r="L777" s="107"/>
      <c r="M777" s="101">
        <v>9222.556640625</v>
      </c>
      <c r="N777" s="101">
        <v>2363.5166015625</v>
      </c>
      <c r="O777" s="102"/>
      <c r="P777" s="103"/>
      <c r="Q777" s="103"/>
      <c r="R777" s="73"/>
      <c r="S777" s="48">
        <v>0</v>
      </c>
      <c r="T777" s="48">
        <v>1</v>
      </c>
      <c r="U777" s="49">
        <v>0</v>
      </c>
      <c r="V777" s="49">
        <v>0.33333299999999999</v>
      </c>
      <c r="W777" s="49">
        <v>0</v>
      </c>
      <c r="X777" s="49">
        <v>0.77027000000000001</v>
      </c>
      <c r="Y777" s="49">
        <v>0</v>
      </c>
      <c r="Z777" s="49">
        <v>0</v>
      </c>
      <c r="AA777" s="91">
        <v>777</v>
      </c>
      <c r="AB777" s="91"/>
      <c r="AC777" s="92"/>
      <c r="AD777" s="66" t="s">
        <v>8275</v>
      </c>
      <c r="AE777" s="66">
        <v>11</v>
      </c>
      <c r="AF777" s="66">
        <v>3</v>
      </c>
      <c r="AG777" s="66">
        <v>100</v>
      </c>
      <c r="AH777" s="66">
        <v>114</v>
      </c>
      <c r="AI777" s="66"/>
      <c r="AJ777" s="66" t="s">
        <v>8342</v>
      </c>
      <c r="AK777" s="66" t="s">
        <v>8388</v>
      </c>
      <c r="AL777" s="66"/>
      <c r="AM777" s="66"/>
      <c r="AN777" s="68">
        <v>42728.716087962966</v>
      </c>
      <c r="AO777" s="66"/>
      <c r="AP777" s="66" t="b">
        <v>1</v>
      </c>
      <c r="AQ777" s="66" t="b">
        <v>1</v>
      </c>
      <c r="AR777" s="66" t="b">
        <v>0</v>
      </c>
      <c r="AS777" s="66" t="s">
        <v>297</v>
      </c>
      <c r="AT777" s="66">
        <v>0</v>
      </c>
      <c r="AU777" s="66"/>
      <c r="AV777" s="66" t="b">
        <v>0</v>
      </c>
      <c r="AW777" s="66" t="s">
        <v>423</v>
      </c>
      <c r="AX777" s="69" t="s">
        <v>8595</v>
      </c>
      <c r="AY777" s="66" t="s">
        <v>66</v>
      </c>
      <c r="AZ777" s="48"/>
      <c r="BA777" s="48"/>
      <c r="BB777" s="48"/>
      <c r="BC777" s="48"/>
      <c r="BD777" s="48"/>
      <c r="BE777" s="48"/>
      <c r="BF777" s="118" t="s">
        <v>9084</v>
      </c>
      <c r="BG777" s="118" t="s">
        <v>9084</v>
      </c>
      <c r="BH777" s="118" t="s">
        <v>9413</v>
      </c>
      <c r="BI777" s="118" t="s">
        <v>9413</v>
      </c>
      <c r="BJ777" s="117" t="s">
        <v>460</v>
      </c>
      <c r="BK777" s="120" t="str">
        <f>VLOOKUP(Vertices[[#This Row],[State]],'Sentiment Classification'!E:G,3,FALSE)</f>
        <v>South</v>
      </c>
      <c r="BL777" s="65" t="str">
        <f>REPLACE(INDEX(GroupVertices[Group], MATCH(Vertices[[#This Row],[Vertex]],GroupVertices[Vertex],0)),1,1,"")</f>
        <v>outh</v>
      </c>
    </row>
    <row r="778" spans="1:64" x14ac:dyDescent="0.25">
      <c r="A778" s="64" t="s">
        <v>7922</v>
      </c>
      <c r="B778" s="79"/>
      <c r="C778" s="79"/>
      <c r="D778" s="87"/>
      <c r="E778" s="104"/>
      <c r="F778" s="75" t="s">
        <v>8531</v>
      </c>
      <c r="G778" s="105"/>
      <c r="H778" s="77"/>
      <c r="I778" s="90"/>
      <c r="J778" s="106"/>
      <c r="K778" s="77" t="s">
        <v>8679</v>
      </c>
      <c r="L778" s="107"/>
      <c r="M778" s="101">
        <v>8917.6162109375</v>
      </c>
      <c r="N778" s="101">
        <v>2141.800048828125</v>
      </c>
      <c r="O778" s="102"/>
      <c r="P778" s="103"/>
      <c r="Q778" s="103"/>
      <c r="R778" s="73"/>
      <c r="S778" s="48">
        <v>1</v>
      </c>
      <c r="T778" s="48">
        <v>0</v>
      </c>
      <c r="U778" s="49">
        <v>0</v>
      </c>
      <c r="V778" s="49">
        <v>1</v>
      </c>
      <c r="W778" s="49">
        <v>0</v>
      </c>
      <c r="X778" s="49">
        <v>0.99999899999999997</v>
      </c>
      <c r="Y778" s="49">
        <v>0</v>
      </c>
      <c r="Z778" s="49">
        <v>0</v>
      </c>
      <c r="AA778" s="91">
        <v>778</v>
      </c>
      <c r="AB778" s="91"/>
      <c r="AC778" s="92"/>
      <c r="AD778" s="66" t="s">
        <v>8276</v>
      </c>
      <c r="AE778" s="66">
        <v>10918</v>
      </c>
      <c r="AF778" s="66">
        <v>25706</v>
      </c>
      <c r="AG778" s="66">
        <v>43361</v>
      </c>
      <c r="AH778" s="66">
        <v>20059</v>
      </c>
      <c r="AI778" s="66"/>
      <c r="AJ778" s="66" t="s">
        <v>8343</v>
      </c>
      <c r="AK778" s="66" t="s">
        <v>8389</v>
      </c>
      <c r="AL778" s="69" t="s">
        <v>8418</v>
      </c>
      <c r="AM778" s="66"/>
      <c r="AN778" s="68">
        <v>41667.537465277775</v>
      </c>
      <c r="AO778" s="69" t="s">
        <v>8468</v>
      </c>
      <c r="AP778" s="66" t="b">
        <v>0</v>
      </c>
      <c r="AQ778" s="66" t="b">
        <v>0</v>
      </c>
      <c r="AR778" s="66" t="b">
        <v>0</v>
      </c>
      <c r="AS778" s="66" t="s">
        <v>8216</v>
      </c>
      <c r="AT778" s="66">
        <v>0</v>
      </c>
      <c r="AU778" s="69" t="s">
        <v>8500</v>
      </c>
      <c r="AV778" s="66" t="b">
        <v>0</v>
      </c>
      <c r="AW778" s="66" t="s">
        <v>423</v>
      </c>
      <c r="AX778" s="69" t="s">
        <v>8596</v>
      </c>
      <c r="AY778" s="66" t="s">
        <v>66</v>
      </c>
      <c r="AZ778" s="48"/>
      <c r="BA778" s="48"/>
      <c r="BB778" s="48"/>
      <c r="BC778" s="48"/>
      <c r="BD778" s="48"/>
      <c r="BE778" s="48"/>
      <c r="BF778" s="118"/>
      <c r="BG778" s="118"/>
      <c r="BH778" s="118"/>
      <c r="BI778" s="118"/>
      <c r="BJ778" s="117" t="s">
        <v>460</v>
      </c>
      <c r="BK778" s="120" t="str">
        <f>VLOOKUP(Vertices[[#This Row],[State]],'Sentiment Classification'!E:G,3,FALSE)</f>
        <v>South</v>
      </c>
      <c r="BL778" s="65" t="str">
        <f>REPLACE(INDEX(GroupVertices[Group], MATCH(Vertices[[#This Row],[Vertex]],GroupVertices[Vertex],0)),1,1,"")</f>
        <v>outh</v>
      </c>
    </row>
    <row r="779" spans="1:64" x14ac:dyDescent="0.25">
      <c r="A779" s="64" t="s">
        <v>7923</v>
      </c>
      <c r="B779" s="79"/>
      <c r="C779" s="79"/>
      <c r="D779" s="87"/>
      <c r="E779" s="104"/>
      <c r="F779" s="75" t="s">
        <v>8067</v>
      </c>
      <c r="G779" s="105"/>
      <c r="H779" s="77"/>
      <c r="I779" s="90"/>
      <c r="J779" s="106"/>
      <c r="K779" s="77" t="s">
        <v>8680</v>
      </c>
      <c r="L779" s="107"/>
      <c r="M779" s="101">
        <v>5230.7470703125</v>
      </c>
      <c r="N779" s="101">
        <v>5908.5</v>
      </c>
      <c r="O779" s="102"/>
      <c r="P779" s="103"/>
      <c r="Q779" s="103"/>
      <c r="R779" s="73"/>
      <c r="S779" s="48">
        <v>0</v>
      </c>
      <c r="T779" s="48">
        <v>1</v>
      </c>
      <c r="U779" s="49">
        <v>0</v>
      </c>
      <c r="V779" s="49">
        <v>1</v>
      </c>
      <c r="W779" s="49">
        <v>0</v>
      </c>
      <c r="X779" s="49">
        <v>0.99999899999999997</v>
      </c>
      <c r="Y779" s="49">
        <v>0</v>
      </c>
      <c r="Z779" s="49">
        <v>0</v>
      </c>
      <c r="AA779" s="91">
        <v>779</v>
      </c>
      <c r="AB779" s="91"/>
      <c r="AC779" s="92"/>
      <c r="AD779" s="66" t="s">
        <v>8277</v>
      </c>
      <c r="AE779" s="66">
        <v>453</v>
      </c>
      <c r="AF779" s="66">
        <v>203</v>
      </c>
      <c r="AG779" s="66">
        <v>56008</v>
      </c>
      <c r="AH779" s="66">
        <v>11387</v>
      </c>
      <c r="AI779" s="66">
        <v>32400</v>
      </c>
      <c r="AJ779" s="66" t="s">
        <v>8344</v>
      </c>
      <c r="AK779" s="66" t="s">
        <v>8390</v>
      </c>
      <c r="AL779" s="66"/>
      <c r="AM779" s="66" t="s">
        <v>8430</v>
      </c>
      <c r="AN779" s="68">
        <v>40370.586331018516</v>
      </c>
      <c r="AO779" s="69" t="s">
        <v>8469</v>
      </c>
      <c r="AP779" s="66" t="b">
        <v>0</v>
      </c>
      <c r="AQ779" s="66" t="b">
        <v>0</v>
      </c>
      <c r="AR779" s="66" t="b">
        <v>0</v>
      </c>
      <c r="AS779" s="66" t="s">
        <v>8216</v>
      </c>
      <c r="AT779" s="66">
        <v>3</v>
      </c>
      <c r="AU779" s="69" t="s">
        <v>3284</v>
      </c>
      <c r="AV779" s="66" t="b">
        <v>0</v>
      </c>
      <c r="AW779" s="66" t="s">
        <v>423</v>
      </c>
      <c r="AX779" s="69" t="s">
        <v>8597</v>
      </c>
      <c r="AY779" s="66" t="s">
        <v>66</v>
      </c>
      <c r="AZ779" s="48"/>
      <c r="BA779" s="48"/>
      <c r="BB779" s="48"/>
      <c r="BC779" s="48"/>
      <c r="BD779" s="48" t="s">
        <v>8041</v>
      </c>
      <c r="BE779" s="48" t="s">
        <v>8041</v>
      </c>
      <c r="BF779" s="118" t="s">
        <v>9085</v>
      </c>
      <c r="BG779" s="118" t="s">
        <v>9085</v>
      </c>
      <c r="BH779" s="118" t="s">
        <v>9414</v>
      </c>
      <c r="BI779" s="118" t="s">
        <v>9414</v>
      </c>
      <c r="BJ779" s="117" t="s">
        <v>9452</v>
      </c>
      <c r="BK779" s="119" t="s">
        <v>9452</v>
      </c>
      <c r="BL779" s="65" t="str">
        <f>REPLACE(INDEX(GroupVertices[Group], MATCH(Vertices[[#This Row],[Vertex]],GroupVertices[Vertex],0)),1,1,"")</f>
        <v>A</v>
      </c>
    </row>
    <row r="780" spans="1:64" x14ac:dyDescent="0.25">
      <c r="A780" s="64" t="s">
        <v>7924</v>
      </c>
      <c r="B780" s="79"/>
      <c r="C780" s="79"/>
      <c r="D780" s="87"/>
      <c r="E780" s="104"/>
      <c r="F780" s="75" t="s">
        <v>418</v>
      </c>
      <c r="G780" s="105"/>
      <c r="H780" s="77"/>
      <c r="I780" s="90"/>
      <c r="J780" s="106"/>
      <c r="K780" s="77" t="s">
        <v>8681</v>
      </c>
      <c r="L780" s="107"/>
      <c r="M780" s="101">
        <v>9215.654296875</v>
      </c>
      <c r="N780" s="101">
        <v>1752.846923828125</v>
      </c>
      <c r="O780" s="102"/>
      <c r="P780" s="103"/>
      <c r="Q780" s="103"/>
      <c r="R780" s="73"/>
      <c r="S780" s="48">
        <v>0</v>
      </c>
      <c r="T780" s="48">
        <v>3</v>
      </c>
      <c r="U780" s="49">
        <v>6</v>
      </c>
      <c r="V780" s="49">
        <v>0.33333299999999999</v>
      </c>
      <c r="W780" s="49">
        <v>0</v>
      </c>
      <c r="X780" s="49">
        <v>1.918917</v>
      </c>
      <c r="Y780" s="49">
        <v>0</v>
      </c>
      <c r="Z780" s="49">
        <v>0</v>
      </c>
      <c r="AA780" s="91">
        <v>780</v>
      </c>
      <c r="AB780" s="91"/>
      <c r="AC780" s="92"/>
      <c r="AD780" s="66" t="s">
        <v>8278</v>
      </c>
      <c r="AE780" s="66">
        <v>31</v>
      </c>
      <c r="AF780" s="66">
        <v>1</v>
      </c>
      <c r="AG780" s="66">
        <v>2</v>
      </c>
      <c r="AH780" s="66">
        <v>1</v>
      </c>
      <c r="AI780" s="66"/>
      <c r="AJ780" s="66"/>
      <c r="AK780" s="66"/>
      <c r="AL780" s="66"/>
      <c r="AM780" s="66"/>
      <c r="AN780" s="68">
        <v>42841.368715277778</v>
      </c>
      <c r="AO780" s="66"/>
      <c r="AP780" s="66" t="b">
        <v>1</v>
      </c>
      <c r="AQ780" s="66" t="b">
        <v>1</v>
      </c>
      <c r="AR780" s="66" t="b">
        <v>0</v>
      </c>
      <c r="AS780" s="66" t="s">
        <v>297</v>
      </c>
      <c r="AT780" s="66">
        <v>0</v>
      </c>
      <c r="AU780" s="66"/>
      <c r="AV780" s="66" t="b">
        <v>0</v>
      </c>
      <c r="AW780" s="66" t="s">
        <v>423</v>
      </c>
      <c r="AX780" s="69" t="s">
        <v>8598</v>
      </c>
      <c r="AY780" s="66" t="s">
        <v>66</v>
      </c>
      <c r="AZ780" s="48"/>
      <c r="BA780" s="48"/>
      <c r="BB780" s="48"/>
      <c r="BC780" s="48"/>
      <c r="BD780" s="48"/>
      <c r="BE780" s="48"/>
      <c r="BF780" s="118" t="s">
        <v>9086</v>
      </c>
      <c r="BG780" s="118" t="s">
        <v>9086</v>
      </c>
      <c r="BH780" s="118" t="s">
        <v>9415</v>
      </c>
      <c r="BI780" s="118" t="s">
        <v>9415</v>
      </c>
      <c r="BJ780" s="117" t="s">
        <v>460</v>
      </c>
      <c r="BK780" s="120" t="str">
        <f>VLOOKUP(Vertices[[#This Row],[State]],'Sentiment Classification'!E:G,3,FALSE)</f>
        <v>South</v>
      </c>
      <c r="BL780" s="65" t="str">
        <f>REPLACE(INDEX(GroupVertices[Group], MATCH(Vertices[[#This Row],[Vertex]],GroupVertices[Vertex],0)),1,1,"")</f>
        <v>outh</v>
      </c>
    </row>
    <row r="781" spans="1:64" x14ac:dyDescent="0.25">
      <c r="A781" s="64" t="s">
        <v>7962</v>
      </c>
      <c r="B781" s="79"/>
      <c r="C781" s="79"/>
      <c r="D781" s="87"/>
      <c r="E781" s="104"/>
      <c r="F781" s="75" t="s">
        <v>8532</v>
      </c>
      <c r="G781" s="105"/>
      <c r="H781" s="77"/>
      <c r="I781" s="90"/>
      <c r="J781" s="106"/>
      <c r="K781" s="77" t="s">
        <v>8682</v>
      </c>
      <c r="L781" s="107"/>
      <c r="M781" s="101">
        <v>9189.5595703125</v>
      </c>
      <c r="N781" s="101">
        <v>1231.39990234375</v>
      </c>
      <c r="O781" s="102"/>
      <c r="P781" s="103"/>
      <c r="Q781" s="103"/>
      <c r="R781" s="73"/>
      <c r="S781" s="48">
        <v>1</v>
      </c>
      <c r="T781" s="48">
        <v>0</v>
      </c>
      <c r="U781" s="49">
        <v>0</v>
      </c>
      <c r="V781" s="49">
        <v>0.2</v>
      </c>
      <c r="W781" s="49">
        <v>0</v>
      </c>
      <c r="X781" s="49">
        <v>0.693693</v>
      </c>
      <c r="Y781" s="49">
        <v>0</v>
      </c>
      <c r="Z781" s="49">
        <v>0</v>
      </c>
      <c r="AA781" s="91">
        <v>781</v>
      </c>
      <c r="AB781" s="91"/>
      <c r="AC781" s="92"/>
      <c r="AD781" s="66" t="s">
        <v>8279</v>
      </c>
      <c r="AE781" s="66">
        <v>8</v>
      </c>
      <c r="AF781" s="66">
        <v>3816511</v>
      </c>
      <c r="AG781" s="66">
        <v>34581</v>
      </c>
      <c r="AH781" s="66">
        <v>316</v>
      </c>
      <c r="AI781" s="66">
        <v>14400</v>
      </c>
      <c r="AJ781" s="66" t="s">
        <v>8345</v>
      </c>
      <c r="AK781" s="66" t="s">
        <v>364</v>
      </c>
      <c r="AL781" s="69" t="s">
        <v>8419</v>
      </c>
      <c r="AM781" s="66" t="s">
        <v>6737</v>
      </c>
      <c r="AN781" s="68">
        <v>40228.390034722222</v>
      </c>
      <c r="AO781" s="69" t="s">
        <v>8470</v>
      </c>
      <c r="AP781" s="66" t="b">
        <v>0</v>
      </c>
      <c r="AQ781" s="66" t="b">
        <v>0</v>
      </c>
      <c r="AR781" s="66" t="b">
        <v>0</v>
      </c>
      <c r="AS781" s="66" t="s">
        <v>297</v>
      </c>
      <c r="AT781" s="66">
        <v>1051</v>
      </c>
      <c r="AU781" s="69" t="s">
        <v>8501</v>
      </c>
      <c r="AV781" s="66" t="b">
        <v>1</v>
      </c>
      <c r="AW781" s="66" t="s">
        <v>423</v>
      </c>
      <c r="AX781" s="69" t="s">
        <v>8599</v>
      </c>
      <c r="AY781" s="66" t="s">
        <v>65</v>
      </c>
      <c r="AZ781" s="48"/>
      <c r="BA781" s="48"/>
      <c r="BB781" s="48"/>
      <c r="BC781" s="48"/>
      <c r="BD781" s="48"/>
      <c r="BE781" s="48"/>
      <c r="BF781" s="48"/>
      <c r="BG781" s="48"/>
      <c r="BH781" s="48"/>
      <c r="BI781" s="48"/>
      <c r="BJ781" s="117" t="s">
        <v>460</v>
      </c>
      <c r="BK781" s="120" t="str">
        <f>VLOOKUP(Vertices[[#This Row],[State]],'Sentiment Classification'!E:G,3,FALSE)</f>
        <v>South</v>
      </c>
      <c r="BL781" s="65" t="str">
        <f>REPLACE(INDEX(GroupVertices[Group], MATCH(Vertices[[#This Row],[Vertex]],GroupVertices[Vertex],0)),1,1,"")</f>
        <v>outh</v>
      </c>
    </row>
    <row r="782" spans="1:64" x14ac:dyDescent="0.25">
      <c r="A782" s="64" t="s">
        <v>7963</v>
      </c>
      <c r="B782" s="79"/>
      <c r="C782" s="79"/>
      <c r="D782" s="87"/>
      <c r="E782" s="104"/>
      <c r="F782" s="75" t="s">
        <v>8533</v>
      </c>
      <c r="G782" s="105"/>
      <c r="H782" s="77"/>
      <c r="I782" s="90"/>
      <c r="J782" s="106"/>
      <c r="K782" s="77" t="s">
        <v>8683</v>
      </c>
      <c r="L782" s="107"/>
      <c r="M782" s="101">
        <v>9004.58203125</v>
      </c>
      <c r="N782" s="101">
        <v>2059.18408203125</v>
      </c>
      <c r="O782" s="102"/>
      <c r="P782" s="103"/>
      <c r="Q782" s="103"/>
      <c r="R782" s="73"/>
      <c r="S782" s="48">
        <v>1</v>
      </c>
      <c r="T782" s="48">
        <v>0</v>
      </c>
      <c r="U782" s="49">
        <v>0</v>
      </c>
      <c r="V782" s="49">
        <v>0.2</v>
      </c>
      <c r="W782" s="49">
        <v>0</v>
      </c>
      <c r="X782" s="49">
        <v>0.693693</v>
      </c>
      <c r="Y782" s="49">
        <v>0</v>
      </c>
      <c r="Z782" s="49">
        <v>0</v>
      </c>
      <c r="AA782" s="91">
        <v>782</v>
      </c>
      <c r="AB782" s="91"/>
      <c r="AC782" s="92"/>
      <c r="AD782" s="66" t="s">
        <v>8280</v>
      </c>
      <c r="AE782" s="66">
        <v>123</v>
      </c>
      <c r="AF782" s="66">
        <v>1337</v>
      </c>
      <c r="AG782" s="66">
        <v>39092</v>
      </c>
      <c r="AH782" s="66">
        <v>255</v>
      </c>
      <c r="AI782" s="66">
        <v>-18000</v>
      </c>
      <c r="AJ782" s="66" t="s">
        <v>8346</v>
      </c>
      <c r="AK782" s="66"/>
      <c r="AL782" s="66"/>
      <c r="AM782" s="66" t="s">
        <v>8431</v>
      </c>
      <c r="AN782" s="68">
        <v>39991.379479166666</v>
      </c>
      <c r="AO782" s="69" t="s">
        <v>8471</v>
      </c>
      <c r="AP782" s="66" t="b">
        <v>0</v>
      </c>
      <c r="AQ782" s="66" t="b">
        <v>0</v>
      </c>
      <c r="AR782" s="66" t="b">
        <v>0</v>
      </c>
      <c r="AS782" s="66" t="s">
        <v>297</v>
      </c>
      <c r="AT782" s="66">
        <v>25</v>
      </c>
      <c r="AU782" s="69" t="s">
        <v>8502</v>
      </c>
      <c r="AV782" s="66" t="b">
        <v>0</v>
      </c>
      <c r="AW782" s="66" t="s">
        <v>423</v>
      </c>
      <c r="AX782" s="69" t="s">
        <v>8600</v>
      </c>
      <c r="AY782" s="66" t="s">
        <v>65</v>
      </c>
      <c r="AZ782" s="48"/>
      <c r="BA782" s="48"/>
      <c r="BB782" s="48"/>
      <c r="BC782" s="48"/>
      <c r="BD782" s="48"/>
      <c r="BE782" s="48"/>
      <c r="BF782" s="48"/>
      <c r="BG782" s="48"/>
      <c r="BH782" s="48"/>
      <c r="BI782" s="48"/>
      <c r="BJ782" s="117" t="s">
        <v>460</v>
      </c>
      <c r="BK782" s="120" t="str">
        <f>VLOOKUP(Vertices[[#This Row],[State]],'Sentiment Classification'!E:G,3,FALSE)</f>
        <v>South</v>
      </c>
      <c r="BL782" s="65" t="str">
        <f>REPLACE(INDEX(GroupVertices[Group], MATCH(Vertices[[#This Row],[Vertex]],GroupVertices[Vertex],0)),1,1,"")</f>
        <v>outh</v>
      </c>
    </row>
    <row r="783" spans="1:64" x14ac:dyDescent="0.25">
      <c r="A783" s="64" t="s">
        <v>7964</v>
      </c>
      <c r="B783" s="79"/>
      <c r="C783" s="79"/>
      <c r="D783" s="87"/>
      <c r="E783" s="104"/>
      <c r="F783" s="75" t="s">
        <v>8534</v>
      </c>
      <c r="G783" s="105"/>
      <c r="H783" s="77"/>
      <c r="I783" s="90"/>
      <c r="J783" s="106"/>
      <c r="K783" s="77" t="s">
        <v>8684</v>
      </c>
      <c r="L783" s="107"/>
      <c r="M783" s="101">
        <v>9452.9189453125</v>
      </c>
      <c r="N783" s="101">
        <v>1967.8663330078125</v>
      </c>
      <c r="O783" s="102"/>
      <c r="P783" s="103"/>
      <c r="Q783" s="103"/>
      <c r="R783" s="73"/>
      <c r="S783" s="48">
        <v>1</v>
      </c>
      <c r="T783" s="48">
        <v>0</v>
      </c>
      <c r="U783" s="49">
        <v>0</v>
      </c>
      <c r="V783" s="49">
        <v>0.2</v>
      </c>
      <c r="W783" s="49">
        <v>0</v>
      </c>
      <c r="X783" s="49">
        <v>0.693693</v>
      </c>
      <c r="Y783" s="49">
        <v>0</v>
      </c>
      <c r="Z783" s="49">
        <v>0</v>
      </c>
      <c r="AA783" s="91">
        <v>783</v>
      </c>
      <c r="AB783" s="91"/>
      <c r="AC783" s="92"/>
      <c r="AD783" s="66" t="s">
        <v>8281</v>
      </c>
      <c r="AE783" s="66">
        <v>4</v>
      </c>
      <c r="AF783" s="66">
        <v>2</v>
      </c>
      <c r="AG783" s="66">
        <v>35</v>
      </c>
      <c r="AH783" s="66">
        <v>2</v>
      </c>
      <c r="AI783" s="66"/>
      <c r="AJ783" s="66"/>
      <c r="AK783" s="66" t="s">
        <v>3083</v>
      </c>
      <c r="AL783" s="66"/>
      <c r="AM783" s="66"/>
      <c r="AN783" s="68">
        <v>42834.341967592591</v>
      </c>
      <c r="AO783" s="66"/>
      <c r="AP783" s="66" t="b">
        <v>1</v>
      </c>
      <c r="AQ783" s="66" t="b">
        <v>0</v>
      </c>
      <c r="AR783" s="66" t="b">
        <v>1</v>
      </c>
      <c r="AS783" s="66" t="s">
        <v>297</v>
      </c>
      <c r="AT783" s="66">
        <v>0</v>
      </c>
      <c r="AU783" s="66"/>
      <c r="AV783" s="66" t="b">
        <v>0</v>
      </c>
      <c r="AW783" s="66" t="s">
        <v>423</v>
      </c>
      <c r="AX783" s="69" t="s">
        <v>8601</v>
      </c>
      <c r="AY783" s="66" t="s">
        <v>65</v>
      </c>
      <c r="AZ783" s="48"/>
      <c r="BA783" s="48"/>
      <c r="BB783" s="48"/>
      <c r="BC783" s="48"/>
      <c r="BD783" s="48"/>
      <c r="BE783" s="48"/>
      <c r="BF783" s="48"/>
      <c r="BG783" s="48"/>
      <c r="BH783" s="48"/>
      <c r="BI783" s="48"/>
      <c r="BJ783" s="117" t="s">
        <v>460</v>
      </c>
      <c r="BK783" s="120" t="str">
        <f>VLOOKUP(Vertices[[#This Row],[State]],'Sentiment Classification'!E:G,3,FALSE)</f>
        <v>South</v>
      </c>
      <c r="BL783" s="65" t="str">
        <f>REPLACE(INDEX(GroupVertices[Group], MATCH(Vertices[[#This Row],[Vertex]],GroupVertices[Vertex],0)),1,1,"")</f>
        <v>outh</v>
      </c>
    </row>
    <row r="784" spans="1:64" x14ac:dyDescent="0.25">
      <c r="A784" s="64" t="s">
        <v>7925</v>
      </c>
      <c r="B784" s="79"/>
      <c r="C784" s="79"/>
      <c r="D784" s="87"/>
      <c r="E784" s="104"/>
      <c r="F784" s="75" t="s">
        <v>418</v>
      </c>
      <c r="G784" s="105"/>
      <c r="H784" s="77"/>
      <c r="I784" s="90"/>
      <c r="J784" s="106"/>
      <c r="K784" s="77" t="s">
        <v>8685</v>
      </c>
      <c r="L784" s="107"/>
      <c r="M784" s="101">
        <v>8923.291015625</v>
      </c>
      <c r="N784" s="101">
        <v>2290.33251953125</v>
      </c>
      <c r="O784" s="102"/>
      <c r="P784" s="103"/>
      <c r="Q784" s="103"/>
      <c r="R784" s="73"/>
      <c r="S784" s="48">
        <v>0</v>
      </c>
      <c r="T784" s="48">
        <v>1</v>
      </c>
      <c r="U784" s="49">
        <v>0</v>
      </c>
      <c r="V784" s="49">
        <v>1</v>
      </c>
      <c r="W784" s="49">
        <v>0</v>
      </c>
      <c r="X784" s="49">
        <v>0.99999899999999997</v>
      </c>
      <c r="Y784" s="49">
        <v>0</v>
      </c>
      <c r="Z784" s="49">
        <v>0</v>
      </c>
      <c r="AA784" s="91">
        <v>784</v>
      </c>
      <c r="AB784" s="91"/>
      <c r="AC784" s="92"/>
      <c r="AD784" s="66" t="s">
        <v>8282</v>
      </c>
      <c r="AE784" s="66">
        <v>1900</v>
      </c>
      <c r="AF784" s="66">
        <v>710</v>
      </c>
      <c r="AG784" s="66">
        <v>20443</v>
      </c>
      <c r="AH784" s="66">
        <v>224</v>
      </c>
      <c r="AI784" s="66">
        <v>19800</v>
      </c>
      <c r="AJ784" s="66" t="s">
        <v>8347</v>
      </c>
      <c r="AK784" s="66" t="s">
        <v>8391</v>
      </c>
      <c r="AL784" s="66"/>
      <c r="AM784" s="66" t="s">
        <v>363</v>
      </c>
      <c r="AN784" s="68">
        <v>40382.705868055556</v>
      </c>
      <c r="AO784" s="69" t="s">
        <v>8472</v>
      </c>
      <c r="AP784" s="66" t="b">
        <v>0</v>
      </c>
      <c r="AQ784" s="66" t="b">
        <v>1</v>
      </c>
      <c r="AR784" s="66" t="b">
        <v>0</v>
      </c>
      <c r="AS784" s="66" t="s">
        <v>297</v>
      </c>
      <c r="AT784" s="66">
        <v>12</v>
      </c>
      <c r="AU784" s="69" t="s">
        <v>1955</v>
      </c>
      <c r="AV784" s="66" t="b">
        <v>0</v>
      </c>
      <c r="AW784" s="66" t="s">
        <v>423</v>
      </c>
      <c r="AX784" s="69" t="s">
        <v>8602</v>
      </c>
      <c r="AY784" s="66" t="s">
        <v>66</v>
      </c>
      <c r="AZ784" s="48"/>
      <c r="BA784" s="48"/>
      <c r="BB784" s="48"/>
      <c r="BC784" s="48"/>
      <c r="BD784" s="48"/>
      <c r="BE784" s="48"/>
      <c r="BF784" s="118" t="s">
        <v>9087</v>
      </c>
      <c r="BG784" s="118" t="s">
        <v>9087</v>
      </c>
      <c r="BH784" s="118" t="s">
        <v>9416</v>
      </c>
      <c r="BI784" s="118" t="s">
        <v>9416</v>
      </c>
      <c r="BJ784" s="117" t="s">
        <v>460</v>
      </c>
      <c r="BK784" s="120" t="str">
        <f>VLOOKUP(Vertices[[#This Row],[State]],'Sentiment Classification'!E:G,3,FALSE)</f>
        <v>South</v>
      </c>
      <c r="BL784" s="65" t="str">
        <f>REPLACE(INDEX(GroupVertices[Group], MATCH(Vertices[[#This Row],[Vertex]],GroupVertices[Vertex],0)),1,1,"")</f>
        <v>outh</v>
      </c>
    </row>
    <row r="785" spans="1:64" x14ac:dyDescent="0.25">
      <c r="A785" s="64" t="s">
        <v>7965</v>
      </c>
      <c r="B785" s="79"/>
      <c r="C785" s="79"/>
      <c r="D785" s="87"/>
      <c r="E785" s="104"/>
      <c r="F785" s="75" t="s">
        <v>8535</v>
      </c>
      <c r="G785" s="105"/>
      <c r="H785" s="77"/>
      <c r="I785" s="90"/>
      <c r="J785" s="106"/>
      <c r="K785" s="77" t="s">
        <v>8686</v>
      </c>
      <c r="L785" s="107"/>
      <c r="M785" s="101">
        <v>8685.3544921875</v>
      </c>
      <c r="N785" s="101">
        <v>2274.880126953125</v>
      </c>
      <c r="O785" s="102"/>
      <c r="P785" s="103"/>
      <c r="Q785" s="103"/>
      <c r="R785" s="73"/>
      <c r="S785" s="48">
        <v>1</v>
      </c>
      <c r="T785" s="48">
        <v>0</v>
      </c>
      <c r="U785" s="49">
        <v>0</v>
      </c>
      <c r="V785" s="49">
        <v>1</v>
      </c>
      <c r="W785" s="49">
        <v>0</v>
      </c>
      <c r="X785" s="49">
        <v>0.99999899999999997</v>
      </c>
      <c r="Y785" s="49">
        <v>0</v>
      </c>
      <c r="Z785" s="49">
        <v>0</v>
      </c>
      <c r="AA785" s="91">
        <v>785</v>
      </c>
      <c r="AB785" s="91"/>
      <c r="AC785" s="92"/>
      <c r="AD785" s="66" t="s">
        <v>8283</v>
      </c>
      <c r="AE785" s="66">
        <v>535</v>
      </c>
      <c r="AF785" s="66">
        <v>3606</v>
      </c>
      <c r="AG785" s="66">
        <v>20900</v>
      </c>
      <c r="AH785" s="66">
        <v>5977</v>
      </c>
      <c r="AI785" s="66">
        <v>19800</v>
      </c>
      <c r="AJ785" s="66" t="s">
        <v>8348</v>
      </c>
      <c r="AK785" s="66" t="s">
        <v>8392</v>
      </c>
      <c r="AL785" s="69" t="s">
        <v>8420</v>
      </c>
      <c r="AM785" s="66" t="s">
        <v>363</v>
      </c>
      <c r="AN785" s="68">
        <v>40096.37840277778</v>
      </c>
      <c r="AO785" s="69" t="s">
        <v>8473</v>
      </c>
      <c r="AP785" s="66" t="b">
        <v>0</v>
      </c>
      <c r="AQ785" s="66" t="b">
        <v>0</v>
      </c>
      <c r="AR785" s="66" t="b">
        <v>1</v>
      </c>
      <c r="AS785" s="66" t="s">
        <v>297</v>
      </c>
      <c r="AT785" s="66">
        <v>45</v>
      </c>
      <c r="AU785" s="69" t="s">
        <v>2352</v>
      </c>
      <c r="AV785" s="66" t="b">
        <v>0</v>
      </c>
      <c r="AW785" s="66" t="s">
        <v>423</v>
      </c>
      <c r="AX785" s="69" t="s">
        <v>8603</v>
      </c>
      <c r="AY785" s="66" t="s">
        <v>65</v>
      </c>
      <c r="AZ785" s="48"/>
      <c r="BA785" s="48"/>
      <c r="BB785" s="48"/>
      <c r="BC785" s="48"/>
      <c r="BD785" s="48"/>
      <c r="BE785" s="48"/>
      <c r="BF785" s="48"/>
      <c r="BG785" s="48"/>
      <c r="BH785" s="48"/>
      <c r="BI785" s="48"/>
      <c r="BJ785" s="117" t="s">
        <v>460</v>
      </c>
      <c r="BK785" s="120" t="str">
        <f>VLOOKUP(Vertices[[#This Row],[State]],'Sentiment Classification'!E:G,3,FALSE)</f>
        <v>South</v>
      </c>
      <c r="BL785" s="65" t="str">
        <f>REPLACE(INDEX(GroupVertices[Group], MATCH(Vertices[[#This Row],[Vertex]],GroupVertices[Vertex],0)),1,1,"")</f>
        <v>outh</v>
      </c>
    </row>
    <row r="786" spans="1:64" x14ac:dyDescent="0.25">
      <c r="A786" s="64" t="s">
        <v>7926</v>
      </c>
      <c r="B786" s="79"/>
      <c r="C786" s="79"/>
      <c r="D786" s="87"/>
      <c r="E786" s="104"/>
      <c r="F786" s="75" t="s">
        <v>8068</v>
      </c>
      <c r="G786" s="105"/>
      <c r="H786" s="77"/>
      <c r="I786" s="90"/>
      <c r="J786" s="106"/>
      <c r="K786" s="77" t="s">
        <v>8687</v>
      </c>
      <c r="L786" s="107"/>
      <c r="M786" s="101">
        <v>8239.77734375</v>
      </c>
      <c r="N786" s="101">
        <v>2206.4013671875</v>
      </c>
      <c r="O786" s="102"/>
      <c r="P786" s="103"/>
      <c r="Q786" s="103"/>
      <c r="R786" s="73"/>
      <c r="S786" s="48">
        <v>0</v>
      </c>
      <c r="T786" s="48">
        <v>1</v>
      </c>
      <c r="U786" s="49">
        <v>0</v>
      </c>
      <c r="V786" s="49">
        <v>6.6667000000000004E-2</v>
      </c>
      <c r="W786" s="49">
        <v>0</v>
      </c>
      <c r="X786" s="49">
        <v>0.64393500000000004</v>
      </c>
      <c r="Y786" s="49">
        <v>0</v>
      </c>
      <c r="Z786" s="49">
        <v>0</v>
      </c>
      <c r="AA786" s="91">
        <v>786</v>
      </c>
      <c r="AB786" s="91"/>
      <c r="AC786" s="92"/>
      <c r="AD786" s="66" t="s">
        <v>8284</v>
      </c>
      <c r="AE786" s="66">
        <v>35</v>
      </c>
      <c r="AF786" s="66">
        <v>8</v>
      </c>
      <c r="AG786" s="66">
        <v>71</v>
      </c>
      <c r="AH786" s="66">
        <v>36</v>
      </c>
      <c r="AI786" s="66"/>
      <c r="AJ786" s="66"/>
      <c r="AK786" s="66" t="s">
        <v>364</v>
      </c>
      <c r="AL786" s="66"/>
      <c r="AM786" s="66"/>
      <c r="AN786" s="68">
        <v>42172.103310185186</v>
      </c>
      <c r="AO786" s="66"/>
      <c r="AP786" s="66" t="b">
        <v>1</v>
      </c>
      <c r="AQ786" s="66" t="b">
        <v>0</v>
      </c>
      <c r="AR786" s="66" t="b">
        <v>0</v>
      </c>
      <c r="AS786" s="66" t="s">
        <v>297</v>
      </c>
      <c r="AT786" s="66">
        <v>0</v>
      </c>
      <c r="AU786" s="69" t="s">
        <v>409</v>
      </c>
      <c r="AV786" s="66" t="b">
        <v>0</v>
      </c>
      <c r="AW786" s="66" t="s">
        <v>423</v>
      </c>
      <c r="AX786" s="69" t="s">
        <v>8604</v>
      </c>
      <c r="AY786" s="66" t="s">
        <v>66</v>
      </c>
      <c r="AZ786" s="48"/>
      <c r="BA786" s="48"/>
      <c r="BB786" s="48"/>
      <c r="BC786" s="48"/>
      <c r="BD786" s="48"/>
      <c r="BE786" s="48"/>
      <c r="BF786" s="118" t="s">
        <v>9088</v>
      </c>
      <c r="BG786" s="118" t="s">
        <v>9088</v>
      </c>
      <c r="BH786" s="118" t="s">
        <v>9417</v>
      </c>
      <c r="BI786" s="118" t="s">
        <v>9417</v>
      </c>
      <c r="BJ786" s="117" t="s">
        <v>460</v>
      </c>
      <c r="BK786" s="120" t="str">
        <f>VLOOKUP(Vertices[[#This Row],[State]],'Sentiment Classification'!E:G,3,FALSE)</f>
        <v>South</v>
      </c>
      <c r="BL786" s="65" t="str">
        <f>REPLACE(INDEX(GroupVertices[Group], MATCH(Vertices[[#This Row],[Vertex]],GroupVertices[Vertex],0)),1,1,"")</f>
        <v>outh</v>
      </c>
    </row>
    <row r="787" spans="1:64" x14ac:dyDescent="0.25">
      <c r="A787" s="64" t="s">
        <v>7927</v>
      </c>
      <c r="B787" s="79"/>
      <c r="C787" s="79"/>
      <c r="D787" s="87"/>
      <c r="E787" s="104"/>
      <c r="F787" s="75" t="s">
        <v>418</v>
      </c>
      <c r="G787" s="105"/>
      <c r="H787" s="77"/>
      <c r="I787" s="90"/>
      <c r="J787" s="106"/>
      <c r="K787" s="77" t="s">
        <v>8688</v>
      </c>
      <c r="L787" s="107"/>
      <c r="M787" s="101">
        <v>8912.240234375</v>
      </c>
      <c r="N787" s="101">
        <v>2302.959228515625</v>
      </c>
      <c r="O787" s="102"/>
      <c r="P787" s="103"/>
      <c r="Q787" s="103"/>
      <c r="R787" s="73"/>
      <c r="S787" s="48">
        <v>0</v>
      </c>
      <c r="T787" s="48">
        <v>1</v>
      </c>
      <c r="U787" s="49">
        <v>0</v>
      </c>
      <c r="V787" s="49">
        <v>1</v>
      </c>
      <c r="W787" s="49">
        <v>0</v>
      </c>
      <c r="X787" s="49">
        <v>0.99999899999999997</v>
      </c>
      <c r="Y787" s="49">
        <v>0</v>
      </c>
      <c r="Z787" s="49">
        <v>0</v>
      </c>
      <c r="AA787" s="91">
        <v>787</v>
      </c>
      <c r="AB787" s="91"/>
      <c r="AC787" s="92"/>
      <c r="AD787" s="66" t="s">
        <v>8285</v>
      </c>
      <c r="AE787" s="66">
        <v>120</v>
      </c>
      <c r="AF787" s="66">
        <v>9</v>
      </c>
      <c r="AG787" s="66">
        <v>5</v>
      </c>
      <c r="AH787" s="66">
        <v>10</v>
      </c>
      <c r="AI787" s="66"/>
      <c r="AJ787" s="66"/>
      <c r="AK787" s="66"/>
      <c r="AL787" s="66"/>
      <c r="AM787" s="66"/>
      <c r="AN787" s="68">
        <v>42853.226678240739</v>
      </c>
      <c r="AO787" s="66"/>
      <c r="AP787" s="66" t="b">
        <v>1</v>
      </c>
      <c r="AQ787" s="66" t="b">
        <v>1</v>
      </c>
      <c r="AR787" s="66" t="b">
        <v>1</v>
      </c>
      <c r="AS787" s="66" t="s">
        <v>297</v>
      </c>
      <c r="AT787" s="66">
        <v>0</v>
      </c>
      <c r="AU787" s="66"/>
      <c r="AV787" s="66" t="b">
        <v>0</v>
      </c>
      <c r="AW787" s="66" t="s">
        <v>423</v>
      </c>
      <c r="AX787" s="69" t="s">
        <v>8605</v>
      </c>
      <c r="AY787" s="66" t="s">
        <v>66</v>
      </c>
      <c r="AZ787" s="48"/>
      <c r="BA787" s="48"/>
      <c r="BB787" s="48"/>
      <c r="BC787" s="48"/>
      <c r="BD787" s="48"/>
      <c r="BE787" s="48"/>
      <c r="BF787" s="118" t="s">
        <v>9089</v>
      </c>
      <c r="BG787" s="118" t="s">
        <v>9089</v>
      </c>
      <c r="BH787" s="118" t="s">
        <v>9418</v>
      </c>
      <c r="BI787" s="118" t="s">
        <v>9418</v>
      </c>
      <c r="BJ787" s="117" t="s">
        <v>460</v>
      </c>
      <c r="BK787" s="120" t="str">
        <f>VLOOKUP(Vertices[[#This Row],[State]],'Sentiment Classification'!E:G,3,FALSE)</f>
        <v>South</v>
      </c>
      <c r="BL787" s="65" t="str">
        <f>REPLACE(INDEX(GroupVertices[Group], MATCH(Vertices[[#This Row],[Vertex]],GroupVertices[Vertex],0)),1,1,"")</f>
        <v>outh</v>
      </c>
    </row>
    <row r="788" spans="1:64" x14ac:dyDescent="0.25">
      <c r="A788" s="64" t="s">
        <v>7966</v>
      </c>
      <c r="B788" s="79"/>
      <c r="C788" s="79"/>
      <c r="D788" s="87"/>
      <c r="E788" s="104"/>
      <c r="F788" s="75" t="s">
        <v>8536</v>
      </c>
      <c r="G788" s="105"/>
      <c r="H788" s="77"/>
      <c r="I788" s="90"/>
      <c r="J788" s="106"/>
      <c r="K788" s="77" t="s">
        <v>8689</v>
      </c>
      <c r="L788" s="107"/>
      <c r="M788" s="101">
        <v>8680.189453125</v>
      </c>
      <c r="N788" s="101">
        <v>2410.040283203125</v>
      </c>
      <c r="O788" s="102"/>
      <c r="P788" s="103"/>
      <c r="Q788" s="103"/>
      <c r="R788" s="73"/>
      <c r="S788" s="48">
        <v>1</v>
      </c>
      <c r="T788" s="48">
        <v>0</v>
      </c>
      <c r="U788" s="49">
        <v>0</v>
      </c>
      <c r="V788" s="49">
        <v>1</v>
      </c>
      <c r="W788" s="49">
        <v>0</v>
      </c>
      <c r="X788" s="49">
        <v>0.99999899999999997</v>
      </c>
      <c r="Y788" s="49">
        <v>0</v>
      </c>
      <c r="Z788" s="49">
        <v>0</v>
      </c>
      <c r="AA788" s="91">
        <v>788</v>
      </c>
      <c r="AB788" s="91"/>
      <c r="AC788" s="92"/>
      <c r="AD788" s="66" t="s">
        <v>8286</v>
      </c>
      <c r="AE788" s="66">
        <v>82</v>
      </c>
      <c r="AF788" s="66">
        <v>24608730</v>
      </c>
      <c r="AG788" s="66">
        <v>56319</v>
      </c>
      <c r="AH788" s="66">
        <v>14</v>
      </c>
      <c r="AI788" s="66">
        <v>-28800</v>
      </c>
      <c r="AJ788" s="66"/>
      <c r="AK788" s="66"/>
      <c r="AL788" s="69" t="s">
        <v>8421</v>
      </c>
      <c r="AM788" s="66" t="s">
        <v>2683</v>
      </c>
      <c r="AN788" s="68">
        <v>40180.872025462966</v>
      </c>
      <c r="AO788" s="69" t="s">
        <v>8474</v>
      </c>
      <c r="AP788" s="66" t="b">
        <v>0</v>
      </c>
      <c r="AQ788" s="66" t="b">
        <v>0</v>
      </c>
      <c r="AR788" s="66" t="b">
        <v>1</v>
      </c>
      <c r="AS788" s="66" t="s">
        <v>297</v>
      </c>
      <c r="AT788" s="66">
        <v>29432</v>
      </c>
      <c r="AU788" s="69" t="s">
        <v>8503</v>
      </c>
      <c r="AV788" s="66" t="b">
        <v>1</v>
      </c>
      <c r="AW788" s="66" t="s">
        <v>423</v>
      </c>
      <c r="AX788" s="69" t="s">
        <v>8606</v>
      </c>
      <c r="AY788" s="66" t="s">
        <v>65</v>
      </c>
      <c r="AZ788" s="48"/>
      <c r="BA788" s="48"/>
      <c r="BB788" s="48"/>
      <c r="BC788" s="48"/>
      <c r="BD788" s="48"/>
      <c r="BE788" s="48"/>
      <c r="BF788" s="48"/>
      <c r="BG788" s="48"/>
      <c r="BH788" s="48"/>
      <c r="BI788" s="48"/>
      <c r="BJ788" s="117" t="s">
        <v>460</v>
      </c>
      <c r="BK788" s="120" t="str">
        <f>VLOOKUP(Vertices[[#This Row],[State]],'Sentiment Classification'!E:G,3,FALSE)</f>
        <v>South</v>
      </c>
      <c r="BL788" s="65" t="str">
        <f>REPLACE(INDEX(GroupVertices[Group], MATCH(Vertices[[#This Row],[Vertex]],GroupVertices[Vertex],0)),1,1,"")</f>
        <v>outh</v>
      </c>
    </row>
    <row r="789" spans="1:64" x14ac:dyDescent="0.25">
      <c r="A789" s="64" t="s">
        <v>7928</v>
      </c>
      <c r="B789" s="79"/>
      <c r="C789" s="79"/>
      <c r="D789" s="87"/>
      <c r="E789" s="104"/>
      <c r="F789" s="75" t="s">
        <v>8069</v>
      </c>
      <c r="G789" s="105"/>
      <c r="H789" s="77"/>
      <c r="I789" s="90"/>
      <c r="J789" s="106"/>
      <c r="K789" s="77" t="s">
        <v>8690</v>
      </c>
      <c r="L789" s="107"/>
      <c r="M789" s="101">
        <v>9217.6064453125</v>
      </c>
      <c r="N789" s="101">
        <v>2263.640869140625</v>
      </c>
      <c r="O789" s="102"/>
      <c r="P789" s="103"/>
      <c r="Q789" s="103"/>
      <c r="R789" s="73"/>
      <c r="S789" s="48">
        <v>4</v>
      </c>
      <c r="T789" s="48">
        <v>8</v>
      </c>
      <c r="U789" s="49">
        <v>2.4</v>
      </c>
      <c r="V789" s="49">
        <v>0.125</v>
      </c>
      <c r="W789" s="49">
        <v>0</v>
      </c>
      <c r="X789" s="49">
        <v>1.178947</v>
      </c>
      <c r="Y789" s="49">
        <v>0.5</v>
      </c>
      <c r="Z789" s="49">
        <v>0.5</v>
      </c>
      <c r="AA789" s="91">
        <v>789</v>
      </c>
      <c r="AB789" s="91"/>
      <c r="AC789" s="92"/>
      <c r="AD789" s="66" t="s">
        <v>8287</v>
      </c>
      <c r="AE789" s="66">
        <v>3289</v>
      </c>
      <c r="AF789" s="66">
        <v>2587</v>
      </c>
      <c r="AG789" s="66">
        <v>24880</v>
      </c>
      <c r="AH789" s="66">
        <v>37360</v>
      </c>
      <c r="AI789" s="66"/>
      <c r="AJ789" s="66" t="s">
        <v>8349</v>
      </c>
      <c r="AK789" s="66" t="s">
        <v>365</v>
      </c>
      <c r="AL789" s="66"/>
      <c r="AM789" s="66"/>
      <c r="AN789" s="68">
        <v>42636.487326388888</v>
      </c>
      <c r="AO789" s="66"/>
      <c r="AP789" s="66" t="b">
        <v>1</v>
      </c>
      <c r="AQ789" s="66" t="b">
        <v>0</v>
      </c>
      <c r="AR789" s="66" t="b">
        <v>1</v>
      </c>
      <c r="AS789" s="66" t="s">
        <v>297</v>
      </c>
      <c r="AT789" s="66">
        <v>24</v>
      </c>
      <c r="AU789" s="66"/>
      <c r="AV789" s="66" t="b">
        <v>0</v>
      </c>
      <c r="AW789" s="66" t="s">
        <v>423</v>
      </c>
      <c r="AX789" s="69" t="s">
        <v>8607</v>
      </c>
      <c r="AY789" s="66" t="s">
        <v>66</v>
      </c>
      <c r="AZ789" s="48" t="s">
        <v>8031</v>
      </c>
      <c r="BA789" s="48" t="s">
        <v>8031</v>
      </c>
      <c r="BB789" s="48" t="s">
        <v>525</v>
      </c>
      <c r="BC789" s="48" t="s">
        <v>525</v>
      </c>
      <c r="BD789" s="48"/>
      <c r="BE789" s="48"/>
      <c r="BF789" s="118" t="s">
        <v>9090</v>
      </c>
      <c r="BG789" s="118" t="s">
        <v>9090</v>
      </c>
      <c r="BH789" s="118" t="s">
        <v>9419</v>
      </c>
      <c r="BI789" s="118" t="s">
        <v>9419</v>
      </c>
      <c r="BJ789" s="117" t="s">
        <v>460</v>
      </c>
      <c r="BK789" s="120" t="str">
        <f>VLOOKUP(Vertices[[#This Row],[State]],'Sentiment Classification'!E:G,3,FALSE)</f>
        <v>South</v>
      </c>
      <c r="BL789" s="65" t="str">
        <f>REPLACE(INDEX(GroupVertices[Group], MATCH(Vertices[[#This Row],[Vertex]],GroupVertices[Vertex],0)),1,1,"")</f>
        <v>outh</v>
      </c>
    </row>
    <row r="790" spans="1:64" x14ac:dyDescent="0.25">
      <c r="A790" s="64" t="s">
        <v>7967</v>
      </c>
      <c r="B790" s="79"/>
      <c r="C790" s="79"/>
      <c r="D790" s="87"/>
      <c r="E790" s="104"/>
      <c r="F790" s="75" t="s">
        <v>8537</v>
      </c>
      <c r="G790" s="105"/>
      <c r="H790" s="77"/>
      <c r="I790" s="90"/>
      <c r="J790" s="106"/>
      <c r="K790" s="77" t="s">
        <v>8691</v>
      </c>
      <c r="L790" s="107"/>
      <c r="M790" s="101">
        <v>8941.1484375</v>
      </c>
      <c r="N790" s="101">
        <v>2684.447509765625</v>
      </c>
      <c r="O790" s="102"/>
      <c r="P790" s="103"/>
      <c r="Q790" s="103"/>
      <c r="R790" s="73"/>
      <c r="S790" s="48">
        <v>5</v>
      </c>
      <c r="T790" s="48">
        <v>0</v>
      </c>
      <c r="U790" s="49">
        <v>0</v>
      </c>
      <c r="V790" s="49">
        <v>9.0909000000000004E-2</v>
      </c>
      <c r="W790" s="49">
        <v>0</v>
      </c>
      <c r="X790" s="49">
        <v>0.77631499999999998</v>
      </c>
      <c r="Y790" s="49">
        <v>1</v>
      </c>
      <c r="Z790" s="49">
        <v>0</v>
      </c>
      <c r="AA790" s="91">
        <v>790</v>
      </c>
      <c r="AB790" s="91"/>
      <c r="AC790" s="92"/>
      <c r="AD790" s="66" t="s">
        <v>8288</v>
      </c>
      <c r="AE790" s="66">
        <v>39833</v>
      </c>
      <c r="AF790" s="66">
        <v>134195</v>
      </c>
      <c r="AG790" s="66">
        <v>629476</v>
      </c>
      <c r="AH790" s="66">
        <v>45774</v>
      </c>
      <c r="AI790" s="66"/>
      <c r="AJ790" s="66" t="s">
        <v>8350</v>
      </c>
      <c r="AK790" s="66" t="s">
        <v>8393</v>
      </c>
      <c r="AL790" s="69" t="s">
        <v>8422</v>
      </c>
      <c r="AM790" s="66"/>
      <c r="AN790" s="68">
        <v>40039.717499999999</v>
      </c>
      <c r="AO790" s="69" t="s">
        <v>8475</v>
      </c>
      <c r="AP790" s="66" t="b">
        <v>0</v>
      </c>
      <c r="AQ790" s="66" t="b">
        <v>0</v>
      </c>
      <c r="AR790" s="66" t="b">
        <v>1</v>
      </c>
      <c r="AS790" s="66" t="s">
        <v>297</v>
      </c>
      <c r="AT790" s="66">
        <v>445</v>
      </c>
      <c r="AU790" s="69" t="s">
        <v>1264</v>
      </c>
      <c r="AV790" s="66" t="b">
        <v>0</v>
      </c>
      <c r="AW790" s="66" t="s">
        <v>423</v>
      </c>
      <c r="AX790" s="69" t="s">
        <v>8608</v>
      </c>
      <c r="AY790" s="66" t="s">
        <v>65</v>
      </c>
      <c r="AZ790" s="48"/>
      <c r="BA790" s="48"/>
      <c r="BB790" s="48"/>
      <c r="BC790" s="48"/>
      <c r="BD790" s="48"/>
      <c r="BE790" s="48"/>
      <c r="BF790" s="48"/>
      <c r="BG790" s="48"/>
      <c r="BH790" s="48"/>
      <c r="BI790" s="48"/>
      <c r="BJ790" s="117" t="s">
        <v>460</v>
      </c>
      <c r="BK790" s="120" t="str">
        <f>VLOOKUP(Vertices[[#This Row],[State]],'Sentiment Classification'!E:G,3,FALSE)</f>
        <v>South</v>
      </c>
      <c r="BL790" s="65" t="str">
        <f>REPLACE(INDEX(GroupVertices[Group], MATCH(Vertices[[#This Row],[Vertex]],GroupVertices[Vertex],0)),1,1,"")</f>
        <v>outh</v>
      </c>
    </row>
    <row r="791" spans="1:64" x14ac:dyDescent="0.25">
      <c r="A791" s="64" t="s">
        <v>7929</v>
      </c>
      <c r="B791" s="79"/>
      <c r="C791" s="79"/>
      <c r="D791" s="87"/>
      <c r="E791" s="104"/>
      <c r="F791" s="75" t="s">
        <v>8070</v>
      </c>
      <c r="G791" s="105"/>
      <c r="H791" s="77"/>
      <c r="I791" s="90"/>
      <c r="J791" s="106"/>
      <c r="K791" s="77" t="s">
        <v>8692</v>
      </c>
      <c r="L791" s="107"/>
      <c r="M791" s="101">
        <v>9081.203125</v>
      </c>
      <c r="N791" s="101">
        <v>2553.878662109375</v>
      </c>
      <c r="O791" s="102"/>
      <c r="P791" s="103"/>
      <c r="Q791" s="103"/>
      <c r="R791" s="73"/>
      <c r="S791" s="48">
        <v>4</v>
      </c>
      <c r="T791" s="48">
        <v>8</v>
      </c>
      <c r="U791" s="49">
        <v>2.4</v>
      </c>
      <c r="V791" s="49">
        <v>0.125</v>
      </c>
      <c r="W791" s="49">
        <v>0</v>
      </c>
      <c r="X791" s="49">
        <v>1.178947</v>
      </c>
      <c r="Y791" s="49">
        <v>0.5</v>
      </c>
      <c r="Z791" s="49">
        <v>0.5</v>
      </c>
      <c r="AA791" s="91">
        <v>791</v>
      </c>
      <c r="AB791" s="91"/>
      <c r="AC791" s="92"/>
      <c r="AD791" s="66" t="s">
        <v>8289</v>
      </c>
      <c r="AE791" s="66">
        <v>2336</v>
      </c>
      <c r="AF791" s="66">
        <v>2423</v>
      </c>
      <c r="AG791" s="66">
        <v>22541</v>
      </c>
      <c r="AH791" s="66">
        <v>6442</v>
      </c>
      <c r="AI791" s="66"/>
      <c r="AJ791" s="66" t="s">
        <v>8351</v>
      </c>
      <c r="AK791" s="66" t="s">
        <v>8394</v>
      </c>
      <c r="AL791" s="66"/>
      <c r="AM791" s="66"/>
      <c r="AN791" s="68">
        <v>42491.354594907411</v>
      </c>
      <c r="AO791" s="69" t="s">
        <v>8476</v>
      </c>
      <c r="AP791" s="66" t="b">
        <v>1</v>
      </c>
      <c r="AQ791" s="66" t="b">
        <v>0</v>
      </c>
      <c r="AR791" s="66" t="b">
        <v>0</v>
      </c>
      <c r="AS791" s="66" t="s">
        <v>297</v>
      </c>
      <c r="AT791" s="66">
        <v>14</v>
      </c>
      <c r="AU791" s="66"/>
      <c r="AV791" s="66" t="b">
        <v>0</v>
      </c>
      <c r="AW791" s="66" t="s">
        <v>423</v>
      </c>
      <c r="AX791" s="69" t="s">
        <v>8609</v>
      </c>
      <c r="AY791" s="66" t="s">
        <v>66</v>
      </c>
      <c r="AZ791" s="48"/>
      <c r="BA791" s="48"/>
      <c r="BB791" s="48"/>
      <c r="BC791" s="48"/>
      <c r="BD791" s="48"/>
      <c r="BE791" s="48"/>
      <c r="BF791" s="118" t="s">
        <v>9091</v>
      </c>
      <c r="BG791" s="118" t="s">
        <v>9091</v>
      </c>
      <c r="BH791" s="118" t="s">
        <v>9420</v>
      </c>
      <c r="BI791" s="118" t="s">
        <v>9420</v>
      </c>
      <c r="BJ791" s="117" t="s">
        <v>460</v>
      </c>
      <c r="BK791" s="120" t="str">
        <f>VLOOKUP(Vertices[[#This Row],[State]],'Sentiment Classification'!E:G,3,FALSE)</f>
        <v>South</v>
      </c>
      <c r="BL791" s="65" t="str">
        <f>REPLACE(INDEX(GroupVertices[Group], MATCH(Vertices[[#This Row],[Vertex]],GroupVertices[Vertex],0)),1,1,"")</f>
        <v>outh</v>
      </c>
    </row>
    <row r="792" spans="1:64" x14ac:dyDescent="0.25">
      <c r="A792" s="64" t="s">
        <v>7930</v>
      </c>
      <c r="B792" s="79"/>
      <c r="C792" s="79"/>
      <c r="D792" s="87"/>
      <c r="E792" s="104"/>
      <c r="F792" s="75" t="s">
        <v>8071</v>
      </c>
      <c r="G792" s="105"/>
      <c r="H792" s="77"/>
      <c r="I792" s="90"/>
      <c r="J792" s="106"/>
      <c r="K792" s="77" t="s">
        <v>8693</v>
      </c>
      <c r="L792" s="107"/>
      <c r="M792" s="101">
        <v>9183.2109375</v>
      </c>
      <c r="N792" s="101">
        <v>2472.738525390625</v>
      </c>
      <c r="O792" s="102"/>
      <c r="P792" s="103"/>
      <c r="Q792" s="103"/>
      <c r="R792" s="73"/>
      <c r="S792" s="48">
        <v>4</v>
      </c>
      <c r="T792" s="48">
        <v>8</v>
      </c>
      <c r="U792" s="49">
        <v>2.4</v>
      </c>
      <c r="V792" s="49">
        <v>0.125</v>
      </c>
      <c r="W792" s="49">
        <v>0</v>
      </c>
      <c r="X792" s="49">
        <v>1.178947</v>
      </c>
      <c r="Y792" s="49">
        <v>0.5</v>
      </c>
      <c r="Z792" s="49">
        <v>0.5</v>
      </c>
      <c r="AA792" s="91">
        <v>792</v>
      </c>
      <c r="AB792" s="91"/>
      <c r="AC792" s="92"/>
      <c r="AD792" s="66" t="s">
        <v>8290</v>
      </c>
      <c r="AE792" s="66">
        <v>11406</v>
      </c>
      <c r="AF792" s="66">
        <v>11519</v>
      </c>
      <c r="AG792" s="66">
        <v>20601</v>
      </c>
      <c r="AH792" s="66">
        <v>1820</v>
      </c>
      <c r="AI792" s="66"/>
      <c r="AJ792" s="66" t="s">
        <v>8352</v>
      </c>
      <c r="AK792" s="66" t="s">
        <v>3810</v>
      </c>
      <c r="AL792" s="69" t="s">
        <v>8423</v>
      </c>
      <c r="AM792" s="66"/>
      <c r="AN792" s="68">
        <v>42597.392152777778</v>
      </c>
      <c r="AO792" s="69" t="s">
        <v>8477</v>
      </c>
      <c r="AP792" s="66" t="b">
        <v>1</v>
      </c>
      <c r="AQ792" s="66" t="b">
        <v>0</v>
      </c>
      <c r="AR792" s="66" t="b">
        <v>0</v>
      </c>
      <c r="AS792" s="66" t="s">
        <v>297</v>
      </c>
      <c r="AT792" s="66">
        <v>22</v>
      </c>
      <c r="AU792" s="66"/>
      <c r="AV792" s="66" t="b">
        <v>0</v>
      </c>
      <c r="AW792" s="66" t="s">
        <v>423</v>
      </c>
      <c r="AX792" s="69" t="s">
        <v>8610</v>
      </c>
      <c r="AY792" s="66" t="s">
        <v>66</v>
      </c>
      <c r="AZ792" s="48"/>
      <c r="BA792" s="48"/>
      <c r="BB792" s="48"/>
      <c r="BC792" s="48"/>
      <c r="BD792" s="48"/>
      <c r="BE792" s="48"/>
      <c r="BF792" s="118" t="s">
        <v>9091</v>
      </c>
      <c r="BG792" s="118" t="s">
        <v>9091</v>
      </c>
      <c r="BH792" s="118" t="s">
        <v>9420</v>
      </c>
      <c r="BI792" s="118" t="s">
        <v>9420</v>
      </c>
      <c r="BJ792" s="117" t="s">
        <v>460</v>
      </c>
      <c r="BK792" s="120" t="str">
        <f>VLOOKUP(Vertices[[#This Row],[State]],'Sentiment Classification'!E:G,3,FALSE)</f>
        <v>South</v>
      </c>
      <c r="BL792" s="65" t="str">
        <f>REPLACE(INDEX(GroupVertices[Group], MATCH(Vertices[[#This Row],[Vertex]],GroupVertices[Vertex],0)),1,1,"")</f>
        <v>outh</v>
      </c>
    </row>
    <row r="793" spans="1:64" x14ac:dyDescent="0.25">
      <c r="A793" s="64" t="s">
        <v>7931</v>
      </c>
      <c r="B793" s="79"/>
      <c r="C793" s="79"/>
      <c r="D793" s="87"/>
      <c r="E793" s="104"/>
      <c r="F793" s="75" t="s">
        <v>8072</v>
      </c>
      <c r="G793" s="105"/>
      <c r="H793" s="77"/>
      <c r="I793" s="90"/>
      <c r="J793" s="106"/>
      <c r="K793" s="77" t="s">
        <v>8694</v>
      </c>
      <c r="L793" s="107"/>
      <c r="M793" s="101">
        <v>9008.044921875</v>
      </c>
      <c r="N793" s="101">
        <v>2325.26171875</v>
      </c>
      <c r="O793" s="102"/>
      <c r="P793" s="103"/>
      <c r="Q793" s="103"/>
      <c r="R793" s="73"/>
      <c r="S793" s="48">
        <v>4</v>
      </c>
      <c r="T793" s="48">
        <v>8</v>
      </c>
      <c r="U793" s="49">
        <v>2.4</v>
      </c>
      <c r="V793" s="49">
        <v>0.125</v>
      </c>
      <c r="W793" s="49">
        <v>0</v>
      </c>
      <c r="X793" s="49">
        <v>1.178947</v>
      </c>
      <c r="Y793" s="49">
        <v>0.5</v>
      </c>
      <c r="Z793" s="49">
        <v>0.5</v>
      </c>
      <c r="AA793" s="91">
        <v>793</v>
      </c>
      <c r="AB793" s="91"/>
      <c r="AC793" s="92"/>
      <c r="AD793" s="66" t="s">
        <v>8291</v>
      </c>
      <c r="AE793" s="66">
        <v>4971</v>
      </c>
      <c r="AF793" s="66">
        <v>4146</v>
      </c>
      <c r="AG793" s="66">
        <v>41566</v>
      </c>
      <c r="AH793" s="66">
        <v>8925</v>
      </c>
      <c r="AI793" s="66"/>
      <c r="AJ793" s="66" t="s">
        <v>8353</v>
      </c>
      <c r="AK793" s="66" t="s">
        <v>366</v>
      </c>
      <c r="AL793" s="66"/>
      <c r="AM793" s="66"/>
      <c r="AN793" s="68">
        <v>40844.743275462963</v>
      </c>
      <c r="AO793" s="69" t="s">
        <v>8478</v>
      </c>
      <c r="AP793" s="66" t="b">
        <v>1</v>
      </c>
      <c r="AQ793" s="66" t="b">
        <v>0</v>
      </c>
      <c r="AR793" s="66" t="b">
        <v>1</v>
      </c>
      <c r="AS793" s="66" t="s">
        <v>297</v>
      </c>
      <c r="AT793" s="66">
        <v>80</v>
      </c>
      <c r="AU793" s="69" t="s">
        <v>409</v>
      </c>
      <c r="AV793" s="66" t="b">
        <v>0</v>
      </c>
      <c r="AW793" s="66" t="s">
        <v>423</v>
      </c>
      <c r="AX793" s="69" t="s">
        <v>8611</v>
      </c>
      <c r="AY793" s="66" t="s">
        <v>66</v>
      </c>
      <c r="AZ793" s="48"/>
      <c r="BA793" s="48"/>
      <c r="BB793" s="48"/>
      <c r="BC793" s="48"/>
      <c r="BD793" s="48"/>
      <c r="BE793" s="48"/>
      <c r="BF793" s="118" t="s">
        <v>9091</v>
      </c>
      <c r="BG793" s="118" t="s">
        <v>9091</v>
      </c>
      <c r="BH793" s="118" t="s">
        <v>9420</v>
      </c>
      <c r="BI793" s="118" t="s">
        <v>9420</v>
      </c>
      <c r="BJ793" s="117" t="s">
        <v>460</v>
      </c>
      <c r="BK793" s="120" t="str">
        <f>VLOOKUP(Vertices[[#This Row],[State]],'Sentiment Classification'!E:G,3,FALSE)</f>
        <v>South</v>
      </c>
      <c r="BL793" s="65" t="str">
        <f>REPLACE(INDEX(GroupVertices[Group], MATCH(Vertices[[#This Row],[Vertex]],GroupVertices[Vertex],0)),1,1,"")</f>
        <v>outh</v>
      </c>
    </row>
    <row r="794" spans="1:64" x14ac:dyDescent="0.25">
      <c r="A794" s="64" t="s">
        <v>7932</v>
      </c>
      <c r="B794" s="79"/>
      <c r="C794" s="79"/>
      <c r="D794" s="87"/>
      <c r="E794" s="104"/>
      <c r="F794" s="75" t="s">
        <v>8073</v>
      </c>
      <c r="G794" s="105"/>
      <c r="H794" s="77"/>
      <c r="I794" s="90"/>
      <c r="J794" s="106"/>
      <c r="K794" s="77" t="s">
        <v>8695</v>
      </c>
      <c r="L794" s="107"/>
      <c r="M794" s="101">
        <v>9101.609375</v>
      </c>
      <c r="N794" s="101">
        <v>2126.823974609375</v>
      </c>
      <c r="O794" s="102"/>
      <c r="P794" s="103"/>
      <c r="Q794" s="103"/>
      <c r="R794" s="73"/>
      <c r="S794" s="48">
        <v>4</v>
      </c>
      <c r="T794" s="48">
        <v>8</v>
      </c>
      <c r="U794" s="49">
        <v>2.4</v>
      </c>
      <c r="V794" s="49">
        <v>0.125</v>
      </c>
      <c r="W794" s="49">
        <v>0</v>
      </c>
      <c r="X794" s="49">
        <v>1.178947</v>
      </c>
      <c r="Y794" s="49">
        <v>0.5</v>
      </c>
      <c r="Z794" s="49">
        <v>0.5</v>
      </c>
      <c r="AA794" s="91">
        <v>794</v>
      </c>
      <c r="AB794" s="91"/>
      <c r="AC794" s="92"/>
      <c r="AD794" s="66" t="s">
        <v>8292</v>
      </c>
      <c r="AE794" s="66">
        <v>8319</v>
      </c>
      <c r="AF794" s="66">
        <v>8853</v>
      </c>
      <c r="AG794" s="66">
        <v>79737</v>
      </c>
      <c r="AH794" s="66">
        <v>212</v>
      </c>
      <c r="AI794" s="66"/>
      <c r="AJ794" s="66" t="s">
        <v>8354</v>
      </c>
      <c r="AK794" s="66" t="s">
        <v>8395</v>
      </c>
      <c r="AL794" s="69" t="s">
        <v>8424</v>
      </c>
      <c r="AM794" s="66"/>
      <c r="AN794" s="68">
        <v>42389.189247685186</v>
      </c>
      <c r="AO794" s="69" t="s">
        <v>8479</v>
      </c>
      <c r="AP794" s="66" t="b">
        <v>1</v>
      </c>
      <c r="AQ794" s="66" t="b">
        <v>0</v>
      </c>
      <c r="AR794" s="66" t="b">
        <v>0</v>
      </c>
      <c r="AS794" s="66" t="s">
        <v>297</v>
      </c>
      <c r="AT794" s="66">
        <v>62</v>
      </c>
      <c r="AU794" s="66"/>
      <c r="AV794" s="66" t="b">
        <v>0</v>
      </c>
      <c r="AW794" s="66" t="s">
        <v>423</v>
      </c>
      <c r="AX794" s="69" t="s">
        <v>8612</v>
      </c>
      <c r="AY794" s="66" t="s">
        <v>66</v>
      </c>
      <c r="AZ794" s="48"/>
      <c r="BA794" s="48"/>
      <c r="BB794" s="48"/>
      <c r="BC794" s="48"/>
      <c r="BD794" s="48"/>
      <c r="BE794" s="48"/>
      <c r="BF794" s="118" t="s">
        <v>9091</v>
      </c>
      <c r="BG794" s="118" t="s">
        <v>9091</v>
      </c>
      <c r="BH794" s="118" t="s">
        <v>9420</v>
      </c>
      <c r="BI794" s="118" t="s">
        <v>9420</v>
      </c>
      <c r="BJ794" s="117" t="s">
        <v>460</v>
      </c>
      <c r="BK794" s="120" t="str">
        <f>VLOOKUP(Vertices[[#This Row],[State]],'Sentiment Classification'!E:G,3,FALSE)</f>
        <v>South</v>
      </c>
      <c r="BL794" s="65" t="str">
        <f>REPLACE(INDEX(GroupVertices[Group], MATCH(Vertices[[#This Row],[Vertex]],GroupVertices[Vertex],0)),1,1,"")</f>
        <v>outh</v>
      </c>
    </row>
    <row r="795" spans="1:64" x14ac:dyDescent="0.25">
      <c r="A795" s="64" t="s">
        <v>7968</v>
      </c>
      <c r="B795" s="79"/>
      <c r="C795" s="79"/>
      <c r="D795" s="87"/>
      <c r="E795" s="104"/>
      <c r="F795" s="75" t="s">
        <v>8538</v>
      </c>
      <c r="G795" s="105"/>
      <c r="H795" s="77"/>
      <c r="I795" s="90"/>
      <c r="J795" s="106"/>
      <c r="K795" s="77" t="s">
        <v>8696</v>
      </c>
      <c r="L795" s="107"/>
      <c r="M795" s="101">
        <v>9293.841796875</v>
      </c>
      <c r="N795" s="101">
        <v>2687.3125</v>
      </c>
      <c r="O795" s="102"/>
      <c r="P795" s="103"/>
      <c r="Q795" s="103"/>
      <c r="R795" s="73"/>
      <c r="S795" s="48">
        <v>5</v>
      </c>
      <c r="T795" s="48">
        <v>0</v>
      </c>
      <c r="U795" s="49">
        <v>0</v>
      </c>
      <c r="V795" s="49">
        <v>9.0909000000000004E-2</v>
      </c>
      <c r="W795" s="49">
        <v>0</v>
      </c>
      <c r="X795" s="49">
        <v>0.77631499999999998</v>
      </c>
      <c r="Y795" s="49">
        <v>1</v>
      </c>
      <c r="Z795" s="49">
        <v>0</v>
      </c>
      <c r="AA795" s="91">
        <v>795</v>
      </c>
      <c r="AB795" s="91"/>
      <c r="AC795" s="92"/>
      <c r="AD795" s="66" t="s">
        <v>8293</v>
      </c>
      <c r="AE795" s="66">
        <v>200</v>
      </c>
      <c r="AF795" s="66">
        <v>1144</v>
      </c>
      <c r="AG795" s="66">
        <v>81468</v>
      </c>
      <c r="AH795" s="66">
        <v>118</v>
      </c>
      <c r="AI795" s="66"/>
      <c r="AJ795" s="66" t="s">
        <v>8355</v>
      </c>
      <c r="AK795" s="66"/>
      <c r="AL795" s="66"/>
      <c r="AM795" s="66"/>
      <c r="AN795" s="68">
        <v>42443.399421296293</v>
      </c>
      <c r="AO795" s="66"/>
      <c r="AP795" s="66" t="b">
        <v>1</v>
      </c>
      <c r="AQ795" s="66" t="b">
        <v>0</v>
      </c>
      <c r="AR795" s="66" t="b">
        <v>0</v>
      </c>
      <c r="AS795" s="66" t="s">
        <v>297</v>
      </c>
      <c r="AT795" s="66">
        <v>17</v>
      </c>
      <c r="AU795" s="66"/>
      <c r="AV795" s="66" t="b">
        <v>0</v>
      </c>
      <c r="AW795" s="66" t="s">
        <v>423</v>
      </c>
      <c r="AX795" s="69" t="s">
        <v>8613</v>
      </c>
      <c r="AY795" s="66" t="s">
        <v>65</v>
      </c>
      <c r="AZ795" s="48"/>
      <c r="BA795" s="48"/>
      <c r="BB795" s="48"/>
      <c r="BC795" s="48"/>
      <c r="BD795" s="48"/>
      <c r="BE795" s="48"/>
      <c r="BF795" s="48"/>
      <c r="BG795" s="48"/>
      <c r="BH795" s="48"/>
      <c r="BI795" s="48"/>
      <c r="BJ795" s="117" t="s">
        <v>460</v>
      </c>
      <c r="BK795" s="120" t="str">
        <f>VLOOKUP(Vertices[[#This Row],[State]],'Sentiment Classification'!E:G,3,FALSE)</f>
        <v>South</v>
      </c>
      <c r="BL795" s="65" t="str">
        <f>REPLACE(INDEX(GroupVertices[Group], MATCH(Vertices[[#This Row],[Vertex]],GroupVertices[Vertex],0)),1,1,"")</f>
        <v>outh</v>
      </c>
    </row>
    <row r="796" spans="1:64" x14ac:dyDescent="0.25">
      <c r="A796" s="64" t="s">
        <v>7969</v>
      </c>
      <c r="B796" s="79"/>
      <c r="C796" s="79"/>
      <c r="D796" s="87"/>
      <c r="E796" s="104"/>
      <c r="F796" s="75" t="s">
        <v>8539</v>
      </c>
      <c r="G796" s="105"/>
      <c r="H796" s="77"/>
      <c r="I796" s="90"/>
      <c r="J796" s="106"/>
      <c r="K796" s="77" t="s">
        <v>8697</v>
      </c>
      <c r="L796" s="107"/>
      <c r="M796" s="101">
        <v>9278.2197265625</v>
      </c>
      <c r="N796" s="101">
        <v>1978.7698974609375</v>
      </c>
      <c r="O796" s="102"/>
      <c r="P796" s="103"/>
      <c r="Q796" s="103"/>
      <c r="R796" s="73"/>
      <c r="S796" s="48">
        <v>5</v>
      </c>
      <c r="T796" s="48">
        <v>0</v>
      </c>
      <c r="U796" s="49">
        <v>0</v>
      </c>
      <c r="V796" s="49">
        <v>9.0909000000000004E-2</v>
      </c>
      <c r="W796" s="49">
        <v>0</v>
      </c>
      <c r="X796" s="49">
        <v>0.77631499999999998</v>
      </c>
      <c r="Y796" s="49">
        <v>1</v>
      </c>
      <c r="Z796" s="49">
        <v>0</v>
      </c>
      <c r="AA796" s="91">
        <v>796</v>
      </c>
      <c r="AB796" s="91"/>
      <c r="AC796" s="92"/>
      <c r="AD796" s="66" t="s">
        <v>8294</v>
      </c>
      <c r="AE796" s="66">
        <v>450</v>
      </c>
      <c r="AF796" s="66">
        <v>145</v>
      </c>
      <c r="AG796" s="66">
        <v>1276</v>
      </c>
      <c r="AH796" s="66">
        <v>13</v>
      </c>
      <c r="AI796" s="66"/>
      <c r="AJ796" s="66" t="s">
        <v>8356</v>
      </c>
      <c r="AK796" s="66"/>
      <c r="AL796" s="66"/>
      <c r="AM796" s="66"/>
      <c r="AN796" s="68">
        <v>42835.686840277776</v>
      </c>
      <c r="AO796" s="66"/>
      <c r="AP796" s="66" t="b">
        <v>1</v>
      </c>
      <c r="AQ796" s="66" t="b">
        <v>0</v>
      </c>
      <c r="AR796" s="66" t="b">
        <v>0</v>
      </c>
      <c r="AS796" s="66" t="s">
        <v>297</v>
      </c>
      <c r="AT796" s="66">
        <v>0</v>
      </c>
      <c r="AU796" s="66"/>
      <c r="AV796" s="66" t="b">
        <v>0</v>
      </c>
      <c r="AW796" s="66" t="s">
        <v>423</v>
      </c>
      <c r="AX796" s="69" t="s">
        <v>8614</v>
      </c>
      <c r="AY796" s="66" t="s">
        <v>65</v>
      </c>
      <c r="AZ796" s="48"/>
      <c r="BA796" s="48"/>
      <c r="BB796" s="48"/>
      <c r="BC796" s="48"/>
      <c r="BD796" s="48"/>
      <c r="BE796" s="48"/>
      <c r="BF796" s="48"/>
      <c r="BG796" s="48"/>
      <c r="BH796" s="48"/>
      <c r="BI796" s="48"/>
      <c r="BJ796" s="117" t="s">
        <v>460</v>
      </c>
      <c r="BK796" s="120" t="str">
        <f>VLOOKUP(Vertices[[#This Row],[State]],'Sentiment Classification'!E:G,3,FALSE)</f>
        <v>South</v>
      </c>
      <c r="BL796" s="65" t="str">
        <f>REPLACE(INDEX(GroupVertices[Group], MATCH(Vertices[[#This Row],[Vertex]],GroupVertices[Vertex],0)),1,1,"")</f>
        <v>outh</v>
      </c>
    </row>
    <row r="797" spans="1:64" x14ac:dyDescent="0.25">
      <c r="A797" s="64" t="s">
        <v>7970</v>
      </c>
      <c r="B797" s="79"/>
      <c r="C797" s="79"/>
      <c r="D797" s="87"/>
      <c r="E797" s="104"/>
      <c r="F797" s="75" t="s">
        <v>8540</v>
      </c>
      <c r="G797" s="105"/>
      <c r="H797" s="77"/>
      <c r="I797" s="90"/>
      <c r="J797" s="106"/>
      <c r="K797" s="77" t="s">
        <v>8698</v>
      </c>
      <c r="L797" s="107"/>
      <c r="M797" s="101">
        <v>8942.599609375</v>
      </c>
      <c r="N797" s="101">
        <v>2009.780029296875</v>
      </c>
      <c r="O797" s="102"/>
      <c r="P797" s="103"/>
      <c r="Q797" s="103"/>
      <c r="R797" s="73"/>
      <c r="S797" s="48">
        <v>5</v>
      </c>
      <c r="T797" s="48">
        <v>0</v>
      </c>
      <c r="U797" s="49">
        <v>0</v>
      </c>
      <c r="V797" s="49">
        <v>9.0909000000000004E-2</v>
      </c>
      <c r="W797" s="49">
        <v>0</v>
      </c>
      <c r="X797" s="49">
        <v>0.77631499999999998</v>
      </c>
      <c r="Y797" s="49">
        <v>1</v>
      </c>
      <c r="Z797" s="49">
        <v>0</v>
      </c>
      <c r="AA797" s="91">
        <v>797</v>
      </c>
      <c r="AB797" s="91"/>
      <c r="AC797" s="92"/>
      <c r="AD797" s="66" t="s">
        <v>8294</v>
      </c>
      <c r="AE797" s="66">
        <v>1979</v>
      </c>
      <c r="AF797" s="66">
        <v>592</v>
      </c>
      <c r="AG797" s="66">
        <v>11918</v>
      </c>
      <c r="AH797" s="66">
        <v>351</v>
      </c>
      <c r="AI797" s="66"/>
      <c r="AJ797" s="66" t="s">
        <v>8357</v>
      </c>
      <c r="AK797" s="66"/>
      <c r="AL797" s="66"/>
      <c r="AM797" s="66"/>
      <c r="AN797" s="68">
        <v>42702.805995370371</v>
      </c>
      <c r="AO797" s="66"/>
      <c r="AP797" s="66" t="b">
        <v>1</v>
      </c>
      <c r="AQ797" s="66" t="b">
        <v>0</v>
      </c>
      <c r="AR797" s="66" t="b">
        <v>0</v>
      </c>
      <c r="AS797" s="66" t="s">
        <v>658</v>
      </c>
      <c r="AT797" s="66">
        <v>2</v>
      </c>
      <c r="AU797" s="66"/>
      <c r="AV797" s="66" t="b">
        <v>0</v>
      </c>
      <c r="AW797" s="66" t="s">
        <v>423</v>
      </c>
      <c r="AX797" s="69" t="s">
        <v>8615</v>
      </c>
      <c r="AY797" s="66" t="s">
        <v>65</v>
      </c>
      <c r="AZ797" s="48"/>
      <c r="BA797" s="48"/>
      <c r="BB797" s="48"/>
      <c r="BC797" s="48"/>
      <c r="BD797" s="48"/>
      <c r="BE797" s="48"/>
      <c r="BF797" s="48"/>
      <c r="BG797" s="48"/>
      <c r="BH797" s="48"/>
      <c r="BI797" s="48"/>
      <c r="BJ797" s="117" t="s">
        <v>460</v>
      </c>
      <c r="BK797" s="120" t="str">
        <f>VLOOKUP(Vertices[[#This Row],[State]],'Sentiment Classification'!E:G,3,FALSE)</f>
        <v>South</v>
      </c>
      <c r="BL797" s="65" t="str">
        <f>REPLACE(INDEX(GroupVertices[Group], MATCH(Vertices[[#This Row],[Vertex]],GroupVertices[Vertex],0)),1,1,"")</f>
        <v>outh</v>
      </c>
    </row>
    <row r="798" spans="1:64" x14ac:dyDescent="0.25">
      <c r="A798" s="64" t="s">
        <v>7933</v>
      </c>
      <c r="B798" s="79"/>
      <c r="C798" s="79"/>
      <c r="D798" s="87"/>
      <c r="E798" s="104"/>
      <c r="F798" s="75" t="s">
        <v>8074</v>
      </c>
      <c r="G798" s="105"/>
      <c r="H798" s="77"/>
      <c r="I798" s="90"/>
      <c r="J798" s="106"/>
      <c r="K798" s="77" t="s">
        <v>8699</v>
      </c>
      <c r="L798" s="107"/>
      <c r="M798" s="101">
        <v>8871.51953125</v>
      </c>
      <c r="N798" s="101">
        <v>2175.155517578125</v>
      </c>
      <c r="O798" s="102"/>
      <c r="P798" s="103"/>
      <c r="Q798" s="103"/>
      <c r="R798" s="73"/>
      <c r="S798" s="48">
        <v>0</v>
      </c>
      <c r="T798" s="48">
        <v>2</v>
      </c>
      <c r="U798" s="49">
        <v>90</v>
      </c>
      <c r="V798" s="49">
        <v>1.2987E-2</v>
      </c>
      <c r="W798" s="49">
        <v>0</v>
      </c>
      <c r="X798" s="49">
        <v>1.038022</v>
      </c>
      <c r="Y798" s="49">
        <v>0</v>
      </c>
      <c r="Z798" s="49">
        <v>0</v>
      </c>
      <c r="AA798" s="91">
        <v>798</v>
      </c>
      <c r="AB798" s="91"/>
      <c r="AC798" s="92"/>
      <c r="AD798" s="66" t="s">
        <v>8295</v>
      </c>
      <c r="AE798" s="66">
        <v>48</v>
      </c>
      <c r="AF798" s="66">
        <v>4</v>
      </c>
      <c r="AG798" s="66">
        <v>26</v>
      </c>
      <c r="AH798" s="66">
        <v>11</v>
      </c>
      <c r="AI798" s="66"/>
      <c r="AJ798" s="66" t="s">
        <v>8358</v>
      </c>
      <c r="AK798" s="66" t="s">
        <v>1163</v>
      </c>
      <c r="AL798" s="66"/>
      <c r="AM798" s="66"/>
      <c r="AN798" s="68">
        <v>42850.599351851852</v>
      </c>
      <c r="AO798" s="69" t="s">
        <v>8480</v>
      </c>
      <c r="AP798" s="66" t="b">
        <v>1</v>
      </c>
      <c r="AQ798" s="66" t="b">
        <v>0</v>
      </c>
      <c r="AR798" s="66" t="b">
        <v>0</v>
      </c>
      <c r="AS798" s="66" t="s">
        <v>297</v>
      </c>
      <c r="AT798" s="66">
        <v>0</v>
      </c>
      <c r="AU798" s="66"/>
      <c r="AV798" s="66" t="b">
        <v>0</v>
      </c>
      <c r="AW798" s="66" t="s">
        <v>423</v>
      </c>
      <c r="AX798" s="69" t="s">
        <v>8616</v>
      </c>
      <c r="AY798" s="66" t="s">
        <v>66</v>
      </c>
      <c r="AZ798" s="48" t="s">
        <v>8032</v>
      </c>
      <c r="BA798" s="48" t="s">
        <v>8032</v>
      </c>
      <c r="BB798" s="48" t="s">
        <v>525</v>
      </c>
      <c r="BC798" s="48" t="s">
        <v>525</v>
      </c>
      <c r="BD798" s="48"/>
      <c r="BE798" s="48"/>
      <c r="BF798" s="118" t="s">
        <v>9092</v>
      </c>
      <c r="BG798" s="118" t="s">
        <v>9092</v>
      </c>
      <c r="BH798" s="118" t="s">
        <v>9421</v>
      </c>
      <c r="BI798" s="118" t="s">
        <v>9421</v>
      </c>
      <c r="BJ798" s="117" t="s">
        <v>460</v>
      </c>
      <c r="BK798" s="120" t="str">
        <f>VLOOKUP(Vertices[[#This Row],[State]],'Sentiment Classification'!E:G,3,FALSE)</f>
        <v>South</v>
      </c>
      <c r="BL798" s="65" t="str">
        <f>REPLACE(INDEX(GroupVertices[Group], MATCH(Vertices[[#This Row],[Vertex]],GroupVertices[Vertex],0)),1,1,"")</f>
        <v>outh</v>
      </c>
    </row>
    <row r="799" spans="1:64" x14ac:dyDescent="0.25">
      <c r="A799" s="64" t="s">
        <v>7934</v>
      </c>
      <c r="B799" s="79"/>
      <c r="C799" s="79"/>
      <c r="D799" s="87"/>
      <c r="E799" s="104"/>
      <c r="F799" s="75" t="s">
        <v>8075</v>
      </c>
      <c r="G799" s="105"/>
      <c r="H799" s="77"/>
      <c r="I799" s="90"/>
      <c r="J799" s="106"/>
      <c r="K799" s="77" t="s">
        <v>8700</v>
      </c>
      <c r="L799" s="107"/>
      <c r="M799" s="101">
        <v>6252.15869140625</v>
      </c>
      <c r="N799" s="101">
        <v>8995.8056640625</v>
      </c>
      <c r="O799" s="102"/>
      <c r="P799" s="103"/>
      <c r="Q799" s="103"/>
      <c r="R799" s="73"/>
      <c r="S799" s="48"/>
      <c r="T799" s="48"/>
      <c r="U799" s="49"/>
      <c r="V799" s="49"/>
      <c r="W799" s="49"/>
      <c r="X799" s="49"/>
      <c r="Y799" s="49"/>
      <c r="Z799" s="49"/>
      <c r="AA799" s="91">
        <v>799</v>
      </c>
      <c r="AB799" s="91"/>
      <c r="AC799" s="92"/>
      <c r="AD799" s="66" t="s">
        <v>1615</v>
      </c>
      <c r="AE799" s="66">
        <v>8</v>
      </c>
      <c r="AF799" s="66">
        <v>4</v>
      </c>
      <c r="AG799" s="66">
        <v>10</v>
      </c>
      <c r="AH799" s="66">
        <v>0</v>
      </c>
      <c r="AI799" s="66"/>
      <c r="AJ799" s="66"/>
      <c r="AK799" s="66"/>
      <c r="AL799" s="66"/>
      <c r="AM799" s="66"/>
      <c r="AN799" s="68">
        <v>41286.290451388886</v>
      </c>
      <c r="AO799" s="66"/>
      <c r="AP799" s="66" t="b">
        <v>1</v>
      </c>
      <c r="AQ799" s="66" t="b">
        <v>0</v>
      </c>
      <c r="AR799" s="66" t="b">
        <v>0</v>
      </c>
      <c r="AS799" s="66" t="s">
        <v>297</v>
      </c>
      <c r="AT799" s="66">
        <v>0</v>
      </c>
      <c r="AU799" s="69" t="s">
        <v>409</v>
      </c>
      <c r="AV799" s="66" t="b">
        <v>0</v>
      </c>
      <c r="AW799" s="66" t="s">
        <v>423</v>
      </c>
      <c r="AX799" s="69" t="s">
        <v>8617</v>
      </c>
      <c r="AY799" s="66" t="s">
        <v>66</v>
      </c>
      <c r="AZ799" s="48"/>
      <c r="BA799" s="48"/>
      <c r="BB799" s="48"/>
      <c r="BC799" s="48"/>
      <c r="BD799" s="48"/>
      <c r="BE799" s="48"/>
      <c r="BF799" s="118"/>
      <c r="BG799" s="118"/>
      <c r="BH799" s="118"/>
      <c r="BI799" s="118"/>
      <c r="BJ799" s="117" t="s">
        <v>460</v>
      </c>
      <c r="BK799" s="120" t="str">
        <f>VLOOKUP(Vertices[[#This Row],[State]],'Sentiment Classification'!E:G,3,FALSE)</f>
        <v>South</v>
      </c>
      <c r="BL799" s="65" t="s">
        <v>9473</v>
      </c>
    </row>
    <row r="800" spans="1:64" x14ac:dyDescent="0.25">
      <c r="A800" s="64" t="s">
        <v>7935</v>
      </c>
      <c r="B800" s="79"/>
      <c r="C800" s="79"/>
      <c r="D800" s="87"/>
      <c r="E800" s="104"/>
      <c r="F800" s="75" t="s">
        <v>8076</v>
      </c>
      <c r="G800" s="105"/>
      <c r="H800" s="77"/>
      <c r="I800" s="90"/>
      <c r="J800" s="106"/>
      <c r="K800" s="77" t="s">
        <v>8701</v>
      </c>
      <c r="L800" s="107"/>
      <c r="M800" s="101">
        <v>6045.625</v>
      </c>
      <c r="N800" s="101">
        <v>9218.6650390625</v>
      </c>
      <c r="O800" s="102"/>
      <c r="P800" s="103"/>
      <c r="Q800" s="103"/>
      <c r="R800" s="73"/>
      <c r="S800" s="48"/>
      <c r="T800" s="48"/>
      <c r="U800" s="49"/>
      <c r="V800" s="49"/>
      <c r="W800" s="49"/>
      <c r="X800" s="49"/>
      <c r="Y800" s="49"/>
      <c r="Z800" s="49"/>
      <c r="AA800" s="91">
        <v>800</v>
      </c>
      <c r="AB800" s="91"/>
      <c r="AC800" s="92"/>
      <c r="AD800" s="66" t="s">
        <v>8296</v>
      </c>
      <c r="AE800" s="66">
        <v>49</v>
      </c>
      <c r="AF800" s="66">
        <v>18</v>
      </c>
      <c r="AG800" s="66">
        <v>48</v>
      </c>
      <c r="AH800" s="66">
        <v>3</v>
      </c>
      <c r="AI800" s="66"/>
      <c r="AJ800" s="66" t="s">
        <v>8359</v>
      </c>
      <c r="AK800" s="66" t="s">
        <v>8396</v>
      </c>
      <c r="AL800" s="66"/>
      <c r="AM800" s="66"/>
      <c r="AN800" s="68">
        <v>42852.698206018518</v>
      </c>
      <c r="AO800" s="69" t="s">
        <v>8481</v>
      </c>
      <c r="AP800" s="66" t="b">
        <v>1</v>
      </c>
      <c r="AQ800" s="66" t="b">
        <v>0</v>
      </c>
      <c r="AR800" s="66" t="b">
        <v>0</v>
      </c>
      <c r="AS800" s="66" t="s">
        <v>297</v>
      </c>
      <c r="AT800" s="66">
        <v>0</v>
      </c>
      <c r="AU800" s="66"/>
      <c r="AV800" s="66" t="b">
        <v>0</v>
      </c>
      <c r="AW800" s="66" t="s">
        <v>423</v>
      </c>
      <c r="AX800" s="69" t="s">
        <v>8618</v>
      </c>
      <c r="AY800" s="66" t="s">
        <v>66</v>
      </c>
      <c r="AZ800" s="48"/>
      <c r="BA800" s="48"/>
      <c r="BB800" s="48"/>
      <c r="BC800" s="48"/>
      <c r="BD800" s="48"/>
      <c r="BE800" s="48"/>
      <c r="BF800" s="118"/>
      <c r="BG800" s="118"/>
      <c r="BH800" s="118"/>
      <c r="BI800" s="118"/>
      <c r="BJ800" s="117" t="s">
        <v>460</v>
      </c>
      <c r="BK800" s="120" t="str">
        <f>VLOOKUP(Vertices[[#This Row],[State]],'Sentiment Classification'!E:G,3,FALSE)</f>
        <v>South</v>
      </c>
      <c r="BL800" s="65" t="s">
        <v>9473</v>
      </c>
    </row>
    <row r="801" spans="1:64" x14ac:dyDescent="0.25">
      <c r="A801" s="64" t="s">
        <v>7936</v>
      </c>
      <c r="B801" s="79"/>
      <c r="C801" s="79"/>
      <c r="D801" s="87"/>
      <c r="E801" s="104"/>
      <c r="F801" s="75" t="s">
        <v>8077</v>
      </c>
      <c r="G801" s="105"/>
      <c r="H801" s="77"/>
      <c r="I801" s="90"/>
      <c r="J801" s="106"/>
      <c r="K801" s="77" t="s">
        <v>8702</v>
      </c>
      <c r="L801" s="107"/>
      <c r="M801" s="101">
        <v>9079.6962890625</v>
      </c>
      <c r="N801" s="101">
        <v>2265.56494140625</v>
      </c>
      <c r="O801" s="102"/>
      <c r="P801" s="103"/>
      <c r="Q801" s="103"/>
      <c r="R801" s="73"/>
      <c r="S801" s="48">
        <v>0</v>
      </c>
      <c r="T801" s="48">
        <v>4</v>
      </c>
      <c r="U801" s="49">
        <v>12</v>
      </c>
      <c r="V801" s="49">
        <v>0.25</v>
      </c>
      <c r="W801" s="49">
        <v>0</v>
      </c>
      <c r="X801" s="49">
        <v>2.3783759999999998</v>
      </c>
      <c r="Y801" s="49">
        <v>0</v>
      </c>
      <c r="Z801" s="49">
        <v>0</v>
      </c>
      <c r="AA801" s="91">
        <v>801</v>
      </c>
      <c r="AB801" s="91"/>
      <c r="AC801" s="92"/>
      <c r="AD801" s="66" t="s">
        <v>8297</v>
      </c>
      <c r="AE801" s="66">
        <v>437</v>
      </c>
      <c r="AF801" s="66">
        <v>732</v>
      </c>
      <c r="AG801" s="66">
        <v>1875</v>
      </c>
      <c r="AH801" s="66">
        <v>3431</v>
      </c>
      <c r="AI801" s="66"/>
      <c r="AJ801" s="66" t="s">
        <v>8360</v>
      </c>
      <c r="AK801" s="66" t="s">
        <v>6549</v>
      </c>
      <c r="AL801" s="66"/>
      <c r="AM801" s="66"/>
      <c r="AN801" s="68">
        <v>39989.881354166668</v>
      </c>
      <c r="AO801" s="69" t="s">
        <v>8482</v>
      </c>
      <c r="AP801" s="66" t="b">
        <v>1</v>
      </c>
      <c r="AQ801" s="66" t="b">
        <v>0</v>
      </c>
      <c r="AR801" s="66" t="b">
        <v>1</v>
      </c>
      <c r="AS801" s="66" t="s">
        <v>297</v>
      </c>
      <c r="AT801" s="66">
        <v>17</v>
      </c>
      <c r="AU801" s="69" t="s">
        <v>409</v>
      </c>
      <c r="AV801" s="66" t="b">
        <v>0</v>
      </c>
      <c r="AW801" s="66" t="s">
        <v>423</v>
      </c>
      <c r="AX801" s="69" t="s">
        <v>8619</v>
      </c>
      <c r="AY801" s="66" t="s">
        <v>66</v>
      </c>
      <c r="AZ801" s="48"/>
      <c r="BA801" s="48"/>
      <c r="BB801" s="48"/>
      <c r="BC801" s="48"/>
      <c r="BD801" s="48"/>
      <c r="BE801" s="48"/>
      <c r="BF801" s="118" t="s">
        <v>9093</v>
      </c>
      <c r="BG801" s="118" t="s">
        <v>9093</v>
      </c>
      <c r="BH801" s="118" t="s">
        <v>9422</v>
      </c>
      <c r="BI801" s="118" t="s">
        <v>9422</v>
      </c>
      <c r="BJ801" s="117" t="s">
        <v>460</v>
      </c>
      <c r="BK801" s="120" t="str">
        <f>VLOOKUP(Vertices[[#This Row],[State]],'Sentiment Classification'!E:G,3,FALSE)</f>
        <v>South</v>
      </c>
      <c r="BL801" s="65" t="str">
        <f>REPLACE(INDEX(GroupVertices[Group], MATCH(Vertices[[#This Row],[Vertex]],GroupVertices[Vertex],0)),1,1,"")</f>
        <v>outh</v>
      </c>
    </row>
    <row r="802" spans="1:64" x14ac:dyDescent="0.25">
      <c r="A802" s="64" t="s">
        <v>7971</v>
      </c>
      <c r="B802" s="79"/>
      <c r="C802" s="79"/>
      <c r="D802" s="87"/>
      <c r="E802" s="104"/>
      <c r="F802" s="75" t="s">
        <v>8541</v>
      </c>
      <c r="G802" s="105"/>
      <c r="H802" s="77"/>
      <c r="I802" s="90"/>
      <c r="J802" s="106"/>
      <c r="K802" s="77" t="s">
        <v>8703</v>
      </c>
      <c r="L802" s="107"/>
      <c r="M802" s="101">
        <v>9326.1064453125</v>
      </c>
      <c r="N802" s="101">
        <v>2492.535888671875</v>
      </c>
      <c r="O802" s="102"/>
      <c r="P802" s="103"/>
      <c r="Q802" s="103"/>
      <c r="R802" s="73"/>
      <c r="S802" s="48">
        <v>1</v>
      </c>
      <c r="T802" s="48">
        <v>0</v>
      </c>
      <c r="U802" s="49">
        <v>0</v>
      </c>
      <c r="V802" s="49">
        <v>0.14285700000000001</v>
      </c>
      <c r="W802" s="49">
        <v>0</v>
      </c>
      <c r="X802" s="49">
        <v>0.65540500000000002</v>
      </c>
      <c r="Y802" s="49">
        <v>0</v>
      </c>
      <c r="Z802" s="49">
        <v>0</v>
      </c>
      <c r="AA802" s="91">
        <v>802</v>
      </c>
      <c r="AB802" s="91"/>
      <c r="AC802" s="92"/>
      <c r="AD802" s="66" t="s">
        <v>8298</v>
      </c>
      <c r="AE802" s="66">
        <v>163</v>
      </c>
      <c r="AF802" s="66">
        <v>1556</v>
      </c>
      <c r="AG802" s="66">
        <v>1750</v>
      </c>
      <c r="AH802" s="66">
        <v>722</v>
      </c>
      <c r="AI802" s="66"/>
      <c r="AJ802" s="66" t="s">
        <v>8361</v>
      </c>
      <c r="AK802" s="66" t="s">
        <v>2927</v>
      </c>
      <c r="AL802" s="66"/>
      <c r="AM802" s="66"/>
      <c r="AN802" s="68">
        <v>40883.51902777778</v>
      </c>
      <c r="AO802" s="66"/>
      <c r="AP802" s="66" t="b">
        <v>1</v>
      </c>
      <c r="AQ802" s="66" t="b">
        <v>0</v>
      </c>
      <c r="AR802" s="66" t="b">
        <v>1</v>
      </c>
      <c r="AS802" s="66" t="s">
        <v>297</v>
      </c>
      <c r="AT802" s="66">
        <v>96</v>
      </c>
      <c r="AU802" s="69" t="s">
        <v>409</v>
      </c>
      <c r="AV802" s="66" t="b">
        <v>0</v>
      </c>
      <c r="AW802" s="66" t="s">
        <v>423</v>
      </c>
      <c r="AX802" s="69" t="s">
        <v>8620</v>
      </c>
      <c r="AY802" s="66" t="s">
        <v>65</v>
      </c>
      <c r="AZ802" s="48"/>
      <c r="BA802" s="48"/>
      <c r="BB802" s="48"/>
      <c r="BC802" s="48"/>
      <c r="BD802" s="48"/>
      <c r="BE802" s="48"/>
      <c r="BF802" s="48"/>
      <c r="BG802" s="48"/>
      <c r="BH802" s="48"/>
      <c r="BI802" s="48"/>
      <c r="BJ802" s="117" t="s">
        <v>460</v>
      </c>
      <c r="BK802" s="120" t="str">
        <f>VLOOKUP(Vertices[[#This Row],[State]],'Sentiment Classification'!E:G,3,FALSE)</f>
        <v>South</v>
      </c>
      <c r="BL802" s="65" t="str">
        <f>REPLACE(INDEX(GroupVertices[Group], MATCH(Vertices[[#This Row],[Vertex]],GroupVertices[Vertex],0)),1,1,"")</f>
        <v>outh</v>
      </c>
    </row>
    <row r="803" spans="1:64" x14ac:dyDescent="0.25">
      <c r="A803" s="64" t="s">
        <v>7972</v>
      </c>
      <c r="B803" s="79"/>
      <c r="C803" s="79"/>
      <c r="D803" s="87"/>
      <c r="E803" s="104"/>
      <c r="F803" s="75" t="s">
        <v>8542</v>
      </c>
      <c r="G803" s="105"/>
      <c r="H803" s="77"/>
      <c r="I803" s="90"/>
      <c r="J803" s="106"/>
      <c r="K803" s="77" t="s">
        <v>8704</v>
      </c>
      <c r="L803" s="107"/>
      <c r="M803" s="101">
        <v>8967.037109375</v>
      </c>
      <c r="N803" s="101">
        <v>2761.92138671875</v>
      </c>
      <c r="O803" s="102"/>
      <c r="P803" s="103"/>
      <c r="Q803" s="103"/>
      <c r="R803" s="73"/>
      <c r="S803" s="48">
        <v>1</v>
      </c>
      <c r="T803" s="48">
        <v>0</v>
      </c>
      <c r="U803" s="49">
        <v>0</v>
      </c>
      <c r="V803" s="49">
        <v>0.14285700000000001</v>
      </c>
      <c r="W803" s="49">
        <v>0</v>
      </c>
      <c r="X803" s="49">
        <v>0.65540500000000002</v>
      </c>
      <c r="Y803" s="49">
        <v>0</v>
      </c>
      <c r="Z803" s="49">
        <v>0</v>
      </c>
      <c r="AA803" s="91">
        <v>803</v>
      </c>
      <c r="AB803" s="91"/>
      <c r="AC803" s="92"/>
      <c r="AD803" s="66" t="s">
        <v>8299</v>
      </c>
      <c r="AE803" s="66">
        <v>201</v>
      </c>
      <c r="AF803" s="66">
        <v>39655</v>
      </c>
      <c r="AG803" s="66">
        <v>17563</v>
      </c>
      <c r="AH803" s="66">
        <v>1080</v>
      </c>
      <c r="AI803" s="66">
        <v>19800</v>
      </c>
      <c r="AJ803" s="66" t="s">
        <v>8362</v>
      </c>
      <c r="AK803" s="66" t="s">
        <v>8397</v>
      </c>
      <c r="AL803" s="69" t="s">
        <v>8425</v>
      </c>
      <c r="AM803" s="66" t="s">
        <v>363</v>
      </c>
      <c r="AN803" s="68">
        <v>39958.603020833332</v>
      </c>
      <c r="AO803" s="69" t="s">
        <v>8483</v>
      </c>
      <c r="AP803" s="66" t="b">
        <v>0</v>
      </c>
      <c r="AQ803" s="66" t="b">
        <v>0</v>
      </c>
      <c r="AR803" s="66" t="b">
        <v>0</v>
      </c>
      <c r="AS803" s="66" t="s">
        <v>297</v>
      </c>
      <c r="AT803" s="66">
        <v>427</v>
      </c>
      <c r="AU803" s="69" t="s">
        <v>8504</v>
      </c>
      <c r="AV803" s="66" t="b">
        <v>1</v>
      </c>
      <c r="AW803" s="66" t="s">
        <v>423</v>
      </c>
      <c r="AX803" s="69" t="s">
        <v>8621</v>
      </c>
      <c r="AY803" s="66" t="s">
        <v>65</v>
      </c>
      <c r="AZ803" s="48"/>
      <c r="BA803" s="48"/>
      <c r="BB803" s="48"/>
      <c r="BC803" s="48"/>
      <c r="BD803" s="48"/>
      <c r="BE803" s="48"/>
      <c r="BF803" s="48"/>
      <c r="BG803" s="48"/>
      <c r="BH803" s="48"/>
      <c r="BI803" s="48"/>
      <c r="BJ803" s="117" t="s">
        <v>460</v>
      </c>
      <c r="BK803" s="120" t="str">
        <f>VLOOKUP(Vertices[[#This Row],[State]],'Sentiment Classification'!E:G,3,FALSE)</f>
        <v>South</v>
      </c>
      <c r="BL803" s="65" t="str">
        <f>REPLACE(INDEX(GroupVertices[Group], MATCH(Vertices[[#This Row],[Vertex]],GroupVertices[Vertex],0)),1,1,"")</f>
        <v>outh</v>
      </c>
    </row>
    <row r="804" spans="1:64" x14ac:dyDescent="0.25">
      <c r="A804" s="64" t="s">
        <v>7973</v>
      </c>
      <c r="B804" s="79"/>
      <c r="C804" s="79"/>
      <c r="D804" s="87"/>
      <c r="E804" s="104"/>
      <c r="F804" s="75" t="s">
        <v>8543</v>
      </c>
      <c r="G804" s="105"/>
      <c r="H804" s="77"/>
      <c r="I804" s="90"/>
      <c r="J804" s="106"/>
      <c r="K804" s="77" t="s">
        <v>8705</v>
      </c>
      <c r="L804" s="107"/>
      <c r="M804" s="101">
        <v>8833.318359375</v>
      </c>
      <c r="N804" s="101">
        <v>2038.6239013671875</v>
      </c>
      <c r="O804" s="102"/>
      <c r="P804" s="103"/>
      <c r="Q804" s="103"/>
      <c r="R804" s="73"/>
      <c r="S804" s="48">
        <v>1</v>
      </c>
      <c r="T804" s="48">
        <v>0</v>
      </c>
      <c r="U804" s="49">
        <v>0</v>
      </c>
      <c r="V804" s="49">
        <v>0.14285700000000001</v>
      </c>
      <c r="W804" s="49">
        <v>0</v>
      </c>
      <c r="X804" s="49">
        <v>0.65540500000000002</v>
      </c>
      <c r="Y804" s="49">
        <v>0</v>
      </c>
      <c r="Z804" s="49">
        <v>0</v>
      </c>
      <c r="AA804" s="91">
        <v>804</v>
      </c>
      <c r="AB804" s="91"/>
      <c r="AC804" s="92"/>
      <c r="AD804" s="66" t="s">
        <v>8300</v>
      </c>
      <c r="AE804" s="66">
        <v>322</v>
      </c>
      <c r="AF804" s="66">
        <v>3655</v>
      </c>
      <c r="AG804" s="66">
        <v>5404</v>
      </c>
      <c r="AH804" s="66">
        <v>1471</v>
      </c>
      <c r="AI804" s="66">
        <v>19800</v>
      </c>
      <c r="AJ804" s="66" t="s">
        <v>8363</v>
      </c>
      <c r="AK804" s="66" t="s">
        <v>2511</v>
      </c>
      <c r="AL804" s="69" t="s">
        <v>8426</v>
      </c>
      <c r="AM804" s="66" t="s">
        <v>390</v>
      </c>
      <c r="AN804" s="68">
        <v>40630.426041666666</v>
      </c>
      <c r="AO804" s="69" t="s">
        <v>8484</v>
      </c>
      <c r="AP804" s="66" t="b">
        <v>0</v>
      </c>
      <c r="AQ804" s="66" t="b">
        <v>0</v>
      </c>
      <c r="AR804" s="66" t="b">
        <v>1</v>
      </c>
      <c r="AS804" s="66" t="s">
        <v>297</v>
      </c>
      <c r="AT804" s="66">
        <v>214</v>
      </c>
      <c r="AU804" s="69" t="s">
        <v>8505</v>
      </c>
      <c r="AV804" s="66" t="b">
        <v>0</v>
      </c>
      <c r="AW804" s="66" t="s">
        <v>423</v>
      </c>
      <c r="AX804" s="69" t="s">
        <v>8622</v>
      </c>
      <c r="AY804" s="66" t="s">
        <v>65</v>
      </c>
      <c r="AZ804" s="48"/>
      <c r="BA804" s="48"/>
      <c r="BB804" s="48"/>
      <c r="BC804" s="48"/>
      <c r="BD804" s="48"/>
      <c r="BE804" s="48"/>
      <c r="BF804" s="48"/>
      <c r="BG804" s="48"/>
      <c r="BH804" s="48"/>
      <c r="BI804" s="48"/>
      <c r="BJ804" s="117" t="s">
        <v>460</v>
      </c>
      <c r="BK804" s="120" t="str">
        <f>VLOOKUP(Vertices[[#This Row],[State]],'Sentiment Classification'!E:G,3,FALSE)</f>
        <v>South</v>
      </c>
      <c r="BL804" s="65" t="str">
        <f>REPLACE(INDEX(GroupVertices[Group], MATCH(Vertices[[#This Row],[Vertex]],GroupVertices[Vertex],0)),1,1,"")</f>
        <v>outh</v>
      </c>
    </row>
    <row r="805" spans="1:64" x14ac:dyDescent="0.25">
      <c r="A805" s="64" t="s">
        <v>7974</v>
      </c>
      <c r="B805" s="79"/>
      <c r="C805" s="79"/>
      <c r="D805" s="87"/>
      <c r="E805" s="104"/>
      <c r="F805" s="75" t="s">
        <v>8544</v>
      </c>
      <c r="G805" s="105"/>
      <c r="H805" s="77"/>
      <c r="I805" s="90"/>
      <c r="J805" s="106"/>
      <c r="K805" s="77" t="s">
        <v>8706</v>
      </c>
      <c r="L805" s="107"/>
      <c r="M805" s="101">
        <v>9192.3671875</v>
      </c>
      <c r="N805" s="101">
        <v>1769.19677734375</v>
      </c>
      <c r="O805" s="102"/>
      <c r="P805" s="103"/>
      <c r="Q805" s="103"/>
      <c r="R805" s="73"/>
      <c r="S805" s="48">
        <v>1</v>
      </c>
      <c r="T805" s="48">
        <v>0</v>
      </c>
      <c r="U805" s="49">
        <v>0</v>
      </c>
      <c r="V805" s="49">
        <v>0.14285700000000001</v>
      </c>
      <c r="W805" s="49">
        <v>0</v>
      </c>
      <c r="X805" s="49">
        <v>0.65540500000000002</v>
      </c>
      <c r="Y805" s="49">
        <v>0</v>
      </c>
      <c r="Z805" s="49">
        <v>0</v>
      </c>
      <c r="AA805" s="91">
        <v>805</v>
      </c>
      <c r="AB805" s="91"/>
      <c r="AC805" s="92"/>
      <c r="AD805" s="66" t="s">
        <v>8301</v>
      </c>
      <c r="AE805" s="66">
        <v>234</v>
      </c>
      <c r="AF805" s="66">
        <v>1698443</v>
      </c>
      <c r="AG805" s="66">
        <v>2065</v>
      </c>
      <c r="AH805" s="66">
        <v>124</v>
      </c>
      <c r="AI805" s="66">
        <v>-25200</v>
      </c>
      <c r="AJ805" s="66" t="s">
        <v>8364</v>
      </c>
      <c r="AK805" s="66" t="s">
        <v>8398</v>
      </c>
      <c r="AL805" s="69" t="s">
        <v>8427</v>
      </c>
      <c r="AM805" s="66" t="s">
        <v>391</v>
      </c>
      <c r="AN805" s="68">
        <v>41532.582002314812</v>
      </c>
      <c r="AO805" s="69" t="s">
        <v>8485</v>
      </c>
      <c r="AP805" s="66" t="b">
        <v>0</v>
      </c>
      <c r="AQ805" s="66" t="b">
        <v>0</v>
      </c>
      <c r="AR805" s="66" t="b">
        <v>1</v>
      </c>
      <c r="AS805" s="66" t="s">
        <v>297</v>
      </c>
      <c r="AT805" s="66">
        <v>830</v>
      </c>
      <c r="AU805" s="69" t="s">
        <v>8506</v>
      </c>
      <c r="AV805" s="66" t="b">
        <v>1</v>
      </c>
      <c r="AW805" s="66" t="s">
        <v>423</v>
      </c>
      <c r="AX805" s="69" t="s">
        <v>8623</v>
      </c>
      <c r="AY805" s="66" t="s">
        <v>65</v>
      </c>
      <c r="AZ805" s="48"/>
      <c r="BA805" s="48"/>
      <c r="BB805" s="48"/>
      <c r="BC805" s="48"/>
      <c r="BD805" s="48"/>
      <c r="BE805" s="48"/>
      <c r="BF805" s="48"/>
      <c r="BG805" s="48"/>
      <c r="BH805" s="48"/>
      <c r="BI805" s="48"/>
      <c r="BJ805" s="117" t="s">
        <v>460</v>
      </c>
      <c r="BK805" s="120" t="str">
        <f>VLOOKUP(Vertices[[#This Row],[State]],'Sentiment Classification'!E:G,3,FALSE)</f>
        <v>South</v>
      </c>
      <c r="BL805" s="65" t="str">
        <f>REPLACE(INDEX(GroupVertices[Group], MATCH(Vertices[[#This Row],[Vertex]],GroupVertices[Vertex],0)),1,1,"")</f>
        <v>outh</v>
      </c>
    </row>
    <row r="806" spans="1:64" x14ac:dyDescent="0.25">
      <c r="A806" s="64" t="s">
        <v>7937</v>
      </c>
      <c r="B806" s="79"/>
      <c r="C806" s="79"/>
      <c r="D806" s="87"/>
      <c r="E806" s="104"/>
      <c r="F806" s="75" t="s">
        <v>418</v>
      </c>
      <c r="G806" s="105"/>
      <c r="H806" s="77"/>
      <c r="I806" s="90"/>
      <c r="J806" s="106"/>
      <c r="K806" s="77" t="s">
        <v>8707</v>
      </c>
      <c r="L806" s="107"/>
      <c r="M806" s="101">
        <v>6151.8203125</v>
      </c>
      <c r="N806" s="101">
        <v>8822.0380859375</v>
      </c>
      <c r="O806" s="102"/>
      <c r="P806" s="103"/>
      <c r="Q806" s="103"/>
      <c r="R806" s="73"/>
      <c r="S806" s="48"/>
      <c r="T806" s="48"/>
      <c r="U806" s="49"/>
      <c r="V806" s="49"/>
      <c r="W806" s="49"/>
      <c r="X806" s="49"/>
      <c r="Y806" s="49"/>
      <c r="Z806" s="49"/>
      <c r="AA806" s="91">
        <v>806</v>
      </c>
      <c r="AB806" s="91"/>
      <c r="AC806" s="92"/>
      <c r="AD806" s="66" t="s">
        <v>8302</v>
      </c>
      <c r="AE806" s="66">
        <v>23</v>
      </c>
      <c r="AF806" s="66">
        <v>2</v>
      </c>
      <c r="AG806" s="66">
        <v>5</v>
      </c>
      <c r="AH806" s="66">
        <v>0</v>
      </c>
      <c r="AI806" s="66"/>
      <c r="AJ806" s="66" t="s">
        <v>8365</v>
      </c>
      <c r="AK806" s="66" t="s">
        <v>8399</v>
      </c>
      <c r="AL806" s="66"/>
      <c r="AM806" s="66"/>
      <c r="AN806" s="68">
        <v>42240.51290509259</v>
      </c>
      <c r="AO806" s="66"/>
      <c r="AP806" s="66" t="b">
        <v>1</v>
      </c>
      <c r="AQ806" s="66" t="b">
        <v>1</v>
      </c>
      <c r="AR806" s="66" t="b">
        <v>0</v>
      </c>
      <c r="AS806" s="66" t="s">
        <v>297</v>
      </c>
      <c r="AT806" s="66">
        <v>0</v>
      </c>
      <c r="AU806" s="69" t="s">
        <v>409</v>
      </c>
      <c r="AV806" s="66" t="b">
        <v>0</v>
      </c>
      <c r="AW806" s="66" t="s">
        <v>423</v>
      </c>
      <c r="AX806" s="69" t="s">
        <v>8624</v>
      </c>
      <c r="AY806" s="66" t="s">
        <v>66</v>
      </c>
      <c r="AZ806" s="48"/>
      <c r="BA806" s="48"/>
      <c r="BB806" s="48"/>
      <c r="BC806" s="48"/>
      <c r="BD806" s="48"/>
      <c r="BE806" s="48"/>
      <c r="BF806" s="118"/>
      <c r="BG806" s="118"/>
      <c r="BH806" s="118"/>
      <c r="BI806" s="118"/>
      <c r="BJ806" s="117" t="s">
        <v>460</v>
      </c>
      <c r="BK806" s="120" t="str">
        <f>VLOOKUP(Vertices[[#This Row],[State]],'Sentiment Classification'!E:G,3,FALSE)</f>
        <v>South</v>
      </c>
      <c r="BL806" s="65" t="s">
        <v>9473</v>
      </c>
    </row>
    <row r="807" spans="1:64" x14ac:dyDescent="0.25">
      <c r="A807" s="64" t="s">
        <v>7975</v>
      </c>
      <c r="B807" s="79"/>
      <c r="C807" s="79"/>
      <c r="D807" s="87"/>
      <c r="E807" s="104"/>
      <c r="F807" s="75" t="s">
        <v>8545</v>
      </c>
      <c r="G807" s="105"/>
      <c r="H807" s="77"/>
      <c r="I807" s="90"/>
      <c r="J807" s="106"/>
      <c r="K807" s="77" t="s">
        <v>8708</v>
      </c>
      <c r="L807" s="107"/>
      <c r="M807" s="101">
        <v>8994.439453125</v>
      </c>
      <c r="N807" s="101">
        <v>2564.78515625</v>
      </c>
      <c r="O807" s="102"/>
      <c r="P807" s="103"/>
      <c r="Q807" s="103"/>
      <c r="R807" s="73"/>
      <c r="S807" s="48">
        <v>1</v>
      </c>
      <c r="T807" s="48">
        <v>0</v>
      </c>
      <c r="U807" s="49">
        <v>0</v>
      </c>
      <c r="V807" s="49">
        <v>1.4840000000000001E-3</v>
      </c>
      <c r="W807" s="49">
        <v>9.9700000000000006E-4</v>
      </c>
      <c r="X807" s="49">
        <v>0.48002499999999998</v>
      </c>
      <c r="Y807" s="49">
        <v>0</v>
      </c>
      <c r="Z807" s="49">
        <v>0</v>
      </c>
      <c r="AA807" s="91">
        <v>807</v>
      </c>
      <c r="AB807" s="91"/>
      <c r="AC807" s="92"/>
      <c r="AD807" s="66" t="s">
        <v>8303</v>
      </c>
      <c r="AE807" s="66">
        <v>396</v>
      </c>
      <c r="AF807" s="66">
        <v>229</v>
      </c>
      <c r="AG807" s="66">
        <v>2018</v>
      </c>
      <c r="AH807" s="66">
        <v>1062</v>
      </c>
      <c r="AI807" s="66"/>
      <c r="AJ807" s="66" t="s">
        <v>8366</v>
      </c>
      <c r="AK807" s="66"/>
      <c r="AL807" s="66"/>
      <c r="AM807" s="66"/>
      <c r="AN807" s="68">
        <v>41995.689814814818</v>
      </c>
      <c r="AO807" s="69" t="s">
        <v>8486</v>
      </c>
      <c r="AP807" s="66" t="b">
        <v>0</v>
      </c>
      <c r="AQ807" s="66" t="b">
        <v>0</v>
      </c>
      <c r="AR807" s="66" t="b">
        <v>0</v>
      </c>
      <c r="AS807" s="66" t="s">
        <v>297</v>
      </c>
      <c r="AT807" s="66">
        <v>3</v>
      </c>
      <c r="AU807" s="69" t="s">
        <v>409</v>
      </c>
      <c r="AV807" s="66" t="b">
        <v>0</v>
      </c>
      <c r="AW807" s="66" t="s">
        <v>423</v>
      </c>
      <c r="AX807" s="69" t="s">
        <v>8625</v>
      </c>
      <c r="AY807" s="66" t="s">
        <v>65</v>
      </c>
      <c r="AZ807" s="48"/>
      <c r="BA807" s="48"/>
      <c r="BB807" s="48"/>
      <c r="BC807" s="48"/>
      <c r="BD807" s="48"/>
      <c r="BE807" s="48"/>
      <c r="BF807" s="48"/>
      <c r="BG807" s="48"/>
      <c r="BH807" s="48"/>
      <c r="BI807" s="48"/>
      <c r="BJ807" s="117" t="s">
        <v>460</v>
      </c>
      <c r="BK807" s="120" t="str">
        <f>VLOOKUP(Vertices[[#This Row],[State]],'Sentiment Classification'!E:G,3,FALSE)</f>
        <v>South</v>
      </c>
      <c r="BL807" s="65" t="str">
        <f>REPLACE(INDEX(GroupVertices[Group], MATCH(Vertices[[#This Row],[Vertex]],GroupVertices[Vertex],0)),1,1,"")</f>
        <v>outh</v>
      </c>
    </row>
    <row r="808" spans="1:64" x14ac:dyDescent="0.25">
      <c r="A808" s="64" t="s">
        <v>7938</v>
      </c>
      <c r="B808" s="79"/>
      <c r="C808" s="79"/>
      <c r="D808" s="87"/>
      <c r="E808" s="104"/>
      <c r="F808" s="75" t="s">
        <v>8546</v>
      </c>
      <c r="G808" s="105"/>
      <c r="H808" s="77"/>
      <c r="I808" s="90"/>
      <c r="J808" s="106"/>
      <c r="K808" s="77" t="s">
        <v>8709</v>
      </c>
      <c r="L808" s="107"/>
      <c r="M808" s="101">
        <v>8945.5224609375</v>
      </c>
      <c r="N808" s="101">
        <v>2651.866455078125</v>
      </c>
      <c r="O808" s="102"/>
      <c r="P808" s="103"/>
      <c r="Q808" s="103"/>
      <c r="R808" s="73"/>
      <c r="S808" s="48">
        <v>1</v>
      </c>
      <c r="T808" s="48">
        <v>1</v>
      </c>
      <c r="U808" s="49">
        <v>0</v>
      </c>
      <c r="V808" s="49">
        <v>1</v>
      </c>
      <c r="W808" s="49">
        <v>0</v>
      </c>
      <c r="X808" s="49">
        <v>0.99999899999999997</v>
      </c>
      <c r="Y808" s="49">
        <v>0</v>
      </c>
      <c r="Z808" s="49">
        <v>1</v>
      </c>
      <c r="AA808" s="91">
        <v>808</v>
      </c>
      <c r="AB808" s="91"/>
      <c r="AC808" s="92"/>
      <c r="AD808" s="66" t="s">
        <v>8304</v>
      </c>
      <c r="AE808" s="66">
        <v>269</v>
      </c>
      <c r="AF808" s="66">
        <v>219</v>
      </c>
      <c r="AG808" s="66">
        <v>2791</v>
      </c>
      <c r="AH808" s="66">
        <v>12504</v>
      </c>
      <c r="AI808" s="66"/>
      <c r="AJ808" s="66" t="s">
        <v>8367</v>
      </c>
      <c r="AK808" s="66" t="s">
        <v>8400</v>
      </c>
      <c r="AL808" s="66"/>
      <c r="AM808" s="66"/>
      <c r="AN808" s="68">
        <v>42060.410902777781</v>
      </c>
      <c r="AO808" s="69" t="s">
        <v>8487</v>
      </c>
      <c r="AP808" s="66" t="b">
        <v>0</v>
      </c>
      <c r="AQ808" s="66" t="b">
        <v>0</v>
      </c>
      <c r="AR808" s="66" t="b">
        <v>1</v>
      </c>
      <c r="AS808" s="66" t="s">
        <v>297</v>
      </c>
      <c r="AT808" s="66">
        <v>1</v>
      </c>
      <c r="AU808" s="69" t="s">
        <v>660</v>
      </c>
      <c r="AV808" s="66" t="b">
        <v>0</v>
      </c>
      <c r="AW808" s="66" t="s">
        <v>423</v>
      </c>
      <c r="AX808" s="69" t="s">
        <v>8626</v>
      </c>
      <c r="AY808" s="66" t="s">
        <v>66</v>
      </c>
      <c r="AZ808" s="48"/>
      <c r="BA808" s="48"/>
      <c r="BB808" s="48"/>
      <c r="BC808" s="48"/>
      <c r="BD808" s="48"/>
      <c r="BE808" s="48"/>
      <c r="BF808" s="118" t="s">
        <v>9094</v>
      </c>
      <c r="BG808" s="118" t="s">
        <v>9094</v>
      </c>
      <c r="BH808" s="118" t="s">
        <v>9423</v>
      </c>
      <c r="BI808" s="118" t="s">
        <v>9423</v>
      </c>
      <c r="BJ808" s="117" t="s">
        <v>460</v>
      </c>
      <c r="BK808" s="120" t="str">
        <f>VLOOKUP(Vertices[[#This Row],[State]],'Sentiment Classification'!E:G,3,FALSE)</f>
        <v>South</v>
      </c>
      <c r="BL808" s="65" t="str">
        <f>REPLACE(INDEX(GroupVertices[Group], MATCH(Vertices[[#This Row],[Vertex]],GroupVertices[Vertex],0)),1,1,"")</f>
        <v>outh</v>
      </c>
    </row>
    <row r="809" spans="1:64" x14ac:dyDescent="0.25">
      <c r="A809" s="80" t="s">
        <v>7939</v>
      </c>
      <c r="B809" s="86"/>
      <c r="C809" s="86"/>
      <c r="D809" s="94"/>
      <c r="E809" s="96"/>
      <c r="F809" s="76" t="s">
        <v>8078</v>
      </c>
      <c r="G809" s="86"/>
      <c r="H809" s="78"/>
      <c r="I809" s="97"/>
      <c r="J809" s="97"/>
      <c r="K809" s="78" t="s">
        <v>8710</v>
      </c>
      <c r="L809" s="108"/>
      <c r="M809" s="109">
        <v>8919.2255859375</v>
      </c>
      <c r="N809" s="109">
        <v>2175.219482421875</v>
      </c>
      <c r="O809" s="110"/>
      <c r="P809" s="111"/>
      <c r="Q809" s="111"/>
      <c r="R809" s="74"/>
      <c r="S809" s="48">
        <v>1</v>
      </c>
      <c r="T809" s="48">
        <v>1</v>
      </c>
      <c r="U809" s="49">
        <v>0</v>
      </c>
      <c r="V809" s="49">
        <v>1</v>
      </c>
      <c r="W809" s="49">
        <v>0</v>
      </c>
      <c r="X809" s="49">
        <v>0.99999899999999997</v>
      </c>
      <c r="Y809" s="49">
        <v>0</v>
      </c>
      <c r="Z809" s="49">
        <v>1</v>
      </c>
      <c r="AA809" s="112">
        <v>809</v>
      </c>
      <c r="AB809" s="112"/>
      <c r="AC809" s="99"/>
      <c r="AD809" s="81" t="s">
        <v>8305</v>
      </c>
      <c r="AE809" s="81">
        <v>49</v>
      </c>
      <c r="AF809" s="81">
        <v>659</v>
      </c>
      <c r="AG809" s="81">
        <v>23167</v>
      </c>
      <c r="AH809" s="81">
        <v>35458</v>
      </c>
      <c r="AI809" s="81"/>
      <c r="AJ809" s="81" t="s">
        <v>8368</v>
      </c>
      <c r="AK809" s="81" t="s">
        <v>365</v>
      </c>
      <c r="AL809" s="81"/>
      <c r="AM809" s="81"/>
      <c r="AN809" s="83">
        <v>42552.851759259262</v>
      </c>
      <c r="AO809" s="84" t="s">
        <v>8488</v>
      </c>
      <c r="AP809" s="81" t="b">
        <v>1</v>
      </c>
      <c r="AQ809" s="81" t="b">
        <v>0</v>
      </c>
      <c r="AR809" s="81" t="b">
        <v>1</v>
      </c>
      <c r="AS809" s="81" t="s">
        <v>297</v>
      </c>
      <c r="AT809" s="81">
        <v>2</v>
      </c>
      <c r="AU809" s="81"/>
      <c r="AV809" s="81" t="b">
        <v>0</v>
      </c>
      <c r="AW809" s="81" t="s">
        <v>423</v>
      </c>
      <c r="AX809" s="84" t="s">
        <v>8627</v>
      </c>
      <c r="AY809" s="81" t="s">
        <v>66</v>
      </c>
      <c r="AZ809" s="48"/>
      <c r="BA809" s="48"/>
      <c r="BB809" s="48"/>
      <c r="BC809" s="48"/>
      <c r="BD809" s="48"/>
      <c r="BE809" s="48"/>
      <c r="BF809" s="118" t="s">
        <v>9095</v>
      </c>
      <c r="BG809" s="118" t="s">
        <v>9095</v>
      </c>
      <c r="BH809" s="118" t="s">
        <v>9424</v>
      </c>
      <c r="BI809" s="118" t="s">
        <v>9424</v>
      </c>
      <c r="BJ809" s="117" t="s">
        <v>460</v>
      </c>
      <c r="BK809" s="120" t="str">
        <f>VLOOKUP(Vertices[[#This Row],[State]],'Sentiment Classification'!E:G,3,FALSE)</f>
        <v>South</v>
      </c>
      <c r="BL809" s="65" t="str">
        <f>REPLACE(INDEX(GroupVertices[Group], MATCH(Vertices[[#This Row],[Vertex]],GroupVertices[Vertex],0)),1,1,"")</f>
        <v>outh</v>
      </c>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809"/>
    <dataValidation allowBlank="1" errorTitle="Invalid Vertex Visibility" error="You have entered an unrecognized vertex visibility.  Try selecting from the drop-down list instead." sqref="BJ3"/>
    <dataValidation allowBlank="1" showErrorMessage="1" sqref="BJ2"/>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809">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809"/>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809"/>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809"/>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809"/>
    <dataValidation allowBlank="1" showInputMessage="1" errorTitle="Invalid Vertex Image Key" promptTitle="Vertex Tooltip" prompt="Enter optional text that will pop up when the mouse is hovered over the vertex." sqref="K3:K809"/>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809"/>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809">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809"/>
    <dataValidation allowBlank="1" showInputMessage="1" promptTitle="Vertex Label Fill Color" prompt="To select an optional fill color for the Label shape, right-click and select Select Color on the right-click menu." sqref="I3:I809"/>
    <dataValidation allowBlank="1" showInputMessage="1" errorTitle="Invalid Vertex Image Key" promptTitle="Vertex Image File" prompt="Enter the path to an image file.  Hover over the column header for examples." sqref="F3:F809"/>
    <dataValidation allowBlank="1" showInputMessage="1" promptTitle="Vertex Color" prompt="To select an optional vertex color, right-click and select Select Color on the right-click menu." sqref="B3:B809"/>
    <dataValidation allowBlank="1" showInputMessage="1" errorTitle="Invalid Vertex Opacity" error="The optional vertex opacity must be a whole number between 0 and 10." promptTitle="Vertex Opacity" prompt="Enter an optional vertex opacity between 0 (transparent) and 100 (opaque)." sqref="E3:E809"/>
    <dataValidation type="list" allowBlank="1" showInputMessage="1" showErrorMessage="1" errorTitle="Invalid Vertex Shape" error="You have entered an invalid vertex shape.  Try selecting from the drop-down list instead." promptTitle="Vertex Shape" prompt="Select an optional vertex shape." sqref="C3:C809">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809"/>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809">
      <formula1>ValidVertexLabelPositions</formula1>
    </dataValidation>
    <dataValidation allowBlank="1" showInputMessage="1" showErrorMessage="1" promptTitle="Vertex Name" prompt="Enter the name of the vertex." sqref="A3:A809"/>
  </dataValidations>
  <hyperlinks>
    <hyperlink ref="AL4" r:id="rId1"/>
    <hyperlink ref="AO4" r:id="rId2"/>
    <hyperlink ref="AU4" r:id="rId3"/>
    <hyperlink ref="F3" r:id="rId4"/>
    <hyperlink ref="F4" r:id="rId5"/>
    <hyperlink ref="AX3" r:id="rId6"/>
    <hyperlink ref="AX4" r:id="rId7"/>
    <hyperlink ref="AJ6" r:id="rId8"/>
    <hyperlink ref="AL6" r:id="rId9"/>
    <hyperlink ref="AL8" r:id="rId10"/>
    <hyperlink ref="AL9" r:id="rId11"/>
    <hyperlink ref="AL10" r:id="rId12"/>
    <hyperlink ref="AL11" r:id="rId13"/>
    <hyperlink ref="AL13" r:id="rId14"/>
    <hyperlink ref="AL15" r:id="rId15"/>
    <hyperlink ref="AL18" r:id="rId16"/>
    <hyperlink ref="AO6" r:id="rId17"/>
    <hyperlink ref="AO7" r:id="rId18"/>
    <hyperlink ref="AO8" r:id="rId19"/>
    <hyperlink ref="AO9" r:id="rId20"/>
    <hyperlink ref="AO10" r:id="rId21"/>
    <hyperlink ref="AO11" r:id="rId22"/>
    <hyperlink ref="AO12" r:id="rId23"/>
    <hyperlink ref="AO13" r:id="rId24"/>
    <hyperlink ref="AO15" r:id="rId25"/>
    <hyperlink ref="AO16" r:id="rId26"/>
    <hyperlink ref="AO17" r:id="rId27"/>
    <hyperlink ref="AO18" r:id="rId28"/>
    <hyperlink ref="AU6" r:id="rId29"/>
    <hyperlink ref="AU7" r:id="rId30"/>
    <hyperlink ref="AU8" r:id="rId31"/>
    <hyperlink ref="AU9" r:id="rId32"/>
    <hyperlink ref="AU10" r:id="rId33"/>
    <hyperlink ref="AU11" r:id="rId34"/>
    <hyperlink ref="AU12" r:id="rId35"/>
    <hyperlink ref="AU13" r:id="rId36"/>
    <hyperlink ref="AU14" r:id="rId37"/>
    <hyperlink ref="AU16" r:id="rId38"/>
    <hyperlink ref="AU17" r:id="rId39"/>
    <hyperlink ref="AU18" r:id="rId40"/>
    <hyperlink ref="F5" r:id="rId41"/>
    <hyperlink ref="F6" r:id="rId42"/>
    <hyperlink ref="F7" r:id="rId43"/>
    <hyperlink ref="F8" r:id="rId44"/>
    <hyperlink ref="F9" r:id="rId45"/>
    <hyperlink ref="F10" r:id="rId46"/>
    <hyperlink ref="F11" r:id="rId47"/>
    <hyperlink ref="F12" r:id="rId48"/>
    <hyperlink ref="F13" r:id="rId49"/>
    <hyperlink ref="F14" r:id="rId50"/>
    <hyperlink ref="F15" r:id="rId51"/>
    <hyperlink ref="F16" r:id="rId52"/>
    <hyperlink ref="F17" r:id="rId53"/>
    <hyperlink ref="F18" r:id="rId54"/>
    <hyperlink ref="AX5" r:id="rId55"/>
    <hyperlink ref="AX6" r:id="rId56"/>
    <hyperlink ref="AX7" r:id="rId57"/>
    <hyperlink ref="AX8" r:id="rId58"/>
    <hyperlink ref="AX9" r:id="rId59"/>
    <hyperlink ref="AX10" r:id="rId60"/>
    <hyperlink ref="AX11" r:id="rId61"/>
    <hyperlink ref="AX12" r:id="rId62"/>
    <hyperlink ref="AX13" r:id="rId63"/>
    <hyperlink ref="AX14" r:id="rId64"/>
    <hyperlink ref="AX15" r:id="rId65"/>
    <hyperlink ref="AX16" r:id="rId66"/>
    <hyperlink ref="AX17" r:id="rId67"/>
    <hyperlink ref="AX18" r:id="rId68"/>
    <hyperlink ref="AL19" r:id="rId69"/>
    <hyperlink ref="AL20" r:id="rId70"/>
    <hyperlink ref="AL21" r:id="rId71"/>
    <hyperlink ref="AL22" r:id="rId72"/>
    <hyperlink ref="AL29" r:id="rId73"/>
    <hyperlink ref="AL33" r:id="rId74"/>
    <hyperlink ref="AL35" r:id="rId75"/>
    <hyperlink ref="AL37" r:id="rId76"/>
    <hyperlink ref="AL41" r:id="rId77"/>
    <hyperlink ref="AO19" r:id="rId78"/>
    <hyperlink ref="AO20" r:id="rId79"/>
    <hyperlink ref="AO21" r:id="rId80"/>
    <hyperlink ref="AO22" r:id="rId81"/>
    <hyperlink ref="AO23" r:id="rId82"/>
    <hyperlink ref="AO24" r:id="rId83"/>
    <hyperlink ref="AO25" r:id="rId84"/>
    <hyperlink ref="AO26" r:id="rId85"/>
    <hyperlink ref="AO29" r:id="rId86"/>
    <hyperlink ref="AO30" r:id="rId87"/>
    <hyperlink ref="AO32" r:id="rId88"/>
    <hyperlink ref="AO33" r:id="rId89"/>
    <hyperlink ref="AO34" r:id="rId90"/>
    <hyperlink ref="AO35" r:id="rId91"/>
    <hyperlink ref="AO36" r:id="rId92"/>
    <hyperlink ref="AO37" r:id="rId93"/>
    <hyperlink ref="AO39" r:id="rId94"/>
    <hyperlink ref="AO40" r:id="rId95"/>
    <hyperlink ref="AO41" r:id="rId96"/>
    <hyperlink ref="AU19" r:id="rId97"/>
    <hyperlink ref="AU20" r:id="rId98"/>
    <hyperlink ref="AU21" r:id="rId99"/>
    <hyperlink ref="AU22" r:id="rId100"/>
    <hyperlink ref="AU24" r:id="rId101"/>
    <hyperlink ref="AU26" r:id="rId102"/>
    <hyperlink ref="AU29" r:id="rId103"/>
    <hyperlink ref="AU30" r:id="rId104"/>
    <hyperlink ref="AU31" r:id="rId105"/>
    <hyperlink ref="AU32" r:id="rId106"/>
    <hyperlink ref="AU33" r:id="rId107"/>
    <hyperlink ref="AU34" r:id="rId108"/>
    <hyperlink ref="AU35" r:id="rId109"/>
    <hyperlink ref="AU37" r:id="rId110"/>
    <hyperlink ref="AU39" r:id="rId111"/>
    <hyperlink ref="AU41" r:id="rId112"/>
    <hyperlink ref="F19" r:id="rId113"/>
    <hyperlink ref="F20" r:id="rId114"/>
    <hyperlink ref="F21" r:id="rId115"/>
    <hyperlink ref="F22" r:id="rId116"/>
    <hyperlink ref="F23" r:id="rId117"/>
    <hyperlink ref="F24" r:id="rId118"/>
    <hyperlink ref="F25" r:id="rId119"/>
    <hyperlink ref="F26" r:id="rId120"/>
    <hyperlink ref="F27" r:id="rId121"/>
    <hyperlink ref="F28" r:id="rId122"/>
    <hyperlink ref="F29" r:id="rId123"/>
    <hyperlink ref="F30" r:id="rId124"/>
    <hyperlink ref="F31" r:id="rId125"/>
    <hyperlink ref="F32" r:id="rId126"/>
    <hyperlink ref="F33" r:id="rId127"/>
    <hyperlink ref="F34" r:id="rId128"/>
    <hyperlink ref="F35" r:id="rId129"/>
    <hyperlink ref="F36" r:id="rId130"/>
    <hyperlink ref="F37" r:id="rId131"/>
    <hyperlink ref="F38" r:id="rId132"/>
    <hyperlink ref="F39" r:id="rId133"/>
    <hyperlink ref="F40" r:id="rId134"/>
    <hyperlink ref="F41" r:id="rId135"/>
    <hyperlink ref="AX19" r:id="rId136"/>
    <hyperlink ref="AX20" r:id="rId137"/>
    <hyperlink ref="AX21" r:id="rId138"/>
    <hyperlink ref="AX22" r:id="rId139"/>
    <hyperlink ref="AX23" r:id="rId140"/>
    <hyperlink ref="AX24" r:id="rId141"/>
    <hyperlink ref="AX25" r:id="rId142"/>
    <hyperlink ref="AX26" r:id="rId143"/>
    <hyperlink ref="AX27" r:id="rId144"/>
    <hyperlink ref="AX28" r:id="rId145"/>
    <hyperlink ref="AX29" r:id="rId146"/>
    <hyperlink ref="AX30" r:id="rId147"/>
    <hyperlink ref="AX31" r:id="rId148"/>
    <hyperlink ref="AX32" r:id="rId149"/>
    <hyperlink ref="AX33" r:id="rId150"/>
    <hyperlink ref="AX34" r:id="rId151"/>
    <hyperlink ref="AX35" r:id="rId152"/>
    <hyperlink ref="AX36" r:id="rId153"/>
    <hyperlink ref="AX37" r:id="rId154"/>
    <hyperlink ref="AX38" r:id="rId155"/>
    <hyperlink ref="AX39" r:id="rId156"/>
    <hyperlink ref="AX40" r:id="rId157"/>
    <hyperlink ref="AX41" r:id="rId158"/>
    <hyperlink ref="AL43" r:id="rId159"/>
    <hyperlink ref="AL45" r:id="rId160"/>
    <hyperlink ref="AL50" r:id="rId161"/>
    <hyperlink ref="AL54" r:id="rId162"/>
    <hyperlink ref="AL55" r:id="rId163"/>
    <hyperlink ref="AL59" r:id="rId164"/>
    <hyperlink ref="AL61" r:id="rId165"/>
    <hyperlink ref="AL71" r:id="rId166"/>
    <hyperlink ref="AL74" r:id="rId167"/>
    <hyperlink ref="AL76" r:id="rId168"/>
    <hyperlink ref="AL80" r:id="rId169"/>
    <hyperlink ref="AL82" r:id="rId170"/>
    <hyperlink ref="AL83" r:id="rId171"/>
    <hyperlink ref="AL87" r:id="rId172"/>
    <hyperlink ref="AL90" r:id="rId173"/>
    <hyperlink ref="AL93" r:id="rId174"/>
    <hyperlink ref="AL94" r:id="rId175"/>
    <hyperlink ref="AL95" r:id="rId176"/>
    <hyperlink ref="AL96" r:id="rId177"/>
    <hyperlink ref="AL98" r:id="rId178"/>
    <hyperlink ref="AL103" r:id="rId179"/>
    <hyperlink ref="AO42" r:id="rId180"/>
    <hyperlink ref="AO43" r:id="rId181"/>
    <hyperlink ref="AO45" r:id="rId182"/>
    <hyperlink ref="AO46" r:id="rId183"/>
    <hyperlink ref="AO47" r:id="rId184"/>
    <hyperlink ref="AO48" r:id="rId185"/>
    <hyperlink ref="AO49" r:id="rId186"/>
    <hyperlink ref="AO50" r:id="rId187"/>
    <hyperlink ref="AO51" r:id="rId188"/>
    <hyperlink ref="AO53" r:id="rId189"/>
    <hyperlink ref="AO54" r:id="rId190"/>
    <hyperlink ref="AO55" r:id="rId191"/>
    <hyperlink ref="AO57" r:id="rId192"/>
    <hyperlink ref="AO59" r:id="rId193"/>
    <hyperlink ref="AO60" r:id="rId194"/>
    <hyperlink ref="AO61" r:id="rId195"/>
    <hyperlink ref="AO62" r:id="rId196"/>
    <hyperlink ref="AO64" r:id="rId197"/>
    <hyperlink ref="AO65" r:id="rId198"/>
    <hyperlink ref="AO67" r:id="rId199"/>
    <hyperlink ref="AO69" r:id="rId200"/>
    <hyperlink ref="AO70" r:id="rId201"/>
    <hyperlink ref="AO71" r:id="rId202"/>
    <hyperlink ref="AO72" r:id="rId203"/>
    <hyperlink ref="AO74" r:id="rId204"/>
    <hyperlink ref="AO76" r:id="rId205"/>
    <hyperlink ref="AO78" r:id="rId206"/>
    <hyperlink ref="AO79" r:id="rId207"/>
    <hyperlink ref="AO80" r:id="rId208"/>
    <hyperlink ref="AO81" r:id="rId209"/>
    <hyperlink ref="AO82" r:id="rId210"/>
    <hyperlink ref="AO83" r:id="rId211"/>
    <hyperlink ref="AO85" r:id="rId212"/>
    <hyperlink ref="AO86" r:id="rId213"/>
    <hyperlink ref="AO87" r:id="rId214"/>
    <hyperlink ref="AO90" r:id="rId215"/>
    <hyperlink ref="AO92" r:id="rId216"/>
    <hyperlink ref="AO93" r:id="rId217"/>
    <hyperlink ref="AO94" r:id="rId218"/>
    <hyperlink ref="AO95" r:id="rId219"/>
    <hyperlink ref="AO96" r:id="rId220"/>
    <hyperlink ref="AO97" r:id="rId221"/>
    <hyperlink ref="AO98" r:id="rId222"/>
    <hyperlink ref="AO100" r:id="rId223"/>
    <hyperlink ref="AO101" r:id="rId224"/>
    <hyperlink ref="AO102" r:id="rId225"/>
    <hyperlink ref="AO103" r:id="rId226"/>
    <hyperlink ref="AO104" r:id="rId227"/>
    <hyperlink ref="AO105" r:id="rId228"/>
    <hyperlink ref="AO106" r:id="rId229"/>
    <hyperlink ref="AU43" r:id="rId230"/>
    <hyperlink ref="AU45" r:id="rId231"/>
    <hyperlink ref="AU49" r:id="rId232"/>
    <hyperlink ref="AU50" r:id="rId233"/>
    <hyperlink ref="AU52" r:id="rId234"/>
    <hyperlink ref="AU54" r:id="rId235"/>
    <hyperlink ref="AU55" r:id="rId236"/>
    <hyperlink ref="AU56" r:id="rId237"/>
    <hyperlink ref="AU57" r:id="rId238"/>
    <hyperlink ref="AU59" r:id="rId239"/>
    <hyperlink ref="AU61" r:id="rId240"/>
    <hyperlink ref="AU63" r:id="rId241"/>
    <hyperlink ref="AU64" r:id="rId242"/>
    <hyperlink ref="AU66" r:id="rId243"/>
    <hyperlink ref="AU69" r:id="rId244"/>
    <hyperlink ref="AU70" r:id="rId245"/>
    <hyperlink ref="AU71" r:id="rId246"/>
    <hyperlink ref="AU72" r:id="rId247"/>
    <hyperlink ref="AU73" r:id="rId248"/>
    <hyperlink ref="AU75" r:id="rId249"/>
    <hyperlink ref="AU76" r:id="rId250"/>
    <hyperlink ref="AU77" r:id="rId251"/>
    <hyperlink ref="AU78" r:id="rId252"/>
    <hyperlink ref="AU79" r:id="rId253"/>
    <hyperlink ref="AU80" r:id="rId254"/>
    <hyperlink ref="AU81" r:id="rId255"/>
    <hyperlink ref="AU82" r:id="rId256"/>
    <hyperlink ref="AU83" r:id="rId257"/>
    <hyperlink ref="AU86" r:id="rId258"/>
    <hyperlink ref="AU87" r:id="rId259"/>
    <hyperlink ref="AU89" r:id="rId260"/>
    <hyperlink ref="AU90" r:id="rId261"/>
    <hyperlink ref="AU92" r:id="rId262"/>
    <hyperlink ref="AU94" r:id="rId263"/>
    <hyperlink ref="AU95" r:id="rId264"/>
    <hyperlink ref="AU96" r:id="rId265"/>
    <hyperlink ref="AU98" r:id="rId266"/>
    <hyperlink ref="AU99" r:id="rId267"/>
    <hyperlink ref="AU100" r:id="rId268"/>
    <hyperlink ref="AU102" r:id="rId269"/>
    <hyperlink ref="AU103" r:id="rId270"/>
    <hyperlink ref="AU105" r:id="rId271"/>
    <hyperlink ref="AU106" r:id="rId272"/>
    <hyperlink ref="F42" r:id="rId273"/>
    <hyperlink ref="F43" r:id="rId274"/>
    <hyperlink ref="F44" r:id="rId275"/>
    <hyperlink ref="F45" r:id="rId276"/>
    <hyperlink ref="F46" r:id="rId277"/>
    <hyperlink ref="F47" r:id="rId278"/>
    <hyperlink ref="F48" r:id="rId279"/>
    <hyperlink ref="F49" r:id="rId280"/>
    <hyperlink ref="F50" r:id="rId281"/>
    <hyperlink ref="F51" r:id="rId282"/>
    <hyperlink ref="F52" r:id="rId283"/>
    <hyperlink ref="F53" r:id="rId284"/>
    <hyperlink ref="F54" r:id="rId285"/>
    <hyperlink ref="F55" r:id="rId286"/>
    <hyperlink ref="F56" r:id="rId287"/>
    <hyperlink ref="F57" r:id="rId288"/>
    <hyperlink ref="F58" r:id="rId289"/>
    <hyperlink ref="F59" r:id="rId290"/>
    <hyperlink ref="F60" r:id="rId291"/>
    <hyperlink ref="F61" r:id="rId292"/>
    <hyperlink ref="F62" r:id="rId293"/>
    <hyperlink ref="F63" r:id="rId294"/>
    <hyperlink ref="F64" r:id="rId295"/>
    <hyperlink ref="F65" r:id="rId296"/>
    <hyperlink ref="F66" r:id="rId297"/>
    <hyperlink ref="F67" r:id="rId298"/>
    <hyperlink ref="F68" r:id="rId299"/>
    <hyperlink ref="F69" r:id="rId300"/>
    <hyperlink ref="F70" r:id="rId301"/>
    <hyperlink ref="F71" r:id="rId302"/>
    <hyperlink ref="F72" r:id="rId303"/>
    <hyperlink ref="F73" r:id="rId304"/>
    <hyperlink ref="F74" r:id="rId305"/>
    <hyperlink ref="F75" r:id="rId306"/>
    <hyperlink ref="F76" r:id="rId307"/>
    <hyperlink ref="F77" r:id="rId308"/>
    <hyperlink ref="F78" r:id="rId309"/>
    <hyperlink ref="F79" r:id="rId310"/>
    <hyperlink ref="F80" r:id="rId311"/>
    <hyperlink ref="F81" r:id="rId312"/>
    <hyperlink ref="F82" r:id="rId313"/>
    <hyperlink ref="F83" r:id="rId314"/>
    <hyperlink ref="F84" r:id="rId315"/>
    <hyperlink ref="F85" r:id="rId316"/>
    <hyperlink ref="F86" r:id="rId317"/>
    <hyperlink ref="F87" r:id="rId318"/>
    <hyperlink ref="F88" r:id="rId319"/>
    <hyperlink ref="F89" r:id="rId320"/>
    <hyperlink ref="F90" r:id="rId321"/>
    <hyperlink ref="F91" r:id="rId322"/>
    <hyperlink ref="F92" r:id="rId323"/>
    <hyperlink ref="F93" r:id="rId324"/>
    <hyperlink ref="F94" r:id="rId325"/>
    <hyperlink ref="F95" r:id="rId326"/>
    <hyperlink ref="F96" r:id="rId327"/>
    <hyperlink ref="F97" r:id="rId328"/>
    <hyperlink ref="F98" r:id="rId329"/>
    <hyperlink ref="F99" r:id="rId330"/>
    <hyperlink ref="F100" r:id="rId331"/>
    <hyperlink ref="F101" r:id="rId332"/>
    <hyperlink ref="F102" r:id="rId333"/>
    <hyperlink ref="F103" r:id="rId334"/>
    <hyperlink ref="F104" r:id="rId335"/>
    <hyperlink ref="F105" r:id="rId336"/>
    <hyperlink ref="F106" r:id="rId337"/>
    <hyperlink ref="AX42" r:id="rId338"/>
    <hyperlink ref="AX43" r:id="rId339"/>
    <hyperlink ref="AX44" r:id="rId340"/>
    <hyperlink ref="AX45" r:id="rId341"/>
    <hyperlink ref="AX46" r:id="rId342"/>
    <hyperlink ref="AX47" r:id="rId343"/>
    <hyperlink ref="AX48" r:id="rId344"/>
    <hyperlink ref="AX49" r:id="rId345"/>
    <hyperlink ref="AX50" r:id="rId346"/>
    <hyperlink ref="AX51" r:id="rId347"/>
    <hyperlink ref="AX52" r:id="rId348"/>
    <hyperlink ref="AX53" r:id="rId349"/>
    <hyperlink ref="AX54" r:id="rId350"/>
    <hyperlink ref="AX55" r:id="rId351"/>
    <hyperlink ref="AX56" r:id="rId352"/>
    <hyperlink ref="AX57" r:id="rId353"/>
    <hyperlink ref="AX58" r:id="rId354"/>
    <hyperlink ref="AX59" r:id="rId355"/>
    <hyperlink ref="AX60" r:id="rId356"/>
    <hyperlink ref="AX61" r:id="rId357"/>
    <hyperlink ref="AX62" r:id="rId358"/>
    <hyperlink ref="AX63" r:id="rId359"/>
    <hyperlink ref="AX64" r:id="rId360"/>
    <hyperlink ref="AX65" r:id="rId361"/>
    <hyperlink ref="AX66" r:id="rId362"/>
    <hyperlink ref="AX67" r:id="rId363"/>
    <hyperlink ref="AX68" r:id="rId364"/>
    <hyperlink ref="AX69" r:id="rId365"/>
    <hyperlink ref="AX70" r:id="rId366"/>
    <hyperlink ref="AX71" r:id="rId367"/>
    <hyperlink ref="AX72" r:id="rId368"/>
    <hyperlink ref="AX73" r:id="rId369"/>
    <hyperlink ref="AX74" r:id="rId370"/>
    <hyperlink ref="AX75" r:id="rId371"/>
    <hyperlink ref="AX76" r:id="rId372"/>
    <hyperlink ref="AX77" r:id="rId373"/>
    <hyperlink ref="AX78" r:id="rId374"/>
    <hyperlink ref="AX79" r:id="rId375"/>
    <hyperlink ref="AX80" r:id="rId376"/>
    <hyperlink ref="AX81" r:id="rId377"/>
    <hyperlink ref="AX82" r:id="rId378"/>
    <hyperlink ref="AX83" r:id="rId379"/>
    <hyperlink ref="AX84" r:id="rId380"/>
    <hyperlink ref="AX85" r:id="rId381"/>
    <hyperlink ref="AX86" r:id="rId382"/>
    <hyperlink ref="AX87" r:id="rId383"/>
    <hyperlink ref="AX88" r:id="rId384"/>
    <hyperlink ref="AX89" r:id="rId385"/>
    <hyperlink ref="AX90" r:id="rId386"/>
    <hyperlink ref="AX91" r:id="rId387"/>
    <hyperlink ref="AX92" r:id="rId388"/>
    <hyperlink ref="AX93" r:id="rId389"/>
    <hyperlink ref="AX94" r:id="rId390"/>
    <hyperlink ref="AX95" r:id="rId391"/>
    <hyperlink ref="AX96" r:id="rId392"/>
    <hyperlink ref="AX97" r:id="rId393"/>
    <hyperlink ref="AX98" r:id="rId394"/>
    <hyperlink ref="AX99" r:id="rId395"/>
    <hyperlink ref="AX100" r:id="rId396"/>
    <hyperlink ref="AX101" r:id="rId397"/>
    <hyperlink ref="AX102" r:id="rId398"/>
    <hyperlink ref="AX103" r:id="rId399"/>
    <hyperlink ref="AX104" r:id="rId400"/>
    <hyperlink ref="AX105" r:id="rId401"/>
    <hyperlink ref="AX106" r:id="rId402"/>
    <hyperlink ref="AL109" r:id="rId403"/>
    <hyperlink ref="AL112" r:id="rId404"/>
    <hyperlink ref="AL113" r:id="rId405"/>
    <hyperlink ref="AO109" r:id="rId406"/>
    <hyperlink ref="AO112" r:id="rId407"/>
    <hyperlink ref="AO113" r:id="rId408"/>
    <hyperlink ref="AO115" r:id="rId409"/>
    <hyperlink ref="AU107" r:id="rId410"/>
    <hyperlink ref="AU109" r:id="rId411"/>
    <hyperlink ref="AU110" r:id="rId412"/>
    <hyperlink ref="AU111" r:id="rId413"/>
    <hyperlink ref="AU112" r:id="rId414"/>
    <hyperlink ref="AU113" r:id="rId415"/>
    <hyperlink ref="AU114" r:id="rId416"/>
    <hyperlink ref="F107" r:id="rId417"/>
    <hyperlink ref="F108" r:id="rId418"/>
    <hyperlink ref="F109" r:id="rId419"/>
    <hyperlink ref="F110" r:id="rId420"/>
    <hyperlink ref="F111" r:id="rId421"/>
    <hyperlink ref="F112" r:id="rId422"/>
    <hyperlink ref="F113" r:id="rId423"/>
    <hyperlink ref="F114" r:id="rId424"/>
    <hyperlink ref="F115" r:id="rId425"/>
    <hyperlink ref="AX107" r:id="rId426"/>
    <hyperlink ref="AX108" r:id="rId427"/>
    <hyperlink ref="AX109" r:id="rId428"/>
    <hyperlink ref="AX110" r:id="rId429"/>
    <hyperlink ref="AX111" r:id="rId430"/>
    <hyperlink ref="AX112" r:id="rId431"/>
    <hyperlink ref="AX113" r:id="rId432"/>
    <hyperlink ref="AX114" r:id="rId433"/>
    <hyperlink ref="AX115" r:id="rId434"/>
    <hyperlink ref="AL120" r:id="rId435"/>
    <hyperlink ref="AL121" r:id="rId436"/>
    <hyperlink ref="AO119" r:id="rId437"/>
    <hyperlink ref="AO120" r:id="rId438"/>
    <hyperlink ref="AO121" r:id="rId439"/>
    <hyperlink ref="AU118" r:id="rId440"/>
    <hyperlink ref="AU119" r:id="rId441"/>
    <hyperlink ref="AU120" r:id="rId442"/>
    <hyperlink ref="AU121" r:id="rId443"/>
    <hyperlink ref="F116" r:id="rId444"/>
    <hyperlink ref="F117" r:id="rId445"/>
    <hyperlink ref="F118" r:id="rId446"/>
    <hyperlink ref="F119" r:id="rId447"/>
    <hyperlink ref="F120" r:id="rId448"/>
    <hyperlink ref="F121" r:id="rId449"/>
    <hyperlink ref="F122" r:id="rId450"/>
    <hyperlink ref="AX116" r:id="rId451"/>
    <hyperlink ref="AX117" r:id="rId452"/>
    <hyperlink ref="AX118" r:id="rId453"/>
    <hyperlink ref="AX119" r:id="rId454"/>
    <hyperlink ref="AX120" r:id="rId455"/>
    <hyperlink ref="AX121" r:id="rId456"/>
    <hyperlink ref="AX122" r:id="rId457"/>
    <hyperlink ref="AL125" r:id="rId458"/>
    <hyperlink ref="AL126" r:id="rId459"/>
    <hyperlink ref="AL127" r:id="rId460"/>
    <hyperlink ref="AL128" r:id="rId461"/>
    <hyperlink ref="AL131" r:id="rId462"/>
    <hyperlink ref="AL132" r:id="rId463"/>
    <hyperlink ref="AL135" r:id="rId464"/>
    <hyperlink ref="AL136" r:id="rId465"/>
    <hyperlink ref="AL138" r:id="rId466"/>
    <hyperlink ref="AL139" r:id="rId467"/>
    <hyperlink ref="AL141" r:id="rId468"/>
    <hyperlink ref="AL142" r:id="rId469"/>
    <hyperlink ref="AL146" r:id="rId470"/>
    <hyperlink ref="AL148" r:id="rId471"/>
    <hyperlink ref="AL149" r:id="rId472"/>
    <hyperlink ref="AL150" r:id="rId473"/>
    <hyperlink ref="AL153" r:id="rId474"/>
    <hyperlink ref="AL156" r:id="rId475"/>
    <hyperlink ref="AL157" r:id="rId476"/>
    <hyperlink ref="AL159" r:id="rId477"/>
    <hyperlink ref="AL161" r:id="rId478"/>
    <hyperlink ref="AL162" r:id="rId479"/>
    <hyperlink ref="AL163" r:id="rId480"/>
    <hyperlink ref="AO123" r:id="rId481"/>
    <hyperlink ref="AO124" r:id="rId482"/>
    <hyperlink ref="AO125" r:id="rId483"/>
    <hyperlink ref="AO126" r:id="rId484"/>
    <hyperlink ref="AO127" r:id="rId485"/>
    <hyperlink ref="AO128" r:id="rId486"/>
    <hyperlink ref="AO129" r:id="rId487"/>
    <hyperlink ref="AO131" r:id="rId488"/>
    <hyperlink ref="AO132" r:id="rId489"/>
    <hyperlink ref="AO133" r:id="rId490"/>
    <hyperlink ref="AO134" r:id="rId491"/>
    <hyperlink ref="AO135" r:id="rId492"/>
    <hyperlink ref="AO136" r:id="rId493"/>
    <hyperlink ref="AO137" r:id="rId494"/>
    <hyperlink ref="AO138" r:id="rId495"/>
    <hyperlink ref="AO139" r:id="rId496"/>
    <hyperlink ref="AO140" r:id="rId497"/>
    <hyperlink ref="AO141" r:id="rId498"/>
    <hyperlink ref="AO142" r:id="rId499"/>
    <hyperlink ref="AO143" r:id="rId500"/>
    <hyperlink ref="AO144" r:id="rId501"/>
    <hyperlink ref="AO146" r:id="rId502"/>
    <hyperlink ref="AO148" r:id="rId503"/>
    <hyperlink ref="AO149" r:id="rId504"/>
    <hyperlink ref="AO150" r:id="rId505"/>
    <hyperlink ref="AO152" r:id="rId506"/>
    <hyperlink ref="AO153" r:id="rId507"/>
    <hyperlink ref="AO154" r:id="rId508"/>
    <hyperlink ref="AO155" r:id="rId509"/>
    <hyperlink ref="AO156" r:id="rId510"/>
    <hyperlink ref="AO157" r:id="rId511"/>
    <hyperlink ref="AO159" r:id="rId512"/>
    <hyperlink ref="AO160" r:id="rId513"/>
    <hyperlink ref="AO161" r:id="rId514"/>
    <hyperlink ref="AO163" r:id="rId515"/>
    <hyperlink ref="AO164" r:id="rId516"/>
    <hyperlink ref="AO165" r:id="rId517"/>
    <hyperlink ref="AU124" r:id="rId518"/>
    <hyperlink ref="AU125" r:id="rId519"/>
    <hyperlink ref="AU126" r:id="rId520"/>
    <hyperlink ref="AU127" r:id="rId521"/>
    <hyperlink ref="AU128" r:id="rId522"/>
    <hyperlink ref="AU131" r:id="rId523"/>
    <hyperlink ref="AU132" r:id="rId524"/>
    <hyperlink ref="AU134" r:id="rId525"/>
    <hyperlink ref="AU135" r:id="rId526"/>
    <hyperlink ref="AU136" r:id="rId527"/>
    <hyperlink ref="AU137" r:id="rId528"/>
    <hyperlink ref="AU138" r:id="rId529"/>
    <hyperlink ref="AU139" r:id="rId530"/>
    <hyperlink ref="AU140" r:id="rId531"/>
    <hyperlink ref="AU141" r:id="rId532"/>
    <hyperlink ref="AU142" r:id="rId533"/>
    <hyperlink ref="AU143" r:id="rId534"/>
    <hyperlink ref="AU144" r:id="rId535"/>
    <hyperlink ref="AU146" r:id="rId536"/>
    <hyperlink ref="AU148" r:id="rId537"/>
    <hyperlink ref="AU149" r:id="rId538"/>
    <hyperlink ref="AU150" r:id="rId539"/>
    <hyperlink ref="AU151" r:id="rId540"/>
    <hyperlink ref="AU152" r:id="rId541"/>
    <hyperlink ref="AU154" r:id="rId542"/>
    <hyperlink ref="AU155" r:id="rId543"/>
    <hyperlink ref="AU156" r:id="rId544"/>
    <hyperlink ref="AU157" r:id="rId545"/>
    <hyperlink ref="AU158" r:id="rId546"/>
    <hyperlink ref="AU159" r:id="rId547"/>
    <hyperlink ref="AU160" r:id="rId548"/>
    <hyperlink ref="AU161" r:id="rId549"/>
    <hyperlink ref="AU162" r:id="rId550"/>
    <hyperlink ref="AU163" r:id="rId551"/>
    <hyperlink ref="AU164" r:id="rId552"/>
    <hyperlink ref="AU165" r:id="rId553"/>
    <hyperlink ref="F123" r:id="rId554"/>
    <hyperlink ref="F124" r:id="rId555"/>
    <hyperlink ref="F125" r:id="rId556"/>
    <hyperlink ref="F126" r:id="rId557"/>
    <hyperlink ref="F127" r:id="rId558"/>
    <hyperlink ref="F128" r:id="rId559"/>
    <hyperlink ref="F129" r:id="rId560"/>
    <hyperlink ref="F130" r:id="rId561"/>
    <hyperlink ref="F131" r:id="rId562"/>
    <hyperlink ref="F132" r:id="rId563"/>
    <hyperlink ref="F133" r:id="rId564"/>
    <hyperlink ref="F134" r:id="rId565"/>
    <hyperlink ref="F135" r:id="rId566"/>
    <hyperlink ref="F136" r:id="rId567"/>
    <hyperlink ref="F137" r:id="rId568"/>
    <hyperlink ref="F138" r:id="rId569"/>
    <hyperlink ref="F139" r:id="rId570"/>
    <hyperlink ref="F140" r:id="rId571"/>
    <hyperlink ref="F141" r:id="rId572"/>
    <hyperlink ref="F142" r:id="rId573"/>
    <hyperlink ref="F143" r:id="rId574"/>
    <hyperlink ref="F144" r:id="rId575"/>
    <hyperlink ref="F145" r:id="rId576"/>
    <hyperlink ref="F146" r:id="rId577"/>
    <hyperlink ref="F147" r:id="rId578"/>
    <hyperlink ref="F148" r:id="rId579"/>
    <hyperlink ref="F149" r:id="rId580"/>
    <hyperlink ref="F150" r:id="rId581"/>
    <hyperlink ref="F151" r:id="rId582"/>
    <hyperlink ref="F152" r:id="rId583"/>
    <hyperlink ref="F153" r:id="rId584"/>
    <hyperlink ref="F154" r:id="rId585"/>
    <hyperlink ref="F155" r:id="rId586"/>
    <hyperlink ref="F156" r:id="rId587"/>
    <hyperlink ref="F157" r:id="rId588"/>
    <hyperlink ref="F158" r:id="rId589"/>
    <hyperlink ref="F159" r:id="rId590"/>
    <hyperlink ref="F160" r:id="rId591"/>
    <hyperlink ref="F161" r:id="rId592"/>
    <hyperlink ref="F162" r:id="rId593"/>
    <hyperlink ref="F163" r:id="rId594"/>
    <hyperlink ref="F164" r:id="rId595"/>
    <hyperlink ref="F165" r:id="rId596"/>
    <hyperlink ref="AX123" r:id="rId597"/>
    <hyperlink ref="AX124" r:id="rId598"/>
    <hyperlink ref="AX125" r:id="rId599"/>
    <hyperlink ref="AX126" r:id="rId600"/>
    <hyperlink ref="AX127" r:id="rId601"/>
    <hyperlink ref="AX128" r:id="rId602"/>
    <hyperlink ref="AX129" r:id="rId603"/>
    <hyperlink ref="AX130" r:id="rId604"/>
    <hyperlink ref="AX131" r:id="rId605"/>
    <hyperlink ref="AX132" r:id="rId606"/>
    <hyperlink ref="AX133" r:id="rId607"/>
    <hyperlink ref="AX134" r:id="rId608"/>
    <hyperlink ref="AX135" r:id="rId609"/>
    <hyperlink ref="AX136" r:id="rId610"/>
    <hyperlink ref="AX137" r:id="rId611"/>
    <hyperlink ref="AX138" r:id="rId612"/>
    <hyperlink ref="AX139" r:id="rId613"/>
    <hyperlink ref="AX140" r:id="rId614"/>
    <hyperlink ref="AX141" r:id="rId615"/>
    <hyperlink ref="AX142" r:id="rId616"/>
    <hyperlink ref="AX143" r:id="rId617"/>
    <hyperlink ref="AX144" r:id="rId618"/>
    <hyperlink ref="AX145" r:id="rId619"/>
    <hyperlink ref="AX146" r:id="rId620"/>
    <hyperlink ref="AX147" r:id="rId621"/>
    <hyperlink ref="AX148" r:id="rId622"/>
    <hyperlink ref="AX149" r:id="rId623"/>
    <hyperlink ref="AX150" r:id="rId624"/>
    <hyperlink ref="AX151" r:id="rId625"/>
    <hyperlink ref="AX152" r:id="rId626"/>
    <hyperlink ref="AX153" r:id="rId627"/>
    <hyperlink ref="AX154" r:id="rId628"/>
    <hyperlink ref="AX155" r:id="rId629"/>
    <hyperlink ref="AX156" r:id="rId630"/>
    <hyperlink ref="AX157" r:id="rId631"/>
    <hyperlink ref="AX158" r:id="rId632"/>
    <hyperlink ref="AX159" r:id="rId633"/>
    <hyperlink ref="AX160" r:id="rId634"/>
    <hyperlink ref="AX161" r:id="rId635"/>
    <hyperlink ref="AX162" r:id="rId636"/>
    <hyperlink ref="AX163" r:id="rId637"/>
    <hyperlink ref="AX164" r:id="rId638"/>
    <hyperlink ref="AX165" r:id="rId639"/>
    <hyperlink ref="AL169" r:id="rId640"/>
    <hyperlink ref="AL172" r:id="rId641"/>
    <hyperlink ref="AO166" r:id="rId642"/>
    <hyperlink ref="AO167" r:id="rId643"/>
    <hyperlink ref="AO169" r:id="rId644"/>
    <hyperlink ref="AO171" r:id="rId645"/>
    <hyperlink ref="AO172" r:id="rId646"/>
    <hyperlink ref="AU167" r:id="rId647"/>
    <hyperlink ref="AU169" r:id="rId648"/>
    <hyperlink ref="AU170" r:id="rId649"/>
    <hyperlink ref="AU172" r:id="rId650"/>
    <hyperlink ref="F166" r:id="rId651"/>
    <hyperlink ref="F167" r:id="rId652"/>
    <hyperlink ref="F168" r:id="rId653"/>
    <hyperlink ref="F169" r:id="rId654"/>
    <hyperlink ref="F170" r:id="rId655"/>
    <hyperlink ref="F171" r:id="rId656"/>
    <hyperlink ref="F172" r:id="rId657"/>
    <hyperlink ref="AX166" r:id="rId658"/>
    <hyperlink ref="AX167" r:id="rId659"/>
    <hyperlink ref="AX168" r:id="rId660"/>
    <hyperlink ref="AX169" r:id="rId661"/>
    <hyperlink ref="AX170" r:id="rId662"/>
    <hyperlink ref="AX171" r:id="rId663"/>
    <hyperlink ref="AX172" r:id="rId664"/>
    <hyperlink ref="AL176" r:id="rId665"/>
    <hyperlink ref="AL178" r:id="rId666"/>
    <hyperlink ref="AL182" r:id="rId667"/>
    <hyperlink ref="AL190" r:id="rId668"/>
    <hyperlink ref="AL193" r:id="rId669"/>
    <hyperlink ref="AL194" r:id="rId670"/>
    <hyperlink ref="AL197" r:id="rId671"/>
    <hyperlink ref="AO173" r:id="rId672"/>
    <hyperlink ref="AO174" r:id="rId673"/>
    <hyperlink ref="AO175" r:id="rId674"/>
    <hyperlink ref="AO176" r:id="rId675"/>
    <hyperlink ref="AO177" r:id="rId676"/>
    <hyperlink ref="AO178" r:id="rId677"/>
    <hyperlink ref="AO179" r:id="rId678"/>
    <hyperlink ref="AO180" r:id="rId679"/>
    <hyperlink ref="AO182" r:id="rId680"/>
    <hyperlink ref="AO184" r:id="rId681"/>
    <hyperlink ref="AO186" r:id="rId682"/>
    <hyperlink ref="AO187" r:id="rId683"/>
    <hyperlink ref="AO188" r:id="rId684"/>
    <hyperlink ref="AO191" r:id="rId685"/>
    <hyperlink ref="AO193" r:id="rId686"/>
    <hyperlink ref="AO194" r:id="rId687"/>
    <hyperlink ref="AO195" r:id="rId688"/>
    <hyperlink ref="AO196" r:id="rId689"/>
    <hyperlink ref="AO197" r:id="rId690"/>
    <hyperlink ref="AO198" r:id="rId691"/>
    <hyperlink ref="AU174" r:id="rId692"/>
    <hyperlink ref="AU175" r:id="rId693"/>
    <hyperlink ref="AU176" r:id="rId694"/>
    <hyperlink ref="AU177" r:id="rId695"/>
    <hyperlink ref="AU178" r:id="rId696"/>
    <hyperlink ref="AU179" r:id="rId697"/>
    <hyperlink ref="AU180" r:id="rId698"/>
    <hyperlink ref="AU181" r:id="rId699"/>
    <hyperlink ref="AU182" r:id="rId700"/>
    <hyperlink ref="AU183" r:id="rId701"/>
    <hyperlink ref="AU184" r:id="rId702"/>
    <hyperlink ref="AU185" r:id="rId703"/>
    <hyperlink ref="AU187" r:id="rId704"/>
    <hyperlink ref="AU188" r:id="rId705"/>
    <hyperlink ref="AU189" r:id="rId706"/>
    <hyperlink ref="AU190" r:id="rId707"/>
    <hyperlink ref="AU191" r:id="rId708"/>
    <hyperlink ref="AU192" r:id="rId709"/>
    <hyperlink ref="AU193" r:id="rId710"/>
    <hyperlink ref="AU194" r:id="rId711"/>
    <hyperlink ref="AU195" r:id="rId712"/>
    <hyperlink ref="AU196" r:id="rId713"/>
    <hyperlink ref="AU197" r:id="rId714"/>
    <hyperlink ref="AU198" r:id="rId715"/>
    <hyperlink ref="F173" r:id="rId716"/>
    <hyperlink ref="F174" r:id="rId717"/>
    <hyperlink ref="F175" r:id="rId718"/>
    <hyperlink ref="F176" r:id="rId719"/>
    <hyperlink ref="F177" r:id="rId720"/>
    <hyperlink ref="F178" r:id="rId721"/>
    <hyperlink ref="F179" r:id="rId722"/>
    <hyperlink ref="F180" r:id="rId723"/>
    <hyperlink ref="F181" r:id="rId724"/>
    <hyperlink ref="F182" r:id="rId725"/>
    <hyperlink ref="F183" r:id="rId726"/>
    <hyperlink ref="F184" r:id="rId727"/>
    <hyperlink ref="F185" r:id="rId728"/>
    <hyperlink ref="F186" r:id="rId729"/>
    <hyperlink ref="F187" r:id="rId730"/>
    <hyperlink ref="F188" r:id="rId731"/>
    <hyperlink ref="F189" r:id="rId732"/>
    <hyperlink ref="F190" r:id="rId733"/>
    <hyperlink ref="F191" r:id="rId734"/>
    <hyperlink ref="F192" r:id="rId735"/>
    <hyperlink ref="F193" r:id="rId736"/>
    <hyperlink ref="F194" r:id="rId737"/>
    <hyperlink ref="F195" r:id="rId738"/>
    <hyperlink ref="F196" r:id="rId739"/>
    <hyperlink ref="F197" r:id="rId740"/>
    <hyperlink ref="F198" r:id="rId741"/>
    <hyperlink ref="AX173" r:id="rId742"/>
    <hyperlink ref="AX174" r:id="rId743"/>
    <hyperlink ref="AX175" r:id="rId744"/>
    <hyperlink ref="AX176" r:id="rId745"/>
    <hyperlink ref="AX177" r:id="rId746"/>
    <hyperlink ref="AX178" r:id="rId747"/>
    <hyperlink ref="AX179" r:id="rId748"/>
    <hyperlink ref="AX180" r:id="rId749"/>
    <hyperlink ref="AX181" r:id="rId750"/>
    <hyperlink ref="AX182" r:id="rId751"/>
    <hyperlink ref="AX183" r:id="rId752"/>
    <hyperlink ref="AX184" r:id="rId753"/>
    <hyperlink ref="AX185" r:id="rId754"/>
    <hyperlink ref="AX186" r:id="rId755"/>
    <hyperlink ref="AX187" r:id="rId756"/>
    <hyperlink ref="AX188" r:id="rId757"/>
    <hyperlink ref="AX189" r:id="rId758"/>
    <hyperlink ref="AX190" r:id="rId759"/>
    <hyperlink ref="AX191" r:id="rId760"/>
    <hyperlink ref="AX192" r:id="rId761"/>
    <hyperlink ref="AX193" r:id="rId762"/>
    <hyperlink ref="AX194" r:id="rId763"/>
    <hyperlink ref="AX195" r:id="rId764"/>
    <hyperlink ref="AX196" r:id="rId765"/>
    <hyperlink ref="AX197" r:id="rId766"/>
    <hyperlink ref="AX198" r:id="rId767"/>
    <hyperlink ref="AO199" r:id="rId768"/>
    <hyperlink ref="AU199" r:id="rId769"/>
    <hyperlink ref="F199" r:id="rId770"/>
    <hyperlink ref="AX199" r:id="rId771"/>
    <hyperlink ref="AL200" r:id="rId772"/>
    <hyperlink ref="AO200" r:id="rId773"/>
    <hyperlink ref="AO201" r:id="rId774"/>
    <hyperlink ref="AU200" r:id="rId775"/>
    <hyperlink ref="AU201" r:id="rId776"/>
    <hyperlink ref="F200" r:id="rId777"/>
    <hyperlink ref="F201" r:id="rId778"/>
    <hyperlink ref="AX200" r:id="rId779"/>
    <hyperlink ref="AX201" r:id="rId780"/>
    <hyperlink ref="AL203" r:id="rId781"/>
    <hyperlink ref="AL209" r:id="rId782"/>
    <hyperlink ref="AO203" r:id="rId783"/>
    <hyperlink ref="AO208" r:id="rId784"/>
    <hyperlink ref="AO209" r:id="rId785"/>
    <hyperlink ref="AO210" r:id="rId786"/>
    <hyperlink ref="AU202" r:id="rId787"/>
    <hyperlink ref="AU203" r:id="rId788"/>
    <hyperlink ref="AU205" r:id="rId789"/>
    <hyperlink ref="AU206" r:id="rId790"/>
    <hyperlink ref="AU208" r:id="rId791"/>
    <hyperlink ref="AU209" r:id="rId792"/>
    <hyperlink ref="AU210" r:id="rId793"/>
    <hyperlink ref="F202" r:id="rId794"/>
    <hyperlink ref="F203" r:id="rId795"/>
    <hyperlink ref="F204" r:id="rId796"/>
    <hyperlink ref="F205" r:id="rId797"/>
    <hyperlink ref="F206" r:id="rId798"/>
    <hyperlink ref="F207" r:id="rId799"/>
    <hyperlink ref="F208" r:id="rId800"/>
    <hyperlink ref="F209" r:id="rId801"/>
    <hyperlink ref="F210" r:id="rId802"/>
    <hyperlink ref="AX202" r:id="rId803"/>
    <hyperlink ref="AX203" r:id="rId804"/>
    <hyperlink ref="AX204" r:id="rId805"/>
    <hyperlink ref="AX205" r:id="rId806"/>
    <hyperlink ref="AX206" r:id="rId807"/>
    <hyperlink ref="AX207" r:id="rId808"/>
    <hyperlink ref="AX208" r:id="rId809"/>
    <hyperlink ref="AX209" r:id="rId810"/>
    <hyperlink ref="AX210" r:id="rId811"/>
    <hyperlink ref="AL212" r:id="rId812"/>
    <hyperlink ref="AL213" r:id="rId813"/>
    <hyperlink ref="AL215" r:id="rId814"/>
    <hyperlink ref="AL217" r:id="rId815"/>
    <hyperlink ref="AL220" r:id="rId816"/>
    <hyperlink ref="AL222" r:id="rId817"/>
    <hyperlink ref="AL224" r:id="rId818"/>
    <hyperlink ref="AO212" r:id="rId819"/>
    <hyperlink ref="AO213" r:id="rId820"/>
    <hyperlink ref="AO214" r:id="rId821"/>
    <hyperlink ref="AO215" r:id="rId822"/>
    <hyperlink ref="AO216" r:id="rId823"/>
    <hyperlink ref="AO217" r:id="rId824"/>
    <hyperlink ref="AO218" r:id="rId825"/>
    <hyperlink ref="AO219" r:id="rId826"/>
    <hyperlink ref="AO220" r:id="rId827"/>
    <hyperlink ref="AO221" r:id="rId828"/>
    <hyperlink ref="AO222" r:id="rId829"/>
    <hyperlink ref="AO223" r:id="rId830"/>
    <hyperlink ref="AO224" r:id="rId831"/>
    <hyperlink ref="AU211" r:id="rId832"/>
    <hyperlink ref="AU212" r:id="rId833"/>
    <hyperlink ref="AU213" r:id="rId834"/>
    <hyperlink ref="AU215" r:id="rId835"/>
    <hyperlink ref="AU216" r:id="rId836"/>
    <hyperlink ref="AU217" r:id="rId837"/>
    <hyperlink ref="AU218" r:id="rId838"/>
    <hyperlink ref="AU220" r:id="rId839"/>
    <hyperlink ref="AU222" r:id="rId840"/>
    <hyperlink ref="AU223" r:id="rId841"/>
    <hyperlink ref="AU224" r:id="rId842"/>
    <hyperlink ref="F211" r:id="rId843"/>
    <hyperlink ref="F212" r:id="rId844"/>
    <hyperlink ref="F213" r:id="rId845"/>
    <hyperlink ref="F214" r:id="rId846"/>
    <hyperlink ref="F215" r:id="rId847"/>
    <hyperlink ref="F216" r:id="rId848"/>
    <hyperlink ref="F217" r:id="rId849"/>
    <hyperlink ref="F218" r:id="rId850"/>
    <hyperlink ref="F219" r:id="rId851"/>
    <hyperlink ref="F220" r:id="rId852"/>
    <hyperlink ref="F221" r:id="rId853"/>
    <hyperlink ref="F222" r:id="rId854"/>
    <hyperlink ref="F223" r:id="rId855"/>
    <hyperlink ref="F224" r:id="rId856"/>
    <hyperlink ref="AX211" r:id="rId857"/>
    <hyperlink ref="AX212" r:id="rId858"/>
    <hyperlink ref="AX213" r:id="rId859"/>
    <hyperlink ref="AX214" r:id="rId860"/>
    <hyperlink ref="AX215" r:id="rId861"/>
    <hyperlink ref="AX216" r:id="rId862"/>
    <hyperlink ref="AX217" r:id="rId863"/>
    <hyperlink ref="AX218" r:id="rId864"/>
    <hyperlink ref="AX219" r:id="rId865"/>
    <hyperlink ref="AX220" r:id="rId866"/>
    <hyperlink ref="AX221" r:id="rId867"/>
    <hyperlink ref="AX222" r:id="rId868"/>
    <hyperlink ref="AX223" r:id="rId869"/>
    <hyperlink ref="AX224" r:id="rId870"/>
    <hyperlink ref="AL228" r:id="rId871"/>
    <hyperlink ref="AO225" r:id="rId872"/>
    <hyperlink ref="AO226" r:id="rId873"/>
    <hyperlink ref="AO228" r:id="rId874"/>
    <hyperlink ref="AU225" r:id="rId875"/>
    <hyperlink ref="AU226" r:id="rId876"/>
    <hyperlink ref="AU227" r:id="rId877"/>
    <hyperlink ref="AU228" r:id="rId878"/>
    <hyperlink ref="F225" r:id="rId879"/>
    <hyperlink ref="F226" r:id="rId880"/>
    <hyperlink ref="F227" r:id="rId881"/>
    <hyperlink ref="F228" r:id="rId882"/>
    <hyperlink ref="AX225" r:id="rId883"/>
    <hyperlink ref="AX226" r:id="rId884"/>
    <hyperlink ref="AX227" r:id="rId885"/>
    <hyperlink ref="AX228" r:id="rId886"/>
    <hyperlink ref="AL231" r:id="rId887"/>
    <hyperlink ref="AL233" r:id="rId888"/>
    <hyperlink ref="AL237" r:id="rId889"/>
    <hyperlink ref="AL240" r:id="rId890"/>
    <hyperlink ref="AL243" r:id="rId891"/>
    <hyperlink ref="AO229" r:id="rId892"/>
    <hyperlink ref="AO231" r:id="rId893"/>
    <hyperlink ref="AO233" r:id="rId894"/>
    <hyperlink ref="AO235" r:id="rId895"/>
    <hyperlink ref="AO236" r:id="rId896"/>
    <hyperlink ref="AO238" r:id="rId897"/>
    <hyperlink ref="AO240" r:id="rId898"/>
    <hyperlink ref="AO241" r:id="rId899"/>
    <hyperlink ref="AO242" r:id="rId900"/>
    <hyperlink ref="AO243" r:id="rId901"/>
    <hyperlink ref="AO244" r:id="rId902"/>
    <hyperlink ref="AO245" r:id="rId903"/>
    <hyperlink ref="AU229" r:id="rId904"/>
    <hyperlink ref="AU230" r:id="rId905"/>
    <hyperlink ref="AU231" r:id="rId906"/>
    <hyperlink ref="AU233" r:id="rId907"/>
    <hyperlink ref="AU235" r:id="rId908"/>
    <hyperlink ref="AU236" r:id="rId909"/>
    <hyperlink ref="AU237" r:id="rId910"/>
    <hyperlink ref="AU238" r:id="rId911"/>
    <hyperlink ref="AU240" r:id="rId912"/>
    <hyperlink ref="AU241" r:id="rId913"/>
    <hyperlink ref="AU242" r:id="rId914"/>
    <hyperlink ref="AU243" r:id="rId915"/>
    <hyperlink ref="AU244" r:id="rId916"/>
    <hyperlink ref="AU245" r:id="rId917"/>
    <hyperlink ref="F229" r:id="rId918"/>
    <hyperlink ref="F230" r:id="rId919"/>
    <hyperlink ref="F231" r:id="rId920"/>
    <hyperlink ref="F232" r:id="rId921"/>
    <hyperlink ref="F233" r:id="rId922"/>
    <hyperlink ref="F234" r:id="rId923"/>
    <hyperlink ref="F235" r:id="rId924"/>
    <hyperlink ref="F236" r:id="rId925"/>
    <hyperlink ref="F237" r:id="rId926"/>
    <hyperlink ref="F238" r:id="rId927"/>
    <hyperlink ref="F239" r:id="rId928"/>
    <hyperlink ref="F240" r:id="rId929"/>
    <hyperlink ref="F241" r:id="rId930"/>
    <hyperlink ref="F242" r:id="rId931"/>
    <hyperlink ref="F243" r:id="rId932"/>
    <hyperlink ref="F244" r:id="rId933"/>
    <hyperlink ref="F245" r:id="rId934"/>
    <hyperlink ref="AX229" r:id="rId935"/>
    <hyperlink ref="AX230" r:id="rId936"/>
    <hyperlink ref="AX231" r:id="rId937"/>
    <hyperlink ref="AX232" r:id="rId938"/>
    <hyperlink ref="AX233" r:id="rId939"/>
    <hyperlink ref="AX234" r:id="rId940"/>
    <hyperlink ref="AX235" r:id="rId941"/>
    <hyperlink ref="AX236" r:id="rId942"/>
    <hyperlink ref="AX237" r:id="rId943"/>
    <hyperlink ref="AX238" r:id="rId944"/>
    <hyperlink ref="AX239" r:id="rId945"/>
    <hyperlink ref="AX240" r:id="rId946"/>
    <hyperlink ref="AX241" r:id="rId947"/>
    <hyperlink ref="AX242" r:id="rId948"/>
    <hyperlink ref="AX243" r:id="rId949"/>
    <hyperlink ref="AX244" r:id="rId950"/>
    <hyperlink ref="AX245" r:id="rId951"/>
    <hyperlink ref="AL247" r:id="rId952"/>
    <hyperlink ref="AL248" r:id="rId953"/>
    <hyperlink ref="AO247" r:id="rId954"/>
    <hyperlink ref="AO248" r:id="rId955"/>
    <hyperlink ref="AU247" r:id="rId956"/>
    <hyperlink ref="AU248" r:id="rId957"/>
    <hyperlink ref="F246" r:id="rId958"/>
    <hyperlink ref="F247" r:id="rId959"/>
    <hyperlink ref="F248" r:id="rId960"/>
    <hyperlink ref="AX246" r:id="rId961"/>
    <hyperlink ref="AX247" r:id="rId962"/>
    <hyperlink ref="AX248" r:id="rId963"/>
    <hyperlink ref="AL250" r:id="rId964"/>
    <hyperlink ref="AL251" r:id="rId965"/>
    <hyperlink ref="AO249" r:id="rId966"/>
    <hyperlink ref="AO250" r:id="rId967"/>
    <hyperlink ref="AO251" r:id="rId968"/>
    <hyperlink ref="AU250" r:id="rId969"/>
    <hyperlink ref="AU251" r:id="rId970"/>
    <hyperlink ref="AU252" r:id="rId971"/>
    <hyperlink ref="F249" r:id="rId972"/>
    <hyperlink ref="F250" r:id="rId973"/>
    <hyperlink ref="F251" r:id="rId974"/>
    <hyperlink ref="F252" r:id="rId975"/>
    <hyperlink ref="AX249" r:id="rId976"/>
    <hyperlink ref="AX250" r:id="rId977"/>
    <hyperlink ref="AX251" r:id="rId978"/>
    <hyperlink ref="AX252" r:id="rId979"/>
    <hyperlink ref="AL253" r:id="rId980"/>
    <hyperlink ref="AO253" r:id="rId981"/>
    <hyperlink ref="AU253" r:id="rId982"/>
    <hyperlink ref="F253" r:id="rId983"/>
    <hyperlink ref="AX253" r:id="rId984"/>
    <hyperlink ref="AL255" r:id="rId985"/>
    <hyperlink ref="AL256" r:id="rId986"/>
    <hyperlink ref="AL258" r:id="rId987"/>
    <hyperlink ref="AL259" r:id="rId988"/>
    <hyperlink ref="AL261" r:id="rId989"/>
    <hyperlink ref="AL263" r:id="rId990"/>
    <hyperlink ref="AL270" r:id="rId991"/>
    <hyperlink ref="AL271" r:id="rId992"/>
    <hyperlink ref="AL272" r:id="rId993"/>
    <hyperlink ref="AL273" r:id="rId994"/>
    <hyperlink ref="AO255" r:id="rId995"/>
    <hyperlink ref="AO256" r:id="rId996"/>
    <hyperlink ref="AO258" r:id="rId997"/>
    <hyperlink ref="AO259" r:id="rId998"/>
    <hyperlink ref="AO261" r:id="rId999"/>
    <hyperlink ref="AO262" r:id="rId1000"/>
    <hyperlink ref="AO263" r:id="rId1001"/>
    <hyperlink ref="AO264" r:id="rId1002"/>
    <hyperlink ref="AO265" r:id="rId1003"/>
    <hyperlink ref="AO266" r:id="rId1004"/>
    <hyperlink ref="AO269" r:id="rId1005"/>
    <hyperlink ref="AO270" r:id="rId1006"/>
    <hyperlink ref="AO271" r:id="rId1007"/>
    <hyperlink ref="AO273" r:id="rId1008"/>
    <hyperlink ref="AU256" r:id="rId1009"/>
    <hyperlink ref="AU259" r:id="rId1010"/>
    <hyperlink ref="AU260" r:id="rId1011"/>
    <hyperlink ref="AU261" r:id="rId1012"/>
    <hyperlink ref="AU262" r:id="rId1013"/>
    <hyperlink ref="AU264" r:id="rId1014"/>
    <hyperlink ref="AU265" r:id="rId1015"/>
    <hyperlink ref="AU266" r:id="rId1016"/>
    <hyperlink ref="AU267" r:id="rId1017"/>
    <hyperlink ref="AU268" r:id="rId1018"/>
    <hyperlink ref="AU269" r:id="rId1019"/>
    <hyperlink ref="AU270" r:id="rId1020"/>
    <hyperlink ref="AU271" r:id="rId1021"/>
    <hyperlink ref="AU272" r:id="rId1022"/>
    <hyperlink ref="AU273" r:id="rId1023"/>
    <hyperlink ref="F254" r:id="rId1024"/>
    <hyperlink ref="F255" r:id="rId1025"/>
    <hyperlink ref="F256" r:id="rId1026"/>
    <hyperlink ref="F257" r:id="rId1027"/>
    <hyperlink ref="F258" r:id="rId1028"/>
    <hyperlink ref="F259" r:id="rId1029"/>
    <hyperlink ref="F260" r:id="rId1030"/>
    <hyperlink ref="F261" r:id="rId1031"/>
    <hyperlink ref="F262" r:id="rId1032"/>
    <hyperlink ref="F263" r:id="rId1033"/>
    <hyperlink ref="F264" r:id="rId1034"/>
    <hyperlink ref="F265" r:id="rId1035"/>
    <hyperlink ref="F266" r:id="rId1036"/>
    <hyperlink ref="F267" r:id="rId1037"/>
    <hyperlink ref="F268" r:id="rId1038"/>
    <hyperlink ref="F269" r:id="rId1039"/>
    <hyperlink ref="F270" r:id="rId1040"/>
    <hyperlink ref="F271" r:id="rId1041"/>
    <hyperlink ref="F272" r:id="rId1042"/>
    <hyperlink ref="F273" r:id="rId1043"/>
    <hyperlink ref="AX254" r:id="rId1044"/>
    <hyperlink ref="AX255" r:id="rId1045"/>
    <hyperlink ref="AX256" r:id="rId1046"/>
    <hyperlink ref="AX257" r:id="rId1047"/>
    <hyperlink ref="AX258" r:id="rId1048"/>
    <hyperlink ref="AX259" r:id="rId1049"/>
    <hyperlink ref="AX260" r:id="rId1050"/>
    <hyperlink ref="AX261" r:id="rId1051"/>
    <hyperlink ref="AX262" r:id="rId1052"/>
    <hyperlink ref="AX263" r:id="rId1053"/>
    <hyperlink ref="AX264" r:id="rId1054"/>
    <hyperlink ref="AX265" r:id="rId1055"/>
    <hyperlink ref="AX266" r:id="rId1056"/>
    <hyperlink ref="AX267" r:id="rId1057"/>
    <hyperlink ref="AX268" r:id="rId1058"/>
    <hyperlink ref="AX269" r:id="rId1059"/>
    <hyperlink ref="AX270" r:id="rId1060"/>
    <hyperlink ref="AX271" r:id="rId1061"/>
    <hyperlink ref="AX272" r:id="rId1062"/>
    <hyperlink ref="AX273" r:id="rId1063"/>
    <hyperlink ref="AL279" r:id="rId1064"/>
    <hyperlink ref="AL284" r:id="rId1065"/>
    <hyperlink ref="AL285" r:id="rId1066"/>
    <hyperlink ref="AL290" r:id="rId1067"/>
    <hyperlink ref="AL291" r:id="rId1068"/>
    <hyperlink ref="AL292" r:id="rId1069"/>
    <hyperlink ref="AO275" r:id="rId1070"/>
    <hyperlink ref="AO276" r:id="rId1071"/>
    <hyperlink ref="AO278" r:id="rId1072"/>
    <hyperlink ref="AO279" r:id="rId1073"/>
    <hyperlink ref="AO283" r:id="rId1074"/>
    <hyperlink ref="AO285" r:id="rId1075"/>
    <hyperlink ref="AO287" r:id="rId1076"/>
    <hyperlink ref="AO288" r:id="rId1077"/>
    <hyperlink ref="AO289" r:id="rId1078"/>
    <hyperlink ref="AO290" r:id="rId1079"/>
    <hyperlink ref="AO291" r:id="rId1080"/>
    <hyperlink ref="AO292" r:id="rId1081"/>
    <hyperlink ref="AU276" r:id="rId1082"/>
    <hyperlink ref="AU277" r:id="rId1083"/>
    <hyperlink ref="AU278" r:id="rId1084"/>
    <hyperlink ref="AU279" r:id="rId1085"/>
    <hyperlink ref="AU283" r:id="rId1086"/>
    <hyperlink ref="AU284" r:id="rId1087"/>
    <hyperlink ref="AU285" r:id="rId1088"/>
    <hyperlink ref="AU286" r:id="rId1089"/>
    <hyperlink ref="AU288" r:id="rId1090"/>
    <hyperlink ref="AU289" r:id="rId1091"/>
    <hyperlink ref="AU291" r:id="rId1092"/>
    <hyperlink ref="F274" r:id="rId1093"/>
    <hyperlink ref="F275" r:id="rId1094"/>
    <hyperlink ref="F276" r:id="rId1095"/>
    <hyperlink ref="F277" r:id="rId1096"/>
    <hyperlink ref="F278" r:id="rId1097"/>
    <hyperlink ref="F279" r:id="rId1098"/>
    <hyperlink ref="F280" r:id="rId1099"/>
    <hyperlink ref="F281" r:id="rId1100"/>
    <hyperlink ref="F282" r:id="rId1101"/>
    <hyperlink ref="F283" r:id="rId1102"/>
    <hyperlink ref="F284" r:id="rId1103"/>
    <hyperlink ref="F285" r:id="rId1104"/>
    <hyperlink ref="F286" r:id="rId1105"/>
    <hyperlink ref="F287" r:id="rId1106"/>
    <hyperlink ref="F288" r:id="rId1107"/>
    <hyperlink ref="F289" r:id="rId1108"/>
    <hyperlink ref="F290" r:id="rId1109"/>
    <hyperlink ref="F291" r:id="rId1110"/>
    <hyperlink ref="F292" r:id="rId1111"/>
    <hyperlink ref="AX274" r:id="rId1112"/>
    <hyperlink ref="AX275" r:id="rId1113"/>
    <hyperlink ref="AX276" r:id="rId1114"/>
    <hyperlink ref="AX277" r:id="rId1115"/>
    <hyperlink ref="AX278" r:id="rId1116"/>
    <hyperlink ref="AX279" r:id="rId1117"/>
    <hyperlink ref="AX280" r:id="rId1118"/>
    <hyperlink ref="AX281" r:id="rId1119"/>
    <hyperlink ref="AX282" r:id="rId1120"/>
    <hyperlink ref="AX283" r:id="rId1121"/>
    <hyperlink ref="AX284" r:id="rId1122"/>
    <hyperlink ref="AX285" r:id="rId1123"/>
    <hyperlink ref="AX286" r:id="rId1124"/>
    <hyperlink ref="AX287" r:id="rId1125"/>
    <hyperlink ref="AX288" r:id="rId1126"/>
    <hyperlink ref="AX289" r:id="rId1127"/>
    <hyperlink ref="AX290" r:id="rId1128"/>
    <hyperlink ref="AX291" r:id="rId1129"/>
    <hyperlink ref="AX292" r:id="rId1130"/>
    <hyperlink ref="AL294" r:id="rId1131"/>
    <hyperlink ref="AL295" r:id="rId1132"/>
    <hyperlink ref="AL298" r:id="rId1133"/>
    <hyperlink ref="AL300" r:id="rId1134"/>
    <hyperlink ref="AL303" r:id="rId1135"/>
    <hyperlink ref="AL304" r:id="rId1136"/>
    <hyperlink ref="AL305" r:id="rId1137"/>
    <hyperlink ref="AL306" r:id="rId1138"/>
    <hyperlink ref="AO293" r:id="rId1139"/>
    <hyperlink ref="AO294" r:id="rId1140"/>
    <hyperlink ref="AO295" r:id="rId1141"/>
    <hyperlink ref="AO298" r:id="rId1142"/>
    <hyperlink ref="AO299" r:id="rId1143"/>
    <hyperlink ref="AO300" r:id="rId1144"/>
    <hyperlink ref="AO301" r:id="rId1145"/>
    <hyperlink ref="AO303" r:id="rId1146"/>
    <hyperlink ref="AO304" r:id="rId1147"/>
    <hyperlink ref="AO305" r:id="rId1148"/>
    <hyperlink ref="AO306" r:id="rId1149"/>
    <hyperlink ref="AO307" r:id="rId1150"/>
    <hyperlink ref="AU293" r:id="rId1151"/>
    <hyperlink ref="AU294" r:id="rId1152"/>
    <hyperlink ref="AU295" r:id="rId1153"/>
    <hyperlink ref="AU298" r:id="rId1154"/>
    <hyperlink ref="AU299" r:id="rId1155"/>
    <hyperlink ref="AU300" r:id="rId1156"/>
    <hyperlink ref="AU301" r:id="rId1157"/>
    <hyperlink ref="AU303" r:id="rId1158"/>
    <hyperlink ref="AU304" r:id="rId1159"/>
    <hyperlink ref="AU305" r:id="rId1160"/>
    <hyperlink ref="AU306" r:id="rId1161"/>
    <hyperlink ref="AU308" r:id="rId1162"/>
    <hyperlink ref="F293" r:id="rId1163"/>
    <hyperlink ref="F294" r:id="rId1164"/>
    <hyperlink ref="F295" r:id="rId1165"/>
    <hyperlink ref="F296" r:id="rId1166"/>
    <hyperlink ref="F297" r:id="rId1167"/>
    <hyperlink ref="F298" r:id="rId1168"/>
    <hyperlink ref="F299" r:id="rId1169"/>
    <hyperlink ref="F300" r:id="rId1170"/>
    <hyperlink ref="F301" r:id="rId1171"/>
    <hyperlink ref="F302" r:id="rId1172"/>
    <hyperlink ref="F303" r:id="rId1173"/>
    <hyperlink ref="F304" r:id="rId1174"/>
    <hyperlink ref="F305" r:id="rId1175"/>
    <hyperlink ref="F306" r:id="rId1176"/>
    <hyperlink ref="F307" r:id="rId1177"/>
    <hyperlink ref="F308" r:id="rId1178"/>
    <hyperlink ref="AX293" r:id="rId1179"/>
    <hyperlink ref="AX294" r:id="rId1180"/>
    <hyperlink ref="AX295" r:id="rId1181"/>
    <hyperlink ref="AX296" r:id="rId1182"/>
    <hyperlink ref="AX297" r:id="rId1183"/>
    <hyperlink ref="AX298" r:id="rId1184"/>
    <hyperlink ref="AX299" r:id="rId1185"/>
    <hyperlink ref="AX300" r:id="rId1186"/>
    <hyperlink ref="AX301" r:id="rId1187"/>
    <hyperlink ref="AX302" r:id="rId1188"/>
    <hyperlink ref="AX303" r:id="rId1189"/>
    <hyperlink ref="AX304" r:id="rId1190"/>
    <hyperlink ref="AX305" r:id="rId1191"/>
    <hyperlink ref="AX306" r:id="rId1192"/>
    <hyperlink ref="AX307" r:id="rId1193"/>
    <hyperlink ref="AX308" r:id="rId1194"/>
    <hyperlink ref="AU309" r:id="rId1195"/>
    <hyperlink ref="F309" r:id="rId1196"/>
    <hyperlink ref="AX309" r:id="rId1197"/>
    <hyperlink ref="AL313" r:id="rId1198"/>
    <hyperlink ref="AO310" r:id="rId1199"/>
    <hyperlink ref="AO313" r:id="rId1200"/>
    <hyperlink ref="AO315" r:id="rId1201"/>
    <hyperlink ref="AU310" r:id="rId1202"/>
    <hyperlink ref="AU311" r:id="rId1203"/>
    <hyperlink ref="AU312" r:id="rId1204"/>
    <hyperlink ref="AU313" r:id="rId1205"/>
    <hyperlink ref="AU314" r:id="rId1206"/>
    <hyperlink ref="AU315" r:id="rId1207"/>
    <hyperlink ref="F310" r:id="rId1208"/>
    <hyperlink ref="F311" r:id="rId1209"/>
    <hyperlink ref="F312" r:id="rId1210"/>
    <hyperlink ref="F313" r:id="rId1211"/>
    <hyperlink ref="F314" r:id="rId1212"/>
    <hyperlink ref="F315" r:id="rId1213"/>
    <hyperlink ref="AX310" r:id="rId1214"/>
    <hyperlink ref="AX311" r:id="rId1215"/>
    <hyperlink ref="AX312" r:id="rId1216"/>
    <hyperlink ref="AX313" r:id="rId1217"/>
    <hyperlink ref="AX314" r:id="rId1218"/>
    <hyperlink ref="AX315" r:id="rId1219"/>
    <hyperlink ref="AL319" r:id="rId1220"/>
    <hyperlink ref="AL322" r:id="rId1221"/>
    <hyperlink ref="AL323" r:id="rId1222"/>
    <hyperlink ref="AO317" r:id="rId1223"/>
    <hyperlink ref="AO319" r:id="rId1224"/>
    <hyperlink ref="AO322" r:id="rId1225"/>
    <hyperlink ref="AO323" r:id="rId1226"/>
    <hyperlink ref="AU316" r:id="rId1227"/>
    <hyperlink ref="AU317" r:id="rId1228"/>
    <hyperlink ref="AU319" r:id="rId1229"/>
    <hyperlink ref="AU322" r:id="rId1230"/>
    <hyperlink ref="AU323" r:id="rId1231"/>
    <hyperlink ref="F316" r:id="rId1232"/>
    <hyperlink ref="F317" r:id="rId1233"/>
    <hyperlink ref="F318" r:id="rId1234"/>
    <hyperlink ref="F319" r:id="rId1235"/>
    <hyperlink ref="F320" r:id="rId1236"/>
    <hyperlink ref="F321" r:id="rId1237"/>
    <hyperlink ref="F322" r:id="rId1238"/>
    <hyperlink ref="F323" r:id="rId1239"/>
    <hyperlink ref="AX316" r:id="rId1240"/>
    <hyperlink ref="AX317" r:id="rId1241"/>
    <hyperlink ref="AX318" r:id="rId1242"/>
    <hyperlink ref="AX319" r:id="rId1243"/>
    <hyperlink ref="AX320" r:id="rId1244"/>
    <hyperlink ref="AX321" r:id="rId1245"/>
    <hyperlink ref="AX322" r:id="rId1246"/>
    <hyperlink ref="AX323" r:id="rId1247"/>
    <hyperlink ref="AL326" r:id="rId1248"/>
    <hyperlink ref="AO326" r:id="rId1249"/>
    <hyperlink ref="AU324" r:id="rId1250"/>
    <hyperlink ref="AU326" r:id="rId1251"/>
    <hyperlink ref="F324" r:id="rId1252"/>
    <hyperlink ref="F325" r:id="rId1253"/>
    <hyperlink ref="F326" r:id="rId1254"/>
    <hyperlink ref="AX324" r:id="rId1255"/>
    <hyperlink ref="AX325" r:id="rId1256"/>
    <hyperlink ref="AX326" r:id="rId1257"/>
    <hyperlink ref="AL329" r:id="rId1258"/>
    <hyperlink ref="AO327" r:id="rId1259"/>
    <hyperlink ref="AU327" r:id="rId1260"/>
    <hyperlink ref="AU328" r:id="rId1261"/>
    <hyperlink ref="AU329" r:id="rId1262"/>
    <hyperlink ref="AU330" r:id="rId1263"/>
    <hyperlink ref="F327" r:id="rId1264"/>
    <hyperlink ref="F328" r:id="rId1265"/>
    <hyperlink ref="F329" r:id="rId1266"/>
    <hyperlink ref="F330" r:id="rId1267"/>
    <hyperlink ref="AX327" r:id="rId1268"/>
    <hyperlink ref="AX328" r:id="rId1269"/>
    <hyperlink ref="AX329" r:id="rId1270"/>
    <hyperlink ref="AX330" r:id="rId1271"/>
    <hyperlink ref="AL336" r:id="rId1272"/>
    <hyperlink ref="AL340" r:id="rId1273"/>
    <hyperlink ref="AO335" r:id="rId1274"/>
    <hyperlink ref="AO336" r:id="rId1275"/>
    <hyperlink ref="AO337" r:id="rId1276"/>
    <hyperlink ref="AO340" r:id="rId1277"/>
    <hyperlink ref="AO341" r:id="rId1278"/>
    <hyperlink ref="AU336" r:id="rId1279"/>
    <hyperlink ref="AU337" r:id="rId1280"/>
    <hyperlink ref="AU341" r:id="rId1281"/>
    <hyperlink ref="F331" r:id="rId1282"/>
    <hyperlink ref="F332" r:id="rId1283"/>
    <hyperlink ref="F333" r:id="rId1284"/>
    <hyperlink ref="F334" r:id="rId1285"/>
    <hyperlink ref="F335" r:id="rId1286"/>
    <hyperlink ref="F336" r:id="rId1287"/>
    <hyperlink ref="F337" r:id="rId1288"/>
    <hyperlink ref="F338" r:id="rId1289"/>
    <hyperlink ref="F339" r:id="rId1290"/>
    <hyperlink ref="F340" r:id="rId1291"/>
    <hyperlink ref="F341" r:id="rId1292"/>
    <hyperlink ref="AX331" r:id="rId1293"/>
    <hyperlink ref="AX332" r:id="rId1294"/>
    <hyperlink ref="AX333" r:id="rId1295"/>
    <hyperlink ref="AX334" r:id="rId1296"/>
    <hyperlink ref="AX335" r:id="rId1297"/>
    <hyperlink ref="AX336" r:id="rId1298"/>
    <hyperlink ref="AX337" r:id="rId1299"/>
    <hyperlink ref="AX338" r:id="rId1300"/>
    <hyperlink ref="AX339" r:id="rId1301"/>
    <hyperlink ref="AX340" r:id="rId1302"/>
    <hyperlink ref="AX341" r:id="rId1303"/>
    <hyperlink ref="AL351" r:id="rId1304"/>
    <hyperlink ref="AO343" r:id="rId1305"/>
    <hyperlink ref="AO347" r:id="rId1306"/>
    <hyperlink ref="AO350" r:id="rId1307"/>
    <hyperlink ref="AO351" r:id="rId1308"/>
    <hyperlink ref="AU343" r:id="rId1309"/>
    <hyperlink ref="AU345" r:id="rId1310"/>
    <hyperlink ref="AU347" r:id="rId1311"/>
    <hyperlink ref="AU348" r:id="rId1312"/>
    <hyperlink ref="AU349" r:id="rId1313"/>
    <hyperlink ref="AU350" r:id="rId1314"/>
    <hyperlink ref="AU351" r:id="rId1315"/>
    <hyperlink ref="F342" r:id="rId1316"/>
    <hyperlink ref="F343" r:id="rId1317"/>
    <hyperlink ref="F344" r:id="rId1318"/>
    <hyperlink ref="F345" r:id="rId1319"/>
    <hyperlink ref="F346" r:id="rId1320"/>
    <hyperlink ref="F347" r:id="rId1321"/>
    <hyperlink ref="F348" r:id="rId1322"/>
    <hyperlink ref="F349" r:id="rId1323"/>
    <hyperlink ref="F350" r:id="rId1324"/>
    <hyperlink ref="F351" r:id="rId1325"/>
    <hyperlink ref="AX342" r:id="rId1326"/>
    <hyperlink ref="AX343" r:id="rId1327"/>
    <hyperlink ref="AX344" r:id="rId1328"/>
    <hyperlink ref="AX345" r:id="rId1329"/>
    <hyperlink ref="AX346" r:id="rId1330"/>
    <hyperlink ref="AX347" r:id="rId1331"/>
    <hyperlink ref="AX348" r:id="rId1332"/>
    <hyperlink ref="AX349" r:id="rId1333"/>
    <hyperlink ref="AX350" r:id="rId1334"/>
    <hyperlink ref="AX351" r:id="rId1335"/>
    <hyperlink ref="AL353" r:id="rId1336"/>
    <hyperlink ref="AL354" r:id="rId1337"/>
    <hyperlink ref="AO352" r:id="rId1338"/>
    <hyperlink ref="AO354" r:id="rId1339"/>
    <hyperlink ref="AU353" r:id="rId1340"/>
    <hyperlink ref="AU354" r:id="rId1341"/>
    <hyperlink ref="F352" r:id="rId1342"/>
    <hyperlink ref="F353" r:id="rId1343"/>
    <hyperlink ref="F354" r:id="rId1344"/>
    <hyperlink ref="F355" r:id="rId1345"/>
    <hyperlink ref="AX352" r:id="rId1346"/>
    <hyperlink ref="AX353" r:id="rId1347"/>
    <hyperlink ref="AX354" r:id="rId1348"/>
    <hyperlink ref="AX355" r:id="rId1349"/>
    <hyperlink ref="AJ542" r:id="rId1350"/>
    <hyperlink ref="AL356" r:id="rId1351"/>
    <hyperlink ref="AL358" r:id="rId1352"/>
    <hyperlink ref="AL364" r:id="rId1353"/>
    <hyperlink ref="AL366" r:id="rId1354"/>
    <hyperlink ref="AL371" r:id="rId1355"/>
    <hyperlink ref="AL372" r:id="rId1356"/>
    <hyperlink ref="AL375" r:id="rId1357"/>
    <hyperlink ref="AL377" r:id="rId1358"/>
    <hyperlink ref="AL378" r:id="rId1359"/>
    <hyperlink ref="AL380" r:id="rId1360"/>
    <hyperlink ref="AL381" r:id="rId1361"/>
    <hyperlink ref="AL385" r:id="rId1362"/>
    <hyperlink ref="AL387" r:id="rId1363"/>
    <hyperlink ref="AL388" r:id="rId1364"/>
    <hyperlink ref="AL389" r:id="rId1365"/>
    <hyperlink ref="AL391" r:id="rId1366"/>
    <hyperlink ref="AL430" r:id="rId1367"/>
    <hyperlink ref="AL435" r:id="rId1368"/>
    <hyperlink ref="AL437" r:id="rId1369"/>
    <hyperlink ref="AL438" r:id="rId1370"/>
    <hyperlink ref="AL439" r:id="rId1371"/>
    <hyperlink ref="AL492" r:id="rId1372"/>
    <hyperlink ref="AL493" r:id="rId1373"/>
    <hyperlink ref="AL494" r:id="rId1374"/>
    <hyperlink ref="AL495" r:id="rId1375"/>
    <hyperlink ref="AL496" r:id="rId1376"/>
    <hyperlink ref="AL500" r:id="rId1377"/>
    <hyperlink ref="AL505" r:id="rId1378"/>
    <hyperlink ref="AL508" r:id="rId1379"/>
    <hyperlink ref="AL509" r:id="rId1380"/>
    <hyperlink ref="AL513" r:id="rId1381"/>
    <hyperlink ref="AL518" r:id="rId1382"/>
    <hyperlink ref="AL519" r:id="rId1383"/>
    <hyperlink ref="AL524" r:id="rId1384"/>
    <hyperlink ref="AL526" r:id="rId1385"/>
    <hyperlink ref="AL527" r:id="rId1386"/>
    <hyperlink ref="AL532" r:id="rId1387"/>
    <hyperlink ref="AL533" r:id="rId1388"/>
    <hyperlink ref="AL536" r:id="rId1389"/>
    <hyperlink ref="AL543" r:id="rId1390"/>
    <hyperlink ref="AL545" r:id="rId1391"/>
    <hyperlink ref="AL547" r:id="rId1392"/>
    <hyperlink ref="AL548" r:id="rId1393"/>
    <hyperlink ref="AL551" r:id="rId1394"/>
    <hyperlink ref="AL564" r:id="rId1395"/>
    <hyperlink ref="AL567" r:id="rId1396"/>
    <hyperlink ref="AL577" r:id="rId1397"/>
    <hyperlink ref="AL579" r:id="rId1398"/>
    <hyperlink ref="AL580" r:id="rId1399"/>
    <hyperlink ref="AL581" r:id="rId1400"/>
    <hyperlink ref="AL583" r:id="rId1401"/>
    <hyperlink ref="AL590" r:id="rId1402"/>
    <hyperlink ref="AL593" r:id="rId1403"/>
    <hyperlink ref="AL594" r:id="rId1404"/>
    <hyperlink ref="AL596" r:id="rId1405"/>
    <hyperlink ref="AL598" r:id="rId1406"/>
    <hyperlink ref="AL599" r:id="rId1407"/>
    <hyperlink ref="AL600" r:id="rId1408"/>
    <hyperlink ref="AL601" r:id="rId1409"/>
    <hyperlink ref="AL602" r:id="rId1410"/>
    <hyperlink ref="AL606" r:id="rId1411"/>
    <hyperlink ref="AL609" r:id="rId1412"/>
    <hyperlink ref="AL610" r:id="rId1413"/>
    <hyperlink ref="AL612" r:id="rId1414"/>
    <hyperlink ref="AL613" r:id="rId1415"/>
    <hyperlink ref="AL616" r:id="rId1416"/>
    <hyperlink ref="AL618" r:id="rId1417"/>
    <hyperlink ref="AL620" r:id="rId1418"/>
    <hyperlink ref="AL623" r:id="rId1419"/>
    <hyperlink ref="AL624" r:id="rId1420"/>
    <hyperlink ref="AL625" r:id="rId1421"/>
    <hyperlink ref="AL629" r:id="rId1422"/>
    <hyperlink ref="AL636" r:id="rId1423"/>
    <hyperlink ref="AL640" r:id="rId1424"/>
    <hyperlink ref="AL641" r:id="rId1425"/>
    <hyperlink ref="AL643" r:id="rId1426"/>
    <hyperlink ref="AL646" r:id="rId1427"/>
    <hyperlink ref="AL651" r:id="rId1428"/>
    <hyperlink ref="AL654" r:id="rId1429"/>
    <hyperlink ref="AL656" r:id="rId1430"/>
    <hyperlink ref="AL661" r:id="rId1431"/>
    <hyperlink ref="AL666" r:id="rId1432"/>
    <hyperlink ref="AL670" r:id="rId1433"/>
    <hyperlink ref="AL674" r:id="rId1434"/>
    <hyperlink ref="AL677" r:id="rId1435"/>
    <hyperlink ref="AL680" r:id="rId1436"/>
    <hyperlink ref="AL681" r:id="rId1437"/>
    <hyperlink ref="AL682" r:id="rId1438"/>
    <hyperlink ref="AL686" r:id="rId1439"/>
    <hyperlink ref="AL697" r:id="rId1440"/>
    <hyperlink ref="AL699" r:id="rId1441"/>
    <hyperlink ref="AL705" r:id="rId1442"/>
    <hyperlink ref="AL708" r:id="rId1443"/>
    <hyperlink ref="AL713" r:id="rId1444"/>
    <hyperlink ref="AL717" r:id="rId1445"/>
    <hyperlink ref="AO356" r:id="rId1446"/>
    <hyperlink ref="AO357" r:id="rId1447"/>
    <hyperlink ref="AO358" r:id="rId1448"/>
    <hyperlink ref="AO359" r:id="rId1449"/>
    <hyperlink ref="AO360" r:id="rId1450"/>
    <hyperlink ref="AO361" r:id="rId1451"/>
    <hyperlink ref="AO364" r:id="rId1452"/>
    <hyperlink ref="AO365" r:id="rId1453"/>
    <hyperlink ref="AO366" r:id="rId1454"/>
    <hyperlink ref="AO367" r:id="rId1455"/>
    <hyperlink ref="AO369" r:id="rId1456"/>
    <hyperlink ref="AO371" r:id="rId1457"/>
    <hyperlink ref="AO372" r:id="rId1458"/>
    <hyperlink ref="AO373" r:id="rId1459"/>
    <hyperlink ref="AO375" r:id="rId1460"/>
    <hyperlink ref="AO377" r:id="rId1461"/>
    <hyperlink ref="AO379" r:id="rId1462"/>
    <hyperlink ref="AO380" r:id="rId1463"/>
    <hyperlink ref="AO381" r:id="rId1464"/>
    <hyperlink ref="AO382" r:id="rId1465"/>
    <hyperlink ref="AO383" r:id="rId1466"/>
    <hyperlink ref="AO385" r:id="rId1467"/>
    <hyperlink ref="AO386" r:id="rId1468"/>
    <hyperlink ref="AO387" r:id="rId1469"/>
    <hyperlink ref="AO389" r:id="rId1470"/>
    <hyperlink ref="AO391" r:id="rId1471"/>
    <hyperlink ref="AO430" r:id="rId1472"/>
    <hyperlink ref="AO431" r:id="rId1473"/>
    <hyperlink ref="AO432" r:id="rId1474"/>
    <hyperlink ref="AO433" r:id="rId1475"/>
    <hyperlink ref="AO434" r:id="rId1476"/>
    <hyperlink ref="AO435" r:id="rId1477"/>
    <hyperlink ref="AO436" r:id="rId1478"/>
    <hyperlink ref="AO437" r:id="rId1479"/>
    <hyperlink ref="AO438" r:id="rId1480"/>
    <hyperlink ref="AO439" r:id="rId1481"/>
    <hyperlink ref="AO489" r:id="rId1482"/>
    <hyperlink ref="AO490" r:id="rId1483"/>
    <hyperlink ref="AO491" r:id="rId1484"/>
    <hyperlink ref="AO492" r:id="rId1485"/>
    <hyperlink ref="AO497" r:id="rId1486"/>
    <hyperlink ref="AO498" r:id="rId1487"/>
    <hyperlink ref="AO500" r:id="rId1488"/>
    <hyperlink ref="AO501" r:id="rId1489"/>
    <hyperlink ref="AO502" r:id="rId1490"/>
    <hyperlink ref="AO503" r:id="rId1491"/>
    <hyperlink ref="AO504" r:id="rId1492"/>
    <hyperlink ref="AO505" r:id="rId1493"/>
    <hyperlink ref="AO506" r:id="rId1494"/>
    <hyperlink ref="AO507" r:id="rId1495"/>
    <hyperlink ref="AO508" r:id="rId1496"/>
    <hyperlink ref="AO509" r:id="rId1497"/>
    <hyperlink ref="AO511" r:id="rId1498"/>
    <hyperlink ref="AO513" r:id="rId1499"/>
    <hyperlink ref="AO514" r:id="rId1500"/>
    <hyperlink ref="AO515" r:id="rId1501"/>
    <hyperlink ref="AO517" r:id="rId1502"/>
    <hyperlink ref="AO518" r:id="rId1503"/>
    <hyperlink ref="AO519" r:id="rId1504"/>
    <hyperlink ref="AO520" r:id="rId1505"/>
    <hyperlink ref="AO522" r:id="rId1506"/>
    <hyperlink ref="AO523" r:id="rId1507"/>
    <hyperlink ref="AO524" r:id="rId1508"/>
    <hyperlink ref="AO525" r:id="rId1509"/>
    <hyperlink ref="AO526" r:id="rId1510"/>
    <hyperlink ref="AO527" r:id="rId1511"/>
    <hyperlink ref="AO528" r:id="rId1512"/>
    <hyperlink ref="AO529" r:id="rId1513"/>
    <hyperlink ref="AO531" r:id="rId1514"/>
    <hyperlink ref="AO532" r:id="rId1515"/>
    <hyperlink ref="AO533" r:id="rId1516"/>
    <hyperlink ref="AO534" r:id="rId1517"/>
    <hyperlink ref="AO535" r:id="rId1518"/>
    <hyperlink ref="AO536" r:id="rId1519"/>
    <hyperlink ref="AO538" r:id="rId1520"/>
    <hyperlink ref="AO539" r:id="rId1521"/>
    <hyperlink ref="AO540" r:id="rId1522"/>
    <hyperlink ref="AO541" r:id="rId1523"/>
    <hyperlink ref="AO542" r:id="rId1524"/>
    <hyperlink ref="AO543" r:id="rId1525"/>
    <hyperlink ref="AO544" r:id="rId1526"/>
    <hyperlink ref="AO545" r:id="rId1527"/>
    <hyperlink ref="AO547" r:id="rId1528"/>
    <hyperlink ref="AO548" r:id="rId1529"/>
    <hyperlink ref="AO549" r:id="rId1530"/>
    <hyperlink ref="AO551" r:id="rId1531"/>
    <hyperlink ref="AO552" r:id="rId1532"/>
    <hyperlink ref="AO553" r:id="rId1533"/>
    <hyperlink ref="AO554" r:id="rId1534"/>
    <hyperlink ref="AO556" r:id="rId1535"/>
    <hyperlink ref="AO558" r:id="rId1536"/>
    <hyperlink ref="AO560" r:id="rId1537"/>
    <hyperlink ref="AO561" r:id="rId1538"/>
    <hyperlink ref="AO567" r:id="rId1539"/>
    <hyperlink ref="AO568" r:id="rId1540"/>
    <hyperlink ref="AO570" r:id="rId1541"/>
    <hyperlink ref="AO571" r:id="rId1542"/>
    <hyperlink ref="AO572" r:id="rId1543"/>
    <hyperlink ref="AO575" r:id="rId1544"/>
    <hyperlink ref="AO577" r:id="rId1545"/>
    <hyperlink ref="AO578" r:id="rId1546"/>
    <hyperlink ref="AO579" r:id="rId1547"/>
    <hyperlink ref="AO580" r:id="rId1548"/>
    <hyperlink ref="AO582" r:id="rId1549"/>
    <hyperlink ref="AO583" r:id="rId1550"/>
    <hyperlink ref="AO585" r:id="rId1551"/>
    <hyperlink ref="AO586" r:id="rId1552"/>
    <hyperlink ref="AO588" r:id="rId1553"/>
    <hyperlink ref="AO590" r:id="rId1554"/>
    <hyperlink ref="AO591" r:id="rId1555"/>
    <hyperlink ref="AO593" r:id="rId1556"/>
    <hyperlink ref="AO594" r:id="rId1557"/>
    <hyperlink ref="AO595" r:id="rId1558"/>
    <hyperlink ref="AO597" r:id="rId1559"/>
    <hyperlink ref="AO599" r:id="rId1560"/>
    <hyperlink ref="AO600" r:id="rId1561"/>
    <hyperlink ref="AO601" r:id="rId1562"/>
    <hyperlink ref="AO602" r:id="rId1563"/>
    <hyperlink ref="AO603" r:id="rId1564"/>
    <hyperlink ref="AO604" r:id="rId1565"/>
    <hyperlink ref="AO605" r:id="rId1566"/>
    <hyperlink ref="AO606" r:id="rId1567"/>
    <hyperlink ref="AO607" r:id="rId1568"/>
    <hyperlink ref="AO608" r:id="rId1569"/>
    <hyperlink ref="AO609" r:id="rId1570"/>
    <hyperlink ref="AO610" r:id="rId1571"/>
    <hyperlink ref="AO612" r:id="rId1572"/>
    <hyperlink ref="AO613" r:id="rId1573"/>
    <hyperlink ref="AO616" r:id="rId1574"/>
    <hyperlink ref="AO617" r:id="rId1575"/>
    <hyperlink ref="AO618" r:id="rId1576"/>
    <hyperlink ref="AO619" r:id="rId1577"/>
    <hyperlink ref="AO620" r:id="rId1578"/>
    <hyperlink ref="AO623" r:id="rId1579"/>
    <hyperlink ref="AO624" r:id="rId1580"/>
    <hyperlink ref="AO625" r:id="rId1581"/>
    <hyperlink ref="AO626" r:id="rId1582"/>
    <hyperlink ref="AO627" r:id="rId1583"/>
    <hyperlink ref="AO628" r:id="rId1584"/>
    <hyperlink ref="AO629" r:id="rId1585"/>
    <hyperlink ref="AO630" r:id="rId1586"/>
    <hyperlink ref="AO631" r:id="rId1587"/>
    <hyperlink ref="AO632" r:id="rId1588"/>
    <hyperlink ref="AO635" r:id="rId1589"/>
    <hyperlink ref="AO636" r:id="rId1590"/>
    <hyperlink ref="AO637" r:id="rId1591"/>
    <hyperlink ref="AO638" r:id="rId1592"/>
    <hyperlink ref="AO639" r:id="rId1593"/>
    <hyperlink ref="AO640" r:id="rId1594"/>
    <hyperlink ref="AO641" r:id="rId1595"/>
    <hyperlink ref="AO643" r:id="rId1596"/>
    <hyperlink ref="AO644" r:id="rId1597"/>
    <hyperlink ref="AO645" r:id="rId1598"/>
    <hyperlink ref="AO646" r:id="rId1599"/>
    <hyperlink ref="AO647" r:id="rId1600"/>
    <hyperlink ref="AO648" r:id="rId1601"/>
    <hyperlink ref="AO649" r:id="rId1602"/>
    <hyperlink ref="AO650" r:id="rId1603"/>
    <hyperlink ref="AO651" r:id="rId1604"/>
    <hyperlink ref="AO652" r:id="rId1605"/>
    <hyperlink ref="AO653" r:id="rId1606"/>
    <hyperlink ref="AO654" r:id="rId1607"/>
    <hyperlink ref="AO656" r:id="rId1608"/>
    <hyperlink ref="AO658" r:id="rId1609"/>
    <hyperlink ref="AO659" r:id="rId1610"/>
    <hyperlink ref="AO661" r:id="rId1611"/>
    <hyperlink ref="AO663" r:id="rId1612"/>
    <hyperlink ref="AO664" r:id="rId1613"/>
    <hyperlink ref="AO665" r:id="rId1614"/>
    <hyperlink ref="AO666" r:id="rId1615"/>
    <hyperlink ref="AO668" r:id="rId1616"/>
    <hyperlink ref="AO669" r:id="rId1617"/>
    <hyperlink ref="AO670" r:id="rId1618"/>
    <hyperlink ref="AO671" r:id="rId1619"/>
    <hyperlink ref="AO672" r:id="rId1620"/>
    <hyperlink ref="AO673" r:id="rId1621"/>
    <hyperlink ref="AO674" r:id="rId1622"/>
    <hyperlink ref="AO676" r:id="rId1623"/>
    <hyperlink ref="AO677" r:id="rId1624"/>
    <hyperlink ref="AO680" r:id="rId1625"/>
    <hyperlink ref="AO681" r:id="rId1626"/>
    <hyperlink ref="AO682" r:id="rId1627"/>
    <hyperlink ref="AO683" r:id="rId1628"/>
    <hyperlink ref="AO684" r:id="rId1629"/>
    <hyperlink ref="AO686" r:id="rId1630"/>
    <hyperlink ref="AO687" r:id="rId1631"/>
    <hyperlink ref="AO691" r:id="rId1632"/>
    <hyperlink ref="AO693" r:id="rId1633"/>
    <hyperlink ref="AO694" r:id="rId1634"/>
    <hyperlink ref="AO695" r:id="rId1635"/>
    <hyperlink ref="AO696" r:id="rId1636"/>
    <hyperlink ref="AO697" r:id="rId1637"/>
    <hyperlink ref="AO699" r:id="rId1638"/>
    <hyperlink ref="AO701" r:id="rId1639"/>
    <hyperlink ref="AO702" r:id="rId1640"/>
    <hyperlink ref="AO703" r:id="rId1641"/>
    <hyperlink ref="AO708" r:id="rId1642"/>
    <hyperlink ref="AO712" r:id="rId1643"/>
    <hyperlink ref="AO713" r:id="rId1644"/>
    <hyperlink ref="AO714" r:id="rId1645"/>
    <hyperlink ref="AO717" r:id="rId1646"/>
    <hyperlink ref="AO718" r:id="rId1647"/>
    <hyperlink ref="AO719" r:id="rId1648"/>
    <hyperlink ref="AU356" r:id="rId1649"/>
    <hyperlink ref="AU358" r:id="rId1650"/>
    <hyperlink ref="AU359" r:id="rId1651"/>
    <hyperlink ref="AU360" r:id="rId1652"/>
    <hyperlink ref="AU361" r:id="rId1653"/>
    <hyperlink ref="AU362" r:id="rId1654"/>
    <hyperlink ref="AU363" r:id="rId1655"/>
    <hyperlink ref="AU364" r:id="rId1656"/>
    <hyperlink ref="AU365" r:id="rId1657"/>
    <hyperlink ref="AU366" r:id="rId1658"/>
    <hyperlink ref="AU367" r:id="rId1659"/>
    <hyperlink ref="AU369" r:id="rId1660"/>
    <hyperlink ref="AU370" r:id="rId1661"/>
    <hyperlink ref="AU371" r:id="rId1662"/>
    <hyperlink ref="AU372" r:id="rId1663"/>
    <hyperlink ref="AU374" r:id="rId1664"/>
    <hyperlink ref="AU375" r:id="rId1665"/>
    <hyperlink ref="AU376" r:id="rId1666"/>
    <hyperlink ref="AU377" r:id="rId1667"/>
    <hyperlink ref="AU378" r:id="rId1668"/>
    <hyperlink ref="AU380" r:id="rId1669"/>
    <hyperlink ref="AU381" r:id="rId1670"/>
    <hyperlink ref="AU382" r:id="rId1671"/>
    <hyperlink ref="AU383" r:id="rId1672"/>
    <hyperlink ref="AU384" r:id="rId1673"/>
    <hyperlink ref="AU385" r:id="rId1674"/>
    <hyperlink ref="AU386" r:id="rId1675"/>
    <hyperlink ref="AU387" r:id="rId1676"/>
    <hyperlink ref="AU388" r:id="rId1677"/>
    <hyperlink ref="AU389" r:id="rId1678"/>
    <hyperlink ref="AU391" r:id="rId1679"/>
    <hyperlink ref="AU392" r:id="rId1680"/>
    <hyperlink ref="AU395" r:id="rId1681"/>
    <hyperlink ref="AU399" r:id="rId1682"/>
    <hyperlink ref="AU403" r:id="rId1683"/>
    <hyperlink ref="AU404" r:id="rId1684"/>
    <hyperlink ref="AU405" r:id="rId1685"/>
    <hyperlink ref="AU408" r:id="rId1686"/>
    <hyperlink ref="AU410" r:id="rId1687"/>
    <hyperlink ref="AU411" r:id="rId1688"/>
    <hyperlink ref="AU413" r:id="rId1689"/>
    <hyperlink ref="AU423" r:id="rId1690"/>
    <hyperlink ref="AU427" r:id="rId1691"/>
    <hyperlink ref="AU430" r:id="rId1692"/>
    <hyperlink ref="AU431" r:id="rId1693"/>
    <hyperlink ref="AU432" r:id="rId1694"/>
    <hyperlink ref="AU433" r:id="rId1695"/>
    <hyperlink ref="AU434" r:id="rId1696"/>
    <hyperlink ref="AU435" r:id="rId1697"/>
    <hyperlink ref="AU436" r:id="rId1698"/>
    <hyperlink ref="AU437" r:id="rId1699"/>
    <hyperlink ref="AU438" r:id="rId1700"/>
    <hyperlink ref="AU439" r:id="rId1701"/>
    <hyperlink ref="AU440" r:id="rId1702"/>
    <hyperlink ref="AU441" r:id="rId1703"/>
    <hyperlink ref="AU442" r:id="rId1704"/>
    <hyperlink ref="AU443" r:id="rId1705"/>
    <hyperlink ref="AU444" r:id="rId1706"/>
    <hyperlink ref="AU445" r:id="rId1707"/>
    <hyperlink ref="AU446" r:id="rId1708"/>
    <hyperlink ref="AU447" r:id="rId1709"/>
    <hyperlink ref="AU448" r:id="rId1710"/>
    <hyperlink ref="AU449" r:id="rId1711"/>
    <hyperlink ref="AU450" r:id="rId1712"/>
    <hyperlink ref="AU451" r:id="rId1713"/>
    <hyperlink ref="AU452" r:id="rId1714"/>
    <hyperlink ref="AU453" r:id="rId1715"/>
    <hyperlink ref="AU454" r:id="rId1716"/>
    <hyperlink ref="AU455" r:id="rId1717"/>
    <hyperlink ref="AU456" r:id="rId1718"/>
    <hyperlink ref="AU457" r:id="rId1719"/>
    <hyperlink ref="AU458" r:id="rId1720"/>
    <hyperlink ref="AU459" r:id="rId1721"/>
    <hyperlink ref="AU460" r:id="rId1722"/>
    <hyperlink ref="AU461" r:id="rId1723"/>
    <hyperlink ref="AU462" r:id="rId1724"/>
    <hyperlink ref="AU463" r:id="rId1725"/>
    <hyperlink ref="AU464" r:id="rId1726"/>
    <hyperlink ref="AU465" r:id="rId1727"/>
    <hyperlink ref="AU466" r:id="rId1728"/>
    <hyperlink ref="AU467" r:id="rId1729"/>
    <hyperlink ref="AU468" r:id="rId1730"/>
    <hyperlink ref="AU469" r:id="rId1731"/>
    <hyperlink ref="AU470" r:id="rId1732"/>
    <hyperlink ref="AU471" r:id="rId1733"/>
    <hyperlink ref="AU472" r:id="rId1734"/>
    <hyperlink ref="AU473" r:id="rId1735"/>
    <hyperlink ref="AU474" r:id="rId1736"/>
    <hyperlink ref="AU475" r:id="rId1737"/>
    <hyperlink ref="AU476" r:id="rId1738"/>
    <hyperlink ref="AU477" r:id="rId1739"/>
    <hyperlink ref="AU478" r:id="rId1740"/>
    <hyperlink ref="AU479" r:id="rId1741"/>
    <hyperlink ref="AU480" r:id="rId1742"/>
    <hyperlink ref="AU481" r:id="rId1743"/>
    <hyperlink ref="AU482" r:id="rId1744"/>
    <hyperlink ref="AU483" r:id="rId1745"/>
    <hyperlink ref="AU484" r:id="rId1746"/>
    <hyperlink ref="AU485" r:id="rId1747"/>
    <hyperlink ref="AU486" r:id="rId1748"/>
    <hyperlink ref="AU487" r:id="rId1749"/>
    <hyperlink ref="AU488" r:id="rId1750"/>
    <hyperlink ref="AU489" r:id="rId1751"/>
    <hyperlink ref="AU491" r:id="rId1752"/>
    <hyperlink ref="AU492" r:id="rId1753"/>
    <hyperlink ref="AU499" r:id="rId1754"/>
    <hyperlink ref="AU500" r:id="rId1755"/>
    <hyperlink ref="AU501" r:id="rId1756"/>
    <hyperlink ref="AU502" r:id="rId1757"/>
    <hyperlink ref="AU503" r:id="rId1758"/>
    <hyperlink ref="AU508" r:id="rId1759"/>
    <hyperlink ref="AU509" r:id="rId1760"/>
    <hyperlink ref="AU510" r:id="rId1761"/>
    <hyperlink ref="AU511" r:id="rId1762"/>
    <hyperlink ref="AU512" r:id="rId1763"/>
    <hyperlink ref="AU513" r:id="rId1764"/>
    <hyperlink ref="AU514" r:id="rId1765"/>
    <hyperlink ref="AU515" r:id="rId1766"/>
    <hyperlink ref="AU518" r:id="rId1767"/>
    <hyperlink ref="AU519" r:id="rId1768"/>
    <hyperlink ref="AU521" r:id="rId1769"/>
    <hyperlink ref="AU522" r:id="rId1770"/>
    <hyperlink ref="AU523" r:id="rId1771"/>
    <hyperlink ref="AU524" r:id="rId1772"/>
    <hyperlink ref="AU525" r:id="rId1773"/>
    <hyperlink ref="AU526" r:id="rId1774"/>
    <hyperlink ref="AU528" r:id="rId1775"/>
    <hyperlink ref="AU530" r:id="rId1776"/>
    <hyperlink ref="AU531" r:id="rId1777"/>
    <hyperlink ref="AU532" r:id="rId1778"/>
    <hyperlink ref="AU533" r:id="rId1779"/>
    <hyperlink ref="AU534" r:id="rId1780"/>
    <hyperlink ref="AU537" r:id="rId1781"/>
    <hyperlink ref="AU538" r:id="rId1782"/>
    <hyperlink ref="AU539" r:id="rId1783"/>
    <hyperlink ref="AU540" r:id="rId1784"/>
    <hyperlink ref="AU541" r:id="rId1785"/>
    <hyperlink ref="AU542" r:id="rId1786"/>
    <hyperlink ref="AU543" r:id="rId1787"/>
    <hyperlink ref="AU544" r:id="rId1788"/>
    <hyperlink ref="AU545" r:id="rId1789"/>
    <hyperlink ref="AU547" r:id="rId1790"/>
    <hyperlink ref="AU548" r:id="rId1791"/>
    <hyperlink ref="AU549" r:id="rId1792"/>
    <hyperlink ref="AU550" r:id="rId1793"/>
    <hyperlink ref="AU552" r:id="rId1794"/>
    <hyperlink ref="AU553" r:id="rId1795"/>
    <hyperlink ref="AU554" r:id="rId1796"/>
    <hyperlink ref="AU556" r:id="rId1797"/>
    <hyperlink ref="AU559" r:id="rId1798"/>
    <hyperlink ref="AU561" r:id="rId1799"/>
    <hyperlink ref="AU562" r:id="rId1800"/>
    <hyperlink ref="AU563" r:id="rId1801"/>
    <hyperlink ref="AU564" r:id="rId1802"/>
    <hyperlink ref="AU565" r:id="rId1803"/>
    <hyperlink ref="AU567" r:id="rId1804"/>
    <hyperlink ref="AU569" r:id="rId1805"/>
    <hyperlink ref="AU570" r:id="rId1806"/>
    <hyperlink ref="AU573" r:id="rId1807"/>
    <hyperlink ref="AU575" r:id="rId1808"/>
    <hyperlink ref="AU577" r:id="rId1809"/>
    <hyperlink ref="AU579" r:id="rId1810"/>
    <hyperlink ref="AU580" r:id="rId1811"/>
    <hyperlink ref="AU581" r:id="rId1812"/>
    <hyperlink ref="AU582" r:id="rId1813"/>
    <hyperlink ref="AU583" r:id="rId1814"/>
    <hyperlink ref="AU585" r:id="rId1815"/>
    <hyperlink ref="AU586" r:id="rId1816"/>
    <hyperlink ref="AU590" r:id="rId1817"/>
    <hyperlink ref="AU591" r:id="rId1818"/>
    <hyperlink ref="AU592" r:id="rId1819"/>
    <hyperlink ref="AU593" r:id="rId1820"/>
    <hyperlink ref="AU594" r:id="rId1821"/>
    <hyperlink ref="AU595" r:id="rId1822"/>
    <hyperlink ref="AU596" r:id="rId1823"/>
    <hyperlink ref="AU597" r:id="rId1824"/>
    <hyperlink ref="AU598" r:id="rId1825"/>
    <hyperlink ref="AU599" r:id="rId1826"/>
    <hyperlink ref="AU600" r:id="rId1827"/>
    <hyperlink ref="AU602" r:id="rId1828"/>
    <hyperlink ref="AU604" r:id="rId1829"/>
    <hyperlink ref="AU605" r:id="rId1830"/>
    <hyperlink ref="AU606" r:id="rId1831"/>
    <hyperlink ref="AU609" r:id="rId1832"/>
    <hyperlink ref="AU610" r:id="rId1833"/>
    <hyperlink ref="AU612" r:id="rId1834"/>
    <hyperlink ref="AU614" r:id="rId1835"/>
    <hyperlink ref="AU615" r:id="rId1836"/>
    <hyperlink ref="AU618" r:id="rId1837"/>
    <hyperlink ref="AU622" r:id="rId1838"/>
    <hyperlink ref="AU623" r:id="rId1839"/>
    <hyperlink ref="AU625" r:id="rId1840"/>
    <hyperlink ref="AU627" r:id="rId1841"/>
    <hyperlink ref="AU631" r:id="rId1842"/>
    <hyperlink ref="AU633" r:id="rId1843"/>
    <hyperlink ref="AU635" r:id="rId1844"/>
    <hyperlink ref="AU640" r:id="rId1845"/>
    <hyperlink ref="AU642" r:id="rId1846"/>
    <hyperlink ref="AU643" r:id="rId1847"/>
    <hyperlink ref="AU645" r:id="rId1848"/>
    <hyperlink ref="AU646" r:id="rId1849"/>
    <hyperlink ref="AU647" r:id="rId1850"/>
    <hyperlink ref="AU648" r:id="rId1851"/>
    <hyperlink ref="AU649" r:id="rId1852"/>
    <hyperlink ref="AU651" r:id="rId1853"/>
    <hyperlink ref="AU652" r:id="rId1854"/>
    <hyperlink ref="AU654" r:id="rId1855"/>
    <hyperlink ref="AU655" r:id="rId1856"/>
    <hyperlink ref="AU656" r:id="rId1857"/>
    <hyperlink ref="AU657" r:id="rId1858"/>
    <hyperlink ref="AU658" r:id="rId1859"/>
    <hyperlink ref="AU660" r:id="rId1860"/>
    <hyperlink ref="AU664" r:id="rId1861"/>
    <hyperlink ref="AU665" r:id="rId1862"/>
    <hyperlink ref="AU666" r:id="rId1863"/>
    <hyperlink ref="AU667" r:id="rId1864"/>
    <hyperlink ref="AU669" r:id="rId1865"/>
    <hyperlink ref="AU670" r:id="rId1866"/>
    <hyperlink ref="AU671" r:id="rId1867"/>
    <hyperlink ref="AU673" r:id="rId1868"/>
    <hyperlink ref="AU674" r:id="rId1869"/>
    <hyperlink ref="AU676" r:id="rId1870"/>
    <hyperlink ref="AU677" r:id="rId1871"/>
    <hyperlink ref="AU679" r:id="rId1872"/>
    <hyperlink ref="AU680" r:id="rId1873"/>
    <hyperlink ref="AU682" r:id="rId1874"/>
    <hyperlink ref="AU683" r:id="rId1875"/>
    <hyperlink ref="AU684" r:id="rId1876"/>
    <hyperlink ref="AU686" r:id="rId1877"/>
    <hyperlink ref="AU689" r:id="rId1878"/>
    <hyperlink ref="AU691" r:id="rId1879"/>
    <hyperlink ref="AU696" r:id="rId1880"/>
    <hyperlink ref="AU697" r:id="rId1881"/>
    <hyperlink ref="AU698" r:id="rId1882"/>
    <hyperlink ref="AU699" r:id="rId1883"/>
    <hyperlink ref="AU700" r:id="rId1884"/>
    <hyperlink ref="AU701" r:id="rId1885"/>
    <hyperlink ref="AU702" r:id="rId1886"/>
    <hyperlink ref="AU703" r:id="rId1887"/>
    <hyperlink ref="AU704" r:id="rId1888"/>
    <hyperlink ref="AU705" r:id="rId1889"/>
    <hyperlink ref="AU707" r:id="rId1890"/>
    <hyperlink ref="AU708" r:id="rId1891"/>
    <hyperlink ref="AU710" r:id="rId1892"/>
    <hyperlink ref="AU711" r:id="rId1893"/>
    <hyperlink ref="AU712" r:id="rId1894"/>
    <hyperlink ref="AU713" r:id="rId1895"/>
    <hyperlink ref="AU714" r:id="rId1896"/>
    <hyperlink ref="AU715" r:id="rId1897"/>
    <hyperlink ref="AU717" r:id="rId1898"/>
    <hyperlink ref="AU718" r:id="rId1899"/>
    <hyperlink ref="AU719" r:id="rId1900"/>
    <hyperlink ref="F356" r:id="rId1901"/>
    <hyperlink ref="F357" r:id="rId1902"/>
    <hyperlink ref="F358" r:id="rId1903"/>
    <hyperlink ref="F359" r:id="rId1904"/>
    <hyperlink ref="F360" r:id="rId1905"/>
    <hyperlink ref="F361" r:id="rId1906"/>
    <hyperlink ref="F362" r:id="rId1907"/>
    <hyperlink ref="F363" r:id="rId1908"/>
    <hyperlink ref="F364" r:id="rId1909"/>
    <hyperlink ref="F365" r:id="rId1910"/>
    <hyperlink ref="F366" r:id="rId1911"/>
    <hyperlink ref="F367" r:id="rId1912"/>
    <hyperlink ref="F368" r:id="rId1913"/>
    <hyperlink ref="F369" r:id="rId1914"/>
    <hyperlink ref="F370" r:id="rId1915"/>
    <hyperlink ref="F371" r:id="rId1916"/>
    <hyperlink ref="F372" r:id="rId1917"/>
    <hyperlink ref="F373" r:id="rId1918"/>
    <hyperlink ref="F374" r:id="rId1919"/>
    <hyperlink ref="F375" r:id="rId1920"/>
    <hyperlink ref="F376" r:id="rId1921"/>
    <hyperlink ref="F377" r:id="rId1922"/>
    <hyperlink ref="F378" r:id="rId1923"/>
    <hyperlink ref="F379" r:id="rId1924"/>
    <hyperlink ref="F380" r:id="rId1925"/>
    <hyperlink ref="F381" r:id="rId1926"/>
    <hyperlink ref="F382" r:id="rId1927"/>
    <hyperlink ref="F383" r:id="rId1928"/>
    <hyperlink ref="F384" r:id="rId1929"/>
    <hyperlink ref="F385" r:id="rId1930"/>
    <hyperlink ref="F386" r:id="rId1931"/>
    <hyperlink ref="F387" r:id="rId1932"/>
    <hyperlink ref="F388" r:id="rId1933"/>
    <hyperlink ref="F389" r:id="rId1934"/>
    <hyperlink ref="F390" r:id="rId1935"/>
    <hyperlink ref="F391" r:id="rId1936"/>
    <hyperlink ref="F392" r:id="rId1937"/>
    <hyperlink ref="F393" r:id="rId1938"/>
    <hyperlink ref="F394" r:id="rId1939"/>
    <hyperlink ref="F395" r:id="rId1940"/>
    <hyperlink ref="F396" r:id="rId1941"/>
    <hyperlink ref="F397" r:id="rId1942"/>
    <hyperlink ref="F398" r:id="rId1943"/>
    <hyperlink ref="F399" r:id="rId1944"/>
    <hyperlink ref="F400" r:id="rId1945"/>
    <hyperlink ref="F401" r:id="rId1946"/>
    <hyperlink ref="F402" r:id="rId1947"/>
    <hyperlink ref="F403" r:id="rId1948"/>
    <hyperlink ref="F404" r:id="rId1949"/>
    <hyperlink ref="F405" r:id="rId1950"/>
    <hyperlink ref="F406" r:id="rId1951"/>
    <hyperlink ref="F407" r:id="rId1952"/>
    <hyperlink ref="F408" r:id="rId1953"/>
    <hyperlink ref="F409" r:id="rId1954"/>
    <hyperlink ref="F410" r:id="rId1955"/>
    <hyperlink ref="F411" r:id="rId1956"/>
    <hyperlink ref="F412" r:id="rId1957"/>
    <hyperlink ref="F413" r:id="rId1958"/>
    <hyperlink ref="F414" r:id="rId1959"/>
    <hyperlink ref="F415" r:id="rId1960"/>
    <hyperlink ref="F416" r:id="rId1961"/>
    <hyperlink ref="F417" r:id="rId1962"/>
    <hyperlink ref="F418" r:id="rId1963"/>
    <hyperlink ref="F419" r:id="rId1964"/>
    <hyperlink ref="F420" r:id="rId1965"/>
    <hyperlink ref="F421" r:id="rId1966"/>
    <hyperlink ref="F422" r:id="rId1967"/>
    <hyperlink ref="F423" r:id="rId1968"/>
    <hyperlink ref="F424" r:id="rId1969"/>
    <hyperlink ref="F425" r:id="rId1970"/>
    <hyperlink ref="F426" r:id="rId1971"/>
    <hyperlink ref="F427" r:id="rId1972"/>
    <hyperlink ref="F428" r:id="rId1973"/>
    <hyperlink ref="F429" r:id="rId1974"/>
    <hyperlink ref="F430" r:id="rId1975"/>
    <hyperlink ref="F431" r:id="rId1976"/>
    <hyperlink ref="F432" r:id="rId1977"/>
    <hyperlink ref="F433" r:id="rId1978"/>
    <hyperlink ref="F434" r:id="rId1979"/>
    <hyperlink ref="F435" r:id="rId1980"/>
    <hyperlink ref="F436" r:id="rId1981"/>
    <hyperlink ref="F437" r:id="rId1982"/>
    <hyperlink ref="F438" r:id="rId1983"/>
    <hyperlink ref="F439" r:id="rId1984"/>
    <hyperlink ref="F440" r:id="rId1985"/>
    <hyperlink ref="F441" r:id="rId1986"/>
    <hyperlink ref="F442" r:id="rId1987"/>
    <hyperlink ref="F443" r:id="rId1988"/>
    <hyperlink ref="F444" r:id="rId1989"/>
    <hyperlink ref="F445" r:id="rId1990"/>
    <hyperlink ref="F446" r:id="rId1991"/>
    <hyperlink ref="F447" r:id="rId1992"/>
    <hyperlink ref="F448" r:id="rId1993"/>
    <hyperlink ref="F449" r:id="rId1994"/>
    <hyperlink ref="F450" r:id="rId1995"/>
    <hyperlink ref="F451" r:id="rId1996"/>
    <hyperlink ref="F452" r:id="rId1997"/>
    <hyperlink ref="F453" r:id="rId1998"/>
    <hyperlink ref="F454" r:id="rId1999"/>
    <hyperlink ref="F455" r:id="rId2000"/>
    <hyperlink ref="F456" r:id="rId2001"/>
    <hyperlink ref="F457" r:id="rId2002"/>
    <hyperlink ref="F458" r:id="rId2003"/>
    <hyperlink ref="F459" r:id="rId2004"/>
    <hyperlink ref="F460" r:id="rId2005"/>
    <hyperlink ref="F461" r:id="rId2006"/>
    <hyperlink ref="F462" r:id="rId2007"/>
    <hyperlink ref="F463" r:id="rId2008"/>
    <hyperlink ref="F464" r:id="rId2009"/>
    <hyperlink ref="F465" r:id="rId2010"/>
    <hyperlink ref="F466" r:id="rId2011"/>
    <hyperlink ref="F467" r:id="rId2012"/>
    <hyperlink ref="F468" r:id="rId2013"/>
    <hyperlink ref="F469" r:id="rId2014"/>
    <hyperlink ref="F470" r:id="rId2015"/>
    <hyperlink ref="F471" r:id="rId2016"/>
    <hyperlink ref="F472" r:id="rId2017"/>
    <hyperlink ref="F473" r:id="rId2018"/>
    <hyperlink ref="F474" r:id="rId2019"/>
    <hyperlink ref="F475" r:id="rId2020"/>
    <hyperlink ref="F476" r:id="rId2021"/>
    <hyperlink ref="F477" r:id="rId2022"/>
    <hyperlink ref="F478" r:id="rId2023"/>
    <hyperlink ref="F479" r:id="rId2024"/>
    <hyperlink ref="F480" r:id="rId2025"/>
    <hyperlink ref="F481" r:id="rId2026"/>
    <hyperlink ref="F482" r:id="rId2027"/>
    <hyperlink ref="F483" r:id="rId2028"/>
    <hyperlink ref="F484" r:id="rId2029"/>
    <hyperlink ref="F485" r:id="rId2030"/>
    <hyperlink ref="F486" r:id="rId2031"/>
    <hyperlink ref="F487" r:id="rId2032"/>
    <hyperlink ref="F488" r:id="rId2033"/>
    <hyperlink ref="F489" r:id="rId2034"/>
    <hyperlink ref="F490" r:id="rId2035"/>
    <hyperlink ref="F491" r:id="rId2036"/>
    <hyperlink ref="F492" r:id="rId2037"/>
    <hyperlink ref="F493" r:id="rId2038"/>
    <hyperlink ref="F494" r:id="rId2039"/>
    <hyperlink ref="F495" r:id="rId2040"/>
    <hyperlink ref="F496" r:id="rId2041"/>
    <hyperlink ref="F497" r:id="rId2042"/>
    <hyperlink ref="F498" r:id="rId2043"/>
    <hyperlink ref="F499" r:id="rId2044"/>
    <hyperlink ref="F500" r:id="rId2045"/>
    <hyperlink ref="F501" r:id="rId2046"/>
    <hyperlink ref="F502" r:id="rId2047"/>
    <hyperlink ref="F503" r:id="rId2048"/>
    <hyperlink ref="F504" r:id="rId2049"/>
    <hyperlink ref="F505" r:id="rId2050"/>
    <hyperlink ref="F506" r:id="rId2051"/>
    <hyperlink ref="F507" r:id="rId2052"/>
    <hyperlink ref="F508" r:id="rId2053"/>
    <hyperlink ref="F509" r:id="rId2054"/>
    <hyperlink ref="F510" r:id="rId2055"/>
    <hyperlink ref="F511" r:id="rId2056"/>
    <hyperlink ref="F512" r:id="rId2057"/>
    <hyperlink ref="F513" r:id="rId2058"/>
    <hyperlink ref="F514" r:id="rId2059"/>
    <hyperlink ref="F515" r:id="rId2060"/>
    <hyperlink ref="F516" r:id="rId2061"/>
    <hyperlink ref="F517" r:id="rId2062"/>
    <hyperlink ref="F518" r:id="rId2063"/>
    <hyperlink ref="F519" r:id="rId2064"/>
    <hyperlink ref="F520" r:id="rId2065"/>
    <hyperlink ref="F521" r:id="rId2066"/>
    <hyperlink ref="F522" r:id="rId2067"/>
    <hyperlink ref="F523" r:id="rId2068"/>
    <hyperlink ref="F524" r:id="rId2069"/>
    <hyperlink ref="F525" r:id="rId2070"/>
    <hyperlink ref="F526" r:id="rId2071"/>
    <hyperlink ref="F527" r:id="rId2072"/>
    <hyperlink ref="F528" r:id="rId2073"/>
    <hyperlink ref="F529" r:id="rId2074"/>
    <hyperlink ref="F530" r:id="rId2075"/>
    <hyperlink ref="F531" r:id="rId2076"/>
    <hyperlink ref="F532" r:id="rId2077"/>
    <hyperlink ref="F533" r:id="rId2078"/>
    <hyperlink ref="F534" r:id="rId2079"/>
    <hyperlink ref="F535" r:id="rId2080"/>
    <hyperlink ref="F536" r:id="rId2081"/>
    <hyperlink ref="F537" r:id="rId2082"/>
    <hyperlink ref="F538" r:id="rId2083"/>
    <hyperlink ref="F539" r:id="rId2084"/>
    <hyperlink ref="F540" r:id="rId2085"/>
    <hyperlink ref="F541" r:id="rId2086"/>
    <hyperlink ref="F542" r:id="rId2087"/>
    <hyperlink ref="F543" r:id="rId2088"/>
    <hyperlink ref="F544" r:id="rId2089"/>
    <hyperlink ref="F545" r:id="rId2090"/>
    <hyperlink ref="F546" r:id="rId2091"/>
    <hyperlink ref="F547" r:id="rId2092"/>
    <hyperlink ref="F548" r:id="rId2093"/>
    <hyperlink ref="F549" r:id="rId2094"/>
    <hyperlink ref="F550" r:id="rId2095"/>
    <hyperlink ref="F551" r:id="rId2096"/>
    <hyperlink ref="F552" r:id="rId2097"/>
    <hyperlink ref="F553" r:id="rId2098"/>
    <hyperlink ref="F554" r:id="rId2099"/>
    <hyperlink ref="F555" r:id="rId2100"/>
    <hyperlink ref="F556" r:id="rId2101"/>
    <hyperlink ref="F557" r:id="rId2102"/>
    <hyperlink ref="F558" r:id="rId2103"/>
    <hyperlink ref="F559" r:id="rId2104"/>
    <hyperlink ref="F560" r:id="rId2105"/>
    <hyperlink ref="F561" r:id="rId2106"/>
    <hyperlink ref="F562" r:id="rId2107"/>
    <hyperlink ref="F563" r:id="rId2108"/>
    <hyperlink ref="F564" r:id="rId2109"/>
    <hyperlink ref="F565" r:id="rId2110"/>
    <hyperlink ref="F566" r:id="rId2111"/>
    <hyperlink ref="F567" r:id="rId2112"/>
    <hyperlink ref="F568" r:id="rId2113"/>
    <hyperlink ref="F569" r:id="rId2114"/>
    <hyperlink ref="F570" r:id="rId2115"/>
    <hyperlink ref="F571" r:id="rId2116"/>
    <hyperlink ref="F572" r:id="rId2117"/>
    <hyperlink ref="F573" r:id="rId2118"/>
    <hyperlink ref="F574" r:id="rId2119"/>
    <hyperlink ref="F575" r:id="rId2120"/>
    <hyperlink ref="F576" r:id="rId2121"/>
    <hyperlink ref="F577" r:id="rId2122"/>
    <hyperlink ref="F578" r:id="rId2123"/>
    <hyperlink ref="F579" r:id="rId2124"/>
    <hyperlink ref="F580" r:id="rId2125"/>
    <hyperlink ref="F581" r:id="rId2126"/>
    <hyperlink ref="F582" r:id="rId2127"/>
    <hyperlink ref="F583" r:id="rId2128"/>
    <hyperlink ref="F584" r:id="rId2129"/>
    <hyperlink ref="F585" r:id="rId2130"/>
    <hyperlink ref="F586" r:id="rId2131"/>
    <hyperlink ref="F587" r:id="rId2132"/>
    <hyperlink ref="F588" r:id="rId2133"/>
    <hyperlink ref="F589" r:id="rId2134"/>
    <hyperlink ref="F590" r:id="rId2135"/>
    <hyperlink ref="F591" r:id="rId2136"/>
    <hyperlink ref="F592" r:id="rId2137"/>
    <hyperlink ref="F593" r:id="rId2138"/>
    <hyperlink ref="F594" r:id="rId2139"/>
    <hyperlink ref="F595" r:id="rId2140"/>
    <hyperlink ref="F596" r:id="rId2141"/>
    <hyperlink ref="F597" r:id="rId2142"/>
    <hyperlink ref="F598" r:id="rId2143"/>
    <hyperlink ref="F599" r:id="rId2144"/>
    <hyperlink ref="F600" r:id="rId2145"/>
    <hyperlink ref="F601" r:id="rId2146"/>
    <hyperlink ref="F602" r:id="rId2147"/>
    <hyperlink ref="F603" r:id="rId2148"/>
    <hyperlink ref="F604" r:id="rId2149"/>
    <hyperlink ref="F605" r:id="rId2150"/>
    <hyperlink ref="F606" r:id="rId2151"/>
    <hyperlink ref="F607" r:id="rId2152"/>
    <hyperlink ref="F608" r:id="rId2153"/>
    <hyperlink ref="F609" r:id="rId2154"/>
    <hyperlink ref="F610" r:id="rId2155"/>
    <hyperlink ref="F611" r:id="rId2156"/>
    <hyperlink ref="F612" r:id="rId2157"/>
    <hyperlink ref="F613" r:id="rId2158"/>
    <hyperlink ref="F614" r:id="rId2159"/>
    <hyperlink ref="F615" r:id="rId2160"/>
    <hyperlink ref="F616" r:id="rId2161"/>
    <hyperlink ref="F617" r:id="rId2162"/>
    <hyperlink ref="F618" r:id="rId2163"/>
    <hyperlink ref="F619" r:id="rId2164"/>
    <hyperlink ref="F620" r:id="rId2165"/>
    <hyperlink ref="F621" r:id="rId2166"/>
    <hyperlink ref="F622" r:id="rId2167"/>
    <hyperlink ref="F623" r:id="rId2168"/>
    <hyperlink ref="F624" r:id="rId2169"/>
    <hyperlink ref="F625" r:id="rId2170"/>
    <hyperlink ref="F626" r:id="rId2171"/>
    <hyperlink ref="F627" r:id="rId2172"/>
    <hyperlink ref="F628" r:id="rId2173"/>
    <hyperlink ref="F629" r:id="rId2174"/>
    <hyperlink ref="F630" r:id="rId2175"/>
    <hyperlink ref="F631" r:id="rId2176"/>
    <hyperlink ref="F632" r:id="rId2177"/>
    <hyperlink ref="F633" r:id="rId2178"/>
    <hyperlink ref="F634" r:id="rId2179"/>
    <hyperlink ref="F635" r:id="rId2180"/>
    <hyperlink ref="F636" r:id="rId2181"/>
    <hyperlink ref="F637" r:id="rId2182"/>
    <hyperlink ref="F638" r:id="rId2183"/>
    <hyperlink ref="F639" r:id="rId2184"/>
    <hyperlink ref="F640" r:id="rId2185"/>
    <hyperlink ref="F641" r:id="rId2186"/>
    <hyperlink ref="F642" r:id="rId2187"/>
    <hyperlink ref="F643" r:id="rId2188"/>
    <hyperlink ref="F644" r:id="rId2189"/>
    <hyperlink ref="F645" r:id="rId2190"/>
    <hyperlink ref="F646" r:id="rId2191"/>
    <hyperlink ref="F647" r:id="rId2192"/>
    <hyperlink ref="F648" r:id="rId2193"/>
    <hyperlink ref="F649" r:id="rId2194"/>
    <hyperlink ref="F650" r:id="rId2195"/>
    <hyperlink ref="F651" r:id="rId2196"/>
    <hyperlink ref="F652" r:id="rId2197"/>
    <hyperlink ref="F653" r:id="rId2198"/>
    <hyperlink ref="F654" r:id="rId2199"/>
    <hyperlink ref="F655" r:id="rId2200"/>
    <hyperlink ref="F656" r:id="rId2201"/>
    <hyperlink ref="F657" r:id="rId2202"/>
    <hyperlink ref="F658" r:id="rId2203"/>
    <hyperlink ref="F659" r:id="rId2204"/>
    <hyperlink ref="F660" r:id="rId2205"/>
    <hyperlink ref="F661" r:id="rId2206"/>
    <hyperlink ref="F662" r:id="rId2207"/>
    <hyperlink ref="F663" r:id="rId2208"/>
    <hyperlink ref="F664" r:id="rId2209"/>
    <hyperlink ref="F665" r:id="rId2210"/>
    <hyperlink ref="F666" r:id="rId2211"/>
    <hyperlink ref="F667" r:id="rId2212"/>
    <hyperlink ref="F668" r:id="rId2213"/>
    <hyperlink ref="F669" r:id="rId2214"/>
    <hyperlink ref="F670" r:id="rId2215"/>
    <hyperlink ref="F671" r:id="rId2216"/>
    <hyperlink ref="F672" r:id="rId2217"/>
    <hyperlink ref="F673" r:id="rId2218"/>
    <hyperlink ref="F674" r:id="rId2219"/>
    <hyperlink ref="F675" r:id="rId2220"/>
    <hyperlink ref="F676" r:id="rId2221"/>
    <hyperlink ref="F677" r:id="rId2222"/>
    <hyperlink ref="F678" r:id="rId2223"/>
    <hyperlink ref="F679" r:id="rId2224"/>
    <hyperlink ref="F680" r:id="rId2225"/>
    <hyperlink ref="F681" r:id="rId2226"/>
    <hyperlink ref="F682" r:id="rId2227"/>
    <hyperlink ref="F683" r:id="rId2228"/>
    <hyperlink ref="F684" r:id="rId2229"/>
    <hyperlink ref="F685" r:id="rId2230"/>
    <hyperlink ref="F686" r:id="rId2231"/>
    <hyperlink ref="F687" r:id="rId2232"/>
    <hyperlink ref="F688" r:id="rId2233"/>
    <hyperlink ref="F689" r:id="rId2234"/>
    <hyperlink ref="F690" r:id="rId2235"/>
    <hyperlink ref="F691" r:id="rId2236"/>
    <hyperlink ref="F692" r:id="rId2237"/>
    <hyperlink ref="F693" r:id="rId2238"/>
    <hyperlink ref="F694" r:id="rId2239"/>
    <hyperlink ref="F695" r:id="rId2240"/>
    <hyperlink ref="F696" r:id="rId2241"/>
    <hyperlink ref="F697" r:id="rId2242"/>
    <hyperlink ref="F698" r:id="rId2243"/>
    <hyperlink ref="F699" r:id="rId2244"/>
    <hyperlink ref="F700" r:id="rId2245"/>
    <hyperlink ref="F701" r:id="rId2246"/>
    <hyperlink ref="F702" r:id="rId2247"/>
    <hyperlink ref="F703" r:id="rId2248"/>
    <hyperlink ref="F704" r:id="rId2249"/>
    <hyperlink ref="F705" r:id="rId2250"/>
    <hyperlink ref="F706" r:id="rId2251"/>
    <hyperlink ref="F707" r:id="rId2252"/>
    <hyperlink ref="F708" r:id="rId2253"/>
    <hyperlink ref="F709" r:id="rId2254"/>
    <hyperlink ref="F710" r:id="rId2255"/>
    <hyperlink ref="F711" r:id="rId2256"/>
    <hyperlink ref="F712" r:id="rId2257"/>
    <hyperlink ref="F713" r:id="rId2258"/>
    <hyperlink ref="F714" r:id="rId2259"/>
    <hyperlink ref="F715" r:id="rId2260"/>
    <hyperlink ref="F716" r:id="rId2261"/>
    <hyperlink ref="F717" r:id="rId2262"/>
    <hyperlink ref="F718" r:id="rId2263"/>
    <hyperlink ref="F719" r:id="rId2264"/>
    <hyperlink ref="AX356" r:id="rId2265"/>
    <hyperlink ref="AX357" r:id="rId2266"/>
    <hyperlink ref="AX358" r:id="rId2267"/>
    <hyperlink ref="AX359" r:id="rId2268"/>
    <hyperlink ref="AX360" r:id="rId2269"/>
    <hyperlink ref="AX361" r:id="rId2270"/>
    <hyperlink ref="AX362" r:id="rId2271"/>
    <hyperlink ref="AX363" r:id="rId2272"/>
    <hyperlink ref="AX364" r:id="rId2273"/>
    <hyperlink ref="AX365" r:id="rId2274"/>
    <hyperlink ref="AX366" r:id="rId2275"/>
    <hyperlink ref="AX367" r:id="rId2276"/>
    <hyperlink ref="AX368" r:id="rId2277"/>
    <hyperlink ref="AX369" r:id="rId2278"/>
    <hyperlink ref="AX370" r:id="rId2279"/>
    <hyperlink ref="AX371" r:id="rId2280"/>
    <hyperlink ref="AX372" r:id="rId2281"/>
    <hyperlink ref="AX373" r:id="rId2282"/>
    <hyperlink ref="AX374" r:id="rId2283"/>
    <hyperlink ref="AX375" r:id="rId2284"/>
    <hyperlink ref="AX376" r:id="rId2285"/>
    <hyperlink ref="AX377" r:id="rId2286"/>
    <hyperlink ref="AX378" r:id="rId2287"/>
    <hyperlink ref="AX379" r:id="rId2288"/>
    <hyperlink ref="AX380" r:id="rId2289"/>
    <hyperlink ref="AX381" r:id="rId2290"/>
    <hyperlink ref="AX382" r:id="rId2291"/>
    <hyperlink ref="AX383" r:id="rId2292"/>
    <hyperlink ref="AX384" r:id="rId2293"/>
    <hyperlink ref="AX385" r:id="rId2294"/>
    <hyperlink ref="AX386" r:id="rId2295"/>
    <hyperlink ref="AX387" r:id="rId2296"/>
    <hyperlink ref="AX388" r:id="rId2297"/>
    <hyperlink ref="AX389" r:id="rId2298"/>
    <hyperlink ref="AX390" r:id="rId2299"/>
    <hyperlink ref="AX391" r:id="rId2300"/>
    <hyperlink ref="AX392" r:id="rId2301"/>
    <hyperlink ref="AX393" r:id="rId2302"/>
    <hyperlink ref="AX394" r:id="rId2303"/>
    <hyperlink ref="AX395" r:id="rId2304"/>
    <hyperlink ref="AX396" r:id="rId2305"/>
    <hyperlink ref="AX397" r:id="rId2306"/>
    <hyperlink ref="AX398" r:id="rId2307"/>
    <hyperlink ref="AX399" r:id="rId2308"/>
    <hyperlink ref="AX400" r:id="rId2309"/>
    <hyperlink ref="AX401" r:id="rId2310"/>
    <hyperlink ref="AX402" r:id="rId2311"/>
    <hyperlink ref="AX403" r:id="rId2312"/>
    <hyperlink ref="AX404" r:id="rId2313"/>
    <hyperlink ref="AX405" r:id="rId2314"/>
    <hyperlink ref="AX406" r:id="rId2315"/>
    <hyperlink ref="AX407" r:id="rId2316"/>
    <hyperlink ref="AX408" r:id="rId2317"/>
    <hyperlink ref="AX409" r:id="rId2318"/>
    <hyperlink ref="AX410" r:id="rId2319"/>
    <hyperlink ref="AX411" r:id="rId2320"/>
    <hyperlink ref="AX412" r:id="rId2321"/>
    <hyperlink ref="AX413" r:id="rId2322"/>
    <hyperlink ref="AX414" r:id="rId2323"/>
    <hyperlink ref="AX415" r:id="rId2324"/>
    <hyperlink ref="AX416" r:id="rId2325"/>
    <hyperlink ref="AX417" r:id="rId2326"/>
    <hyperlink ref="AX418" r:id="rId2327"/>
    <hyperlink ref="AX419" r:id="rId2328"/>
    <hyperlink ref="AX420" r:id="rId2329"/>
    <hyperlink ref="AX421" r:id="rId2330"/>
    <hyperlink ref="AX422" r:id="rId2331"/>
    <hyperlink ref="AX423" r:id="rId2332"/>
    <hyperlink ref="AX424" r:id="rId2333"/>
    <hyperlink ref="AX425" r:id="rId2334"/>
    <hyperlink ref="AX426" r:id="rId2335"/>
    <hyperlink ref="AX427" r:id="rId2336"/>
    <hyperlink ref="AX428" r:id="rId2337"/>
    <hyperlink ref="AX429" r:id="rId2338"/>
    <hyperlink ref="AX430" r:id="rId2339"/>
    <hyperlink ref="AX431" r:id="rId2340"/>
    <hyperlink ref="AX432" r:id="rId2341"/>
    <hyperlink ref="AX433" r:id="rId2342"/>
    <hyperlink ref="AX434" r:id="rId2343"/>
    <hyperlink ref="AX435" r:id="rId2344"/>
    <hyperlink ref="AX436" r:id="rId2345"/>
    <hyperlink ref="AX437" r:id="rId2346"/>
    <hyperlink ref="AX438" r:id="rId2347"/>
    <hyperlink ref="AX439" r:id="rId2348"/>
    <hyperlink ref="AX440" r:id="rId2349"/>
    <hyperlink ref="AX441" r:id="rId2350"/>
    <hyperlink ref="AX442" r:id="rId2351"/>
    <hyperlink ref="AX443" r:id="rId2352"/>
    <hyperlink ref="AX444" r:id="rId2353"/>
    <hyperlink ref="AX445" r:id="rId2354"/>
    <hyperlink ref="AX446" r:id="rId2355"/>
    <hyperlink ref="AX447" r:id="rId2356"/>
    <hyperlink ref="AX448" r:id="rId2357"/>
    <hyperlink ref="AX449" r:id="rId2358"/>
    <hyperlink ref="AX450" r:id="rId2359"/>
    <hyperlink ref="AX451" r:id="rId2360"/>
    <hyperlink ref="AX452" r:id="rId2361"/>
    <hyperlink ref="AX453" r:id="rId2362"/>
    <hyperlink ref="AX454" r:id="rId2363"/>
    <hyperlink ref="AX455" r:id="rId2364"/>
    <hyperlink ref="AX456" r:id="rId2365"/>
    <hyperlink ref="AX457" r:id="rId2366"/>
    <hyperlink ref="AX458" r:id="rId2367"/>
    <hyperlink ref="AX459" r:id="rId2368"/>
    <hyperlink ref="AX460" r:id="rId2369"/>
    <hyperlink ref="AX461" r:id="rId2370"/>
    <hyperlink ref="AX462" r:id="rId2371"/>
    <hyperlink ref="AX463" r:id="rId2372"/>
    <hyperlink ref="AX464" r:id="rId2373"/>
    <hyperlink ref="AX465" r:id="rId2374"/>
    <hyperlink ref="AX466" r:id="rId2375"/>
    <hyperlink ref="AX467" r:id="rId2376"/>
    <hyperlink ref="AX468" r:id="rId2377"/>
    <hyperlink ref="AX469" r:id="rId2378"/>
    <hyperlink ref="AX470" r:id="rId2379"/>
    <hyperlink ref="AX471" r:id="rId2380"/>
    <hyperlink ref="AX472" r:id="rId2381"/>
    <hyperlink ref="AX473" r:id="rId2382"/>
    <hyperlink ref="AX474" r:id="rId2383"/>
    <hyperlink ref="AX475" r:id="rId2384"/>
    <hyperlink ref="AX476" r:id="rId2385"/>
    <hyperlink ref="AX477" r:id="rId2386"/>
    <hyperlink ref="AX478" r:id="rId2387"/>
    <hyperlink ref="AX479" r:id="rId2388"/>
    <hyperlink ref="AX480" r:id="rId2389"/>
    <hyperlink ref="AX481" r:id="rId2390"/>
    <hyperlink ref="AX482" r:id="rId2391"/>
    <hyperlink ref="AX483" r:id="rId2392"/>
    <hyperlink ref="AX484" r:id="rId2393"/>
    <hyperlink ref="AX485" r:id="rId2394"/>
    <hyperlink ref="AX486" r:id="rId2395"/>
    <hyperlink ref="AX487" r:id="rId2396"/>
    <hyperlink ref="AX488" r:id="rId2397"/>
    <hyperlink ref="AX489" r:id="rId2398"/>
    <hyperlink ref="AX490" r:id="rId2399"/>
    <hyperlink ref="AX491" r:id="rId2400"/>
    <hyperlink ref="AX492" r:id="rId2401"/>
    <hyperlink ref="AX493" r:id="rId2402"/>
    <hyperlink ref="AX494" r:id="rId2403"/>
    <hyperlink ref="AX495" r:id="rId2404"/>
    <hyperlink ref="AX496" r:id="rId2405"/>
    <hyperlink ref="AX497" r:id="rId2406"/>
    <hyperlink ref="AX498" r:id="rId2407"/>
    <hyperlink ref="AX499" r:id="rId2408"/>
    <hyperlink ref="AX500" r:id="rId2409"/>
    <hyperlink ref="AX501" r:id="rId2410"/>
    <hyperlink ref="AX502" r:id="rId2411"/>
    <hyperlink ref="AX503" r:id="rId2412"/>
    <hyperlink ref="AX504" r:id="rId2413"/>
    <hyperlink ref="AX505" r:id="rId2414"/>
    <hyperlink ref="AX506" r:id="rId2415"/>
    <hyperlink ref="AX507" r:id="rId2416"/>
    <hyperlink ref="AX508" r:id="rId2417"/>
    <hyperlink ref="AX509" r:id="rId2418"/>
    <hyperlink ref="AX510" r:id="rId2419"/>
    <hyperlink ref="AX511" r:id="rId2420"/>
    <hyperlink ref="AX512" r:id="rId2421"/>
    <hyperlink ref="AX513" r:id="rId2422"/>
    <hyperlink ref="AX514" r:id="rId2423"/>
    <hyperlink ref="AX515" r:id="rId2424"/>
    <hyperlink ref="AX516" r:id="rId2425"/>
    <hyperlink ref="AX517" r:id="rId2426"/>
    <hyperlink ref="AX518" r:id="rId2427"/>
    <hyperlink ref="AX519" r:id="rId2428"/>
    <hyperlink ref="AX520" r:id="rId2429"/>
    <hyperlink ref="AX521" r:id="rId2430"/>
    <hyperlink ref="AX522" r:id="rId2431"/>
    <hyperlink ref="AX523" r:id="rId2432"/>
    <hyperlink ref="AX524" r:id="rId2433"/>
    <hyperlink ref="AX525" r:id="rId2434"/>
    <hyperlink ref="AX526" r:id="rId2435"/>
    <hyperlink ref="AX527" r:id="rId2436"/>
    <hyperlink ref="AX528" r:id="rId2437"/>
    <hyperlink ref="AX529" r:id="rId2438"/>
    <hyperlink ref="AX530" r:id="rId2439"/>
    <hyperlink ref="AX531" r:id="rId2440"/>
    <hyperlink ref="AX532" r:id="rId2441"/>
    <hyperlink ref="AX533" r:id="rId2442"/>
    <hyperlink ref="AX534" r:id="rId2443"/>
    <hyperlink ref="AX535" r:id="rId2444"/>
    <hyperlink ref="AX536" r:id="rId2445"/>
    <hyperlink ref="AX537" r:id="rId2446"/>
    <hyperlink ref="AX538" r:id="rId2447"/>
    <hyperlink ref="AX539" r:id="rId2448"/>
    <hyperlink ref="AX540" r:id="rId2449"/>
    <hyperlink ref="AX541" r:id="rId2450"/>
    <hyperlink ref="AX542" r:id="rId2451"/>
    <hyperlink ref="AX543" r:id="rId2452"/>
    <hyperlink ref="AX544" r:id="rId2453"/>
    <hyperlink ref="AX545" r:id="rId2454"/>
    <hyperlink ref="AX546" r:id="rId2455"/>
    <hyperlink ref="AX547" r:id="rId2456"/>
    <hyperlink ref="AX548" r:id="rId2457"/>
    <hyperlink ref="AX549" r:id="rId2458"/>
    <hyperlink ref="AX550" r:id="rId2459"/>
    <hyperlink ref="AX551" r:id="rId2460"/>
    <hyperlink ref="AX552" r:id="rId2461"/>
    <hyperlink ref="AX553" r:id="rId2462"/>
    <hyperlink ref="AX554" r:id="rId2463"/>
    <hyperlink ref="AX555" r:id="rId2464"/>
    <hyperlink ref="AX556" r:id="rId2465"/>
    <hyperlink ref="AX557" r:id="rId2466"/>
    <hyperlink ref="AX558" r:id="rId2467"/>
    <hyperlink ref="AX559" r:id="rId2468"/>
    <hyperlink ref="AX560" r:id="rId2469"/>
    <hyperlink ref="AX561" r:id="rId2470"/>
    <hyperlink ref="AX562" r:id="rId2471"/>
    <hyperlink ref="AX563" r:id="rId2472"/>
    <hyperlink ref="AX564" r:id="rId2473"/>
    <hyperlink ref="AX565" r:id="rId2474"/>
    <hyperlink ref="AX566" r:id="rId2475"/>
    <hyperlink ref="AX567" r:id="rId2476"/>
    <hyperlink ref="AX568" r:id="rId2477"/>
    <hyperlink ref="AX569" r:id="rId2478"/>
    <hyperlink ref="AX570" r:id="rId2479"/>
    <hyperlink ref="AX571" r:id="rId2480"/>
    <hyperlink ref="AX572" r:id="rId2481"/>
    <hyperlink ref="AX573" r:id="rId2482"/>
    <hyperlink ref="AX574" r:id="rId2483"/>
    <hyperlink ref="AX575" r:id="rId2484"/>
    <hyperlink ref="AX576" r:id="rId2485"/>
    <hyperlink ref="AX577" r:id="rId2486"/>
    <hyperlink ref="AX578" r:id="rId2487"/>
    <hyperlink ref="AX579" r:id="rId2488"/>
    <hyperlink ref="AX580" r:id="rId2489"/>
    <hyperlink ref="AX581" r:id="rId2490"/>
    <hyperlink ref="AX582" r:id="rId2491"/>
    <hyperlink ref="AX583" r:id="rId2492"/>
    <hyperlink ref="AX584" r:id="rId2493"/>
    <hyperlink ref="AX585" r:id="rId2494"/>
    <hyperlink ref="AX586" r:id="rId2495"/>
    <hyperlink ref="AX587" r:id="rId2496"/>
    <hyperlink ref="AX588" r:id="rId2497"/>
    <hyperlink ref="AX589" r:id="rId2498"/>
    <hyperlink ref="AX590" r:id="rId2499"/>
    <hyperlink ref="AX591" r:id="rId2500"/>
    <hyperlink ref="AX592" r:id="rId2501"/>
    <hyperlink ref="AX593" r:id="rId2502"/>
    <hyperlink ref="AX594" r:id="rId2503"/>
    <hyperlink ref="AX595" r:id="rId2504"/>
    <hyperlink ref="AX596" r:id="rId2505"/>
    <hyperlink ref="AX597" r:id="rId2506"/>
    <hyperlink ref="AX598" r:id="rId2507"/>
    <hyperlink ref="AX599" r:id="rId2508"/>
    <hyperlink ref="AX600" r:id="rId2509"/>
    <hyperlink ref="AX601" r:id="rId2510"/>
    <hyperlink ref="AX602" r:id="rId2511"/>
    <hyperlink ref="AX603" r:id="rId2512"/>
    <hyperlink ref="AX604" r:id="rId2513"/>
    <hyperlink ref="AX605" r:id="rId2514"/>
    <hyperlink ref="AX606" r:id="rId2515"/>
    <hyperlink ref="AX607" r:id="rId2516"/>
    <hyperlink ref="AX608" r:id="rId2517"/>
    <hyperlink ref="AX609" r:id="rId2518"/>
    <hyperlink ref="AX610" r:id="rId2519"/>
    <hyperlink ref="AX611" r:id="rId2520"/>
    <hyperlink ref="AX612" r:id="rId2521"/>
    <hyperlink ref="AX613" r:id="rId2522"/>
    <hyperlink ref="AX614" r:id="rId2523"/>
    <hyperlink ref="AX615" r:id="rId2524"/>
    <hyperlink ref="AX616" r:id="rId2525"/>
    <hyperlink ref="AX617" r:id="rId2526"/>
    <hyperlink ref="AX618" r:id="rId2527"/>
    <hyperlink ref="AX619" r:id="rId2528"/>
    <hyperlink ref="AX620" r:id="rId2529"/>
    <hyperlink ref="AX621" r:id="rId2530"/>
    <hyperlink ref="AX622" r:id="rId2531"/>
    <hyperlink ref="AX623" r:id="rId2532"/>
    <hyperlink ref="AX624" r:id="rId2533"/>
    <hyperlink ref="AX625" r:id="rId2534"/>
    <hyperlink ref="AX626" r:id="rId2535"/>
    <hyperlink ref="AX627" r:id="rId2536"/>
    <hyperlink ref="AX628" r:id="rId2537"/>
    <hyperlink ref="AX629" r:id="rId2538"/>
    <hyperlink ref="AX630" r:id="rId2539"/>
    <hyperlink ref="AX631" r:id="rId2540"/>
    <hyperlink ref="AX632" r:id="rId2541"/>
    <hyperlink ref="AX633" r:id="rId2542"/>
    <hyperlink ref="AX634" r:id="rId2543"/>
    <hyperlink ref="AX635" r:id="rId2544"/>
    <hyperlink ref="AX636" r:id="rId2545"/>
    <hyperlink ref="AX637" r:id="rId2546"/>
    <hyperlink ref="AX638" r:id="rId2547"/>
    <hyperlink ref="AX639" r:id="rId2548"/>
    <hyperlink ref="AX640" r:id="rId2549"/>
    <hyperlink ref="AX641" r:id="rId2550"/>
    <hyperlink ref="AX642" r:id="rId2551"/>
    <hyperlink ref="AX643" r:id="rId2552"/>
    <hyperlink ref="AX644" r:id="rId2553"/>
    <hyperlink ref="AX645" r:id="rId2554"/>
    <hyperlink ref="AX646" r:id="rId2555"/>
    <hyperlink ref="AX647" r:id="rId2556"/>
    <hyperlink ref="AX648" r:id="rId2557"/>
    <hyperlink ref="AX649" r:id="rId2558"/>
    <hyperlink ref="AX650" r:id="rId2559"/>
    <hyperlink ref="AX651" r:id="rId2560"/>
    <hyperlink ref="AX652" r:id="rId2561"/>
    <hyperlink ref="AX653" r:id="rId2562"/>
    <hyperlink ref="AX654" r:id="rId2563"/>
    <hyperlink ref="AX655" r:id="rId2564"/>
    <hyperlink ref="AX656" r:id="rId2565"/>
    <hyperlink ref="AX657" r:id="rId2566"/>
    <hyperlink ref="AX658" r:id="rId2567"/>
    <hyperlink ref="AX659" r:id="rId2568"/>
    <hyperlink ref="AX660" r:id="rId2569"/>
    <hyperlink ref="AX661" r:id="rId2570"/>
    <hyperlink ref="AX662" r:id="rId2571"/>
    <hyperlink ref="AX663" r:id="rId2572"/>
    <hyperlink ref="AX664" r:id="rId2573"/>
    <hyperlink ref="AX665" r:id="rId2574"/>
    <hyperlink ref="AX666" r:id="rId2575"/>
    <hyperlink ref="AX667" r:id="rId2576"/>
    <hyperlink ref="AX668" r:id="rId2577"/>
    <hyperlink ref="AX669" r:id="rId2578"/>
    <hyperlink ref="AX670" r:id="rId2579"/>
    <hyperlink ref="AX671" r:id="rId2580"/>
    <hyperlink ref="AX672" r:id="rId2581"/>
    <hyperlink ref="AX673" r:id="rId2582"/>
    <hyperlink ref="AX674" r:id="rId2583"/>
    <hyperlink ref="AX675" r:id="rId2584"/>
    <hyperlink ref="AX676" r:id="rId2585"/>
    <hyperlink ref="AX677" r:id="rId2586"/>
    <hyperlink ref="AX678" r:id="rId2587"/>
    <hyperlink ref="AX679" r:id="rId2588"/>
    <hyperlink ref="AX680" r:id="rId2589"/>
    <hyperlink ref="AX681" r:id="rId2590"/>
    <hyperlink ref="AX682" r:id="rId2591"/>
    <hyperlink ref="AX683" r:id="rId2592"/>
    <hyperlink ref="AX684" r:id="rId2593"/>
    <hyperlink ref="AX685" r:id="rId2594"/>
    <hyperlink ref="AX686" r:id="rId2595"/>
    <hyperlink ref="AX687" r:id="rId2596"/>
    <hyperlink ref="AX688" r:id="rId2597"/>
    <hyperlink ref="AX689" r:id="rId2598"/>
    <hyperlink ref="AX690" r:id="rId2599"/>
    <hyperlink ref="AX691" r:id="rId2600"/>
    <hyperlink ref="AX692" r:id="rId2601"/>
    <hyperlink ref="AX693" r:id="rId2602"/>
    <hyperlink ref="AX694" r:id="rId2603"/>
    <hyperlink ref="AX695" r:id="rId2604"/>
    <hyperlink ref="AX696" r:id="rId2605"/>
    <hyperlink ref="AX697" r:id="rId2606"/>
    <hyperlink ref="AX698" r:id="rId2607"/>
    <hyperlink ref="AX699" r:id="rId2608"/>
    <hyperlink ref="AX700" r:id="rId2609"/>
    <hyperlink ref="AX701" r:id="rId2610"/>
    <hyperlink ref="AX702" r:id="rId2611"/>
    <hyperlink ref="AX703" r:id="rId2612"/>
    <hyperlink ref="AX704" r:id="rId2613"/>
    <hyperlink ref="AX705" r:id="rId2614"/>
    <hyperlink ref="AX706" r:id="rId2615"/>
    <hyperlink ref="AX707" r:id="rId2616"/>
    <hyperlink ref="AX708" r:id="rId2617"/>
    <hyperlink ref="AX709" r:id="rId2618"/>
    <hyperlink ref="AX710" r:id="rId2619"/>
    <hyperlink ref="AX711" r:id="rId2620"/>
    <hyperlink ref="AX712" r:id="rId2621"/>
    <hyperlink ref="AX713" r:id="rId2622"/>
    <hyperlink ref="AX714" r:id="rId2623"/>
    <hyperlink ref="AX715" r:id="rId2624"/>
    <hyperlink ref="AX716" r:id="rId2625"/>
    <hyperlink ref="AX717" r:id="rId2626"/>
    <hyperlink ref="AX718" r:id="rId2627"/>
    <hyperlink ref="AX719" r:id="rId2628"/>
    <hyperlink ref="AL723" r:id="rId2629"/>
    <hyperlink ref="AL726" r:id="rId2630"/>
    <hyperlink ref="AO720" r:id="rId2631"/>
    <hyperlink ref="AO721" r:id="rId2632"/>
    <hyperlink ref="AO722" r:id="rId2633"/>
    <hyperlink ref="AO723" r:id="rId2634"/>
    <hyperlink ref="AO724" r:id="rId2635"/>
    <hyperlink ref="AO725" r:id="rId2636"/>
    <hyperlink ref="AO726" r:id="rId2637"/>
    <hyperlink ref="AU720" r:id="rId2638"/>
    <hyperlink ref="AU721" r:id="rId2639"/>
    <hyperlink ref="AU722" r:id="rId2640"/>
    <hyperlink ref="AU723" r:id="rId2641"/>
    <hyperlink ref="AU724" r:id="rId2642"/>
    <hyperlink ref="AU725" r:id="rId2643"/>
    <hyperlink ref="AU726" r:id="rId2644"/>
    <hyperlink ref="F720" r:id="rId2645"/>
    <hyperlink ref="F721" r:id="rId2646"/>
    <hyperlink ref="F722" r:id="rId2647"/>
    <hyperlink ref="F723" r:id="rId2648"/>
    <hyperlink ref="F724" r:id="rId2649"/>
    <hyperlink ref="F725" r:id="rId2650"/>
    <hyperlink ref="F726" r:id="rId2651"/>
    <hyperlink ref="AX720" r:id="rId2652"/>
    <hyperlink ref="AX721" r:id="rId2653"/>
    <hyperlink ref="AX722" r:id="rId2654"/>
    <hyperlink ref="AX723" r:id="rId2655"/>
    <hyperlink ref="AX724" r:id="rId2656"/>
    <hyperlink ref="AX725" r:id="rId2657"/>
    <hyperlink ref="AX726" r:id="rId2658"/>
    <hyperlink ref="AL728" r:id="rId2659"/>
    <hyperlink ref="AO727" r:id="rId2660"/>
    <hyperlink ref="AO728" r:id="rId2661"/>
    <hyperlink ref="AU727" r:id="rId2662"/>
    <hyperlink ref="AU728" r:id="rId2663"/>
    <hyperlink ref="F727" r:id="rId2664"/>
    <hyperlink ref="F728" r:id="rId2665"/>
    <hyperlink ref="AX727" r:id="rId2666"/>
    <hyperlink ref="AX728" r:id="rId2667"/>
    <hyperlink ref="AL729" r:id="rId2668"/>
    <hyperlink ref="AL732" r:id="rId2669"/>
    <hyperlink ref="AL733" r:id="rId2670"/>
    <hyperlink ref="AL736" r:id="rId2671"/>
    <hyperlink ref="AL738" r:id="rId2672"/>
    <hyperlink ref="AL739" r:id="rId2673"/>
    <hyperlink ref="AL747" r:id="rId2674"/>
    <hyperlink ref="AL750" r:id="rId2675"/>
    <hyperlink ref="AL754" r:id="rId2676"/>
    <hyperlink ref="AL755" r:id="rId2677"/>
    <hyperlink ref="AL756" r:id="rId2678"/>
    <hyperlink ref="AL759" r:id="rId2679"/>
    <hyperlink ref="AL761" r:id="rId2680"/>
    <hyperlink ref="AL765" r:id="rId2681"/>
    <hyperlink ref="AL768" r:id="rId2682"/>
    <hyperlink ref="AL775" r:id="rId2683"/>
    <hyperlink ref="AL776" r:id="rId2684"/>
    <hyperlink ref="AL778" r:id="rId2685"/>
    <hyperlink ref="AL781" r:id="rId2686"/>
    <hyperlink ref="AL785" r:id="rId2687"/>
    <hyperlink ref="AL788" r:id="rId2688"/>
    <hyperlink ref="AL790" r:id="rId2689"/>
    <hyperlink ref="AL792" r:id="rId2690"/>
    <hyperlink ref="AL794" r:id="rId2691"/>
    <hyperlink ref="AL803" r:id="rId2692"/>
    <hyperlink ref="AL804" r:id="rId2693"/>
    <hyperlink ref="AL805" r:id="rId2694"/>
    <hyperlink ref="AO729" r:id="rId2695"/>
    <hyperlink ref="AO730" r:id="rId2696"/>
    <hyperlink ref="AO732" r:id="rId2697"/>
    <hyperlink ref="AO735" r:id="rId2698"/>
    <hyperlink ref="AO736" r:id="rId2699"/>
    <hyperlink ref="AO737" r:id="rId2700"/>
    <hyperlink ref="AO738" r:id="rId2701"/>
    <hyperlink ref="AO739" r:id="rId2702"/>
    <hyperlink ref="AO742" r:id="rId2703"/>
    <hyperlink ref="AO743" r:id="rId2704"/>
    <hyperlink ref="AO744" r:id="rId2705"/>
    <hyperlink ref="AO745" r:id="rId2706"/>
    <hyperlink ref="AO746" r:id="rId2707"/>
    <hyperlink ref="AO747" r:id="rId2708"/>
    <hyperlink ref="AO748" r:id="rId2709"/>
    <hyperlink ref="AO749" r:id="rId2710"/>
    <hyperlink ref="AO750" r:id="rId2711"/>
    <hyperlink ref="AO751" r:id="rId2712"/>
    <hyperlink ref="AO753" r:id="rId2713"/>
    <hyperlink ref="AO754" r:id="rId2714"/>
    <hyperlink ref="AO755" r:id="rId2715"/>
    <hyperlink ref="AO756" r:id="rId2716"/>
    <hyperlink ref="AO757" r:id="rId2717"/>
    <hyperlink ref="AO758" r:id="rId2718"/>
    <hyperlink ref="AO760" r:id="rId2719"/>
    <hyperlink ref="AO761" r:id="rId2720"/>
    <hyperlink ref="AO762" r:id="rId2721"/>
    <hyperlink ref="AO763" r:id="rId2722"/>
    <hyperlink ref="AO764" r:id="rId2723"/>
    <hyperlink ref="AO765" r:id="rId2724"/>
    <hyperlink ref="AO767" r:id="rId2725"/>
    <hyperlink ref="AO769" r:id="rId2726"/>
    <hyperlink ref="AO770" r:id="rId2727"/>
    <hyperlink ref="AO771" r:id="rId2728"/>
    <hyperlink ref="AO775" r:id="rId2729"/>
    <hyperlink ref="AO776" r:id="rId2730"/>
    <hyperlink ref="AO778" r:id="rId2731"/>
    <hyperlink ref="AO779" r:id="rId2732"/>
    <hyperlink ref="AO781" r:id="rId2733"/>
    <hyperlink ref="AO782" r:id="rId2734"/>
    <hyperlink ref="AO784" r:id="rId2735"/>
    <hyperlink ref="AO785" r:id="rId2736"/>
    <hyperlink ref="AO788" r:id="rId2737"/>
    <hyperlink ref="AO790" r:id="rId2738"/>
    <hyperlink ref="AO791" r:id="rId2739"/>
    <hyperlink ref="AO792" r:id="rId2740"/>
    <hyperlink ref="AO793" r:id="rId2741"/>
    <hyperlink ref="AO794" r:id="rId2742"/>
    <hyperlink ref="AO798" r:id="rId2743"/>
    <hyperlink ref="AO800" r:id="rId2744"/>
    <hyperlink ref="AO801" r:id="rId2745"/>
    <hyperlink ref="AO803" r:id="rId2746"/>
    <hyperlink ref="AO804" r:id="rId2747"/>
    <hyperlink ref="AO805" r:id="rId2748"/>
    <hyperlink ref="AO807" r:id="rId2749"/>
    <hyperlink ref="AO808" r:id="rId2750"/>
    <hyperlink ref="AO809" r:id="rId2751"/>
    <hyperlink ref="AU729" r:id="rId2752"/>
    <hyperlink ref="AU731" r:id="rId2753"/>
    <hyperlink ref="AU732" r:id="rId2754"/>
    <hyperlink ref="AU733" r:id="rId2755"/>
    <hyperlink ref="AU736" r:id="rId2756"/>
    <hyperlink ref="AU737" r:id="rId2757"/>
    <hyperlink ref="AU738" r:id="rId2758"/>
    <hyperlink ref="AU739" r:id="rId2759"/>
    <hyperlink ref="AU740" r:id="rId2760"/>
    <hyperlink ref="AU741" r:id="rId2761"/>
    <hyperlink ref="AU742" r:id="rId2762"/>
    <hyperlink ref="AU743" r:id="rId2763"/>
    <hyperlink ref="AU745" r:id="rId2764"/>
    <hyperlink ref="AU747" r:id="rId2765"/>
    <hyperlink ref="AU748" r:id="rId2766"/>
    <hyperlink ref="AU749" r:id="rId2767"/>
    <hyperlink ref="AU750" r:id="rId2768"/>
    <hyperlink ref="AU753" r:id="rId2769"/>
    <hyperlink ref="AU754" r:id="rId2770"/>
    <hyperlink ref="AU755" r:id="rId2771"/>
    <hyperlink ref="AU756" r:id="rId2772"/>
    <hyperlink ref="AU757" r:id="rId2773"/>
    <hyperlink ref="AU758" r:id="rId2774"/>
    <hyperlink ref="AU759" r:id="rId2775"/>
    <hyperlink ref="AU761" r:id="rId2776"/>
    <hyperlink ref="AU762" r:id="rId2777"/>
    <hyperlink ref="AU763" r:id="rId2778"/>
    <hyperlink ref="AU764" r:id="rId2779"/>
    <hyperlink ref="AU765" r:id="rId2780"/>
    <hyperlink ref="AU768" r:id="rId2781"/>
    <hyperlink ref="AU769" r:id="rId2782"/>
    <hyperlink ref="AU770" r:id="rId2783"/>
    <hyperlink ref="AU771" r:id="rId2784"/>
    <hyperlink ref="AU772" r:id="rId2785"/>
    <hyperlink ref="AU773" r:id="rId2786"/>
    <hyperlink ref="AU775" r:id="rId2787"/>
    <hyperlink ref="AU776" r:id="rId2788"/>
    <hyperlink ref="AU778" r:id="rId2789"/>
    <hyperlink ref="AU779" r:id="rId2790"/>
    <hyperlink ref="AU781" r:id="rId2791"/>
    <hyperlink ref="AU782" r:id="rId2792"/>
    <hyperlink ref="AU784" r:id="rId2793"/>
    <hyperlink ref="AU785" r:id="rId2794"/>
    <hyperlink ref="AU786" r:id="rId2795"/>
    <hyperlink ref="AU788" r:id="rId2796"/>
    <hyperlink ref="AU790" r:id="rId2797"/>
    <hyperlink ref="AU793" r:id="rId2798"/>
    <hyperlink ref="AU799" r:id="rId2799"/>
    <hyperlink ref="AU801" r:id="rId2800"/>
    <hyperlink ref="AU802" r:id="rId2801"/>
    <hyperlink ref="AU803" r:id="rId2802"/>
    <hyperlink ref="AU804" r:id="rId2803"/>
    <hyperlink ref="AU805" r:id="rId2804"/>
    <hyperlink ref="AU806" r:id="rId2805"/>
    <hyperlink ref="AU807" r:id="rId2806"/>
    <hyperlink ref="AU808" r:id="rId2807"/>
    <hyperlink ref="F729" r:id="rId2808"/>
    <hyperlink ref="F730" r:id="rId2809"/>
    <hyperlink ref="F731" r:id="rId2810"/>
    <hyperlink ref="F732" r:id="rId2811"/>
    <hyperlink ref="F733" r:id="rId2812"/>
    <hyperlink ref="F734" r:id="rId2813"/>
    <hyperlink ref="F735" r:id="rId2814"/>
    <hyperlink ref="F736" r:id="rId2815"/>
    <hyperlink ref="F737" r:id="rId2816"/>
    <hyperlink ref="F738" r:id="rId2817"/>
    <hyperlink ref="F739" r:id="rId2818"/>
    <hyperlink ref="F740" r:id="rId2819"/>
    <hyperlink ref="F741" r:id="rId2820"/>
    <hyperlink ref="F742" r:id="rId2821"/>
    <hyperlink ref="F743" r:id="rId2822"/>
    <hyperlink ref="F744" r:id="rId2823"/>
    <hyperlink ref="F745" r:id="rId2824"/>
    <hyperlink ref="F746" r:id="rId2825"/>
    <hyperlink ref="F747" r:id="rId2826"/>
    <hyperlink ref="F748" r:id="rId2827"/>
    <hyperlink ref="F749" r:id="rId2828"/>
    <hyperlink ref="F750" r:id="rId2829"/>
    <hyperlink ref="F751" r:id="rId2830"/>
    <hyperlink ref="F752" r:id="rId2831"/>
    <hyperlink ref="F753" r:id="rId2832"/>
    <hyperlink ref="F754" r:id="rId2833"/>
    <hyperlink ref="F755" r:id="rId2834"/>
    <hyperlink ref="F756" r:id="rId2835"/>
    <hyperlink ref="F757" r:id="rId2836"/>
    <hyperlink ref="F758" r:id="rId2837"/>
    <hyperlink ref="F759" r:id="rId2838"/>
    <hyperlink ref="F760" r:id="rId2839"/>
    <hyperlink ref="F761" r:id="rId2840"/>
    <hyperlink ref="F762" r:id="rId2841"/>
    <hyperlink ref="F763" r:id="rId2842"/>
    <hyperlink ref="F764" r:id="rId2843"/>
    <hyperlink ref="F765" r:id="rId2844"/>
    <hyperlink ref="F766" r:id="rId2845"/>
    <hyperlink ref="F767" r:id="rId2846"/>
    <hyperlink ref="F768" r:id="rId2847"/>
    <hyperlink ref="F769" r:id="rId2848"/>
    <hyperlink ref="F770" r:id="rId2849"/>
    <hyperlink ref="F771" r:id="rId2850"/>
    <hyperlink ref="F772" r:id="rId2851"/>
    <hyperlink ref="F773" r:id="rId2852"/>
    <hyperlink ref="F774" r:id="rId2853"/>
    <hyperlink ref="F775" r:id="rId2854"/>
    <hyperlink ref="F776" r:id="rId2855"/>
    <hyperlink ref="F777" r:id="rId2856"/>
    <hyperlink ref="F778" r:id="rId2857"/>
    <hyperlink ref="F779" r:id="rId2858"/>
    <hyperlink ref="F780" r:id="rId2859"/>
    <hyperlink ref="F781" r:id="rId2860"/>
    <hyperlink ref="F782" r:id="rId2861"/>
    <hyperlink ref="F783" r:id="rId2862"/>
    <hyperlink ref="F784" r:id="rId2863"/>
    <hyperlink ref="F785" r:id="rId2864"/>
    <hyperlink ref="F786" r:id="rId2865"/>
    <hyperlink ref="F787" r:id="rId2866"/>
    <hyperlink ref="F788" r:id="rId2867"/>
    <hyperlink ref="F789" r:id="rId2868"/>
    <hyperlink ref="F790" r:id="rId2869"/>
    <hyperlink ref="F791" r:id="rId2870"/>
    <hyperlink ref="F792" r:id="rId2871"/>
    <hyperlink ref="F793" r:id="rId2872"/>
    <hyperlink ref="F794" r:id="rId2873"/>
    <hyperlink ref="F795" r:id="rId2874"/>
    <hyperlink ref="F796" r:id="rId2875"/>
    <hyperlink ref="F797" r:id="rId2876"/>
    <hyperlink ref="F798" r:id="rId2877"/>
    <hyperlink ref="F799" r:id="rId2878"/>
    <hyperlink ref="F800" r:id="rId2879"/>
    <hyperlink ref="F801" r:id="rId2880"/>
    <hyperlink ref="F802" r:id="rId2881"/>
    <hyperlink ref="F803" r:id="rId2882"/>
    <hyperlink ref="F804" r:id="rId2883"/>
    <hyperlink ref="F805" r:id="rId2884"/>
    <hyperlink ref="F806" r:id="rId2885"/>
    <hyperlink ref="F807" r:id="rId2886"/>
    <hyperlink ref="F808" r:id="rId2887"/>
    <hyperlink ref="F809" r:id="rId2888"/>
    <hyperlink ref="AX729" r:id="rId2889"/>
    <hyperlink ref="AX730" r:id="rId2890"/>
    <hyperlink ref="AX731" r:id="rId2891"/>
    <hyperlink ref="AX732" r:id="rId2892"/>
    <hyperlink ref="AX733" r:id="rId2893"/>
    <hyperlink ref="AX734" r:id="rId2894"/>
    <hyperlink ref="AX735" r:id="rId2895"/>
    <hyperlink ref="AX736" r:id="rId2896"/>
    <hyperlink ref="AX737" r:id="rId2897"/>
    <hyperlink ref="AX738" r:id="rId2898"/>
    <hyperlink ref="AX739" r:id="rId2899"/>
    <hyperlink ref="AX740" r:id="rId2900"/>
    <hyperlink ref="AX741" r:id="rId2901"/>
    <hyperlink ref="AX742" r:id="rId2902"/>
    <hyperlink ref="AX743" r:id="rId2903"/>
    <hyperlink ref="AX744" r:id="rId2904"/>
    <hyperlink ref="AX745" r:id="rId2905"/>
    <hyperlink ref="AX746" r:id="rId2906"/>
    <hyperlink ref="AX747" r:id="rId2907"/>
    <hyperlink ref="AX748" r:id="rId2908"/>
    <hyperlink ref="AX749" r:id="rId2909"/>
    <hyperlink ref="AX750" r:id="rId2910"/>
    <hyperlink ref="AX751" r:id="rId2911"/>
    <hyperlink ref="AX752" r:id="rId2912"/>
    <hyperlink ref="AX753" r:id="rId2913"/>
    <hyperlink ref="AX754" r:id="rId2914"/>
    <hyperlink ref="AX755" r:id="rId2915"/>
    <hyperlink ref="AX756" r:id="rId2916"/>
    <hyperlink ref="AX757" r:id="rId2917"/>
    <hyperlink ref="AX758" r:id="rId2918"/>
    <hyperlink ref="AX759" r:id="rId2919"/>
    <hyperlink ref="AX760" r:id="rId2920"/>
    <hyperlink ref="AX761" r:id="rId2921"/>
    <hyperlink ref="AX762" r:id="rId2922"/>
    <hyperlink ref="AX763" r:id="rId2923"/>
    <hyperlink ref="AX764" r:id="rId2924"/>
    <hyperlink ref="AX765" r:id="rId2925"/>
    <hyperlink ref="AX766" r:id="rId2926"/>
    <hyperlink ref="AX767" r:id="rId2927"/>
    <hyperlink ref="AX768" r:id="rId2928"/>
    <hyperlink ref="AX769" r:id="rId2929"/>
    <hyperlink ref="AX770" r:id="rId2930"/>
    <hyperlink ref="AX771" r:id="rId2931"/>
    <hyperlink ref="AX772" r:id="rId2932"/>
    <hyperlink ref="AX773" r:id="rId2933"/>
    <hyperlink ref="AX774" r:id="rId2934"/>
    <hyperlink ref="AX775" r:id="rId2935"/>
    <hyperlink ref="AX776" r:id="rId2936"/>
    <hyperlink ref="AX777" r:id="rId2937"/>
    <hyperlink ref="AX778" r:id="rId2938"/>
    <hyperlink ref="AX779" r:id="rId2939"/>
    <hyperlink ref="AX780" r:id="rId2940"/>
    <hyperlink ref="AX781" r:id="rId2941"/>
    <hyperlink ref="AX782" r:id="rId2942"/>
    <hyperlink ref="AX783" r:id="rId2943"/>
    <hyperlink ref="AX784" r:id="rId2944"/>
    <hyperlink ref="AX785" r:id="rId2945"/>
    <hyperlink ref="AX786" r:id="rId2946"/>
    <hyperlink ref="AX787" r:id="rId2947"/>
    <hyperlink ref="AX788" r:id="rId2948"/>
    <hyperlink ref="AX789" r:id="rId2949"/>
    <hyperlink ref="AX790" r:id="rId2950"/>
    <hyperlink ref="AX791" r:id="rId2951"/>
    <hyperlink ref="AX792" r:id="rId2952"/>
    <hyperlink ref="AX793" r:id="rId2953"/>
    <hyperlink ref="AX794" r:id="rId2954"/>
    <hyperlink ref="AX795" r:id="rId2955"/>
    <hyperlink ref="AX796" r:id="rId2956"/>
    <hyperlink ref="AX797" r:id="rId2957"/>
    <hyperlink ref="AX798" r:id="rId2958"/>
    <hyperlink ref="AX799" r:id="rId2959"/>
    <hyperlink ref="AX800" r:id="rId2960"/>
    <hyperlink ref="AX801" r:id="rId2961"/>
    <hyperlink ref="AX802" r:id="rId2962"/>
    <hyperlink ref="AX803" r:id="rId2963"/>
    <hyperlink ref="AX804" r:id="rId2964"/>
    <hyperlink ref="AX805" r:id="rId2965"/>
    <hyperlink ref="AX806" r:id="rId2966"/>
    <hyperlink ref="AX807" r:id="rId2967"/>
    <hyperlink ref="AX808" r:id="rId2968"/>
    <hyperlink ref="AX809" r:id="rId2969"/>
  </hyperlinks>
  <pageMargins left="0.7" right="0.7" top="0.75" bottom="0.75" header="0.3" footer="0.3"/>
  <pageSetup orientation="portrait" horizontalDpi="0" verticalDpi="0" r:id="rId2970"/>
  <legacyDrawing r:id="rId2971"/>
  <tableParts count="1">
    <tablePart r:id="rId297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49</v>
      </c>
    </row>
    <row r="2" spans="1:1" ht="15" customHeight="1" x14ac:dyDescent="0.25"/>
    <row r="3" spans="1:1" ht="15" customHeight="1" x14ac:dyDescent="0.25">
      <c r="A3" s="30" t="s">
        <v>50</v>
      </c>
    </row>
    <row r="21" spans="4:4" x14ac:dyDescent="0.25">
      <c r="D21" s="7"/>
    </row>
  </sheetData>
  <dataConsolidate/>
  <dataValidations xWindow="63" yWindow="236" count="2">
    <dataValidation allowBlank="1" showInputMessage="1" showErrorMessage="1" promptTitle="Image ID" prompt="Enter a unique ID for the image." sqref="A2"/>
    <dataValidation allowBlank="1" showInputMessage="1" showErrorMessage="1" promptTitle="Image File Path" prompt="Enter an image file path.  Hover over the column header for examples." sqref="B2"/>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AF9"/>
  <sheetViews>
    <sheetView workbookViewId="0">
      <pane ySplit="2" topLeftCell="A3" activePane="bottomLeft" state="frozen"/>
      <selection pane="bottomLeft" activeCell="A2" sqref="A2:AF2"/>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customWidth="1"/>
    <col min="12" max="12" width="9.7109375" customWidth="1"/>
    <col min="13" max="13" width="13.140625" customWidth="1"/>
    <col min="14" max="15" width="8.42578125" customWidth="1"/>
    <col min="16" max="16" width="18.28515625" customWidth="1"/>
    <col min="17" max="17" width="14.85546875" customWidth="1"/>
    <col min="18" max="18" width="14.5703125" customWidth="1"/>
    <col min="19" max="21" width="24.140625" customWidth="1"/>
    <col min="22" max="22" width="21.28515625" customWidth="1"/>
    <col min="23" max="23" width="19.28515625" customWidth="1"/>
    <col min="24" max="24" width="10" customWidth="1"/>
    <col min="25" max="25" width="13.7109375" bestFit="1" customWidth="1"/>
    <col min="26" max="26" width="15.140625" bestFit="1" customWidth="1"/>
    <col min="27" max="27" width="15.42578125" bestFit="1" customWidth="1"/>
    <col min="28" max="28" width="13.140625" bestFit="1" customWidth="1"/>
    <col min="29" max="29" width="15.85546875" bestFit="1" customWidth="1"/>
    <col min="30" max="30" width="14.5703125" bestFit="1" customWidth="1"/>
    <col min="31" max="31" width="17.42578125" bestFit="1" customWidth="1"/>
    <col min="32" max="32" width="11.5703125" bestFit="1" customWidth="1"/>
  </cols>
  <sheetData>
    <row r="1" spans="1:32" x14ac:dyDescent="0.25">
      <c r="B1" s="52" t="s">
        <v>39</v>
      </c>
      <c r="C1" s="53"/>
      <c r="D1" s="53"/>
      <c r="E1" s="54"/>
      <c r="F1" s="51" t="s">
        <v>43</v>
      </c>
      <c r="G1" s="55" t="s">
        <v>44</v>
      </c>
      <c r="H1" s="56"/>
      <c r="I1" s="57" t="s">
        <v>40</v>
      </c>
      <c r="J1" s="58"/>
      <c r="K1" s="59" t="s">
        <v>42</v>
      </c>
      <c r="L1" s="60"/>
      <c r="M1" s="60"/>
      <c r="N1" s="60"/>
      <c r="O1" s="60"/>
      <c r="P1" s="60"/>
      <c r="Q1" s="60"/>
      <c r="R1" s="60"/>
      <c r="S1" s="60"/>
      <c r="T1" s="60"/>
      <c r="U1" s="60"/>
      <c r="V1" s="60"/>
      <c r="W1" s="60"/>
      <c r="X1" s="60"/>
    </row>
    <row r="2" spans="1:32" s="13" customFormat="1" ht="30" customHeight="1" x14ac:dyDescent="0.25">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c r="Y2" s="13" t="s">
        <v>8730</v>
      </c>
      <c r="Z2" s="13" t="s">
        <v>8735</v>
      </c>
      <c r="AA2" s="13" t="s">
        <v>8739</v>
      </c>
      <c r="AB2" s="13" t="s">
        <v>8749</v>
      </c>
      <c r="AC2" s="13" t="s">
        <v>8761</v>
      </c>
      <c r="AD2" s="13" t="s">
        <v>8764</v>
      </c>
      <c r="AE2" s="13" t="s">
        <v>8765</v>
      </c>
      <c r="AF2" s="13" t="s">
        <v>8767</v>
      </c>
    </row>
    <row r="3" spans="1:32" x14ac:dyDescent="0.25">
      <c r="A3" s="80" t="s">
        <v>8717</v>
      </c>
      <c r="B3" s="79" t="s">
        <v>9466</v>
      </c>
      <c r="C3" s="79" t="s">
        <v>56</v>
      </c>
      <c r="D3" s="122"/>
      <c r="E3" s="121"/>
      <c r="F3" s="123" t="s">
        <v>8717</v>
      </c>
      <c r="G3" s="124"/>
      <c r="H3" s="124"/>
      <c r="I3" s="125">
        <v>3</v>
      </c>
      <c r="J3" s="126"/>
      <c r="K3" s="127"/>
      <c r="L3" s="127"/>
      <c r="M3" s="127"/>
      <c r="N3" s="127"/>
      <c r="O3" s="127"/>
      <c r="P3" s="127"/>
      <c r="Q3" s="127"/>
      <c r="R3" s="127"/>
      <c r="S3" s="127"/>
      <c r="T3" s="127"/>
      <c r="U3" s="127"/>
      <c r="V3" s="127"/>
      <c r="W3" s="128"/>
      <c r="X3" s="128"/>
      <c r="Y3" s="81"/>
      <c r="Z3" s="81"/>
      <c r="AA3" s="81"/>
      <c r="AB3" s="81"/>
      <c r="AC3" s="81"/>
      <c r="AD3" s="81"/>
      <c r="AE3" s="81"/>
      <c r="AF3" s="81"/>
    </row>
    <row r="4" spans="1:32" x14ac:dyDescent="0.25">
      <c r="A4" s="80" t="s">
        <v>8716</v>
      </c>
      <c r="B4" s="79" t="s">
        <v>9467</v>
      </c>
      <c r="C4" s="79" t="s">
        <v>56</v>
      </c>
      <c r="D4" s="130"/>
      <c r="E4" s="129"/>
      <c r="F4" s="131" t="s">
        <v>8716</v>
      </c>
      <c r="G4" s="132"/>
      <c r="H4" s="132"/>
      <c r="I4" s="133">
        <v>4</v>
      </c>
      <c r="J4" s="134"/>
      <c r="K4" s="135"/>
      <c r="L4" s="135"/>
      <c r="M4" s="135"/>
      <c r="N4" s="135"/>
      <c r="O4" s="135"/>
      <c r="P4" s="135"/>
      <c r="Q4" s="135"/>
      <c r="R4" s="135"/>
      <c r="S4" s="135"/>
      <c r="T4" s="135"/>
      <c r="U4" s="135"/>
      <c r="V4" s="135"/>
      <c r="W4" s="136"/>
      <c r="X4" s="136"/>
      <c r="Y4" s="81"/>
      <c r="Z4" s="81"/>
      <c r="AA4" s="81"/>
      <c r="AB4" s="81"/>
      <c r="AC4" s="81"/>
      <c r="AD4" s="81"/>
      <c r="AE4" s="81"/>
      <c r="AF4" s="81"/>
    </row>
    <row r="5" spans="1:32" x14ac:dyDescent="0.25">
      <c r="A5" s="80" t="s">
        <v>8718</v>
      </c>
      <c r="B5" s="79" t="s">
        <v>9482</v>
      </c>
      <c r="C5" s="79" t="s">
        <v>56</v>
      </c>
      <c r="D5" s="130"/>
      <c r="E5" s="129"/>
      <c r="F5" s="131" t="s">
        <v>8718</v>
      </c>
      <c r="G5" s="132"/>
      <c r="H5" s="132"/>
      <c r="I5" s="133">
        <v>5</v>
      </c>
      <c r="J5" s="134"/>
      <c r="K5" s="135"/>
      <c r="L5" s="135"/>
      <c r="M5" s="135"/>
      <c r="N5" s="135"/>
      <c r="O5" s="135"/>
      <c r="P5" s="135"/>
      <c r="Q5" s="135"/>
      <c r="R5" s="135"/>
      <c r="S5" s="135"/>
      <c r="T5" s="135"/>
      <c r="U5" s="135"/>
      <c r="V5" s="135"/>
      <c r="W5" s="136"/>
      <c r="X5" s="136"/>
      <c r="Y5" s="81"/>
      <c r="Z5" s="81"/>
      <c r="AA5" s="81"/>
      <c r="AB5" s="81"/>
      <c r="AC5" s="81"/>
      <c r="AD5" s="81"/>
      <c r="AE5" s="81"/>
      <c r="AF5" s="81"/>
    </row>
    <row r="6" spans="1:32" x14ac:dyDescent="0.25">
      <c r="A6" s="80" t="s">
        <v>8715</v>
      </c>
      <c r="B6" s="79" t="s">
        <v>9483</v>
      </c>
      <c r="C6" s="79" t="s">
        <v>56</v>
      </c>
      <c r="D6" s="130"/>
      <c r="E6" s="129"/>
      <c r="F6" s="131" t="s">
        <v>8715</v>
      </c>
      <c r="G6" s="132"/>
      <c r="H6" s="132"/>
      <c r="I6" s="133">
        <v>6</v>
      </c>
      <c r="J6" s="134"/>
      <c r="K6" s="135"/>
      <c r="L6" s="135"/>
      <c r="M6" s="135"/>
      <c r="N6" s="135"/>
      <c r="O6" s="135"/>
      <c r="P6" s="135"/>
      <c r="Q6" s="135"/>
      <c r="R6" s="135"/>
      <c r="S6" s="135"/>
      <c r="T6" s="135"/>
      <c r="U6" s="135"/>
      <c r="V6" s="135"/>
      <c r="W6" s="136"/>
      <c r="X6" s="136"/>
      <c r="Y6" s="81"/>
      <c r="Z6" s="81"/>
      <c r="AA6" s="81"/>
      <c r="AB6" s="81"/>
      <c r="AC6" s="81"/>
      <c r="AD6" s="81"/>
      <c r="AE6" s="81"/>
      <c r="AF6" s="81"/>
    </row>
    <row r="7" spans="1:32" x14ac:dyDescent="0.25">
      <c r="A7" s="80" t="s">
        <v>9452</v>
      </c>
      <c r="B7" s="79" t="s">
        <v>9484</v>
      </c>
      <c r="C7" s="79" t="s">
        <v>56</v>
      </c>
      <c r="D7" s="130"/>
      <c r="E7" s="129"/>
      <c r="F7" s="131" t="s">
        <v>9478</v>
      </c>
      <c r="G7" s="132"/>
      <c r="H7" s="132"/>
      <c r="I7" s="133">
        <v>7</v>
      </c>
      <c r="J7" s="134"/>
      <c r="K7" s="135"/>
      <c r="L7" s="135"/>
      <c r="M7" s="135"/>
      <c r="N7" s="135"/>
      <c r="O7" s="135"/>
      <c r="P7" s="135"/>
      <c r="Q7" s="135"/>
      <c r="R7" s="135"/>
      <c r="S7" s="135"/>
      <c r="T7" s="135"/>
      <c r="U7" s="135"/>
      <c r="V7" s="135"/>
      <c r="W7" s="136"/>
      <c r="X7" s="136"/>
      <c r="Y7" s="81"/>
      <c r="Z7" s="81"/>
      <c r="AA7" s="81"/>
      <c r="AB7" s="81"/>
      <c r="AC7" s="81"/>
      <c r="AD7" s="81"/>
      <c r="AE7" s="81"/>
      <c r="AF7" s="81"/>
    </row>
    <row r="9" spans="1:32"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B7"/>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C7">
      <formula1>ValidGroupShapes</formula1>
    </dataValidation>
    <dataValidation allowBlank="1" showInputMessage="1" showErrorMessage="1" promptTitle="Group Name" prompt="Enter the name of the group." sqref="A3:A7"/>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E7">
      <formula1>ValidBooleansDefaultFalse</formula1>
    </dataValidation>
    <dataValidation allowBlank="1" sqref="K3:K7"/>
    <dataValidation allowBlank="1" showInputMessage="1" showErrorMessage="1" errorTitle="Invalid Group Collapsed" error="You have entered an unrecognized &quot;group collapsed.&quot;  Try selecting from the drop-down list instead." promptTitle="Group Label" prompt="Enter an optional group label." sqref="F3:F7"/>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7"/>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D7">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C703"/>
  <sheetViews>
    <sheetView topLeftCell="A33" workbookViewId="0">
      <selection activeCell="D43" sqref="D43"/>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ht="15" customHeight="1" x14ac:dyDescent="0.25">
      <c r="A1" s="11" t="s">
        <v>144</v>
      </c>
      <c r="B1" s="11" t="s">
        <v>5</v>
      </c>
      <c r="C1" s="11" t="s">
        <v>147</v>
      </c>
    </row>
    <row r="2" spans="1:3" x14ac:dyDescent="0.25">
      <c r="A2" s="65" t="s">
        <v>8717</v>
      </c>
      <c r="B2" s="71" t="s">
        <v>712</v>
      </c>
      <c r="C2" s="65">
        <f>VLOOKUP(GroupVertices[[#This Row],[Vertex]], Vertices[], MATCH("ID", Vertices[#Headers], 0), FALSE)</f>
        <v>42</v>
      </c>
    </row>
    <row r="3" spans="1:3" x14ac:dyDescent="0.25">
      <c r="A3" s="65" t="s">
        <v>8717</v>
      </c>
      <c r="B3" s="71" t="s">
        <v>713</v>
      </c>
      <c r="C3" s="65">
        <f>VLOOKUP(GroupVertices[[#This Row],[Vertex]], Vertices[], MATCH("ID", Vertices[#Headers], 0), FALSE)</f>
        <v>43</v>
      </c>
    </row>
    <row r="4" spans="1:3" x14ac:dyDescent="0.25">
      <c r="A4" s="65" t="s">
        <v>8717</v>
      </c>
      <c r="B4" s="71" t="s">
        <v>714</v>
      </c>
      <c r="C4" s="65">
        <f>VLOOKUP(GroupVertices[[#This Row],[Vertex]], Vertices[], MATCH("ID", Vertices[#Headers], 0), FALSE)</f>
        <v>44</v>
      </c>
    </row>
    <row r="5" spans="1:3" x14ac:dyDescent="0.25">
      <c r="A5" s="65" t="s">
        <v>8717</v>
      </c>
      <c r="B5" s="71" t="s">
        <v>715</v>
      </c>
      <c r="C5" s="65">
        <f>VLOOKUP(GroupVertices[[#This Row],[Vertex]], Vertices[], MATCH("ID", Vertices[#Headers], 0), FALSE)</f>
        <v>45</v>
      </c>
    </row>
    <row r="6" spans="1:3" x14ac:dyDescent="0.25">
      <c r="A6" s="65" t="s">
        <v>8717</v>
      </c>
      <c r="B6" s="71" t="s">
        <v>716</v>
      </c>
      <c r="C6" s="65">
        <f>VLOOKUP(GroupVertices[[#This Row],[Vertex]], Vertices[], MATCH("ID", Vertices[#Headers], 0), FALSE)</f>
        <v>46</v>
      </c>
    </row>
    <row r="7" spans="1:3" x14ac:dyDescent="0.25">
      <c r="A7" s="65" t="s">
        <v>8717</v>
      </c>
      <c r="B7" s="71" t="s">
        <v>717</v>
      </c>
      <c r="C7" s="65">
        <f>VLOOKUP(GroupVertices[[#This Row],[Vertex]], Vertices[], MATCH("ID", Vertices[#Headers], 0), FALSE)</f>
        <v>47</v>
      </c>
    </row>
    <row r="8" spans="1:3" x14ac:dyDescent="0.25">
      <c r="A8" s="65" t="s">
        <v>8717</v>
      </c>
      <c r="B8" s="71" t="s">
        <v>754</v>
      </c>
      <c r="C8" s="65">
        <f>VLOOKUP(GroupVertices[[#This Row],[Vertex]], Vertices[], MATCH("ID", Vertices[#Headers], 0), FALSE)</f>
        <v>48</v>
      </c>
    </row>
    <row r="9" spans="1:3" x14ac:dyDescent="0.25">
      <c r="A9" s="65" t="s">
        <v>8717</v>
      </c>
      <c r="B9" s="71" t="s">
        <v>718</v>
      </c>
      <c r="C9" s="65">
        <f>VLOOKUP(GroupVertices[[#This Row],[Vertex]], Vertices[], MATCH("ID", Vertices[#Headers], 0), FALSE)</f>
        <v>49</v>
      </c>
    </row>
    <row r="10" spans="1:3" x14ac:dyDescent="0.25">
      <c r="A10" s="65" t="s">
        <v>8717</v>
      </c>
      <c r="B10" s="71" t="s">
        <v>720</v>
      </c>
      <c r="C10" s="65">
        <f>VLOOKUP(GroupVertices[[#This Row],[Vertex]], Vertices[], MATCH("ID", Vertices[#Headers], 0), FALSE)</f>
        <v>52</v>
      </c>
    </row>
    <row r="11" spans="1:3" x14ac:dyDescent="0.25">
      <c r="A11" s="65" t="s">
        <v>8717</v>
      </c>
      <c r="B11" s="71" t="s">
        <v>721</v>
      </c>
      <c r="C11" s="65">
        <f>VLOOKUP(GroupVertices[[#This Row],[Vertex]], Vertices[], MATCH("ID", Vertices[#Headers], 0), FALSE)</f>
        <v>53</v>
      </c>
    </row>
    <row r="12" spans="1:3" x14ac:dyDescent="0.25">
      <c r="A12" s="65" t="s">
        <v>8717</v>
      </c>
      <c r="B12" s="71" t="s">
        <v>755</v>
      </c>
      <c r="C12" s="65">
        <f>VLOOKUP(GroupVertices[[#This Row],[Vertex]], Vertices[], MATCH("ID", Vertices[#Headers], 0), FALSE)</f>
        <v>54</v>
      </c>
    </row>
    <row r="13" spans="1:3" x14ac:dyDescent="0.25">
      <c r="A13" s="65" t="s">
        <v>8717</v>
      </c>
      <c r="B13" s="71" t="s">
        <v>723</v>
      </c>
      <c r="C13" s="65">
        <f>VLOOKUP(GroupVertices[[#This Row],[Vertex]], Vertices[], MATCH("ID", Vertices[#Headers], 0), FALSE)</f>
        <v>57</v>
      </c>
    </row>
    <row r="14" spans="1:3" x14ac:dyDescent="0.25">
      <c r="A14" s="65" t="s">
        <v>8717</v>
      </c>
      <c r="B14" s="71" t="s">
        <v>724</v>
      </c>
      <c r="C14" s="65">
        <f>VLOOKUP(GroupVertices[[#This Row],[Vertex]], Vertices[], MATCH("ID", Vertices[#Headers], 0), FALSE)</f>
        <v>58</v>
      </c>
    </row>
    <row r="15" spans="1:3" x14ac:dyDescent="0.25">
      <c r="A15" s="65" t="s">
        <v>8717</v>
      </c>
      <c r="B15" s="71" t="s">
        <v>757</v>
      </c>
      <c r="C15" s="65">
        <f>VLOOKUP(GroupVertices[[#This Row],[Vertex]], Vertices[], MATCH("ID", Vertices[#Headers], 0), FALSE)</f>
        <v>59</v>
      </c>
    </row>
    <row r="16" spans="1:3" x14ac:dyDescent="0.25">
      <c r="A16" s="65" t="s">
        <v>8717</v>
      </c>
      <c r="B16" s="71" t="s">
        <v>725</v>
      </c>
      <c r="C16" s="65">
        <f>VLOOKUP(GroupVertices[[#This Row],[Vertex]], Vertices[], MATCH("ID", Vertices[#Headers], 0), FALSE)</f>
        <v>60</v>
      </c>
    </row>
    <row r="17" spans="1:3" x14ac:dyDescent="0.25">
      <c r="A17" s="65" t="s">
        <v>8717</v>
      </c>
      <c r="B17" s="71" t="s">
        <v>758</v>
      </c>
      <c r="C17" s="65">
        <f>VLOOKUP(GroupVertices[[#This Row],[Vertex]], Vertices[], MATCH("ID", Vertices[#Headers], 0), FALSE)</f>
        <v>61</v>
      </c>
    </row>
    <row r="18" spans="1:3" x14ac:dyDescent="0.25">
      <c r="A18" s="65" t="s">
        <v>8717</v>
      </c>
      <c r="B18" s="71" t="s">
        <v>726</v>
      </c>
      <c r="C18" s="65">
        <f>VLOOKUP(GroupVertices[[#This Row],[Vertex]], Vertices[], MATCH("ID", Vertices[#Headers], 0), FALSE)</f>
        <v>62</v>
      </c>
    </row>
    <row r="19" spans="1:3" x14ac:dyDescent="0.25">
      <c r="A19" s="65" t="s">
        <v>8717</v>
      </c>
      <c r="B19" s="71" t="s">
        <v>728</v>
      </c>
      <c r="C19" s="65">
        <f>VLOOKUP(GroupVertices[[#This Row],[Vertex]], Vertices[], MATCH("ID", Vertices[#Headers], 0), FALSE)</f>
        <v>64</v>
      </c>
    </row>
    <row r="20" spans="1:3" x14ac:dyDescent="0.25">
      <c r="A20" s="65" t="s">
        <v>8717</v>
      </c>
      <c r="B20" s="71" t="s">
        <v>729</v>
      </c>
      <c r="C20" s="65">
        <f>VLOOKUP(GroupVertices[[#This Row],[Vertex]], Vertices[], MATCH("ID", Vertices[#Headers], 0), FALSE)</f>
        <v>66</v>
      </c>
    </row>
    <row r="21" spans="1:3" x14ac:dyDescent="0.25">
      <c r="A21" s="65" t="s">
        <v>8717</v>
      </c>
      <c r="B21" s="71" t="s">
        <v>730</v>
      </c>
      <c r="C21" s="65">
        <f>VLOOKUP(GroupVertices[[#This Row],[Vertex]], Vertices[], MATCH("ID", Vertices[#Headers], 0), FALSE)</f>
        <v>67</v>
      </c>
    </row>
    <row r="22" spans="1:3" x14ac:dyDescent="0.25">
      <c r="A22" s="65" t="s">
        <v>8717</v>
      </c>
      <c r="B22" s="71" t="s">
        <v>760</v>
      </c>
      <c r="C22" s="65">
        <f>VLOOKUP(GroupVertices[[#This Row],[Vertex]], Vertices[], MATCH("ID", Vertices[#Headers], 0), FALSE)</f>
        <v>68</v>
      </c>
    </row>
    <row r="23" spans="1:3" x14ac:dyDescent="0.25">
      <c r="A23" s="65" t="s">
        <v>8717</v>
      </c>
      <c r="B23" s="71" t="s">
        <v>731</v>
      </c>
      <c r="C23" s="65">
        <f>VLOOKUP(GroupVertices[[#This Row],[Vertex]], Vertices[], MATCH("ID", Vertices[#Headers], 0), FALSE)</f>
        <v>69</v>
      </c>
    </row>
    <row r="24" spans="1:3" x14ac:dyDescent="0.25">
      <c r="A24" s="65" t="s">
        <v>8717</v>
      </c>
      <c r="B24" s="71" t="s">
        <v>761</v>
      </c>
      <c r="C24" s="65">
        <f>VLOOKUP(GroupVertices[[#This Row],[Vertex]], Vertices[], MATCH("ID", Vertices[#Headers], 0), FALSE)</f>
        <v>70</v>
      </c>
    </row>
    <row r="25" spans="1:3" x14ac:dyDescent="0.25">
      <c r="A25" s="65" t="s">
        <v>8717</v>
      </c>
      <c r="B25" s="71" t="s">
        <v>762</v>
      </c>
      <c r="C25" s="65">
        <f>VLOOKUP(GroupVertices[[#This Row],[Vertex]], Vertices[], MATCH("ID", Vertices[#Headers], 0), FALSE)</f>
        <v>71</v>
      </c>
    </row>
    <row r="26" spans="1:3" x14ac:dyDescent="0.25">
      <c r="A26" s="65" t="s">
        <v>8717</v>
      </c>
      <c r="B26" s="71" t="s">
        <v>763</v>
      </c>
      <c r="C26" s="65">
        <f>VLOOKUP(GroupVertices[[#This Row],[Vertex]], Vertices[], MATCH("ID", Vertices[#Headers], 0), FALSE)</f>
        <v>72</v>
      </c>
    </row>
    <row r="27" spans="1:3" x14ac:dyDescent="0.25">
      <c r="A27" s="65" t="s">
        <v>8717</v>
      </c>
      <c r="B27" s="71" t="s">
        <v>764</v>
      </c>
      <c r="C27" s="65">
        <f>VLOOKUP(GroupVertices[[#This Row],[Vertex]], Vertices[], MATCH("ID", Vertices[#Headers], 0), FALSE)</f>
        <v>73</v>
      </c>
    </row>
    <row r="28" spans="1:3" x14ac:dyDescent="0.25">
      <c r="A28" s="65" t="s">
        <v>8717</v>
      </c>
      <c r="B28" s="71" t="s">
        <v>765</v>
      </c>
      <c r="C28" s="65">
        <f>VLOOKUP(GroupVertices[[#This Row],[Vertex]], Vertices[], MATCH("ID", Vertices[#Headers], 0), FALSE)</f>
        <v>74</v>
      </c>
    </row>
    <row r="29" spans="1:3" x14ac:dyDescent="0.25">
      <c r="A29" s="65" t="s">
        <v>8717</v>
      </c>
      <c r="B29" s="71" t="s">
        <v>734</v>
      </c>
      <c r="C29" s="65">
        <f>VLOOKUP(GroupVertices[[#This Row],[Vertex]], Vertices[], MATCH("ID", Vertices[#Headers], 0), FALSE)</f>
        <v>77</v>
      </c>
    </row>
    <row r="30" spans="1:3" x14ac:dyDescent="0.25">
      <c r="A30" s="65" t="s">
        <v>8717</v>
      </c>
      <c r="B30" s="71" t="s">
        <v>766</v>
      </c>
      <c r="C30" s="65">
        <f>VLOOKUP(GroupVertices[[#This Row],[Vertex]], Vertices[], MATCH("ID", Vertices[#Headers], 0), FALSE)</f>
        <v>78</v>
      </c>
    </row>
    <row r="31" spans="1:3" x14ac:dyDescent="0.25">
      <c r="A31" s="65" t="s">
        <v>8717</v>
      </c>
      <c r="B31" s="71" t="s">
        <v>735</v>
      </c>
      <c r="C31" s="65">
        <f>VLOOKUP(GroupVertices[[#This Row],[Vertex]], Vertices[], MATCH("ID", Vertices[#Headers], 0), FALSE)</f>
        <v>79</v>
      </c>
    </row>
    <row r="32" spans="1:3" x14ac:dyDescent="0.25">
      <c r="A32" s="65" t="s">
        <v>8717</v>
      </c>
      <c r="B32" s="71" t="s">
        <v>767</v>
      </c>
      <c r="C32" s="65">
        <f>VLOOKUP(GroupVertices[[#This Row],[Vertex]], Vertices[], MATCH("ID", Vertices[#Headers], 0), FALSE)</f>
        <v>80</v>
      </c>
    </row>
    <row r="33" spans="1:3" x14ac:dyDescent="0.25">
      <c r="A33" s="65" t="s">
        <v>8717</v>
      </c>
      <c r="B33" s="71" t="s">
        <v>736</v>
      </c>
      <c r="C33" s="65">
        <f>VLOOKUP(GroupVertices[[#This Row],[Vertex]], Vertices[], MATCH("ID", Vertices[#Headers], 0), FALSE)</f>
        <v>81</v>
      </c>
    </row>
    <row r="34" spans="1:3" x14ac:dyDescent="0.25">
      <c r="A34" s="65" t="s">
        <v>8717</v>
      </c>
      <c r="B34" s="71" t="s">
        <v>739</v>
      </c>
      <c r="C34" s="65">
        <f>VLOOKUP(GroupVertices[[#This Row],[Vertex]], Vertices[], MATCH("ID", Vertices[#Headers], 0), FALSE)</f>
        <v>86</v>
      </c>
    </row>
    <row r="35" spans="1:3" x14ac:dyDescent="0.25">
      <c r="A35" s="65" t="s">
        <v>8717</v>
      </c>
      <c r="B35" s="71" t="s">
        <v>770</v>
      </c>
      <c r="C35" s="65">
        <f>VLOOKUP(GroupVertices[[#This Row],[Vertex]], Vertices[], MATCH("ID", Vertices[#Headers], 0), FALSE)</f>
        <v>87</v>
      </c>
    </row>
    <row r="36" spans="1:3" x14ac:dyDescent="0.25">
      <c r="A36" s="65" t="s">
        <v>8717</v>
      </c>
      <c r="B36" s="71" t="s">
        <v>740</v>
      </c>
      <c r="C36" s="65">
        <f>VLOOKUP(GroupVertices[[#This Row],[Vertex]], Vertices[], MATCH("ID", Vertices[#Headers], 0), FALSE)</f>
        <v>88</v>
      </c>
    </row>
    <row r="37" spans="1:3" x14ac:dyDescent="0.25">
      <c r="A37" s="65" t="s">
        <v>8717</v>
      </c>
      <c r="B37" s="71" t="s">
        <v>741</v>
      </c>
      <c r="C37" s="65">
        <f>VLOOKUP(GroupVertices[[#This Row],[Vertex]], Vertices[], MATCH("ID", Vertices[#Headers], 0), FALSE)</f>
        <v>89</v>
      </c>
    </row>
    <row r="38" spans="1:3" x14ac:dyDescent="0.25">
      <c r="A38" s="65" t="s">
        <v>8717</v>
      </c>
      <c r="B38" s="71" t="s">
        <v>771</v>
      </c>
      <c r="C38" s="65">
        <f>VLOOKUP(GroupVertices[[#This Row],[Vertex]], Vertices[], MATCH("ID", Vertices[#Headers], 0), FALSE)</f>
        <v>90</v>
      </c>
    </row>
    <row r="39" spans="1:3" x14ac:dyDescent="0.25">
      <c r="A39" s="65" t="s">
        <v>8717</v>
      </c>
      <c r="B39" s="71" t="s">
        <v>743</v>
      </c>
      <c r="C39" s="65">
        <f>VLOOKUP(GroupVertices[[#This Row],[Vertex]], Vertices[], MATCH("ID", Vertices[#Headers], 0), FALSE)</f>
        <v>92</v>
      </c>
    </row>
    <row r="40" spans="1:3" x14ac:dyDescent="0.25">
      <c r="A40" s="65" t="s">
        <v>8717</v>
      </c>
      <c r="B40" s="71" t="s">
        <v>745</v>
      </c>
      <c r="C40" s="65">
        <f>VLOOKUP(GroupVertices[[#This Row],[Vertex]], Vertices[], MATCH("ID", Vertices[#Headers], 0), FALSE)</f>
        <v>96</v>
      </c>
    </row>
    <row r="41" spans="1:3" x14ac:dyDescent="0.25">
      <c r="A41" s="65" t="s">
        <v>8717</v>
      </c>
      <c r="B41" s="71" t="s">
        <v>746</v>
      </c>
      <c r="C41" s="65">
        <f>VLOOKUP(GroupVertices[[#This Row],[Vertex]], Vertices[], MATCH("ID", Vertices[#Headers], 0), FALSE)</f>
        <v>97</v>
      </c>
    </row>
    <row r="42" spans="1:3" x14ac:dyDescent="0.25">
      <c r="A42" s="65" t="s">
        <v>8717</v>
      </c>
      <c r="B42" s="71" t="s">
        <v>747</v>
      </c>
      <c r="C42" s="65">
        <f>VLOOKUP(GroupVertices[[#This Row],[Vertex]], Vertices[], MATCH("ID", Vertices[#Headers], 0), FALSE)</f>
        <v>98</v>
      </c>
    </row>
    <row r="43" spans="1:3" x14ac:dyDescent="0.25">
      <c r="A43" s="65" t="s">
        <v>8717</v>
      </c>
      <c r="B43" s="71" t="s">
        <v>748</v>
      </c>
      <c r="C43" s="65">
        <f>VLOOKUP(GroupVertices[[#This Row],[Vertex]], Vertices[], MATCH("ID", Vertices[#Headers], 0), FALSE)</f>
        <v>99</v>
      </c>
    </row>
    <row r="44" spans="1:3" x14ac:dyDescent="0.25">
      <c r="A44" s="65" t="s">
        <v>8717</v>
      </c>
      <c r="B44" s="71" t="s">
        <v>774</v>
      </c>
      <c r="C44" s="65">
        <f>VLOOKUP(GroupVertices[[#This Row],[Vertex]], Vertices[], MATCH("ID", Vertices[#Headers], 0), FALSE)</f>
        <v>100</v>
      </c>
    </row>
    <row r="45" spans="1:3" x14ac:dyDescent="0.25">
      <c r="A45" s="65" t="s">
        <v>8717</v>
      </c>
      <c r="B45" s="71" t="s">
        <v>749</v>
      </c>
      <c r="C45" s="65">
        <f>VLOOKUP(GroupVertices[[#This Row],[Vertex]], Vertices[], MATCH("ID", Vertices[#Headers], 0), FALSE)</f>
        <v>101</v>
      </c>
    </row>
    <row r="46" spans="1:3" x14ac:dyDescent="0.25">
      <c r="A46" s="65" t="s">
        <v>8717</v>
      </c>
      <c r="B46" s="71" t="s">
        <v>750</v>
      </c>
      <c r="C46" s="65">
        <f>VLOOKUP(GroupVertices[[#This Row],[Vertex]], Vertices[], MATCH("ID", Vertices[#Headers], 0), FALSE)</f>
        <v>102</v>
      </c>
    </row>
    <row r="47" spans="1:3" x14ac:dyDescent="0.25">
      <c r="A47" s="65" t="s">
        <v>8717</v>
      </c>
      <c r="B47" s="71" t="s">
        <v>752</v>
      </c>
      <c r="C47" s="65">
        <f>VLOOKUP(GroupVertices[[#This Row],[Vertex]], Vertices[], MATCH("ID", Vertices[#Headers], 0), FALSE)</f>
        <v>105</v>
      </c>
    </row>
    <row r="48" spans="1:3" x14ac:dyDescent="0.25">
      <c r="A48" s="65" t="s">
        <v>8717</v>
      </c>
      <c r="B48" s="71" t="s">
        <v>753</v>
      </c>
      <c r="C48" s="65">
        <f>VLOOKUP(GroupVertices[[#This Row],[Vertex]], Vertices[], MATCH("ID", Vertices[#Headers], 0), FALSE)</f>
        <v>106</v>
      </c>
    </row>
    <row r="49" spans="1:3" x14ac:dyDescent="0.25">
      <c r="A49" s="65" t="s">
        <v>8717</v>
      </c>
      <c r="B49" s="71" t="s">
        <v>1425</v>
      </c>
      <c r="C49" s="65">
        <f>VLOOKUP(GroupVertices[[#This Row],[Vertex]], Vertices[], MATCH("ID", Vertices[#Headers], 0), FALSE)</f>
        <v>108</v>
      </c>
    </row>
    <row r="50" spans="1:3" x14ac:dyDescent="0.25">
      <c r="A50" s="65" t="s">
        <v>8717</v>
      </c>
      <c r="B50" s="71" t="s">
        <v>1426</v>
      </c>
      <c r="C50" s="65">
        <f>VLOOKUP(GroupVertices[[#This Row],[Vertex]], Vertices[], MATCH("ID", Vertices[#Headers], 0), FALSE)</f>
        <v>109</v>
      </c>
    </row>
    <row r="51" spans="1:3" x14ac:dyDescent="0.25">
      <c r="A51" s="65" t="s">
        <v>8717</v>
      </c>
      <c r="B51" s="71" t="s">
        <v>1427</v>
      </c>
      <c r="C51" s="65">
        <f>VLOOKUP(GroupVertices[[#This Row],[Vertex]], Vertices[], MATCH("ID", Vertices[#Headers], 0), FALSE)</f>
        <v>110</v>
      </c>
    </row>
    <row r="52" spans="1:3" x14ac:dyDescent="0.25">
      <c r="A52" s="65" t="s">
        <v>8717</v>
      </c>
      <c r="B52" s="71" t="s">
        <v>1428</v>
      </c>
      <c r="C52" s="65">
        <f>VLOOKUP(GroupVertices[[#This Row],[Vertex]], Vertices[], MATCH("ID", Vertices[#Headers], 0), FALSE)</f>
        <v>111</v>
      </c>
    </row>
    <row r="53" spans="1:3" x14ac:dyDescent="0.25">
      <c r="A53" s="65" t="s">
        <v>8717</v>
      </c>
      <c r="B53" s="71" t="s">
        <v>1430</v>
      </c>
      <c r="C53" s="65">
        <f>VLOOKUP(GroupVertices[[#This Row],[Vertex]], Vertices[], MATCH("ID", Vertices[#Headers], 0), FALSE)</f>
        <v>112</v>
      </c>
    </row>
    <row r="54" spans="1:3" x14ac:dyDescent="0.25">
      <c r="A54" s="65" t="s">
        <v>8717</v>
      </c>
      <c r="B54" s="71" t="s">
        <v>1431</v>
      </c>
      <c r="C54" s="65">
        <f>VLOOKUP(GroupVertices[[#This Row],[Vertex]], Vertices[], MATCH("ID", Vertices[#Headers], 0), FALSE)</f>
        <v>113</v>
      </c>
    </row>
    <row r="55" spans="1:3" x14ac:dyDescent="0.25">
      <c r="A55" s="65" t="s">
        <v>8717</v>
      </c>
      <c r="B55" s="71" t="s">
        <v>1429</v>
      </c>
      <c r="C55" s="65">
        <f>VLOOKUP(GroupVertices[[#This Row],[Vertex]], Vertices[], MATCH("ID", Vertices[#Headers], 0), FALSE)</f>
        <v>114</v>
      </c>
    </row>
    <row r="56" spans="1:3" x14ac:dyDescent="0.25">
      <c r="A56" s="65" t="s">
        <v>8717</v>
      </c>
      <c r="B56" s="71" t="s">
        <v>2057</v>
      </c>
      <c r="C56" s="65">
        <f>VLOOKUP(GroupVertices[[#This Row],[Vertex]], Vertices[], MATCH("ID", Vertices[#Headers], 0), FALSE)</f>
        <v>166</v>
      </c>
    </row>
    <row r="57" spans="1:3" x14ac:dyDescent="0.25">
      <c r="A57" s="65" t="s">
        <v>8717</v>
      </c>
      <c r="B57" s="71" t="s">
        <v>2058</v>
      </c>
      <c r="C57" s="65">
        <f>VLOOKUP(GroupVertices[[#This Row],[Vertex]], Vertices[], MATCH("ID", Vertices[#Headers], 0), FALSE)</f>
        <v>167</v>
      </c>
    </row>
    <row r="58" spans="1:3" x14ac:dyDescent="0.25">
      <c r="A58" s="65" t="s">
        <v>8717</v>
      </c>
      <c r="B58" s="71" t="s">
        <v>2059</v>
      </c>
      <c r="C58" s="65">
        <f>VLOOKUP(GroupVertices[[#This Row],[Vertex]], Vertices[], MATCH("ID", Vertices[#Headers], 0), FALSE)</f>
        <v>168</v>
      </c>
    </row>
    <row r="59" spans="1:3" x14ac:dyDescent="0.25">
      <c r="A59" s="65" t="s">
        <v>8717</v>
      </c>
      <c r="B59" s="71" t="s">
        <v>2062</v>
      </c>
      <c r="C59" s="65">
        <f>VLOOKUP(GroupVertices[[#This Row],[Vertex]], Vertices[], MATCH("ID", Vertices[#Headers], 0), FALSE)</f>
        <v>169</v>
      </c>
    </row>
    <row r="60" spans="1:3" x14ac:dyDescent="0.25">
      <c r="A60" s="65" t="s">
        <v>8717</v>
      </c>
      <c r="B60" s="71" t="s">
        <v>2060</v>
      </c>
      <c r="C60" s="65">
        <f>VLOOKUP(GroupVertices[[#This Row],[Vertex]], Vertices[], MATCH("ID", Vertices[#Headers], 0), FALSE)</f>
        <v>170</v>
      </c>
    </row>
    <row r="61" spans="1:3" x14ac:dyDescent="0.25">
      <c r="A61" s="65" t="s">
        <v>8717</v>
      </c>
      <c r="B61" s="71" t="s">
        <v>2061</v>
      </c>
      <c r="C61" s="65">
        <f>VLOOKUP(GroupVertices[[#This Row],[Vertex]], Vertices[], MATCH("ID", Vertices[#Headers], 0), FALSE)</f>
        <v>171</v>
      </c>
    </row>
    <row r="62" spans="1:3" x14ac:dyDescent="0.25">
      <c r="A62" s="65" t="s">
        <v>8717</v>
      </c>
      <c r="B62" s="71" t="s">
        <v>2127</v>
      </c>
      <c r="C62" s="65">
        <f>VLOOKUP(GroupVertices[[#This Row],[Vertex]], Vertices[], MATCH("ID", Vertices[#Headers], 0), FALSE)</f>
        <v>175</v>
      </c>
    </row>
    <row r="63" spans="1:3" x14ac:dyDescent="0.25">
      <c r="A63" s="65" t="s">
        <v>8717</v>
      </c>
      <c r="B63" s="71" t="s">
        <v>2128</v>
      </c>
      <c r="C63" s="65">
        <f>VLOOKUP(GroupVertices[[#This Row],[Vertex]], Vertices[], MATCH("ID", Vertices[#Headers], 0), FALSE)</f>
        <v>176</v>
      </c>
    </row>
    <row r="64" spans="1:3" x14ac:dyDescent="0.25">
      <c r="A64" s="65" t="s">
        <v>8717</v>
      </c>
      <c r="B64" s="71" t="s">
        <v>2129</v>
      </c>
      <c r="C64" s="65">
        <f>VLOOKUP(GroupVertices[[#This Row],[Vertex]], Vertices[], MATCH("ID", Vertices[#Headers], 0), FALSE)</f>
        <v>177</v>
      </c>
    </row>
    <row r="65" spans="1:3" x14ac:dyDescent="0.25">
      <c r="A65" s="65" t="s">
        <v>8717</v>
      </c>
      <c r="B65" s="71" t="s">
        <v>2137</v>
      </c>
      <c r="C65" s="65">
        <f>VLOOKUP(GroupVertices[[#This Row],[Vertex]], Vertices[], MATCH("ID", Vertices[#Headers], 0), FALSE)</f>
        <v>178</v>
      </c>
    </row>
    <row r="66" spans="1:3" x14ac:dyDescent="0.25">
      <c r="A66" s="65" t="s">
        <v>8717</v>
      </c>
      <c r="B66" s="71" t="s">
        <v>2132</v>
      </c>
      <c r="C66" s="65">
        <f>VLOOKUP(GroupVertices[[#This Row],[Vertex]], Vertices[], MATCH("ID", Vertices[#Headers], 0), FALSE)</f>
        <v>181</v>
      </c>
    </row>
    <row r="67" spans="1:3" x14ac:dyDescent="0.25">
      <c r="A67" s="65" t="s">
        <v>8717</v>
      </c>
      <c r="B67" s="71" t="s">
        <v>2146</v>
      </c>
      <c r="C67" s="65">
        <f>VLOOKUP(GroupVertices[[#This Row],[Vertex]], Vertices[], MATCH("ID", Vertices[#Headers], 0), FALSE)</f>
        <v>182</v>
      </c>
    </row>
    <row r="68" spans="1:3" x14ac:dyDescent="0.25">
      <c r="A68" s="65" t="s">
        <v>8717</v>
      </c>
      <c r="B68" s="71" t="s">
        <v>2147</v>
      </c>
      <c r="C68" s="65">
        <f>VLOOKUP(GroupVertices[[#This Row],[Vertex]], Vertices[], MATCH("ID", Vertices[#Headers], 0), FALSE)</f>
        <v>183</v>
      </c>
    </row>
    <row r="69" spans="1:3" x14ac:dyDescent="0.25">
      <c r="A69" s="65" t="s">
        <v>8717</v>
      </c>
      <c r="B69" s="71" t="s">
        <v>2133</v>
      </c>
      <c r="C69" s="65">
        <f>VLOOKUP(GroupVertices[[#This Row],[Vertex]], Vertices[], MATCH("ID", Vertices[#Headers], 0), FALSE)</f>
        <v>184</v>
      </c>
    </row>
    <row r="70" spans="1:3" x14ac:dyDescent="0.25">
      <c r="A70" s="65" t="s">
        <v>8717</v>
      </c>
      <c r="B70" s="71" t="s">
        <v>2134</v>
      </c>
      <c r="C70" s="65">
        <f>VLOOKUP(GroupVertices[[#This Row],[Vertex]], Vertices[], MATCH("ID", Vertices[#Headers], 0), FALSE)</f>
        <v>185</v>
      </c>
    </row>
    <row r="71" spans="1:3" x14ac:dyDescent="0.25">
      <c r="A71" s="65" t="s">
        <v>8717</v>
      </c>
      <c r="B71" s="71" t="s">
        <v>2135</v>
      </c>
      <c r="C71" s="65">
        <f>VLOOKUP(GroupVertices[[#This Row],[Vertex]], Vertices[], MATCH("ID", Vertices[#Headers], 0), FALSE)</f>
        <v>186</v>
      </c>
    </row>
    <row r="72" spans="1:3" x14ac:dyDescent="0.25">
      <c r="A72" s="65" t="s">
        <v>8717</v>
      </c>
      <c r="B72" s="71" t="s">
        <v>2136</v>
      </c>
      <c r="C72" s="65">
        <f>VLOOKUP(GroupVertices[[#This Row],[Vertex]], Vertices[], MATCH("ID", Vertices[#Headers], 0), FALSE)</f>
        <v>187</v>
      </c>
    </row>
    <row r="73" spans="1:3" x14ac:dyDescent="0.25">
      <c r="A73" s="65" t="s">
        <v>8717</v>
      </c>
      <c r="B73" s="71" t="s">
        <v>2138</v>
      </c>
      <c r="C73" s="65">
        <f>VLOOKUP(GroupVertices[[#This Row],[Vertex]], Vertices[], MATCH("ID", Vertices[#Headers], 0), FALSE)</f>
        <v>188</v>
      </c>
    </row>
    <row r="74" spans="1:3" x14ac:dyDescent="0.25">
      <c r="A74" s="65" t="s">
        <v>8717</v>
      </c>
      <c r="B74" s="71" t="s">
        <v>2139</v>
      </c>
      <c r="C74" s="65">
        <f>VLOOKUP(GroupVertices[[#This Row],[Vertex]], Vertices[], MATCH("ID", Vertices[#Headers], 0), FALSE)</f>
        <v>189</v>
      </c>
    </row>
    <row r="75" spans="1:3" x14ac:dyDescent="0.25">
      <c r="A75" s="65" t="s">
        <v>8717</v>
      </c>
      <c r="B75" s="71" t="s">
        <v>2148</v>
      </c>
      <c r="C75" s="65">
        <f>VLOOKUP(GroupVertices[[#This Row],[Vertex]], Vertices[], MATCH("ID", Vertices[#Headers], 0), FALSE)</f>
        <v>190</v>
      </c>
    </row>
    <row r="76" spans="1:3" x14ac:dyDescent="0.25">
      <c r="A76" s="65" t="s">
        <v>8717</v>
      </c>
      <c r="B76" s="71" t="s">
        <v>2143</v>
      </c>
      <c r="C76" s="65">
        <f>VLOOKUP(GroupVertices[[#This Row],[Vertex]], Vertices[], MATCH("ID", Vertices[#Headers], 0), FALSE)</f>
        <v>194</v>
      </c>
    </row>
    <row r="77" spans="1:3" x14ac:dyDescent="0.25">
      <c r="A77" s="65" t="s">
        <v>8717</v>
      </c>
      <c r="B77" s="71" t="s">
        <v>2149</v>
      </c>
      <c r="C77" s="65">
        <f>VLOOKUP(GroupVertices[[#This Row],[Vertex]], Vertices[], MATCH("ID", Vertices[#Headers], 0), FALSE)</f>
        <v>195</v>
      </c>
    </row>
    <row r="78" spans="1:3" x14ac:dyDescent="0.25">
      <c r="A78" s="65" t="s">
        <v>8717</v>
      </c>
      <c r="B78" s="71" t="s">
        <v>2144</v>
      </c>
      <c r="C78" s="65">
        <f>VLOOKUP(GroupVertices[[#This Row],[Vertex]], Vertices[], MATCH("ID", Vertices[#Headers], 0), FALSE)</f>
        <v>196</v>
      </c>
    </row>
    <row r="79" spans="1:3" x14ac:dyDescent="0.25">
      <c r="A79" s="65" t="s">
        <v>8717</v>
      </c>
      <c r="B79" s="71" t="s">
        <v>2150</v>
      </c>
      <c r="C79" s="65">
        <f>VLOOKUP(GroupVertices[[#This Row],[Vertex]], Vertices[], MATCH("ID", Vertices[#Headers], 0), FALSE)</f>
        <v>197</v>
      </c>
    </row>
    <row r="80" spans="1:3" x14ac:dyDescent="0.25">
      <c r="A80" s="65" t="s">
        <v>8717</v>
      </c>
      <c r="B80" s="71" t="s">
        <v>2145</v>
      </c>
      <c r="C80" s="65">
        <f>VLOOKUP(GroupVertices[[#This Row],[Vertex]], Vertices[], MATCH("ID", Vertices[#Headers], 0), FALSE)</f>
        <v>198</v>
      </c>
    </row>
    <row r="81" spans="1:3" x14ac:dyDescent="0.25">
      <c r="A81" s="65" t="s">
        <v>8717</v>
      </c>
      <c r="B81" s="71" t="s">
        <v>2416</v>
      </c>
      <c r="C81" s="65">
        <f>VLOOKUP(GroupVertices[[#This Row],[Vertex]], Vertices[], MATCH("ID", Vertices[#Headers], 0), FALSE)</f>
        <v>199</v>
      </c>
    </row>
    <row r="82" spans="1:3" x14ac:dyDescent="0.25">
      <c r="A82" s="65" t="s">
        <v>8717</v>
      </c>
      <c r="B82" s="71" t="s">
        <v>2429</v>
      </c>
      <c r="C82" s="65">
        <f>VLOOKUP(GroupVertices[[#This Row],[Vertex]], Vertices[], MATCH("ID", Vertices[#Headers], 0), FALSE)</f>
        <v>200</v>
      </c>
    </row>
    <row r="83" spans="1:3" x14ac:dyDescent="0.25">
      <c r="A83" s="65" t="s">
        <v>8717</v>
      </c>
      <c r="B83" s="71" t="s">
        <v>2430</v>
      </c>
      <c r="C83" s="65">
        <f>VLOOKUP(GroupVertices[[#This Row],[Vertex]], Vertices[], MATCH("ID", Vertices[#Headers], 0), FALSE)</f>
        <v>201</v>
      </c>
    </row>
    <row r="84" spans="1:3" x14ac:dyDescent="0.25">
      <c r="A84" s="65" t="s">
        <v>8717</v>
      </c>
      <c r="B84" s="71" t="s">
        <v>2728</v>
      </c>
      <c r="C84" s="65">
        <f>VLOOKUP(GroupVertices[[#This Row],[Vertex]], Vertices[], MATCH("ID", Vertices[#Headers], 0), FALSE)</f>
        <v>225</v>
      </c>
    </row>
    <row r="85" spans="1:3" x14ac:dyDescent="0.25">
      <c r="A85" s="65" t="s">
        <v>8717</v>
      </c>
      <c r="B85" s="71" t="s">
        <v>2729</v>
      </c>
      <c r="C85" s="65">
        <f>VLOOKUP(GroupVertices[[#This Row],[Vertex]], Vertices[], MATCH("ID", Vertices[#Headers], 0), FALSE)</f>
        <v>226</v>
      </c>
    </row>
    <row r="86" spans="1:3" x14ac:dyDescent="0.25">
      <c r="A86" s="65" t="s">
        <v>8717</v>
      </c>
      <c r="B86" s="71" t="s">
        <v>2730</v>
      </c>
      <c r="C86" s="65">
        <f>VLOOKUP(GroupVertices[[#This Row],[Vertex]], Vertices[], MATCH("ID", Vertices[#Headers], 0), FALSE)</f>
        <v>227</v>
      </c>
    </row>
    <row r="87" spans="1:3" x14ac:dyDescent="0.25">
      <c r="A87" s="65" t="s">
        <v>8717</v>
      </c>
      <c r="B87" s="71" t="s">
        <v>2731</v>
      </c>
      <c r="C87" s="65">
        <f>VLOOKUP(GroupVertices[[#This Row],[Vertex]], Vertices[], MATCH("ID", Vertices[#Headers], 0), FALSE)</f>
        <v>228</v>
      </c>
    </row>
    <row r="88" spans="1:3" x14ac:dyDescent="0.25">
      <c r="A88" s="65" t="s">
        <v>8717</v>
      </c>
      <c r="B88" s="71" t="s">
        <v>2773</v>
      </c>
      <c r="C88" s="65">
        <f>VLOOKUP(GroupVertices[[#This Row],[Vertex]], Vertices[], MATCH("ID", Vertices[#Headers], 0), FALSE)</f>
        <v>230</v>
      </c>
    </row>
    <row r="89" spans="1:3" x14ac:dyDescent="0.25">
      <c r="A89" s="65" t="s">
        <v>8717</v>
      </c>
      <c r="B89" s="71" t="s">
        <v>2775</v>
      </c>
      <c r="C89" s="65">
        <f>VLOOKUP(GroupVertices[[#This Row],[Vertex]], Vertices[], MATCH("ID", Vertices[#Headers], 0), FALSE)</f>
        <v>232</v>
      </c>
    </row>
    <row r="90" spans="1:3" x14ac:dyDescent="0.25">
      <c r="A90" s="65" t="s">
        <v>8717</v>
      </c>
      <c r="B90" s="71" t="s">
        <v>2777</v>
      </c>
      <c r="C90" s="65">
        <f>VLOOKUP(GroupVertices[[#This Row],[Vertex]], Vertices[], MATCH("ID", Vertices[#Headers], 0), FALSE)</f>
        <v>234</v>
      </c>
    </row>
    <row r="91" spans="1:3" x14ac:dyDescent="0.25">
      <c r="A91" s="65" t="s">
        <v>8717</v>
      </c>
      <c r="B91" s="71" t="s">
        <v>2776</v>
      </c>
      <c r="C91" s="65">
        <f>VLOOKUP(GroupVertices[[#This Row],[Vertex]], Vertices[], MATCH("ID", Vertices[#Headers], 0), FALSE)</f>
        <v>233</v>
      </c>
    </row>
    <row r="92" spans="1:3" x14ac:dyDescent="0.25">
      <c r="A92" s="65" t="s">
        <v>8717</v>
      </c>
      <c r="B92" s="71" t="s">
        <v>2778</v>
      </c>
      <c r="C92" s="65">
        <f>VLOOKUP(GroupVertices[[#This Row],[Vertex]], Vertices[], MATCH("ID", Vertices[#Headers], 0), FALSE)</f>
        <v>235</v>
      </c>
    </row>
    <row r="93" spans="1:3" x14ac:dyDescent="0.25">
      <c r="A93" s="65" t="s">
        <v>8717</v>
      </c>
      <c r="B93" s="71" t="s">
        <v>2779</v>
      </c>
      <c r="C93" s="65">
        <f>VLOOKUP(GroupVertices[[#This Row],[Vertex]], Vertices[], MATCH("ID", Vertices[#Headers], 0), FALSE)</f>
        <v>236</v>
      </c>
    </row>
    <row r="94" spans="1:3" x14ac:dyDescent="0.25">
      <c r="A94" s="65" t="s">
        <v>8717</v>
      </c>
      <c r="B94" s="71" t="s">
        <v>2787</v>
      </c>
      <c r="C94" s="65">
        <f>VLOOKUP(GroupVertices[[#This Row],[Vertex]], Vertices[], MATCH("ID", Vertices[#Headers], 0), FALSE)</f>
        <v>237</v>
      </c>
    </row>
    <row r="95" spans="1:3" x14ac:dyDescent="0.25">
      <c r="A95" s="65" t="s">
        <v>8717</v>
      </c>
      <c r="B95" s="71" t="s">
        <v>2780</v>
      </c>
      <c r="C95" s="65">
        <f>VLOOKUP(GroupVertices[[#This Row],[Vertex]], Vertices[], MATCH("ID", Vertices[#Headers], 0), FALSE)</f>
        <v>238</v>
      </c>
    </row>
    <row r="96" spans="1:3" x14ac:dyDescent="0.25">
      <c r="A96" s="65" t="s">
        <v>8717</v>
      </c>
      <c r="B96" s="71" t="s">
        <v>2781</v>
      </c>
      <c r="C96" s="65">
        <f>VLOOKUP(GroupVertices[[#This Row],[Vertex]], Vertices[], MATCH("ID", Vertices[#Headers], 0), FALSE)</f>
        <v>239</v>
      </c>
    </row>
    <row r="97" spans="1:3" x14ac:dyDescent="0.25">
      <c r="A97" s="65" t="s">
        <v>8717</v>
      </c>
      <c r="B97" s="71" t="s">
        <v>2782</v>
      </c>
      <c r="C97" s="65">
        <f>VLOOKUP(GroupVertices[[#This Row],[Vertex]], Vertices[], MATCH("ID", Vertices[#Headers], 0), FALSE)</f>
        <v>241</v>
      </c>
    </row>
    <row r="98" spans="1:3" x14ac:dyDescent="0.25">
      <c r="A98" s="65" t="s">
        <v>8717</v>
      </c>
      <c r="B98" s="71" t="s">
        <v>2783</v>
      </c>
      <c r="C98" s="65">
        <f>VLOOKUP(GroupVertices[[#This Row],[Vertex]], Vertices[], MATCH("ID", Vertices[#Headers], 0), FALSE)</f>
        <v>242</v>
      </c>
    </row>
    <row r="99" spans="1:3" x14ac:dyDescent="0.25">
      <c r="A99" s="65" t="s">
        <v>8717</v>
      </c>
      <c r="B99" s="71" t="s">
        <v>2785</v>
      </c>
      <c r="C99" s="65">
        <f>VLOOKUP(GroupVertices[[#This Row],[Vertex]], Vertices[], MATCH("ID", Vertices[#Headers], 0), FALSE)</f>
        <v>244</v>
      </c>
    </row>
    <row r="100" spans="1:3" x14ac:dyDescent="0.25">
      <c r="A100" s="65" t="s">
        <v>8717</v>
      </c>
      <c r="B100" s="71" t="s">
        <v>2786</v>
      </c>
      <c r="C100" s="65">
        <f>VLOOKUP(GroupVertices[[#This Row],[Vertex]], Vertices[], MATCH("ID", Vertices[#Headers], 0), FALSE)</f>
        <v>245</v>
      </c>
    </row>
    <row r="101" spans="1:3" x14ac:dyDescent="0.25">
      <c r="A101" s="65" t="s">
        <v>8717</v>
      </c>
      <c r="B101" s="71" t="s">
        <v>3953</v>
      </c>
      <c r="C101" s="65">
        <f>VLOOKUP(GroupVertices[[#This Row],[Vertex]], Vertices[], MATCH("ID", Vertices[#Headers], 0), FALSE)</f>
        <v>328</v>
      </c>
    </row>
    <row r="102" spans="1:3" x14ac:dyDescent="0.25">
      <c r="A102" s="65" t="s">
        <v>8717</v>
      </c>
      <c r="B102" s="71" t="s">
        <v>3954</v>
      </c>
      <c r="C102" s="65">
        <f>VLOOKUP(GroupVertices[[#This Row],[Vertex]], Vertices[], MATCH("ID", Vertices[#Headers], 0), FALSE)</f>
        <v>329</v>
      </c>
    </row>
    <row r="103" spans="1:3" x14ac:dyDescent="0.25">
      <c r="A103" s="65" t="s">
        <v>8717</v>
      </c>
      <c r="B103" s="71" t="s">
        <v>3955</v>
      </c>
      <c r="C103" s="65">
        <f>VLOOKUP(GroupVertices[[#This Row],[Vertex]], Vertices[], MATCH("ID", Vertices[#Headers], 0), FALSE)</f>
        <v>330</v>
      </c>
    </row>
    <row r="104" spans="1:3" x14ac:dyDescent="0.25">
      <c r="A104" s="65" t="s">
        <v>8717</v>
      </c>
      <c r="B104" s="71" t="s">
        <v>3994</v>
      </c>
      <c r="C104" s="65">
        <f>VLOOKUP(GroupVertices[[#This Row],[Vertex]], Vertices[], MATCH("ID", Vertices[#Headers], 0), FALSE)</f>
        <v>331</v>
      </c>
    </row>
    <row r="105" spans="1:3" x14ac:dyDescent="0.25">
      <c r="A105" s="65" t="s">
        <v>8717</v>
      </c>
      <c r="B105" s="71" t="s">
        <v>3995</v>
      </c>
      <c r="C105" s="65">
        <f>VLOOKUP(GroupVertices[[#This Row],[Vertex]], Vertices[], MATCH("ID", Vertices[#Headers], 0), FALSE)</f>
        <v>332</v>
      </c>
    </row>
    <row r="106" spans="1:3" x14ac:dyDescent="0.25">
      <c r="A106" s="65" t="s">
        <v>8717</v>
      </c>
      <c r="B106" s="71" t="s">
        <v>3996</v>
      </c>
      <c r="C106" s="65">
        <f>VLOOKUP(GroupVertices[[#This Row],[Vertex]], Vertices[], MATCH("ID", Vertices[#Headers], 0), FALSE)</f>
        <v>333</v>
      </c>
    </row>
    <row r="107" spans="1:3" x14ac:dyDescent="0.25">
      <c r="A107" s="65" t="s">
        <v>8717</v>
      </c>
      <c r="B107" s="71" t="s">
        <v>3997</v>
      </c>
      <c r="C107" s="65">
        <f>VLOOKUP(GroupVertices[[#This Row],[Vertex]], Vertices[], MATCH("ID", Vertices[#Headers], 0), FALSE)</f>
        <v>334</v>
      </c>
    </row>
    <row r="108" spans="1:3" x14ac:dyDescent="0.25">
      <c r="A108" s="65" t="s">
        <v>8717</v>
      </c>
      <c r="B108" s="71" t="s">
        <v>3998</v>
      </c>
      <c r="C108" s="65">
        <f>VLOOKUP(GroupVertices[[#This Row],[Vertex]], Vertices[], MATCH("ID", Vertices[#Headers], 0), FALSE)</f>
        <v>335</v>
      </c>
    </row>
    <row r="109" spans="1:3" x14ac:dyDescent="0.25">
      <c r="A109" s="65" t="s">
        <v>8717</v>
      </c>
      <c r="B109" s="71" t="s">
        <v>4004</v>
      </c>
      <c r="C109" s="65">
        <f>VLOOKUP(GroupVertices[[#This Row],[Vertex]], Vertices[], MATCH("ID", Vertices[#Headers], 0), FALSE)</f>
        <v>336</v>
      </c>
    </row>
    <row r="110" spans="1:3" x14ac:dyDescent="0.25">
      <c r="A110" s="65" t="s">
        <v>8717</v>
      </c>
      <c r="B110" s="71" t="s">
        <v>4001</v>
      </c>
      <c r="C110" s="65">
        <f>VLOOKUP(GroupVertices[[#This Row],[Vertex]], Vertices[], MATCH("ID", Vertices[#Headers], 0), FALSE)</f>
        <v>339</v>
      </c>
    </row>
    <row r="111" spans="1:3" x14ac:dyDescent="0.25">
      <c r="A111" s="65" t="s">
        <v>8717</v>
      </c>
      <c r="B111" s="71" t="s">
        <v>4002</v>
      </c>
      <c r="C111" s="65">
        <f>VLOOKUP(GroupVertices[[#This Row],[Vertex]], Vertices[], MATCH("ID", Vertices[#Headers], 0), FALSE)</f>
        <v>340</v>
      </c>
    </row>
    <row r="112" spans="1:3" x14ac:dyDescent="0.25">
      <c r="A112" s="65" t="s">
        <v>8717</v>
      </c>
      <c r="B112" s="71" t="s">
        <v>4003</v>
      </c>
      <c r="C112" s="65">
        <f>VLOOKUP(GroupVertices[[#This Row],[Vertex]], Vertices[], MATCH("ID", Vertices[#Headers], 0), FALSE)</f>
        <v>341</v>
      </c>
    </row>
    <row r="113" spans="1:3" x14ac:dyDescent="0.25">
      <c r="A113" s="65" t="s">
        <v>8717</v>
      </c>
      <c r="B113" s="71" t="s">
        <v>4226</v>
      </c>
      <c r="C113" s="65">
        <f>VLOOKUP(GroupVertices[[#This Row],[Vertex]], Vertices[], MATCH("ID", Vertices[#Headers], 0), FALSE)</f>
        <v>352</v>
      </c>
    </row>
    <row r="114" spans="1:3" x14ac:dyDescent="0.25">
      <c r="A114" s="65" t="s">
        <v>8717</v>
      </c>
      <c r="B114" s="71" t="s">
        <v>4228</v>
      </c>
      <c r="C114" s="65">
        <f>VLOOKUP(GroupVertices[[#This Row],[Vertex]], Vertices[], MATCH("ID", Vertices[#Headers], 0), FALSE)</f>
        <v>354</v>
      </c>
    </row>
    <row r="115" spans="1:3" x14ac:dyDescent="0.25">
      <c r="A115" s="65" t="s">
        <v>8717</v>
      </c>
      <c r="B115" s="71" t="s">
        <v>4229</v>
      </c>
      <c r="C115" s="65">
        <f>VLOOKUP(GroupVertices[[#This Row],[Vertex]], Vertices[], MATCH("ID", Vertices[#Headers], 0), FALSE)</f>
        <v>355</v>
      </c>
    </row>
    <row r="116" spans="1:3" x14ac:dyDescent="0.25">
      <c r="A116" s="65" t="s">
        <v>8717</v>
      </c>
      <c r="B116" s="71" t="s">
        <v>4282</v>
      </c>
      <c r="C116" s="65">
        <f>VLOOKUP(GroupVertices[[#This Row],[Vertex]], Vertices[], MATCH("ID", Vertices[#Headers], 0), FALSE)</f>
        <v>357</v>
      </c>
    </row>
    <row r="117" spans="1:3" x14ac:dyDescent="0.25">
      <c r="A117" s="65" t="s">
        <v>8717</v>
      </c>
      <c r="B117" s="71" t="s">
        <v>4292</v>
      </c>
      <c r="C117" s="65">
        <f>VLOOKUP(GroupVertices[[#This Row],[Vertex]], Vertices[], MATCH("ID", Vertices[#Headers], 0), FALSE)</f>
        <v>368</v>
      </c>
    </row>
    <row r="118" spans="1:3" x14ac:dyDescent="0.25">
      <c r="A118" s="65" t="s">
        <v>8717</v>
      </c>
      <c r="B118" s="71" t="s">
        <v>4594</v>
      </c>
      <c r="C118" s="65">
        <f>VLOOKUP(GroupVertices[[#This Row],[Vertex]], Vertices[], MATCH("ID", Vertices[#Headers], 0), FALSE)</f>
        <v>369</v>
      </c>
    </row>
    <row r="119" spans="1:3" x14ac:dyDescent="0.25">
      <c r="A119" s="65" t="s">
        <v>8717</v>
      </c>
      <c r="B119" s="71" t="s">
        <v>4293</v>
      </c>
      <c r="C119" s="65">
        <f>VLOOKUP(GroupVertices[[#This Row],[Vertex]], Vertices[], MATCH("ID", Vertices[#Headers], 0), FALSE)</f>
        <v>370</v>
      </c>
    </row>
    <row r="120" spans="1:3" x14ac:dyDescent="0.25">
      <c r="A120" s="65" t="s">
        <v>8717</v>
      </c>
      <c r="B120" s="71" t="s">
        <v>4443</v>
      </c>
      <c r="C120" s="65">
        <f>VLOOKUP(GroupVertices[[#This Row],[Vertex]], Vertices[], MATCH("ID", Vertices[#Headers], 0), FALSE)</f>
        <v>371</v>
      </c>
    </row>
    <row r="121" spans="1:3" x14ac:dyDescent="0.25">
      <c r="A121" s="65" t="s">
        <v>8717</v>
      </c>
      <c r="B121" s="71" t="s">
        <v>4295</v>
      </c>
      <c r="C121" s="65">
        <f>VLOOKUP(GroupVertices[[#This Row],[Vertex]], Vertices[], MATCH("ID", Vertices[#Headers], 0), FALSE)</f>
        <v>373</v>
      </c>
    </row>
    <row r="122" spans="1:3" x14ac:dyDescent="0.25">
      <c r="A122" s="65" t="s">
        <v>8717</v>
      </c>
      <c r="B122" s="71" t="s">
        <v>4294</v>
      </c>
      <c r="C122" s="65">
        <f>VLOOKUP(GroupVertices[[#This Row],[Vertex]], Vertices[], MATCH("ID", Vertices[#Headers], 0), FALSE)</f>
        <v>372</v>
      </c>
    </row>
    <row r="123" spans="1:3" x14ac:dyDescent="0.25">
      <c r="A123" s="65" t="s">
        <v>8717</v>
      </c>
      <c r="B123" s="71" t="s">
        <v>4298</v>
      </c>
      <c r="C123" s="65">
        <f>VLOOKUP(GroupVertices[[#This Row],[Vertex]], Vertices[], MATCH("ID", Vertices[#Headers], 0), FALSE)</f>
        <v>376</v>
      </c>
    </row>
    <row r="124" spans="1:3" x14ac:dyDescent="0.25">
      <c r="A124" s="65" t="s">
        <v>8717</v>
      </c>
      <c r="B124" s="71" t="s">
        <v>4607</v>
      </c>
      <c r="C124" s="65">
        <f>VLOOKUP(GroupVertices[[#This Row],[Vertex]], Vertices[], MATCH("ID", Vertices[#Headers], 0), FALSE)</f>
        <v>377</v>
      </c>
    </row>
    <row r="125" spans="1:3" x14ac:dyDescent="0.25">
      <c r="A125" s="65" t="s">
        <v>8717</v>
      </c>
      <c r="B125" s="71" t="s">
        <v>4608</v>
      </c>
      <c r="C125" s="65">
        <f>VLOOKUP(GroupVertices[[#This Row],[Vertex]], Vertices[], MATCH("ID", Vertices[#Headers], 0), FALSE)</f>
        <v>378</v>
      </c>
    </row>
    <row r="126" spans="1:3" x14ac:dyDescent="0.25">
      <c r="A126" s="65" t="s">
        <v>8717</v>
      </c>
      <c r="B126" s="71" t="s">
        <v>4299</v>
      </c>
      <c r="C126" s="65">
        <f>VLOOKUP(GroupVertices[[#This Row],[Vertex]], Vertices[], MATCH("ID", Vertices[#Headers], 0), FALSE)</f>
        <v>379</v>
      </c>
    </row>
    <row r="127" spans="1:3" x14ac:dyDescent="0.25">
      <c r="A127" s="65" t="s">
        <v>8717</v>
      </c>
      <c r="B127" s="71" t="s">
        <v>4301</v>
      </c>
      <c r="C127" s="65">
        <f>VLOOKUP(GroupVertices[[#This Row],[Vertex]], Vertices[], MATCH("ID", Vertices[#Headers], 0), FALSE)</f>
        <v>381</v>
      </c>
    </row>
    <row r="128" spans="1:3" x14ac:dyDescent="0.25">
      <c r="A128" s="65" t="s">
        <v>8717</v>
      </c>
      <c r="B128" s="71" t="s">
        <v>4302</v>
      </c>
      <c r="C128" s="65">
        <f>VLOOKUP(GroupVertices[[#This Row],[Vertex]], Vertices[], MATCH("ID", Vertices[#Headers], 0), FALSE)</f>
        <v>382</v>
      </c>
    </row>
    <row r="129" spans="1:3" x14ac:dyDescent="0.25">
      <c r="A129" s="65" t="s">
        <v>8717</v>
      </c>
      <c r="B129" s="71" t="s">
        <v>4303</v>
      </c>
      <c r="C129" s="65">
        <f>VLOOKUP(GroupVertices[[#This Row],[Vertex]], Vertices[], MATCH("ID", Vertices[#Headers], 0), FALSE)</f>
        <v>383</v>
      </c>
    </row>
    <row r="130" spans="1:3" x14ac:dyDescent="0.25">
      <c r="A130" s="65" t="s">
        <v>8717</v>
      </c>
      <c r="B130" s="71" t="s">
        <v>4304</v>
      </c>
      <c r="C130" s="65">
        <f>VLOOKUP(GroupVertices[[#This Row],[Vertex]], Vertices[], MATCH("ID", Vertices[#Headers], 0), FALSE)</f>
        <v>384</v>
      </c>
    </row>
    <row r="131" spans="1:3" x14ac:dyDescent="0.25">
      <c r="A131" s="65" t="s">
        <v>8717</v>
      </c>
      <c r="B131" s="71" t="s">
        <v>4609</v>
      </c>
      <c r="C131" s="65">
        <f>VLOOKUP(GroupVertices[[#This Row],[Vertex]], Vertices[], MATCH("ID", Vertices[#Headers], 0), FALSE)</f>
        <v>385</v>
      </c>
    </row>
    <row r="132" spans="1:3" x14ac:dyDescent="0.25">
      <c r="A132" s="65" t="s">
        <v>8717</v>
      </c>
      <c r="B132" s="71" t="s">
        <v>4305</v>
      </c>
      <c r="C132" s="65">
        <f>VLOOKUP(GroupVertices[[#This Row],[Vertex]], Vertices[], MATCH("ID", Vertices[#Headers], 0), FALSE)</f>
        <v>386</v>
      </c>
    </row>
    <row r="133" spans="1:3" x14ac:dyDescent="0.25">
      <c r="A133" s="65" t="s">
        <v>8717</v>
      </c>
      <c r="B133" s="71" t="s">
        <v>4610</v>
      </c>
      <c r="C133" s="65">
        <f>VLOOKUP(GroupVertices[[#This Row],[Vertex]], Vertices[], MATCH("ID", Vertices[#Headers], 0), FALSE)</f>
        <v>387</v>
      </c>
    </row>
    <row r="134" spans="1:3" x14ac:dyDescent="0.25">
      <c r="A134" s="65" t="s">
        <v>8717</v>
      </c>
      <c r="B134" s="71" t="s">
        <v>4308</v>
      </c>
      <c r="C134" s="65">
        <f>VLOOKUP(GroupVertices[[#This Row],[Vertex]], Vertices[], MATCH("ID", Vertices[#Headers], 0), FALSE)</f>
        <v>390</v>
      </c>
    </row>
    <row r="135" spans="1:3" x14ac:dyDescent="0.25">
      <c r="A135" s="65" t="s">
        <v>8717</v>
      </c>
      <c r="B135" s="71" t="s">
        <v>4500</v>
      </c>
      <c r="C135" s="65">
        <f>VLOOKUP(GroupVertices[[#This Row],[Vertex]], Vertices[], MATCH("ID", Vertices[#Headers], 0), FALSE)</f>
        <v>391</v>
      </c>
    </row>
    <row r="136" spans="1:3" x14ac:dyDescent="0.25">
      <c r="A136" s="65" t="s">
        <v>8717</v>
      </c>
      <c r="B136" s="71" t="s">
        <v>4309</v>
      </c>
      <c r="C136" s="65">
        <f>VLOOKUP(GroupVertices[[#This Row],[Vertex]], Vertices[], MATCH("ID", Vertices[#Headers], 0), FALSE)</f>
        <v>392</v>
      </c>
    </row>
    <row r="137" spans="1:3" x14ac:dyDescent="0.25">
      <c r="A137" s="65" t="s">
        <v>8717</v>
      </c>
      <c r="B137" s="71" t="s">
        <v>4310</v>
      </c>
      <c r="C137" s="65">
        <f>VLOOKUP(GroupVertices[[#This Row],[Vertex]], Vertices[], MATCH("ID", Vertices[#Headers], 0), FALSE)</f>
        <v>393</v>
      </c>
    </row>
    <row r="138" spans="1:3" x14ac:dyDescent="0.25">
      <c r="A138" s="65" t="s">
        <v>8717</v>
      </c>
      <c r="B138" s="71" t="s">
        <v>4311</v>
      </c>
      <c r="C138" s="65">
        <f>VLOOKUP(GroupVertices[[#This Row],[Vertex]], Vertices[], MATCH("ID", Vertices[#Headers], 0), FALSE)</f>
        <v>394</v>
      </c>
    </row>
    <row r="139" spans="1:3" x14ac:dyDescent="0.25">
      <c r="A139" s="65" t="s">
        <v>8717</v>
      </c>
      <c r="B139" s="71" t="s">
        <v>4312</v>
      </c>
      <c r="C139" s="65">
        <f>VLOOKUP(GroupVertices[[#This Row],[Vertex]], Vertices[], MATCH("ID", Vertices[#Headers], 0), FALSE)</f>
        <v>395</v>
      </c>
    </row>
    <row r="140" spans="1:3" x14ac:dyDescent="0.25">
      <c r="A140" s="65" t="s">
        <v>8717</v>
      </c>
      <c r="B140" s="71" t="s">
        <v>4313</v>
      </c>
      <c r="C140" s="65">
        <f>VLOOKUP(GroupVertices[[#This Row],[Vertex]], Vertices[], MATCH("ID", Vertices[#Headers], 0), FALSE)</f>
        <v>396</v>
      </c>
    </row>
    <row r="141" spans="1:3" x14ac:dyDescent="0.25">
      <c r="A141" s="65" t="s">
        <v>8717</v>
      </c>
      <c r="B141" s="71" t="s">
        <v>4314</v>
      </c>
      <c r="C141" s="65">
        <f>VLOOKUP(GroupVertices[[#This Row],[Vertex]], Vertices[], MATCH("ID", Vertices[#Headers], 0), FALSE)</f>
        <v>397</v>
      </c>
    </row>
    <row r="142" spans="1:3" x14ac:dyDescent="0.25">
      <c r="A142" s="65" t="s">
        <v>8717</v>
      </c>
      <c r="B142" s="71" t="s">
        <v>4315</v>
      </c>
      <c r="C142" s="65">
        <f>VLOOKUP(GroupVertices[[#This Row],[Vertex]], Vertices[], MATCH("ID", Vertices[#Headers], 0), FALSE)</f>
        <v>398</v>
      </c>
    </row>
    <row r="143" spans="1:3" x14ac:dyDescent="0.25">
      <c r="A143" s="65" t="s">
        <v>8717</v>
      </c>
      <c r="B143" s="71" t="s">
        <v>4316</v>
      </c>
      <c r="C143" s="65">
        <f>VLOOKUP(GroupVertices[[#This Row],[Vertex]], Vertices[], MATCH("ID", Vertices[#Headers], 0), FALSE)</f>
        <v>399</v>
      </c>
    </row>
    <row r="144" spans="1:3" x14ac:dyDescent="0.25">
      <c r="A144" s="65" t="s">
        <v>8717</v>
      </c>
      <c r="B144" s="71" t="s">
        <v>4317</v>
      </c>
      <c r="C144" s="65">
        <f>VLOOKUP(GroupVertices[[#This Row],[Vertex]], Vertices[], MATCH("ID", Vertices[#Headers], 0), FALSE)</f>
        <v>400</v>
      </c>
    </row>
    <row r="145" spans="1:3" x14ac:dyDescent="0.25">
      <c r="A145" s="65" t="s">
        <v>8717</v>
      </c>
      <c r="B145" s="71" t="s">
        <v>4318</v>
      </c>
      <c r="C145" s="65">
        <f>VLOOKUP(GroupVertices[[#This Row],[Vertex]], Vertices[], MATCH("ID", Vertices[#Headers], 0), FALSE)</f>
        <v>401</v>
      </c>
    </row>
    <row r="146" spans="1:3" x14ac:dyDescent="0.25">
      <c r="A146" s="65" t="s">
        <v>8717</v>
      </c>
      <c r="B146" s="71" t="s">
        <v>4319</v>
      </c>
      <c r="C146" s="65">
        <f>VLOOKUP(GroupVertices[[#This Row],[Vertex]], Vertices[], MATCH("ID", Vertices[#Headers], 0), FALSE)</f>
        <v>402</v>
      </c>
    </row>
    <row r="147" spans="1:3" x14ac:dyDescent="0.25">
      <c r="A147" s="65" t="s">
        <v>8717</v>
      </c>
      <c r="B147" s="71" t="s">
        <v>4320</v>
      </c>
      <c r="C147" s="65">
        <f>VLOOKUP(GroupVertices[[#This Row],[Vertex]], Vertices[], MATCH("ID", Vertices[#Headers], 0), FALSE)</f>
        <v>403</v>
      </c>
    </row>
    <row r="148" spans="1:3" x14ac:dyDescent="0.25">
      <c r="A148" s="65" t="s">
        <v>8717</v>
      </c>
      <c r="B148" s="71" t="s">
        <v>4322</v>
      </c>
      <c r="C148" s="65">
        <f>VLOOKUP(GroupVertices[[#This Row],[Vertex]], Vertices[], MATCH("ID", Vertices[#Headers], 0), FALSE)</f>
        <v>405</v>
      </c>
    </row>
    <row r="149" spans="1:3" x14ac:dyDescent="0.25">
      <c r="A149" s="65" t="s">
        <v>8717</v>
      </c>
      <c r="B149" s="71" t="s">
        <v>4323</v>
      </c>
      <c r="C149" s="65">
        <f>VLOOKUP(GroupVertices[[#This Row],[Vertex]], Vertices[], MATCH("ID", Vertices[#Headers], 0), FALSE)</f>
        <v>406</v>
      </c>
    </row>
    <row r="150" spans="1:3" x14ac:dyDescent="0.25">
      <c r="A150" s="65" t="s">
        <v>8717</v>
      </c>
      <c r="B150" s="71" t="s">
        <v>4324</v>
      </c>
      <c r="C150" s="65">
        <f>VLOOKUP(GroupVertices[[#This Row],[Vertex]], Vertices[], MATCH("ID", Vertices[#Headers], 0), FALSE)</f>
        <v>407</v>
      </c>
    </row>
    <row r="151" spans="1:3" x14ac:dyDescent="0.25">
      <c r="A151" s="65" t="s">
        <v>8717</v>
      </c>
      <c r="B151" s="71" t="s">
        <v>4325</v>
      </c>
      <c r="C151" s="65">
        <f>VLOOKUP(GroupVertices[[#This Row],[Vertex]], Vertices[], MATCH("ID", Vertices[#Headers], 0), FALSE)</f>
        <v>408</v>
      </c>
    </row>
    <row r="152" spans="1:3" x14ac:dyDescent="0.25">
      <c r="A152" s="65" t="s">
        <v>8717</v>
      </c>
      <c r="B152" s="71" t="s">
        <v>4326</v>
      </c>
      <c r="C152" s="65">
        <f>VLOOKUP(GroupVertices[[#This Row],[Vertex]], Vertices[], MATCH("ID", Vertices[#Headers], 0), FALSE)</f>
        <v>409</v>
      </c>
    </row>
    <row r="153" spans="1:3" x14ac:dyDescent="0.25">
      <c r="A153" s="65" t="s">
        <v>8717</v>
      </c>
      <c r="B153" s="71" t="s">
        <v>4327</v>
      </c>
      <c r="C153" s="65">
        <f>VLOOKUP(GroupVertices[[#This Row],[Vertex]], Vertices[], MATCH("ID", Vertices[#Headers], 0), FALSE)</f>
        <v>410</v>
      </c>
    </row>
    <row r="154" spans="1:3" x14ac:dyDescent="0.25">
      <c r="A154" s="65" t="s">
        <v>8717</v>
      </c>
      <c r="B154" s="71" t="s">
        <v>4328</v>
      </c>
      <c r="C154" s="65">
        <f>VLOOKUP(GroupVertices[[#This Row],[Vertex]], Vertices[], MATCH("ID", Vertices[#Headers], 0), FALSE)</f>
        <v>411</v>
      </c>
    </row>
    <row r="155" spans="1:3" x14ac:dyDescent="0.25">
      <c r="A155" s="65" t="s">
        <v>8717</v>
      </c>
      <c r="B155" s="71" t="s">
        <v>4329</v>
      </c>
      <c r="C155" s="65">
        <f>VLOOKUP(GroupVertices[[#This Row],[Vertex]], Vertices[], MATCH("ID", Vertices[#Headers], 0), FALSE)</f>
        <v>412</v>
      </c>
    </row>
    <row r="156" spans="1:3" x14ac:dyDescent="0.25">
      <c r="A156" s="65" t="s">
        <v>8717</v>
      </c>
      <c r="B156" s="71" t="s">
        <v>4330</v>
      </c>
      <c r="C156" s="65">
        <f>VLOOKUP(GroupVertices[[#This Row],[Vertex]], Vertices[], MATCH("ID", Vertices[#Headers], 0), FALSE)</f>
        <v>413</v>
      </c>
    </row>
    <row r="157" spans="1:3" x14ac:dyDescent="0.25">
      <c r="A157" s="65" t="s">
        <v>8717</v>
      </c>
      <c r="B157" s="71" t="s">
        <v>4331</v>
      </c>
      <c r="C157" s="65">
        <f>VLOOKUP(GroupVertices[[#This Row],[Vertex]], Vertices[], MATCH("ID", Vertices[#Headers], 0), FALSE)</f>
        <v>414</v>
      </c>
    </row>
    <row r="158" spans="1:3" x14ac:dyDescent="0.25">
      <c r="A158" s="65" t="s">
        <v>8717</v>
      </c>
      <c r="B158" s="71" t="s">
        <v>4332</v>
      </c>
      <c r="C158" s="65">
        <f>VLOOKUP(GroupVertices[[#This Row],[Vertex]], Vertices[], MATCH("ID", Vertices[#Headers], 0), FALSE)</f>
        <v>415</v>
      </c>
    </row>
    <row r="159" spans="1:3" x14ac:dyDescent="0.25">
      <c r="A159" s="65" t="s">
        <v>8717</v>
      </c>
      <c r="B159" s="71" t="s">
        <v>4333</v>
      </c>
      <c r="C159" s="65">
        <f>VLOOKUP(GroupVertices[[#This Row],[Vertex]], Vertices[], MATCH("ID", Vertices[#Headers], 0), FALSE)</f>
        <v>416</v>
      </c>
    </row>
    <row r="160" spans="1:3" x14ac:dyDescent="0.25">
      <c r="A160" s="65" t="s">
        <v>8717</v>
      </c>
      <c r="B160" s="71" t="s">
        <v>4334</v>
      </c>
      <c r="C160" s="65">
        <f>VLOOKUP(GroupVertices[[#This Row],[Vertex]], Vertices[], MATCH("ID", Vertices[#Headers], 0), FALSE)</f>
        <v>417</v>
      </c>
    </row>
    <row r="161" spans="1:3" x14ac:dyDescent="0.25">
      <c r="A161" s="65" t="s">
        <v>8717</v>
      </c>
      <c r="B161" s="71" t="s">
        <v>4335</v>
      </c>
      <c r="C161" s="65">
        <f>VLOOKUP(GroupVertices[[#This Row],[Vertex]], Vertices[], MATCH("ID", Vertices[#Headers], 0), FALSE)</f>
        <v>418</v>
      </c>
    </row>
    <row r="162" spans="1:3" x14ac:dyDescent="0.25">
      <c r="A162" s="65" t="s">
        <v>8717</v>
      </c>
      <c r="B162" s="71" t="s">
        <v>4336</v>
      </c>
      <c r="C162" s="65">
        <f>VLOOKUP(GroupVertices[[#This Row],[Vertex]], Vertices[], MATCH("ID", Vertices[#Headers], 0), FALSE)</f>
        <v>419</v>
      </c>
    </row>
    <row r="163" spans="1:3" x14ac:dyDescent="0.25">
      <c r="A163" s="65" t="s">
        <v>8717</v>
      </c>
      <c r="B163" s="71" t="s">
        <v>4337</v>
      </c>
      <c r="C163" s="65">
        <f>VLOOKUP(GroupVertices[[#This Row],[Vertex]], Vertices[], MATCH("ID", Vertices[#Headers], 0), FALSE)</f>
        <v>420</v>
      </c>
    </row>
    <row r="164" spans="1:3" x14ac:dyDescent="0.25">
      <c r="A164" s="65" t="s">
        <v>8717</v>
      </c>
      <c r="B164" s="71" t="s">
        <v>4338</v>
      </c>
      <c r="C164" s="65">
        <f>VLOOKUP(GroupVertices[[#This Row],[Vertex]], Vertices[], MATCH("ID", Vertices[#Headers], 0), FALSE)</f>
        <v>421</v>
      </c>
    </row>
    <row r="165" spans="1:3" x14ac:dyDescent="0.25">
      <c r="A165" s="65" t="s">
        <v>8717</v>
      </c>
      <c r="B165" s="71" t="s">
        <v>4339</v>
      </c>
      <c r="C165" s="65">
        <f>VLOOKUP(GroupVertices[[#This Row],[Vertex]], Vertices[], MATCH("ID", Vertices[#Headers], 0), FALSE)</f>
        <v>422</v>
      </c>
    </row>
    <row r="166" spans="1:3" x14ac:dyDescent="0.25">
      <c r="A166" s="65" t="s">
        <v>8717</v>
      </c>
      <c r="B166" s="71" t="s">
        <v>4340</v>
      </c>
      <c r="C166" s="65">
        <f>VLOOKUP(GroupVertices[[#This Row],[Vertex]], Vertices[], MATCH("ID", Vertices[#Headers], 0), FALSE)</f>
        <v>423</v>
      </c>
    </row>
    <row r="167" spans="1:3" x14ac:dyDescent="0.25">
      <c r="A167" s="65" t="s">
        <v>8717</v>
      </c>
      <c r="B167" s="71" t="s">
        <v>4341</v>
      </c>
      <c r="C167" s="65">
        <f>VLOOKUP(GroupVertices[[#This Row],[Vertex]], Vertices[], MATCH("ID", Vertices[#Headers], 0), FALSE)</f>
        <v>424</v>
      </c>
    </row>
    <row r="168" spans="1:3" x14ac:dyDescent="0.25">
      <c r="A168" s="65" t="s">
        <v>8717</v>
      </c>
      <c r="B168" s="71" t="s">
        <v>4342</v>
      </c>
      <c r="C168" s="65">
        <f>VLOOKUP(GroupVertices[[#This Row],[Vertex]], Vertices[], MATCH("ID", Vertices[#Headers], 0), FALSE)</f>
        <v>425</v>
      </c>
    </row>
    <row r="169" spans="1:3" x14ac:dyDescent="0.25">
      <c r="A169" s="65" t="s">
        <v>8717</v>
      </c>
      <c r="B169" s="71" t="s">
        <v>4343</v>
      </c>
      <c r="C169" s="65">
        <f>VLOOKUP(GroupVertices[[#This Row],[Vertex]], Vertices[], MATCH("ID", Vertices[#Headers], 0), FALSE)</f>
        <v>426</v>
      </c>
    </row>
    <row r="170" spans="1:3" x14ac:dyDescent="0.25">
      <c r="A170" s="65" t="s">
        <v>8717</v>
      </c>
      <c r="B170" s="71" t="s">
        <v>4344</v>
      </c>
      <c r="C170" s="65">
        <f>VLOOKUP(GroupVertices[[#This Row],[Vertex]], Vertices[], MATCH("ID", Vertices[#Headers], 0), FALSE)</f>
        <v>427</v>
      </c>
    </row>
    <row r="171" spans="1:3" x14ac:dyDescent="0.25">
      <c r="A171" s="65" t="s">
        <v>8717</v>
      </c>
      <c r="B171" s="71" t="s">
        <v>4345</v>
      </c>
      <c r="C171" s="65">
        <f>VLOOKUP(GroupVertices[[#This Row],[Vertex]], Vertices[], MATCH("ID", Vertices[#Headers], 0), FALSE)</f>
        <v>428</v>
      </c>
    </row>
    <row r="172" spans="1:3" x14ac:dyDescent="0.25">
      <c r="A172" s="65" t="s">
        <v>8717</v>
      </c>
      <c r="B172" s="71" t="s">
        <v>4346</v>
      </c>
      <c r="C172" s="65">
        <f>VLOOKUP(GroupVertices[[#This Row],[Vertex]], Vertices[], MATCH("ID", Vertices[#Headers], 0), FALSE)</f>
        <v>429</v>
      </c>
    </row>
    <row r="173" spans="1:3" x14ac:dyDescent="0.25">
      <c r="A173" s="65" t="s">
        <v>8717</v>
      </c>
      <c r="B173" s="71" t="s">
        <v>4348</v>
      </c>
      <c r="C173" s="65">
        <f>VLOOKUP(GroupVertices[[#This Row],[Vertex]], Vertices[], MATCH("ID", Vertices[#Headers], 0), FALSE)</f>
        <v>431</v>
      </c>
    </row>
    <row r="174" spans="1:3" x14ac:dyDescent="0.25">
      <c r="A174" s="65" t="s">
        <v>8717</v>
      </c>
      <c r="B174" s="71" t="s">
        <v>4349</v>
      </c>
      <c r="C174" s="65">
        <f>VLOOKUP(GroupVertices[[#This Row],[Vertex]], Vertices[], MATCH("ID", Vertices[#Headers], 0), FALSE)</f>
        <v>432</v>
      </c>
    </row>
    <row r="175" spans="1:3" x14ac:dyDescent="0.25">
      <c r="A175" s="65" t="s">
        <v>8717</v>
      </c>
      <c r="B175" s="71" t="s">
        <v>4350</v>
      </c>
      <c r="C175" s="65">
        <f>VLOOKUP(GroupVertices[[#This Row],[Vertex]], Vertices[], MATCH("ID", Vertices[#Headers], 0), FALSE)</f>
        <v>433</v>
      </c>
    </row>
    <row r="176" spans="1:3" x14ac:dyDescent="0.25">
      <c r="A176" s="65" t="s">
        <v>8717</v>
      </c>
      <c r="B176" s="71" t="s">
        <v>4351</v>
      </c>
      <c r="C176" s="65">
        <f>VLOOKUP(GroupVertices[[#This Row],[Vertex]], Vertices[], MATCH("ID", Vertices[#Headers], 0), FALSE)</f>
        <v>434</v>
      </c>
    </row>
    <row r="177" spans="1:3" x14ac:dyDescent="0.25">
      <c r="A177" s="65" t="s">
        <v>8717</v>
      </c>
      <c r="B177" s="71" t="s">
        <v>4352</v>
      </c>
      <c r="C177" s="65">
        <f>VLOOKUP(GroupVertices[[#This Row],[Vertex]], Vertices[], MATCH("ID", Vertices[#Headers], 0), FALSE)</f>
        <v>435</v>
      </c>
    </row>
    <row r="178" spans="1:3" x14ac:dyDescent="0.25">
      <c r="A178" s="65" t="s">
        <v>8717</v>
      </c>
      <c r="B178" s="71" t="s">
        <v>4354</v>
      </c>
      <c r="C178" s="65">
        <f>VLOOKUP(GroupVertices[[#This Row],[Vertex]], Vertices[], MATCH("ID", Vertices[#Headers], 0), FALSE)</f>
        <v>437</v>
      </c>
    </row>
    <row r="179" spans="1:3" x14ac:dyDescent="0.25">
      <c r="A179" s="65" t="s">
        <v>8717</v>
      </c>
      <c r="B179" s="71" t="s">
        <v>4355</v>
      </c>
      <c r="C179" s="65">
        <f>VLOOKUP(GroupVertices[[#This Row],[Vertex]], Vertices[], MATCH("ID", Vertices[#Headers], 0), FALSE)</f>
        <v>438</v>
      </c>
    </row>
    <row r="180" spans="1:3" x14ac:dyDescent="0.25">
      <c r="A180" s="65" t="s">
        <v>8717</v>
      </c>
      <c r="B180" s="71" t="s">
        <v>4356</v>
      </c>
      <c r="C180" s="65">
        <f>VLOOKUP(GroupVertices[[#This Row],[Vertex]], Vertices[], MATCH("ID", Vertices[#Headers], 0), FALSE)</f>
        <v>439</v>
      </c>
    </row>
    <row r="181" spans="1:3" x14ac:dyDescent="0.25">
      <c r="A181" s="65" t="s">
        <v>8717</v>
      </c>
      <c r="B181" s="71" t="s">
        <v>4358</v>
      </c>
      <c r="C181" s="65">
        <f>VLOOKUP(GroupVertices[[#This Row],[Vertex]], Vertices[], MATCH("ID", Vertices[#Headers], 0), FALSE)</f>
        <v>441</v>
      </c>
    </row>
    <row r="182" spans="1:3" x14ac:dyDescent="0.25">
      <c r="A182" s="65" t="s">
        <v>8717</v>
      </c>
      <c r="B182" s="71" t="s">
        <v>4359</v>
      </c>
      <c r="C182" s="65">
        <f>VLOOKUP(GroupVertices[[#This Row],[Vertex]], Vertices[], MATCH("ID", Vertices[#Headers], 0), FALSE)</f>
        <v>442</v>
      </c>
    </row>
    <row r="183" spans="1:3" x14ac:dyDescent="0.25">
      <c r="A183" s="65" t="s">
        <v>8717</v>
      </c>
      <c r="B183" s="71" t="s">
        <v>4360</v>
      </c>
      <c r="C183" s="65">
        <f>VLOOKUP(GroupVertices[[#This Row],[Vertex]], Vertices[], MATCH("ID", Vertices[#Headers], 0), FALSE)</f>
        <v>443</v>
      </c>
    </row>
    <row r="184" spans="1:3" x14ac:dyDescent="0.25">
      <c r="A184" s="65" t="s">
        <v>8717</v>
      </c>
      <c r="B184" s="71" t="s">
        <v>4361</v>
      </c>
      <c r="C184" s="65">
        <f>VLOOKUP(GroupVertices[[#This Row],[Vertex]], Vertices[], MATCH("ID", Vertices[#Headers], 0), FALSE)</f>
        <v>444</v>
      </c>
    </row>
    <row r="185" spans="1:3" x14ac:dyDescent="0.25">
      <c r="A185" s="65" t="s">
        <v>8717</v>
      </c>
      <c r="B185" s="71" t="s">
        <v>4362</v>
      </c>
      <c r="C185" s="65">
        <f>VLOOKUP(GroupVertices[[#This Row],[Vertex]], Vertices[], MATCH("ID", Vertices[#Headers], 0), FALSE)</f>
        <v>445</v>
      </c>
    </row>
    <row r="186" spans="1:3" x14ac:dyDescent="0.25">
      <c r="A186" s="65" t="s">
        <v>8717</v>
      </c>
      <c r="B186" s="71" t="s">
        <v>4363</v>
      </c>
      <c r="C186" s="65">
        <f>VLOOKUP(GroupVertices[[#This Row],[Vertex]], Vertices[], MATCH("ID", Vertices[#Headers], 0), FALSE)</f>
        <v>446</v>
      </c>
    </row>
    <row r="187" spans="1:3" x14ac:dyDescent="0.25">
      <c r="A187" s="65" t="s">
        <v>8717</v>
      </c>
      <c r="B187" s="71" t="s">
        <v>4364</v>
      </c>
      <c r="C187" s="65">
        <f>VLOOKUP(GroupVertices[[#This Row],[Vertex]], Vertices[], MATCH("ID", Vertices[#Headers], 0), FALSE)</f>
        <v>447</v>
      </c>
    </row>
    <row r="188" spans="1:3" x14ac:dyDescent="0.25">
      <c r="A188" s="65" t="s">
        <v>8717</v>
      </c>
      <c r="B188" s="71" t="s">
        <v>4365</v>
      </c>
      <c r="C188" s="65">
        <f>VLOOKUP(GroupVertices[[#This Row],[Vertex]], Vertices[], MATCH("ID", Vertices[#Headers], 0), FALSE)</f>
        <v>448</v>
      </c>
    </row>
    <row r="189" spans="1:3" x14ac:dyDescent="0.25">
      <c r="A189" s="65" t="s">
        <v>8717</v>
      </c>
      <c r="B189" s="71" t="s">
        <v>4366</v>
      </c>
      <c r="C189" s="65">
        <f>VLOOKUP(GroupVertices[[#This Row],[Vertex]], Vertices[], MATCH("ID", Vertices[#Headers], 0), FALSE)</f>
        <v>449</v>
      </c>
    </row>
    <row r="190" spans="1:3" x14ac:dyDescent="0.25">
      <c r="A190" s="65" t="s">
        <v>8717</v>
      </c>
      <c r="B190" s="71" t="s">
        <v>4367</v>
      </c>
      <c r="C190" s="65">
        <f>VLOOKUP(GroupVertices[[#This Row],[Vertex]], Vertices[], MATCH("ID", Vertices[#Headers], 0), FALSE)</f>
        <v>450</v>
      </c>
    </row>
    <row r="191" spans="1:3" x14ac:dyDescent="0.25">
      <c r="A191" s="65" t="s">
        <v>8717</v>
      </c>
      <c r="B191" s="71" t="s">
        <v>4368</v>
      </c>
      <c r="C191" s="65">
        <f>VLOOKUP(GroupVertices[[#This Row],[Vertex]], Vertices[], MATCH("ID", Vertices[#Headers], 0), FALSE)</f>
        <v>451</v>
      </c>
    </row>
    <row r="192" spans="1:3" x14ac:dyDescent="0.25">
      <c r="A192" s="65" t="s">
        <v>8717</v>
      </c>
      <c r="B192" s="71" t="s">
        <v>4369</v>
      </c>
      <c r="C192" s="65">
        <f>VLOOKUP(GroupVertices[[#This Row],[Vertex]], Vertices[], MATCH("ID", Vertices[#Headers], 0), FALSE)</f>
        <v>452</v>
      </c>
    </row>
    <row r="193" spans="1:3" x14ac:dyDescent="0.25">
      <c r="A193" s="65" t="s">
        <v>8717</v>
      </c>
      <c r="B193" s="71" t="s">
        <v>4370</v>
      </c>
      <c r="C193" s="65">
        <f>VLOOKUP(GroupVertices[[#This Row],[Vertex]], Vertices[], MATCH("ID", Vertices[#Headers], 0), FALSE)</f>
        <v>453</v>
      </c>
    </row>
    <row r="194" spans="1:3" x14ac:dyDescent="0.25">
      <c r="A194" s="65" t="s">
        <v>8717</v>
      </c>
      <c r="B194" s="71" t="s">
        <v>4371</v>
      </c>
      <c r="C194" s="65">
        <f>VLOOKUP(GroupVertices[[#This Row],[Vertex]], Vertices[], MATCH("ID", Vertices[#Headers], 0), FALSE)</f>
        <v>454</v>
      </c>
    </row>
    <row r="195" spans="1:3" x14ac:dyDescent="0.25">
      <c r="A195" s="65" t="s">
        <v>8717</v>
      </c>
      <c r="B195" s="71" t="s">
        <v>4372</v>
      </c>
      <c r="C195" s="65">
        <f>VLOOKUP(GroupVertices[[#This Row],[Vertex]], Vertices[], MATCH("ID", Vertices[#Headers], 0), FALSE)</f>
        <v>455</v>
      </c>
    </row>
    <row r="196" spans="1:3" x14ac:dyDescent="0.25">
      <c r="A196" s="65" t="s">
        <v>8717</v>
      </c>
      <c r="B196" s="71" t="s">
        <v>4373</v>
      </c>
      <c r="C196" s="65">
        <f>VLOOKUP(GroupVertices[[#This Row],[Vertex]], Vertices[], MATCH("ID", Vertices[#Headers], 0), FALSE)</f>
        <v>456</v>
      </c>
    </row>
    <row r="197" spans="1:3" x14ac:dyDescent="0.25">
      <c r="A197" s="65" t="s">
        <v>8717</v>
      </c>
      <c r="B197" s="71" t="s">
        <v>4374</v>
      </c>
      <c r="C197" s="65">
        <f>VLOOKUP(GroupVertices[[#This Row],[Vertex]], Vertices[], MATCH("ID", Vertices[#Headers], 0), FALSE)</f>
        <v>457</v>
      </c>
    </row>
    <row r="198" spans="1:3" x14ac:dyDescent="0.25">
      <c r="A198" s="65" t="s">
        <v>8717</v>
      </c>
      <c r="B198" s="71" t="s">
        <v>4375</v>
      </c>
      <c r="C198" s="65">
        <f>VLOOKUP(GroupVertices[[#This Row],[Vertex]], Vertices[], MATCH("ID", Vertices[#Headers], 0), FALSE)</f>
        <v>458</v>
      </c>
    </row>
    <row r="199" spans="1:3" x14ac:dyDescent="0.25">
      <c r="A199" s="65" t="s">
        <v>8717</v>
      </c>
      <c r="B199" s="71" t="s">
        <v>4376</v>
      </c>
      <c r="C199" s="65">
        <f>VLOOKUP(GroupVertices[[#This Row],[Vertex]], Vertices[], MATCH("ID", Vertices[#Headers], 0), FALSE)</f>
        <v>459</v>
      </c>
    </row>
    <row r="200" spans="1:3" x14ac:dyDescent="0.25">
      <c r="A200" s="65" t="s">
        <v>8717</v>
      </c>
      <c r="B200" s="71" t="s">
        <v>4377</v>
      </c>
      <c r="C200" s="65">
        <f>VLOOKUP(GroupVertices[[#This Row],[Vertex]], Vertices[], MATCH("ID", Vertices[#Headers], 0), FALSE)</f>
        <v>460</v>
      </c>
    </row>
    <row r="201" spans="1:3" x14ac:dyDescent="0.25">
      <c r="A201" s="65" t="s">
        <v>8717</v>
      </c>
      <c r="B201" s="71" t="s">
        <v>4378</v>
      </c>
      <c r="C201" s="65">
        <f>VLOOKUP(GroupVertices[[#This Row],[Vertex]], Vertices[], MATCH("ID", Vertices[#Headers], 0), FALSE)</f>
        <v>461</v>
      </c>
    </row>
    <row r="202" spans="1:3" x14ac:dyDescent="0.25">
      <c r="A202" s="65" t="s">
        <v>8717</v>
      </c>
      <c r="B202" s="71" t="s">
        <v>4379</v>
      </c>
      <c r="C202" s="65">
        <f>VLOOKUP(GroupVertices[[#This Row],[Vertex]], Vertices[], MATCH("ID", Vertices[#Headers], 0), FALSE)</f>
        <v>462</v>
      </c>
    </row>
    <row r="203" spans="1:3" x14ac:dyDescent="0.25">
      <c r="A203" s="65" t="s">
        <v>8717</v>
      </c>
      <c r="B203" s="71" t="s">
        <v>4380</v>
      </c>
      <c r="C203" s="65">
        <f>VLOOKUP(GroupVertices[[#This Row],[Vertex]], Vertices[], MATCH("ID", Vertices[#Headers], 0), FALSE)</f>
        <v>463</v>
      </c>
    </row>
    <row r="204" spans="1:3" x14ac:dyDescent="0.25">
      <c r="A204" s="65" t="s">
        <v>8717</v>
      </c>
      <c r="B204" s="71" t="s">
        <v>4381</v>
      </c>
      <c r="C204" s="65">
        <f>VLOOKUP(GroupVertices[[#This Row],[Vertex]], Vertices[], MATCH("ID", Vertices[#Headers], 0), FALSE)</f>
        <v>464</v>
      </c>
    </row>
    <row r="205" spans="1:3" x14ac:dyDescent="0.25">
      <c r="A205" s="65" t="s">
        <v>8717</v>
      </c>
      <c r="B205" s="71" t="s">
        <v>4382</v>
      </c>
      <c r="C205" s="65">
        <f>VLOOKUP(GroupVertices[[#This Row],[Vertex]], Vertices[], MATCH("ID", Vertices[#Headers], 0), FALSE)</f>
        <v>465</v>
      </c>
    </row>
    <row r="206" spans="1:3" x14ac:dyDescent="0.25">
      <c r="A206" s="65" t="s">
        <v>8717</v>
      </c>
      <c r="B206" s="71" t="s">
        <v>4383</v>
      </c>
      <c r="C206" s="65">
        <f>VLOOKUP(GroupVertices[[#This Row],[Vertex]], Vertices[], MATCH("ID", Vertices[#Headers], 0), FALSE)</f>
        <v>466</v>
      </c>
    </row>
    <row r="207" spans="1:3" x14ac:dyDescent="0.25">
      <c r="A207" s="65" t="s">
        <v>8717</v>
      </c>
      <c r="B207" s="71" t="s">
        <v>4384</v>
      </c>
      <c r="C207" s="65">
        <f>VLOOKUP(GroupVertices[[#This Row],[Vertex]], Vertices[], MATCH("ID", Vertices[#Headers], 0), FALSE)</f>
        <v>467</v>
      </c>
    </row>
    <row r="208" spans="1:3" x14ac:dyDescent="0.25">
      <c r="A208" s="65" t="s">
        <v>8717</v>
      </c>
      <c r="B208" s="71" t="s">
        <v>4385</v>
      </c>
      <c r="C208" s="65">
        <f>VLOOKUP(GroupVertices[[#This Row],[Vertex]], Vertices[], MATCH("ID", Vertices[#Headers], 0), FALSE)</f>
        <v>468</v>
      </c>
    </row>
    <row r="209" spans="1:3" x14ac:dyDescent="0.25">
      <c r="A209" s="65" t="s">
        <v>8717</v>
      </c>
      <c r="B209" s="71" t="s">
        <v>4386</v>
      </c>
      <c r="C209" s="65">
        <f>VLOOKUP(GroupVertices[[#This Row],[Vertex]], Vertices[], MATCH("ID", Vertices[#Headers], 0), FALSE)</f>
        <v>469</v>
      </c>
    </row>
    <row r="210" spans="1:3" x14ac:dyDescent="0.25">
      <c r="A210" s="65" t="s">
        <v>8717</v>
      </c>
      <c r="B210" s="71" t="s">
        <v>4387</v>
      </c>
      <c r="C210" s="65">
        <f>VLOOKUP(GroupVertices[[#This Row],[Vertex]], Vertices[], MATCH("ID", Vertices[#Headers], 0), FALSE)</f>
        <v>470</v>
      </c>
    </row>
    <row r="211" spans="1:3" x14ac:dyDescent="0.25">
      <c r="A211" s="65" t="s">
        <v>8717</v>
      </c>
      <c r="B211" s="71" t="s">
        <v>4388</v>
      </c>
      <c r="C211" s="65">
        <f>VLOOKUP(GroupVertices[[#This Row],[Vertex]], Vertices[], MATCH("ID", Vertices[#Headers], 0), FALSE)</f>
        <v>471</v>
      </c>
    </row>
    <row r="212" spans="1:3" x14ac:dyDescent="0.25">
      <c r="A212" s="65" t="s">
        <v>8717</v>
      </c>
      <c r="B212" s="71" t="s">
        <v>4389</v>
      </c>
      <c r="C212" s="65">
        <f>VLOOKUP(GroupVertices[[#This Row],[Vertex]], Vertices[], MATCH("ID", Vertices[#Headers], 0), FALSE)</f>
        <v>472</v>
      </c>
    </row>
    <row r="213" spans="1:3" x14ac:dyDescent="0.25">
      <c r="A213" s="65" t="s">
        <v>8717</v>
      </c>
      <c r="B213" s="71" t="s">
        <v>4390</v>
      </c>
      <c r="C213" s="65">
        <f>VLOOKUP(GroupVertices[[#This Row],[Vertex]], Vertices[], MATCH("ID", Vertices[#Headers], 0), FALSE)</f>
        <v>473</v>
      </c>
    </row>
    <row r="214" spans="1:3" x14ac:dyDescent="0.25">
      <c r="A214" s="65" t="s">
        <v>8717</v>
      </c>
      <c r="B214" s="71" t="s">
        <v>4391</v>
      </c>
      <c r="C214" s="65">
        <f>VLOOKUP(GroupVertices[[#This Row],[Vertex]], Vertices[], MATCH("ID", Vertices[#Headers], 0), FALSE)</f>
        <v>474</v>
      </c>
    </row>
    <row r="215" spans="1:3" x14ac:dyDescent="0.25">
      <c r="A215" s="65" t="s">
        <v>8717</v>
      </c>
      <c r="B215" s="71" t="s">
        <v>4392</v>
      </c>
      <c r="C215" s="65">
        <f>VLOOKUP(GroupVertices[[#This Row],[Vertex]], Vertices[], MATCH("ID", Vertices[#Headers], 0), FALSE)</f>
        <v>475</v>
      </c>
    </row>
    <row r="216" spans="1:3" x14ac:dyDescent="0.25">
      <c r="A216" s="65" t="s">
        <v>8717</v>
      </c>
      <c r="B216" s="71" t="s">
        <v>4393</v>
      </c>
      <c r="C216" s="65">
        <f>VLOOKUP(GroupVertices[[#This Row],[Vertex]], Vertices[], MATCH("ID", Vertices[#Headers], 0), FALSE)</f>
        <v>476</v>
      </c>
    </row>
    <row r="217" spans="1:3" x14ac:dyDescent="0.25">
      <c r="A217" s="65" t="s">
        <v>8717</v>
      </c>
      <c r="B217" s="71" t="s">
        <v>4394</v>
      </c>
      <c r="C217" s="65">
        <f>VLOOKUP(GroupVertices[[#This Row],[Vertex]], Vertices[], MATCH("ID", Vertices[#Headers], 0), FALSE)</f>
        <v>477</v>
      </c>
    </row>
    <row r="218" spans="1:3" x14ac:dyDescent="0.25">
      <c r="A218" s="65" t="s">
        <v>8717</v>
      </c>
      <c r="B218" s="71" t="s">
        <v>4395</v>
      </c>
      <c r="C218" s="65">
        <f>VLOOKUP(GroupVertices[[#This Row],[Vertex]], Vertices[], MATCH("ID", Vertices[#Headers], 0), FALSE)</f>
        <v>478</v>
      </c>
    </row>
    <row r="219" spans="1:3" x14ac:dyDescent="0.25">
      <c r="A219" s="65" t="s">
        <v>8717</v>
      </c>
      <c r="B219" s="71" t="s">
        <v>4396</v>
      </c>
      <c r="C219" s="65">
        <f>VLOOKUP(GroupVertices[[#This Row],[Vertex]], Vertices[], MATCH("ID", Vertices[#Headers], 0), FALSE)</f>
        <v>479</v>
      </c>
    </row>
    <row r="220" spans="1:3" x14ac:dyDescent="0.25">
      <c r="A220" s="65" t="s">
        <v>8717</v>
      </c>
      <c r="B220" s="71" t="s">
        <v>4397</v>
      </c>
      <c r="C220" s="65">
        <f>VLOOKUP(GroupVertices[[#This Row],[Vertex]], Vertices[], MATCH("ID", Vertices[#Headers], 0), FALSE)</f>
        <v>480</v>
      </c>
    </row>
    <row r="221" spans="1:3" x14ac:dyDescent="0.25">
      <c r="A221" s="65" t="s">
        <v>8717</v>
      </c>
      <c r="B221" s="71" t="s">
        <v>4398</v>
      </c>
      <c r="C221" s="65">
        <f>VLOOKUP(GroupVertices[[#This Row],[Vertex]], Vertices[], MATCH("ID", Vertices[#Headers], 0), FALSE)</f>
        <v>481</v>
      </c>
    </row>
    <row r="222" spans="1:3" x14ac:dyDescent="0.25">
      <c r="A222" s="65" t="s">
        <v>8717</v>
      </c>
      <c r="B222" s="71" t="s">
        <v>4399</v>
      </c>
      <c r="C222" s="65">
        <f>VLOOKUP(GroupVertices[[#This Row],[Vertex]], Vertices[], MATCH("ID", Vertices[#Headers], 0), FALSE)</f>
        <v>482</v>
      </c>
    </row>
    <row r="223" spans="1:3" x14ac:dyDescent="0.25">
      <c r="A223" s="65" t="s">
        <v>8717</v>
      </c>
      <c r="B223" s="71" t="s">
        <v>4400</v>
      </c>
      <c r="C223" s="65">
        <f>VLOOKUP(GroupVertices[[#This Row],[Vertex]], Vertices[], MATCH("ID", Vertices[#Headers], 0), FALSE)</f>
        <v>483</v>
      </c>
    </row>
    <row r="224" spans="1:3" x14ac:dyDescent="0.25">
      <c r="A224" s="65" t="s">
        <v>8717</v>
      </c>
      <c r="B224" s="71" t="s">
        <v>4401</v>
      </c>
      <c r="C224" s="65">
        <f>VLOOKUP(GroupVertices[[#This Row],[Vertex]], Vertices[], MATCH("ID", Vertices[#Headers], 0), FALSE)</f>
        <v>484</v>
      </c>
    </row>
    <row r="225" spans="1:3" x14ac:dyDescent="0.25">
      <c r="A225" s="65" t="s">
        <v>8717</v>
      </c>
      <c r="B225" s="71" t="s">
        <v>4402</v>
      </c>
      <c r="C225" s="65">
        <f>VLOOKUP(GroupVertices[[#This Row],[Vertex]], Vertices[], MATCH("ID", Vertices[#Headers], 0), FALSE)</f>
        <v>485</v>
      </c>
    </row>
    <row r="226" spans="1:3" x14ac:dyDescent="0.25">
      <c r="A226" s="65" t="s">
        <v>8717</v>
      </c>
      <c r="B226" s="71" t="s">
        <v>4403</v>
      </c>
      <c r="C226" s="65">
        <f>VLOOKUP(GroupVertices[[#This Row],[Vertex]], Vertices[], MATCH("ID", Vertices[#Headers], 0), FALSE)</f>
        <v>486</v>
      </c>
    </row>
    <row r="227" spans="1:3" x14ac:dyDescent="0.25">
      <c r="A227" s="65" t="s">
        <v>8717</v>
      </c>
      <c r="B227" s="71" t="s">
        <v>4404</v>
      </c>
      <c r="C227" s="65">
        <f>VLOOKUP(GroupVertices[[#This Row],[Vertex]], Vertices[], MATCH("ID", Vertices[#Headers], 0), FALSE)</f>
        <v>487</v>
      </c>
    </row>
    <row r="228" spans="1:3" x14ac:dyDescent="0.25">
      <c r="A228" s="65" t="s">
        <v>8717</v>
      </c>
      <c r="B228" s="71" t="s">
        <v>4405</v>
      </c>
      <c r="C228" s="65">
        <f>VLOOKUP(GroupVertices[[#This Row],[Vertex]], Vertices[], MATCH("ID", Vertices[#Headers], 0), FALSE)</f>
        <v>488</v>
      </c>
    </row>
    <row r="229" spans="1:3" x14ac:dyDescent="0.25">
      <c r="A229" s="65" t="s">
        <v>8717</v>
      </c>
      <c r="B229" s="71" t="s">
        <v>4408</v>
      </c>
      <c r="C229" s="65">
        <f>VLOOKUP(GroupVertices[[#This Row],[Vertex]], Vertices[], MATCH("ID", Vertices[#Headers], 0), FALSE)</f>
        <v>491</v>
      </c>
    </row>
    <row r="230" spans="1:3" x14ac:dyDescent="0.25">
      <c r="A230" s="65" t="s">
        <v>8717</v>
      </c>
      <c r="B230" s="71" t="s">
        <v>4407</v>
      </c>
      <c r="C230" s="65">
        <f>VLOOKUP(GroupVertices[[#This Row],[Vertex]], Vertices[], MATCH("ID", Vertices[#Headers], 0), FALSE)</f>
        <v>490</v>
      </c>
    </row>
    <row r="231" spans="1:3" x14ac:dyDescent="0.25">
      <c r="A231" s="65" t="s">
        <v>8717</v>
      </c>
      <c r="B231" s="71" t="s">
        <v>4409</v>
      </c>
      <c r="C231" s="65">
        <f>VLOOKUP(GroupVertices[[#This Row],[Vertex]], Vertices[], MATCH("ID", Vertices[#Headers], 0), FALSE)</f>
        <v>492</v>
      </c>
    </row>
    <row r="232" spans="1:3" x14ac:dyDescent="0.25">
      <c r="A232" s="65" t="s">
        <v>8717</v>
      </c>
      <c r="B232" s="71" t="s">
        <v>4410</v>
      </c>
      <c r="C232" s="65">
        <f>VLOOKUP(GroupVertices[[#This Row],[Vertex]], Vertices[], MATCH("ID", Vertices[#Headers], 0), FALSE)</f>
        <v>493</v>
      </c>
    </row>
    <row r="233" spans="1:3" x14ac:dyDescent="0.25">
      <c r="A233" s="65" t="s">
        <v>8717</v>
      </c>
      <c r="B233" s="71" t="s">
        <v>4565</v>
      </c>
      <c r="C233" s="65">
        <f>VLOOKUP(GroupVertices[[#This Row],[Vertex]], Vertices[], MATCH("ID", Vertices[#Headers], 0), FALSE)</f>
        <v>494</v>
      </c>
    </row>
    <row r="234" spans="1:3" x14ac:dyDescent="0.25">
      <c r="A234" s="65" t="s">
        <v>8717</v>
      </c>
      <c r="B234" s="71" t="s">
        <v>4411</v>
      </c>
      <c r="C234" s="65">
        <f>VLOOKUP(GroupVertices[[#This Row],[Vertex]], Vertices[], MATCH("ID", Vertices[#Headers], 0), FALSE)</f>
        <v>495</v>
      </c>
    </row>
    <row r="235" spans="1:3" x14ac:dyDescent="0.25">
      <c r="A235" s="65" t="s">
        <v>8717</v>
      </c>
      <c r="B235" s="71" t="s">
        <v>4412</v>
      </c>
      <c r="C235" s="65">
        <f>VLOOKUP(GroupVertices[[#This Row],[Vertex]], Vertices[], MATCH("ID", Vertices[#Headers], 0), FALSE)</f>
        <v>496</v>
      </c>
    </row>
    <row r="236" spans="1:3" x14ac:dyDescent="0.25">
      <c r="A236" s="65" t="s">
        <v>8717</v>
      </c>
      <c r="B236" s="71" t="s">
        <v>4413</v>
      </c>
      <c r="C236" s="65">
        <f>VLOOKUP(GroupVertices[[#This Row],[Vertex]], Vertices[], MATCH("ID", Vertices[#Headers], 0), FALSE)</f>
        <v>497</v>
      </c>
    </row>
    <row r="237" spans="1:3" x14ac:dyDescent="0.25">
      <c r="A237" s="65" t="s">
        <v>8717</v>
      </c>
      <c r="B237" s="71" t="s">
        <v>4414</v>
      </c>
      <c r="C237" s="65">
        <f>VLOOKUP(GroupVertices[[#This Row],[Vertex]], Vertices[], MATCH("ID", Vertices[#Headers], 0), FALSE)</f>
        <v>498</v>
      </c>
    </row>
    <row r="238" spans="1:3" x14ac:dyDescent="0.25">
      <c r="A238" s="65" t="s">
        <v>8717</v>
      </c>
      <c r="B238" s="71" t="s">
        <v>4415</v>
      </c>
      <c r="C238" s="65">
        <f>VLOOKUP(GroupVertices[[#This Row],[Vertex]], Vertices[], MATCH("ID", Vertices[#Headers], 0), FALSE)</f>
        <v>499</v>
      </c>
    </row>
    <row r="239" spans="1:3" x14ac:dyDescent="0.25">
      <c r="A239" s="65" t="s">
        <v>8717</v>
      </c>
      <c r="B239" s="71" t="s">
        <v>4416</v>
      </c>
      <c r="C239" s="65">
        <f>VLOOKUP(GroupVertices[[#This Row],[Vertex]], Vertices[], MATCH("ID", Vertices[#Headers], 0), FALSE)</f>
        <v>500</v>
      </c>
    </row>
    <row r="240" spans="1:3" x14ac:dyDescent="0.25">
      <c r="A240" s="65" t="s">
        <v>8717</v>
      </c>
      <c r="B240" s="71" t="s">
        <v>4417</v>
      </c>
      <c r="C240" s="65">
        <f>VLOOKUP(GroupVertices[[#This Row],[Vertex]], Vertices[], MATCH("ID", Vertices[#Headers], 0), FALSE)</f>
        <v>501</v>
      </c>
    </row>
    <row r="241" spans="1:3" x14ac:dyDescent="0.25">
      <c r="A241" s="65" t="s">
        <v>8717</v>
      </c>
      <c r="B241" s="71" t="s">
        <v>4418</v>
      </c>
      <c r="C241" s="65">
        <f>VLOOKUP(GroupVertices[[#This Row],[Vertex]], Vertices[], MATCH("ID", Vertices[#Headers], 0), FALSE)</f>
        <v>502</v>
      </c>
    </row>
    <row r="242" spans="1:3" x14ac:dyDescent="0.25">
      <c r="A242" s="65" t="s">
        <v>8717</v>
      </c>
      <c r="B242" s="71" t="s">
        <v>4419</v>
      </c>
      <c r="C242" s="65">
        <f>VLOOKUP(GroupVertices[[#This Row],[Vertex]], Vertices[], MATCH("ID", Vertices[#Headers], 0), FALSE)</f>
        <v>503</v>
      </c>
    </row>
    <row r="243" spans="1:3" x14ac:dyDescent="0.25">
      <c r="A243" s="65" t="s">
        <v>8717</v>
      </c>
      <c r="B243" s="71" t="s">
        <v>4420</v>
      </c>
      <c r="C243" s="65">
        <f>VLOOKUP(GroupVertices[[#This Row],[Vertex]], Vertices[], MATCH("ID", Vertices[#Headers], 0), FALSE)</f>
        <v>504</v>
      </c>
    </row>
    <row r="244" spans="1:3" x14ac:dyDescent="0.25">
      <c r="A244" s="65" t="s">
        <v>8717</v>
      </c>
      <c r="B244" s="71" t="s">
        <v>4421</v>
      </c>
      <c r="C244" s="65">
        <f>VLOOKUP(GroupVertices[[#This Row],[Vertex]], Vertices[], MATCH("ID", Vertices[#Headers], 0), FALSE)</f>
        <v>505</v>
      </c>
    </row>
    <row r="245" spans="1:3" x14ac:dyDescent="0.25">
      <c r="A245" s="65" t="s">
        <v>8717</v>
      </c>
      <c r="B245" s="71" t="s">
        <v>4422</v>
      </c>
      <c r="C245" s="65">
        <f>VLOOKUP(GroupVertices[[#This Row],[Vertex]], Vertices[], MATCH("ID", Vertices[#Headers], 0), FALSE)</f>
        <v>506</v>
      </c>
    </row>
    <row r="246" spans="1:3" x14ac:dyDescent="0.25">
      <c r="A246" s="65" t="s">
        <v>8717</v>
      </c>
      <c r="B246" s="71" t="s">
        <v>4423</v>
      </c>
      <c r="C246" s="65">
        <f>VLOOKUP(GroupVertices[[#This Row],[Vertex]], Vertices[], MATCH("ID", Vertices[#Headers], 0), FALSE)</f>
        <v>507</v>
      </c>
    </row>
    <row r="247" spans="1:3" x14ac:dyDescent="0.25">
      <c r="A247" s="65" t="s">
        <v>8717</v>
      </c>
      <c r="B247" s="71" t="s">
        <v>4425</v>
      </c>
      <c r="C247" s="65">
        <f>VLOOKUP(GroupVertices[[#This Row],[Vertex]], Vertices[], MATCH("ID", Vertices[#Headers], 0), FALSE)</f>
        <v>509</v>
      </c>
    </row>
    <row r="248" spans="1:3" x14ac:dyDescent="0.25">
      <c r="A248" s="65" t="s">
        <v>8717</v>
      </c>
      <c r="B248" s="71" t="s">
        <v>4426</v>
      </c>
      <c r="C248" s="65">
        <f>VLOOKUP(GroupVertices[[#This Row],[Vertex]], Vertices[], MATCH("ID", Vertices[#Headers], 0), FALSE)</f>
        <v>510</v>
      </c>
    </row>
    <row r="249" spans="1:3" x14ac:dyDescent="0.25">
      <c r="A249" s="65" t="s">
        <v>8717</v>
      </c>
      <c r="B249" s="71" t="s">
        <v>4427</v>
      </c>
      <c r="C249" s="65">
        <f>VLOOKUP(GroupVertices[[#This Row],[Vertex]], Vertices[], MATCH("ID", Vertices[#Headers], 0), FALSE)</f>
        <v>511</v>
      </c>
    </row>
    <row r="250" spans="1:3" x14ac:dyDescent="0.25">
      <c r="A250" s="65" t="s">
        <v>8717</v>
      </c>
      <c r="B250" s="71" t="s">
        <v>4428</v>
      </c>
      <c r="C250" s="65">
        <f>VLOOKUP(GroupVertices[[#This Row],[Vertex]], Vertices[], MATCH("ID", Vertices[#Headers], 0), FALSE)</f>
        <v>512</v>
      </c>
    </row>
    <row r="251" spans="1:3" x14ac:dyDescent="0.25">
      <c r="A251" s="65" t="s">
        <v>8717</v>
      </c>
      <c r="B251" s="71" t="s">
        <v>4429</v>
      </c>
      <c r="C251" s="65">
        <f>VLOOKUP(GroupVertices[[#This Row],[Vertex]], Vertices[], MATCH("ID", Vertices[#Headers], 0), FALSE)</f>
        <v>513</v>
      </c>
    </row>
    <row r="252" spans="1:3" x14ac:dyDescent="0.25">
      <c r="A252" s="65" t="s">
        <v>8717</v>
      </c>
      <c r="B252" s="71" t="s">
        <v>4430</v>
      </c>
      <c r="C252" s="65">
        <f>VLOOKUP(GroupVertices[[#This Row],[Vertex]], Vertices[], MATCH("ID", Vertices[#Headers], 0), FALSE)</f>
        <v>514</v>
      </c>
    </row>
    <row r="253" spans="1:3" x14ac:dyDescent="0.25">
      <c r="A253" s="65" t="s">
        <v>8717</v>
      </c>
      <c r="B253" s="71" t="s">
        <v>4431</v>
      </c>
      <c r="C253" s="65">
        <f>VLOOKUP(GroupVertices[[#This Row],[Vertex]], Vertices[], MATCH("ID", Vertices[#Headers], 0), FALSE)</f>
        <v>515</v>
      </c>
    </row>
    <row r="254" spans="1:3" x14ac:dyDescent="0.25">
      <c r="A254" s="65" t="s">
        <v>8717</v>
      </c>
      <c r="B254" s="71" t="s">
        <v>4432</v>
      </c>
      <c r="C254" s="65">
        <f>VLOOKUP(GroupVertices[[#This Row],[Vertex]], Vertices[], MATCH("ID", Vertices[#Headers], 0), FALSE)</f>
        <v>516</v>
      </c>
    </row>
    <row r="255" spans="1:3" x14ac:dyDescent="0.25">
      <c r="A255" s="65" t="s">
        <v>8717</v>
      </c>
      <c r="B255" s="71" t="s">
        <v>4433</v>
      </c>
      <c r="C255" s="65">
        <f>VLOOKUP(GroupVertices[[#This Row],[Vertex]], Vertices[], MATCH("ID", Vertices[#Headers], 0), FALSE)</f>
        <v>517</v>
      </c>
    </row>
    <row r="256" spans="1:3" x14ac:dyDescent="0.25">
      <c r="A256" s="65" t="s">
        <v>8717</v>
      </c>
      <c r="B256" s="71" t="s">
        <v>4435</v>
      </c>
      <c r="C256" s="65">
        <f>VLOOKUP(GroupVertices[[#This Row],[Vertex]], Vertices[], MATCH("ID", Vertices[#Headers], 0), FALSE)</f>
        <v>519</v>
      </c>
    </row>
    <row r="257" spans="1:3" x14ac:dyDescent="0.25">
      <c r="A257" s="65" t="s">
        <v>8717</v>
      </c>
      <c r="B257" s="71" t="s">
        <v>4437</v>
      </c>
      <c r="C257" s="65">
        <f>VLOOKUP(GroupVertices[[#This Row],[Vertex]], Vertices[], MATCH("ID", Vertices[#Headers], 0), FALSE)</f>
        <v>521</v>
      </c>
    </row>
    <row r="258" spans="1:3" x14ac:dyDescent="0.25">
      <c r="A258" s="65" t="s">
        <v>8717</v>
      </c>
      <c r="B258" s="71" t="s">
        <v>4436</v>
      </c>
      <c r="C258" s="65">
        <f>VLOOKUP(GroupVertices[[#This Row],[Vertex]], Vertices[], MATCH("ID", Vertices[#Headers], 0), FALSE)</f>
        <v>520</v>
      </c>
    </row>
    <row r="259" spans="1:3" x14ac:dyDescent="0.25">
      <c r="A259" s="65" t="s">
        <v>8717</v>
      </c>
      <c r="B259" s="71" t="s">
        <v>4438</v>
      </c>
      <c r="C259" s="65">
        <f>VLOOKUP(GroupVertices[[#This Row],[Vertex]], Vertices[], MATCH("ID", Vertices[#Headers], 0), FALSE)</f>
        <v>522</v>
      </c>
    </row>
    <row r="260" spans="1:3" x14ac:dyDescent="0.25">
      <c r="A260" s="65" t="s">
        <v>8717</v>
      </c>
      <c r="B260" s="71" t="s">
        <v>4439</v>
      </c>
      <c r="C260" s="65">
        <f>VLOOKUP(GroupVertices[[#This Row],[Vertex]], Vertices[], MATCH("ID", Vertices[#Headers], 0), FALSE)</f>
        <v>523</v>
      </c>
    </row>
    <row r="261" spans="1:3" x14ac:dyDescent="0.25">
      <c r="A261" s="65" t="s">
        <v>8717</v>
      </c>
      <c r="B261" s="71" t="s">
        <v>4440</v>
      </c>
      <c r="C261" s="65">
        <f>VLOOKUP(GroupVertices[[#This Row],[Vertex]], Vertices[], MATCH("ID", Vertices[#Headers], 0), FALSE)</f>
        <v>524</v>
      </c>
    </row>
    <row r="262" spans="1:3" x14ac:dyDescent="0.25">
      <c r="A262" s="65" t="s">
        <v>8717</v>
      </c>
      <c r="B262" s="71" t="s">
        <v>4441</v>
      </c>
      <c r="C262" s="65">
        <f>VLOOKUP(GroupVertices[[#This Row],[Vertex]], Vertices[], MATCH("ID", Vertices[#Headers], 0), FALSE)</f>
        <v>525</v>
      </c>
    </row>
    <row r="263" spans="1:3" x14ac:dyDescent="0.25">
      <c r="A263" s="65" t="s">
        <v>8717</v>
      </c>
      <c r="B263" s="71" t="s">
        <v>4442</v>
      </c>
      <c r="C263" s="65">
        <f>VLOOKUP(GroupVertices[[#This Row],[Vertex]], Vertices[], MATCH("ID", Vertices[#Headers], 0), FALSE)</f>
        <v>526</v>
      </c>
    </row>
    <row r="264" spans="1:3" x14ac:dyDescent="0.25">
      <c r="A264" s="65" t="s">
        <v>8717</v>
      </c>
      <c r="B264" s="71" t="s">
        <v>4444</v>
      </c>
      <c r="C264" s="65">
        <f>VLOOKUP(GroupVertices[[#This Row],[Vertex]], Vertices[], MATCH("ID", Vertices[#Headers], 0), FALSE)</f>
        <v>527</v>
      </c>
    </row>
    <row r="265" spans="1:3" x14ac:dyDescent="0.25">
      <c r="A265" s="65" t="s">
        <v>8717</v>
      </c>
      <c r="B265" s="71" t="s">
        <v>4445</v>
      </c>
      <c r="C265" s="65">
        <f>VLOOKUP(GroupVertices[[#This Row],[Vertex]], Vertices[], MATCH("ID", Vertices[#Headers], 0), FALSE)</f>
        <v>528</v>
      </c>
    </row>
    <row r="266" spans="1:3" x14ac:dyDescent="0.25">
      <c r="A266" s="65" t="s">
        <v>8717</v>
      </c>
      <c r="B266" s="71" t="s">
        <v>4447</v>
      </c>
      <c r="C266" s="65">
        <f>VLOOKUP(GroupVertices[[#This Row],[Vertex]], Vertices[], MATCH("ID", Vertices[#Headers], 0), FALSE)</f>
        <v>530</v>
      </c>
    </row>
    <row r="267" spans="1:3" x14ac:dyDescent="0.25">
      <c r="A267" s="65" t="s">
        <v>8717</v>
      </c>
      <c r="B267" s="71" t="s">
        <v>4448</v>
      </c>
      <c r="C267" s="65">
        <f>VLOOKUP(GroupVertices[[#This Row],[Vertex]], Vertices[], MATCH("ID", Vertices[#Headers], 0), FALSE)</f>
        <v>531</v>
      </c>
    </row>
    <row r="268" spans="1:3" x14ac:dyDescent="0.25">
      <c r="A268" s="65" t="s">
        <v>8717</v>
      </c>
      <c r="B268" s="71" t="s">
        <v>4449</v>
      </c>
      <c r="C268" s="65">
        <f>VLOOKUP(GroupVertices[[#This Row],[Vertex]], Vertices[], MATCH("ID", Vertices[#Headers], 0), FALSE)</f>
        <v>533</v>
      </c>
    </row>
    <row r="269" spans="1:3" x14ac:dyDescent="0.25">
      <c r="A269" s="65" t="s">
        <v>8717</v>
      </c>
      <c r="B269" s="71" t="s">
        <v>4450</v>
      </c>
      <c r="C269" s="65">
        <f>VLOOKUP(GroupVertices[[#This Row],[Vertex]], Vertices[], MATCH("ID", Vertices[#Headers], 0), FALSE)</f>
        <v>534</v>
      </c>
    </row>
    <row r="270" spans="1:3" x14ac:dyDescent="0.25">
      <c r="A270" s="65" t="s">
        <v>8717</v>
      </c>
      <c r="B270" s="71" t="s">
        <v>4451</v>
      </c>
      <c r="C270" s="65">
        <f>VLOOKUP(GroupVertices[[#This Row],[Vertex]], Vertices[], MATCH("ID", Vertices[#Headers], 0), FALSE)</f>
        <v>535</v>
      </c>
    </row>
    <row r="271" spans="1:3" x14ac:dyDescent="0.25">
      <c r="A271" s="65" t="s">
        <v>8717</v>
      </c>
      <c r="B271" s="71" t="s">
        <v>4453</v>
      </c>
      <c r="C271" s="65">
        <f>VLOOKUP(GroupVertices[[#This Row],[Vertex]], Vertices[], MATCH("ID", Vertices[#Headers], 0), FALSE)</f>
        <v>537</v>
      </c>
    </row>
    <row r="272" spans="1:3" x14ac:dyDescent="0.25">
      <c r="A272" s="65" t="s">
        <v>8717</v>
      </c>
      <c r="B272" s="71" t="s">
        <v>4454</v>
      </c>
      <c r="C272" s="65">
        <f>VLOOKUP(GroupVertices[[#This Row],[Vertex]], Vertices[], MATCH("ID", Vertices[#Headers], 0), FALSE)</f>
        <v>538</v>
      </c>
    </row>
    <row r="273" spans="1:3" x14ac:dyDescent="0.25">
      <c r="A273" s="65" t="s">
        <v>8717</v>
      </c>
      <c r="B273" s="71" t="s">
        <v>4455</v>
      </c>
      <c r="C273" s="65">
        <f>VLOOKUP(GroupVertices[[#This Row],[Vertex]], Vertices[], MATCH("ID", Vertices[#Headers], 0), FALSE)</f>
        <v>539</v>
      </c>
    </row>
    <row r="274" spans="1:3" x14ac:dyDescent="0.25">
      <c r="A274" s="65" t="s">
        <v>8717</v>
      </c>
      <c r="B274" s="71" t="s">
        <v>4456</v>
      </c>
      <c r="C274" s="65">
        <f>VLOOKUP(GroupVertices[[#This Row],[Vertex]], Vertices[], MATCH("ID", Vertices[#Headers], 0), FALSE)</f>
        <v>540</v>
      </c>
    </row>
    <row r="275" spans="1:3" x14ac:dyDescent="0.25">
      <c r="A275" s="65" t="s">
        <v>8717</v>
      </c>
      <c r="B275" s="71" t="s">
        <v>4457</v>
      </c>
      <c r="C275" s="65">
        <f>VLOOKUP(GroupVertices[[#This Row],[Vertex]], Vertices[], MATCH("ID", Vertices[#Headers], 0), FALSE)</f>
        <v>541</v>
      </c>
    </row>
    <row r="276" spans="1:3" x14ac:dyDescent="0.25">
      <c r="A276" s="65" t="s">
        <v>8717</v>
      </c>
      <c r="B276" s="71" t="s">
        <v>4458</v>
      </c>
      <c r="C276" s="65">
        <f>VLOOKUP(GroupVertices[[#This Row],[Vertex]], Vertices[], MATCH("ID", Vertices[#Headers], 0), FALSE)</f>
        <v>542</v>
      </c>
    </row>
    <row r="277" spans="1:3" x14ac:dyDescent="0.25">
      <c r="A277" s="65" t="s">
        <v>8717</v>
      </c>
      <c r="B277" s="71" t="s">
        <v>4459</v>
      </c>
      <c r="C277" s="65">
        <f>VLOOKUP(GroupVertices[[#This Row],[Vertex]], Vertices[], MATCH("ID", Vertices[#Headers], 0), FALSE)</f>
        <v>543</v>
      </c>
    </row>
    <row r="278" spans="1:3" x14ac:dyDescent="0.25">
      <c r="A278" s="65" t="s">
        <v>8717</v>
      </c>
      <c r="B278" s="71" t="s">
        <v>4460</v>
      </c>
      <c r="C278" s="65">
        <f>VLOOKUP(GroupVertices[[#This Row],[Vertex]], Vertices[], MATCH("ID", Vertices[#Headers], 0), FALSE)</f>
        <v>544</v>
      </c>
    </row>
    <row r="279" spans="1:3" x14ac:dyDescent="0.25">
      <c r="A279" s="65" t="s">
        <v>8717</v>
      </c>
      <c r="B279" s="71" t="s">
        <v>4461</v>
      </c>
      <c r="C279" s="65">
        <f>VLOOKUP(GroupVertices[[#This Row],[Vertex]], Vertices[], MATCH("ID", Vertices[#Headers], 0), FALSE)</f>
        <v>545</v>
      </c>
    </row>
    <row r="280" spans="1:3" x14ac:dyDescent="0.25">
      <c r="A280" s="65" t="s">
        <v>8717</v>
      </c>
      <c r="B280" s="71" t="s">
        <v>4462</v>
      </c>
      <c r="C280" s="65">
        <f>VLOOKUP(GroupVertices[[#This Row],[Vertex]], Vertices[], MATCH("ID", Vertices[#Headers], 0), FALSE)</f>
        <v>546</v>
      </c>
    </row>
    <row r="281" spans="1:3" x14ac:dyDescent="0.25">
      <c r="A281" s="65" t="s">
        <v>8717</v>
      </c>
      <c r="B281" s="71" t="s">
        <v>4612</v>
      </c>
      <c r="C281" s="65">
        <f>VLOOKUP(GroupVertices[[#This Row],[Vertex]], Vertices[], MATCH("ID", Vertices[#Headers], 0), FALSE)</f>
        <v>547</v>
      </c>
    </row>
    <row r="282" spans="1:3" x14ac:dyDescent="0.25">
      <c r="A282" s="65" t="s">
        <v>8717</v>
      </c>
      <c r="B282" s="71" t="s">
        <v>4613</v>
      </c>
      <c r="C282" s="65">
        <f>VLOOKUP(GroupVertices[[#This Row],[Vertex]], Vertices[], MATCH("ID", Vertices[#Headers], 0), FALSE)</f>
        <v>548</v>
      </c>
    </row>
    <row r="283" spans="1:3" x14ac:dyDescent="0.25">
      <c r="A283" s="65" t="s">
        <v>8717</v>
      </c>
      <c r="B283" s="71" t="s">
        <v>4463</v>
      </c>
      <c r="C283" s="65">
        <f>VLOOKUP(GroupVertices[[#This Row],[Vertex]], Vertices[], MATCH("ID", Vertices[#Headers], 0), FALSE)</f>
        <v>549</v>
      </c>
    </row>
    <row r="284" spans="1:3" x14ac:dyDescent="0.25">
      <c r="A284" s="65" t="s">
        <v>8717</v>
      </c>
      <c r="B284" s="71" t="s">
        <v>4464</v>
      </c>
      <c r="C284" s="65">
        <f>VLOOKUP(GroupVertices[[#This Row],[Vertex]], Vertices[], MATCH("ID", Vertices[#Headers], 0), FALSE)</f>
        <v>550</v>
      </c>
    </row>
    <row r="285" spans="1:3" x14ac:dyDescent="0.25">
      <c r="A285" s="65" t="s">
        <v>8717</v>
      </c>
      <c r="B285" s="71" t="s">
        <v>4465</v>
      </c>
      <c r="C285" s="65">
        <f>VLOOKUP(GroupVertices[[#This Row],[Vertex]], Vertices[], MATCH("ID", Vertices[#Headers], 0), FALSE)</f>
        <v>551</v>
      </c>
    </row>
    <row r="286" spans="1:3" x14ac:dyDescent="0.25">
      <c r="A286" s="65" t="s">
        <v>8717</v>
      </c>
      <c r="B286" s="71" t="s">
        <v>4466</v>
      </c>
      <c r="C286" s="65">
        <f>VLOOKUP(GroupVertices[[#This Row],[Vertex]], Vertices[], MATCH("ID", Vertices[#Headers], 0), FALSE)</f>
        <v>552</v>
      </c>
    </row>
    <row r="287" spans="1:3" x14ac:dyDescent="0.25">
      <c r="A287" s="65" t="s">
        <v>8717</v>
      </c>
      <c r="B287" s="71" t="s">
        <v>4467</v>
      </c>
      <c r="C287" s="65">
        <f>VLOOKUP(GroupVertices[[#This Row],[Vertex]], Vertices[], MATCH("ID", Vertices[#Headers], 0), FALSE)</f>
        <v>553</v>
      </c>
    </row>
    <row r="288" spans="1:3" x14ac:dyDescent="0.25">
      <c r="A288" s="65" t="s">
        <v>8717</v>
      </c>
      <c r="B288" s="71" t="s">
        <v>4468</v>
      </c>
      <c r="C288" s="65">
        <f>VLOOKUP(GroupVertices[[#This Row],[Vertex]], Vertices[], MATCH("ID", Vertices[#Headers], 0), FALSE)</f>
        <v>554</v>
      </c>
    </row>
    <row r="289" spans="1:3" x14ac:dyDescent="0.25">
      <c r="A289" s="65" t="s">
        <v>8717</v>
      </c>
      <c r="B289" s="71" t="s">
        <v>4469</v>
      </c>
      <c r="C289" s="65">
        <f>VLOOKUP(GroupVertices[[#This Row],[Vertex]], Vertices[], MATCH("ID", Vertices[#Headers], 0), FALSE)</f>
        <v>555</v>
      </c>
    </row>
    <row r="290" spans="1:3" x14ac:dyDescent="0.25">
      <c r="A290" s="65" t="s">
        <v>8717</v>
      </c>
      <c r="B290" s="71" t="s">
        <v>4470</v>
      </c>
      <c r="C290" s="65">
        <f>VLOOKUP(GroupVertices[[#This Row],[Vertex]], Vertices[], MATCH("ID", Vertices[#Headers], 0), FALSE)</f>
        <v>556</v>
      </c>
    </row>
    <row r="291" spans="1:3" x14ac:dyDescent="0.25">
      <c r="A291" s="65" t="s">
        <v>8717</v>
      </c>
      <c r="B291" s="71" t="s">
        <v>4471</v>
      </c>
      <c r="C291" s="65">
        <f>VLOOKUP(GroupVertices[[#This Row],[Vertex]], Vertices[], MATCH("ID", Vertices[#Headers], 0), FALSE)</f>
        <v>557</v>
      </c>
    </row>
    <row r="292" spans="1:3" x14ac:dyDescent="0.25">
      <c r="A292" s="65" t="s">
        <v>8717</v>
      </c>
      <c r="B292" s="71" t="s">
        <v>4472</v>
      </c>
      <c r="C292" s="65">
        <f>VLOOKUP(GroupVertices[[#This Row],[Vertex]], Vertices[], MATCH("ID", Vertices[#Headers], 0), FALSE)</f>
        <v>558</v>
      </c>
    </row>
    <row r="293" spans="1:3" x14ac:dyDescent="0.25">
      <c r="A293" s="65" t="s">
        <v>8717</v>
      </c>
      <c r="B293" s="71" t="s">
        <v>4473</v>
      </c>
      <c r="C293" s="65">
        <f>VLOOKUP(GroupVertices[[#This Row],[Vertex]], Vertices[], MATCH("ID", Vertices[#Headers], 0), FALSE)</f>
        <v>559</v>
      </c>
    </row>
    <row r="294" spans="1:3" x14ac:dyDescent="0.25">
      <c r="A294" s="65" t="s">
        <v>8717</v>
      </c>
      <c r="B294" s="71" t="s">
        <v>4474</v>
      </c>
      <c r="C294" s="65">
        <f>VLOOKUP(GroupVertices[[#This Row],[Vertex]], Vertices[], MATCH("ID", Vertices[#Headers], 0), FALSE)</f>
        <v>560</v>
      </c>
    </row>
    <row r="295" spans="1:3" x14ac:dyDescent="0.25">
      <c r="A295" s="65" t="s">
        <v>8717</v>
      </c>
      <c r="B295" s="71" t="s">
        <v>4475</v>
      </c>
      <c r="C295" s="65">
        <f>VLOOKUP(GroupVertices[[#This Row],[Vertex]], Vertices[], MATCH("ID", Vertices[#Headers], 0), FALSE)</f>
        <v>561</v>
      </c>
    </row>
    <row r="296" spans="1:3" x14ac:dyDescent="0.25">
      <c r="A296" s="65" t="s">
        <v>8717</v>
      </c>
      <c r="B296" s="71" t="s">
        <v>4476</v>
      </c>
      <c r="C296" s="65">
        <f>VLOOKUP(GroupVertices[[#This Row],[Vertex]], Vertices[], MATCH("ID", Vertices[#Headers], 0), FALSE)</f>
        <v>562</v>
      </c>
    </row>
    <row r="297" spans="1:3" x14ac:dyDescent="0.25">
      <c r="A297" s="65" t="s">
        <v>8717</v>
      </c>
      <c r="B297" s="71" t="s">
        <v>4477</v>
      </c>
      <c r="C297" s="65">
        <f>VLOOKUP(GroupVertices[[#This Row],[Vertex]], Vertices[], MATCH("ID", Vertices[#Headers], 0), FALSE)</f>
        <v>563</v>
      </c>
    </row>
    <row r="298" spans="1:3" x14ac:dyDescent="0.25">
      <c r="A298" s="65" t="s">
        <v>8717</v>
      </c>
      <c r="B298" s="71" t="s">
        <v>4478</v>
      </c>
      <c r="C298" s="65">
        <f>VLOOKUP(GroupVertices[[#This Row],[Vertex]], Vertices[], MATCH("ID", Vertices[#Headers], 0), FALSE)</f>
        <v>564</v>
      </c>
    </row>
    <row r="299" spans="1:3" x14ac:dyDescent="0.25">
      <c r="A299" s="65" t="s">
        <v>8717</v>
      </c>
      <c r="B299" s="71" t="s">
        <v>4479</v>
      </c>
      <c r="C299" s="65">
        <f>VLOOKUP(GroupVertices[[#This Row],[Vertex]], Vertices[], MATCH("ID", Vertices[#Headers], 0), FALSE)</f>
        <v>565</v>
      </c>
    </row>
    <row r="300" spans="1:3" x14ac:dyDescent="0.25">
      <c r="A300" s="65" t="s">
        <v>8717</v>
      </c>
      <c r="B300" s="71" t="s">
        <v>4480</v>
      </c>
      <c r="C300" s="65">
        <f>VLOOKUP(GroupVertices[[#This Row],[Vertex]], Vertices[], MATCH("ID", Vertices[#Headers], 0), FALSE)</f>
        <v>566</v>
      </c>
    </row>
    <row r="301" spans="1:3" x14ac:dyDescent="0.25">
      <c r="A301" s="65" t="s">
        <v>8717</v>
      </c>
      <c r="B301" s="71" t="s">
        <v>4481</v>
      </c>
      <c r="C301" s="65">
        <f>VLOOKUP(GroupVertices[[#This Row],[Vertex]], Vertices[], MATCH("ID", Vertices[#Headers], 0), FALSE)</f>
        <v>567</v>
      </c>
    </row>
    <row r="302" spans="1:3" x14ac:dyDescent="0.25">
      <c r="A302" s="65" t="s">
        <v>8717</v>
      </c>
      <c r="B302" s="71" t="s">
        <v>4482</v>
      </c>
      <c r="C302" s="65">
        <f>VLOOKUP(GroupVertices[[#This Row],[Vertex]], Vertices[], MATCH("ID", Vertices[#Headers], 0), FALSE)</f>
        <v>568</v>
      </c>
    </row>
    <row r="303" spans="1:3" x14ac:dyDescent="0.25">
      <c r="A303" s="65" t="s">
        <v>8717</v>
      </c>
      <c r="B303" s="71" t="s">
        <v>4483</v>
      </c>
      <c r="C303" s="65">
        <f>VLOOKUP(GroupVertices[[#This Row],[Vertex]], Vertices[], MATCH("ID", Vertices[#Headers], 0), FALSE)</f>
        <v>569</v>
      </c>
    </row>
    <row r="304" spans="1:3" x14ac:dyDescent="0.25">
      <c r="A304" s="65" t="s">
        <v>8717</v>
      </c>
      <c r="B304" s="71" t="s">
        <v>4484</v>
      </c>
      <c r="C304" s="65">
        <f>VLOOKUP(GroupVertices[[#This Row],[Vertex]], Vertices[], MATCH("ID", Vertices[#Headers], 0), FALSE)</f>
        <v>570</v>
      </c>
    </row>
    <row r="305" spans="1:3" x14ac:dyDescent="0.25">
      <c r="A305" s="65" t="s">
        <v>8717</v>
      </c>
      <c r="B305" s="71" t="s">
        <v>4485</v>
      </c>
      <c r="C305" s="65">
        <f>VLOOKUP(GroupVertices[[#This Row],[Vertex]], Vertices[], MATCH("ID", Vertices[#Headers], 0), FALSE)</f>
        <v>571</v>
      </c>
    </row>
    <row r="306" spans="1:3" x14ac:dyDescent="0.25">
      <c r="A306" s="65" t="s">
        <v>8717</v>
      </c>
      <c r="B306" s="71" t="s">
        <v>4486</v>
      </c>
      <c r="C306" s="65">
        <f>VLOOKUP(GroupVertices[[#This Row],[Vertex]], Vertices[], MATCH("ID", Vertices[#Headers], 0), FALSE)</f>
        <v>572</v>
      </c>
    </row>
    <row r="307" spans="1:3" x14ac:dyDescent="0.25">
      <c r="A307" s="65" t="s">
        <v>8717</v>
      </c>
      <c r="B307" s="71" t="s">
        <v>4487</v>
      </c>
      <c r="C307" s="65">
        <f>VLOOKUP(GroupVertices[[#This Row],[Vertex]], Vertices[], MATCH("ID", Vertices[#Headers], 0), FALSE)</f>
        <v>573</v>
      </c>
    </row>
    <row r="308" spans="1:3" x14ac:dyDescent="0.25">
      <c r="A308" s="65" t="s">
        <v>8717</v>
      </c>
      <c r="B308" s="71" t="s">
        <v>4488</v>
      </c>
      <c r="C308" s="65">
        <f>VLOOKUP(GroupVertices[[#This Row],[Vertex]], Vertices[], MATCH("ID", Vertices[#Headers], 0), FALSE)</f>
        <v>574</v>
      </c>
    </row>
    <row r="309" spans="1:3" x14ac:dyDescent="0.25">
      <c r="A309" s="65" t="s">
        <v>8717</v>
      </c>
      <c r="B309" s="71" t="s">
        <v>4489</v>
      </c>
      <c r="C309" s="65">
        <f>VLOOKUP(GroupVertices[[#This Row],[Vertex]], Vertices[], MATCH("ID", Vertices[#Headers], 0), FALSE)</f>
        <v>575</v>
      </c>
    </row>
    <row r="310" spans="1:3" x14ac:dyDescent="0.25">
      <c r="A310" s="65" t="s">
        <v>8717</v>
      </c>
      <c r="B310" s="71" t="s">
        <v>4490</v>
      </c>
      <c r="C310" s="65">
        <f>VLOOKUP(GroupVertices[[#This Row],[Vertex]], Vertices[], MATCH("ID", Vertices[#Headers], 0), FALSE)</f>
        <v>576</v>
      </c>
    </row>
    <row r="311" spans="1:3" x14ac:dyDescent="0.25">
      <c r="A311" s="65" t="s">
        <v>8717</v>
      </c>
      <c r="B311" s="71" t="s">
        <v>4491</v>
      </c>
      <c r="C311" s="65">
        <f>VLOOKUP(GroupVertices[[#This Row],[Vertex]], Vertices[], MATCH("ID", Vertices[#Headers], 0), FALSE)</f>
        <v>577</v>
      </c>
    </row>
    <row r="312" spans="1:3" x14ac:dyDescent="0.25">
      <c r="A312" s="65" t="s">
        <v>8717</v>
      </c>
      <c r="B312" s="71" t="s">
        <v>4492</v>
      </c>
      <c r="C312" s="65">
        <f>VLOOKUP(GroupVertices[[#This Row],[Vertex]], Vertices[], MATCH("ID", Vertices[#Headers], 0), FALSE)</f>
        <v>578</v>
      </c>
    </row>
    <row r="313" spans="1:3" x14ac:dyDescent="0.25">
      <c r="A313" s="65" t="s">
        <v>8717</v>
      </c>
      <c r="B313" s="71" t="s">
        <v>4493</v>
      </c>
      <c r="C313" s="65">
        <f>VLOOKUP(GroupVertices[[#This Row],[Vertex]], Vertices[], MATCH("ID", Vertices[#Headers], 0), FALSE)</f>
        <v>579</v>
      </c>
    </row>
    <row r="314" spans="1:3" x14ac:dyDescent="0.25">
      <c r="A314" s="65" t="s">
        <v>8717</v>
      </c>
      <c r="B314" s="71" t="s">
        <v>4614</v>
      </c>
      <c r="C314" s="65">
        <f>VLOOKUP(GroupVertices[[#This Row],[Vertex]], Vertices[], MATCH("ID", Vertices[#Headers], 0), FALSE)</f>
        <v>580</v>
      </c>
    </row>
    <row r="315" spans="1:3" x14ac:dyDescent="0.25">
      <c r="A315" s="65" t="s">
        <v>8717</v>
      </c>
      <c r="B315" s="71" t="s">
        <v>4495</v>
      </c>
      <c r="C315" s="65">
        <f>VLOOKUP(GroupVertices[[#This Row],[Vertex]], Vertices[], MATCH("ID", Vertices[#Headers], 0), FALSE)</f>
        <v>582</v>
      </c>
    </row>
    <row r="316" spans="1:3" x14ac:dyDescent="0.25">
      <c r="A316" s="65" t="s">
        <v>8717</v>
      </c>
      <c r="B316" s="71" t="s">
        <v>4615</v>
      </c>
      <c r="C316" s="65">
        <f>VLOOKUP(GroupVertices[[#This Row],[Vertex]], Vertices[], MATCH("ID", Vertices[#Headers], 0), FALSE)</f>
        <v>583</v>
      </c>
    </row>
    <row r="317" spans="1:3" x14ac:dyDescent="0.25">
      <c r="A317" s="65" t="s">
        <v>8717</v>
      </c>
      <c r="B317" s="71" t="s">
        <v>4496</v>
      </c>
      <c r="C317" s="65">
        <f>VLOOKUP(GroupVertices[[#This Row],[Vertex]], Vertices[], MATCH("ID", Vertices[#Headers], 0), FALSE)</f>
        <v>584</v>
      </c>
    </row>
    <row r="318" spans="1:3" x14ac:dyDescent="0.25">
      <c r="A318" s="65" t="s">
        <v>8717</v>
      </c>
      <c r="B318" s="71" t="s">
        <v>4497</v>
      </c>
      <c r="C318" s="65">
        <f>VLOOKUP(GroupVertices[[#This Row],[Vertex]], Vertices[], MATCH("ID", Vertices[#Headers], 0), FALSE)</f>
        <v>585</v>
      </c>
    </row>
    <row r="319" spans="1:3" x14ac:dyDescent="0.25">
      <c r="A319" s="65" t="s">
        <v>8717</v>
      </c>
      <c r="B319" s="71" t="s">
        <v>4498</v>
      </c>
      <c r="C319" s="65">
        <f>VLOOKUP(GroupVertices[[#This Row],[Vertex]], Vertices[], MATCH("ID", Vertices[#Headers], 0), FALSE)</f>
        <v>586</v>
      </c>
    </row>
    <row r="320" spans="1:3" x14ac:dyDescent="0.25">
      <c r="A320" s="65" t="s">
        <v>8717</v>
      </c>
      <c r="B320" s="71" t="s">
        <v>4499</v>
      </c>
      <c r="C320" s="65">
        <f>VLOOKUP(GroupVertices[[#This Row],[Vertex]], Vertices[], MATCH("ID", Vertices[#Headers], 0), FALSE)</f>
        <v>587</v>
      </c>
    </row>
    <row r="321" spans="1:3" x14ac:dyDescent="0.25">
      <c r="A321" s="65" t="s">
        <v>8717</v>
      </c>
      <c r="B321" s="71" t="s">
        <v>4501</v>
      </c>
      <c r="C321" s="65">
        <f>VLOOKUP(GroupVertices[[#This Row],[Vertex]], Vertices[], MATCH("ID", Vertices[#Headers], 0), FALSE)</f>
        <v>588</v>
      </c>
    </row>
    <row r="322" spans="1:3" x14ac:dyDescent="0.25">
      <c r="A322" s="65" t="s">
        <v>8717</v>
      </c>
      <c r="B322" s="71" t="s">
        <v>4502</v>
      </c>
      <c r="C322" s="65">
        <f>VLOOKUP(GroupVertices[[#This Row],[Vertex]], Vertices[], MATCH("ID", Vertices[#Headers], 0), FALSE)</f>
        <v>589</v>
      </c>
    </row>
    <row r="323" spans="1:3" x14ac:dyDescent="0.25">
      <c r="A323" s="65" t="s">
        <v>8717</v>
      </c>
      <c r="B323" s="71" t="s">
        <v>4591</v>
      </c>
      <c r="C323" s="65">
        <f>VLOOKUP(GroupVertices[[#This Row],[Vertex]], Vertices[], MATCH("ID", Vertices[#Headers], 0), FALSE)</f>
        <v>590</v>
      </c>
    </row>
    <row r="324" spans="1:3" x14ac:dyDescent="0.25">
      <c r="A324" s="65" t="s">
        <v>8717</v>
      </c>
      <c r="B324" s="71" t="s">
        <v>4504</v>
      </c>
      <c r="C324" s="65">
        <f>VLOOKUP(GroupVertices[[#This Row],[Vertex]], Vertices[], MATCH("ID", Vertices[#Headers], 0), FALSE)</f>
        <v>592</v>
      </c>
    </row>
    <row r="325" spans="1:3" x14ac:dyDescent="0.25">
      <c r="A325" s="65" t="s">
        <v>8717</v>
      </c>
      <c r="B325" s="71" t="s">
        <v>4503</v>
      </c>
      <c r="C325" s="65">
        <f>VLOOKUP(GroupVertices[[#This Row],[Vertex]], Vertices[], MATCH("ID", Vertices[#Headers], 0), FALSE)</f>
        <v>591</v>
      </c>
    </row>
    <row r="326" spans="1:3" x14ac:dyDescent="0.25">
      <c r="A326" s="65" t="s">
        <v>8717</v>
      </c>
      <c r="B326" s="71" t="s">
        <v>4505</v>
      </c>
      <c r="C326" s="65">
        <f>VLOOKUP(GroupVertices[[#This Row],[Vertex]], Vertices[], MATCH("ID", Vertices[#Headers], 0), FALSE)</f>
        <v>593</v>
      </c>
    </row>
    <row r="327" spans="1:3" x14ac:dyDescent="0.25">
      <c r="A327" s="65" t="s">
        <v>8717</v>
      </c>
      <c r="B327" s="71" t="s">
        <v>4506</v>
      </c>
      <c r="C327" s="65">
        <f>VLOOKUP(GroupVertices[[#This Row],[Vertex]], Vertices[], MATCH("ID", Vertices[#Headers], 0), FALSE)</f>
        <v>594</v>
      </c>
    </row>
    <row r="328" spans="1:3" x14ac:dyDescent="0.25">
      <c r="A328" s="65" t="s">
        <v>8717</v>
      </c>
      <c r="B328" s="71" t="s">
        <v>4616</v>
      </c>
      <c r="C328" s="65">
        <f>VLOOKUP(GroupVertices[[#This Row],[Vertex]], Vertices[], MATCH("ID", Vertices[#Headers], 0), FALSE)</f>
        <v>595</v>
      </c>
    </row>
    <row r="329" spans="1:3" x14ac:dyDescent="0.25">
      <c r="A329" s="65" t="s">
        <v>8717</v>
      </c>
      <c r="B329" s="71" t="s">
        <v>4617</v>
      </c>
      <c r="C329" s="65">
        <f>VLOOKUP(GroupVertices[[#This Row],[Vertex]], Vertices[], MATCH("ID", Vertices[#Headers], 0), FALSE)</f>
        <v>596</v>
      </c>
    </row>
    <row r="330" spans="1:3" x14ac:dyDescent="0.25">
      <c r="A330" s="65" t="s">
        <v>8717</v>
      </c>
      <c r="B330" s="71" t="s">
        <v>4618</v>
      </c>
      <c r="C330" s="65">
        <f>VLOOKUP(GroupVertices[[#This Row],[Vertex]], Vertices[], MATCH("ID", Vertices[#Headers], 0), FALSE)</f>
        <v>597</v>
      </c>
    </row>
    <row r="331" spans="1:3" x14ac:dyDescent="0.25">
      <c r="A331" s="65" t="s">
        <v>8717</v>
      </c>
      <c r="B331" s="71" t="s">
        <v>4619</v>
      </c>
      <c r="C331" s="65">
        <f>VLOOKUP(GroupVertices[[#This Row],[Vertex]], Vertices[], MATCH("ID", Vertices[#Headers], 0), FALSE)</f>
        <v>598</v>
      </c>
    </row>
    <row r="332" spans="1:3" x14ac:dyDescent="0.25">
      <c r="A332" s="65" t="s">
        <v>8717</v>
      </c>
      <c r="B332" s="71" t="s">
        <v>4620</v>
      </c>
      <c r="C332" s="65">
        <f>VLOOKUP(GroupVertices[[#This Row],[Vertex]], Vertices[], MATCH("ID", Vertices[#Headers], 0), FALSE)</f>
        <v>599</v>
      </c>
    </row>
    <row r="333" spans="1:3" x14ac:dyDescent="0.25">
      <c r="A333" s="65" t="s">
        <v>8717</v>
      </c>
      <c r="B333" s="71" t="s">
        <v>4621</v>
      </c>
      <c r="C333" s="65">
        <f>VLOOKUP(GroupVertices[[#This Row],[Vertex]], Vertices[], MATCH("ID", Vertices[#Headers], 0), FALSE)</f>
        <v>600</v>
      </c>
    </row>
    <row r="334" spans="1:3" x14ac:dyDescent="0.25">
      <c r="A334" s="65" t="s">
        <v>8717</v>
      </c>
      <c r="B334" s="71" t="s">
        <v>4508</v>
      </c>
      <c r="C334" s="65">
        <f>VLOOKUP(GroupVertices[[#This Row],[Vertex]], Vertices[], MATCH("ID", Vertices[#Headers], 0), FALSE)</f>
        <v>602</v>
      </c>
    </row>
    <row r="335" spans="1:3" x14ac:dyDescent="0.25">
      <c r="A335" s="65" t="s">
        <v>8717</v>
      </c>
      <c r="B335" s="71" t="s">
        <v>4622</v>
      </c>
      <c r="C335" s="65">
        <f>VLOOKUP(GroupVertices[[#This Row],[Vertex]], Vertices[], MATCH("ID", Vertices[#Headers], 0), FALSE)</f>
        <v>603</v>
      </c>
    </row>
    <row r="336" spans="1:3" x14ac:dyDescent="0.25">
      <c r="A336" s="65" t="s">
        <v>8717</v>
      </c>
      <c r="B336" s="71" t="s">
        <v>4623</v>
      </c>
      <c r="C336" s="65">
        <f>VLOOKUP(GroupVertices[[#This Row],[Vertex]], Vertices[], MATCH("ID", Vertices[#Headers], 0), FALSE)</f>
        <v>604</v>
      </c>
    </row>
    <row r="337" spans="1:3" x14ac:dyDescent="0.25">
      <c r="A337" s="65" t="s">
        <v>8717</v>
      </c>
      <c r="B337" s="71" t="s">
        <v>4509</v>
      </c>
      <c r="C337" s="65">
        <f>VLOOKUP(GroupVertices[[#This Row],[Vertex]], Vertices[], MATCH("ID", Vertices[#Headers], 0), FALSE)</f>
        <v>605</v>
      </c>
    </row>
    <row r="338" spans="1:3" x14ac:dyDescent="0.25">
      <c r="A338" s="65" t="s">
        <v>8717</v>
      </c>
      <c r="B338" s="71" t="s">
        <v>4624</v>
      </c>
      <c r="C338" s="65">
        <f>VLOOKUP(GroupVertices[[#This Row],[Vertex]], Vertices[], MATCH("ID", Vertices[#Headers], 0), FALSE)</f>
        <v>606</v>
      </c>
    </row>
    <row r="339" spans="1:3" x14ac:dyDescent="0.25">
      <c r="A339" s="65" t="s">
        <v>8717</v>
      </c>
      <c r="B339" s="71" t="s">
        <v>4510</v>
      </c>
      <c r="C339" s="65">
        <f>VLOOKUP(GroupVertices[[#This Row],[Vertex]], Vertices[], MATCH("ID", Vertices[#Headers], 0), FALSE)</f>
        <v>607</v>
      </c>
    </row>
    <row r="340" spans="1:3" x14ac:dyDescent="0.25">
      <c r="A340" s="65" t="s">
        <v>8717</v>
      </c>
      <c r="B340" s="71" t="s">
        <v>4511</v>
      </c>
      <c r="C340" s="65">
        <f>VLOOKUP(GroupVertices[[#This Row],[Vertex]], Vertices[], MATCH("ID", Vertices[#Headers], 0), FALSE)</f>
        <v>608</v>
      </c>
    </row>
    <row r="341" spans="1:3" x14ac:dyDescent="0.25">
      <c r="A341" s="65" t="s">
        <v>8717</v>
      </c>
      <c r="B341" s="71" t="s">
        <v>4625</v>
      </c>
      <c r="C341" s="65">
        <f>VLOOKUP(GroupVertices[[#This Row],[Vertex]], Vertices[], MATCH("ID", Vertices[#Headers], 0), FALSE)</f>
        <v>609</v>
      </c>
    </row>
    <row r="342" spans="1:3" x14ac:dyDescent="0.25">
      <c r="A342" s="65" t="s">
        <v>8717</v>
      </c>
      <c r="B342" s="71" t="s">
        <v>4568</v>
      </c>
      <c r="C342" s="65">
        <f>VLOOKUP(GroupVertices[[#This Row],[Vertex]], Vertices[], MATCH("ID", Vertices[#Headers], 0), FALSE)</f>
        <v>610</v>
      </c>
    </row>
    <row r="343" spans="1:3" x14ac:dyDescent="0.25">
      <c r="A343" s="65" t="s">
        <v>8717</v>
      </c>
      <c r="B343" s="71" t="s">
        <v>4512</v>
      </c>
      <c r="C343" s="65">
        <f>VLOOKUP(GroupVertices[[#This Row],[Vertex]], Vertices[], MATCH("ID", Vertices[#Headers], 0), FALSE)</f>
        <v>611</v>
      </c>
    </row>
    <row r="344" spans="1:3" x14ac:dyDescent="0.25">
      <c r="A344" s="65" t="s">
        <v>8717</v>
      </c>
      <c r="B344" s="71" t="s">
        <v>4513</v>
      </c>
      <c r="C344" s="65">
        <f>VLOOKUP(GroupVertices[[#This Row],[Vertex]], Vertices[], MATCH("ID", Vertices[#Headers], 0), FALSE)</f>
        <v>612</v>
      </c>
    </row>
    <row r="345" spans="1:3" x14ac:dyDescent="0.25">
      <c r="A345" s="65" t="s">
        <v>8717</v>
      </c>
      <c r="B345" s="71" t="s">
        <v>4514</v>
      </c>
      <c r="C345" s="65">
        <f>VLOOKUP(GroupVertices[[#This Row],[Vertex]], Vertices[], MATCH("ID", Vertices[#Headers], 0), FALSE)</f>
        <v>613</v>
      </c>
    </row>
    <row r="346" spans="1:3" x14ac:dyDescent="0.25">
      <c r="A346" s="65" t="s">
        <v>8717</v>
      </c>
      <c r="B346" s="71" t="s">
        <v>4516</v>
      </c>
      <c r="C346" s="65">
        <f>VLOOKUP(GroupVertices[[#This Row],[Vertex]], Vertices[], MATCH("ID", Vertices[#Headers], 0), FALSE)</f>
        <v>615</v>
      </c>
    </row>
    <row r="347" spans="1:3" x14ac:dyDescent="0.25">
      <c r="A347" s="65" t="s">
        <v>8717</v>
      </c>
      <c r="B347" s="71" t="s">
        <v>4518</v>
      </c>
      <c r="C347" s="65">
        <f>VLOOKUP(GroupVertices[[#This Row],[Vertex]], Vertices[], MATCH("ID", Vertices[#Headers], 0), FALSE)</f>
        <v>617</v>
      </c>
    </row>
    <row r="348" spans="1:3" x14ac:dyDescent="0.25">
      <c r="A348" s="65" t="s">
        <v>8717</v>
      </c>
      <c r="B348" s="71" t="s">
        <v>4519</v>
      </c>
      <c r="C348" s="65">
        <f>VLOOKUP(GroupVertices[[#This Row],[Vertex]], Vertices[], MATCH("ID", Vertices[#Headers], 0), FALSE)</f>
        <v>618</v>
      </c>
    </row>
    <row r="349" spans="1:3" x14ac:dyDescent="0.25">
      <c r="A349" s="65" t="s">
        <v>8717</v>
      </c>
      <c r="B349" s="71" t="s">
        <v>4520</v>
      </c>
      <c r="C349" s="65">
        <f>VLOOKUP(GroupVertices[[#This Row],[Vertex]], Vertices[], MATCH("ID", Vertices[#Headers], 0), FALSE)</f>
        <v>619</v>
      </c>
    </row>
    <row r="350" spans="1:3" x14ac:dyDescent="0.25">
      <c r="A350" s="65" t="s">
        <v>8717</v>
      </c>
      <c r="B350" s="71" t="s">
        <v>4521</v>
      </c>
      <c r="C350" s="65">
        <f>VLOOKUP(GroupVertices[[#This Row],[Vertex]], Vertices[], MATCH("ID", Vertices[#Headers], 0), FALSE)</f>
        <v>620</v>
      </c>
    </row>
    <row r="351" spans="1:3" x14ac:dyDescent="0.25">
      <c r="A351" s="65" t="s">
        <v>8717</v>
      </c>
      <c r="B351" s="71" t="s">
        <v>4522</v>
      </c>
      <c r="C351" s="65">
        <f>VLOOKUP(GroupVertices[[#This Row],[Vertex]], Vertices[], MATCH("ID", Vertices[#Headers], 0), FALSE)</f>
        <v>621</v>
      </c>
    </row>
    <row r="352" spans="1:3" x14ac:dyDescent="0.25">
      <c r="A352" s="65" t="s">
        <v>8717</v>
      </c>
      <c r="B352" s="71" t="s">
        <v>4523</v>
      </c>
      <c r="C352" s="65">
        <f>VLOOKUP(GroupVertices[[#This Row],[Vertex]], Vertices[], MATCH("ID", Vertices[#Headers], 0), FALSE)</f>
        <v>622</v>
      </c>
    </row>
    <row r="353" spans="1:3" x14ac:dyDescent="0.25">
      <c r="A353" s="65" t="s">
        <v>8717</v>
      </c>
      <c r="B353" s="71" t="s">
        <v>4524</v>
      </c>
      <c r="C353" s="65">
        <f>VLOOKUP(GroupVertices[[#This Row],[Vertex]], Vertices[], MATCH("ID", Vertices[#Headers], 0), FALSE)</f>
        <v>623</v>
      </c>
    </row>
    <row r="354" spans="1:3" x14ac:dyDescent="0.25">
      <c r="A354" s="65" t="s">
        <v>8717</v>
      </c>
      <c r="B354" s="71" t="s">
        <v>4525</v>
      </c>
      <c r="C354" s="65">
        <f>VLOOKUP(GroupVertices[[#This Row],[Vertex]], Vertices[], MATCH("ID", Vertices[#Headers], 0), FALSE)</f>
        <v>624</v>
      </c>
    </row>
    <row r="355" spans="1:3" x14ac:dyDescent="0.25">
      <c r="A355" s="65" t="s">
        <v>8717</v>
      </c>
      <c r="B355" s="71" t="s">
        <v>4526</v>
      </c>
      <c r="C355" s="65">
        <f>VLOOKUP(GroupVertices[[#This Row],[Vertex]], Vertices[], MATCH("ID", Vertices[#Headers], 0), FALSE)</f>
        <v>625</v>
      </c>
    </row>
    <row r="356" spans="1:3" x14ac:dyDescent="0.25">
      <c r="A356" s="65" t="s">
        <v>8717</v>
      </c>
      <c r="B356" s="71" t="s">
        <v>4527</v>
      </c>
      <c r="C356" s="65">
        <f>VLOOKUP(GroupVertices[[#This Row],[Vertex]], Vertices[], MATCH("ID", Vertices[#Headers], 0), FALSE)</f>
        <v>626</v>
      </c>
    </row>
    <row r="357" spans="1:3" x14ac:dyDescent="0.25">
      <c r="A357" s="65" t="s">
        <v>8717</v>
      </c>
      <c r="B357" s="71" t="s">
        <v>4528</v>
      </c>
      <c r="C357" s="65">
        <f>VLOOKUP(GroupVertices[[#This Row],[Vertex]], Vertices[], MATCH("ID", Vertices[#Headers], 0), FALSE)</f>
        <v>627</v>
      </c>
    </row>
    <row r="358" spans="1:3" x14ac:dyDescent="0.25">
      <c r="A358" s="65" t="s">
        <v>8717</v>
      </c>
      <c r="B358" s="71" t="s">
        <v>4529</v>
      </c>
      <c r="C358" s="65">
        <f>VLOOKUP(GroupVertices[[#This Row],[Vertex]], Vertices[], MATCH("ID", Vertices[#Headers], 0), FALSE)</f>
        <v>628</v>
      </c>
    </row>
    <row r="359" spans="1:3" x14ac:dyDescent="0.25">
      <c r="A359" s="65" t="s">
        <v>8717</v>
      </c>
      <c r="B359" s="71" t="s">
        <v>4530</v>
      </c>
      <c r="C359" s="65">
        <f>VLOOKUP(GroupVertices[[#This Row],[Vertex]], Vertices[], MATCH("ID", Vertices[#Headers], 0), FALSE)</f>
        <v>629</v>
      </c>
    </row>
    <row r="360" spans="1:3" x14ac:dyDescent="0.25">
      <c r="A360" s="65" t="s">
        <v>8717</v>
      </c>
      <c r="B360" s="71" t="s">
        <v>4531</v>
      </c>
      <c r="C360" s="65">
        <f>VLOOKUP(GroupVertices[[#This Row],[Vertex]], Vertices[], MATCH("ID", Vertices[#Headers], 0), FALSE)</f>
        <v>630</v>
      </c>
    </row>
    <row r="361" spans="1:3" x14ac:dyDescent="0.25">
      <c r="A361" s="65" t="s">
        <v>8717</v>
      </c>
      <c r="B361" s="71" t="s">
        <v>4532</v>
      </c>
      <c r="C361" s="65">
        <f>VLOOKUP(GroupVertices[[#This Row],[Vertex]], Vertices[], MATCH("ID", Vertices[#Headers], 0), FALSE)</f>
        <v>631</v>
      </c>
    </row>
    <row r="362" spans="1:3" x14ac:dyDescent="0.25">
      <c r="A362" s="65" t="s">
        <v>8717</v>
      </c>
      <c r="B362" s="71" t="s">
        <v>4533</v>
      </c>
      <c r="C362" s="65">
        <f>VLOOKUP(GroupVertices[[#This Row],[Vertex]], Vertices[], MATCH("ID", Vertices[#Headers], 0), FALSE)</f>
        <v>632</v>
      </c>
    </row>
    <row r="363" spans="1:3" x14ac:dyDescent="0.25">
      <c r="A363" s="65" t="s">
        <v>8717</v>
      </c>
      <c r="B363" s="71" t="s">
        <v>4534</v>
      </c>
      <c r="C363" s="65">
        <f>VLOOKUP(GroupVertices[[#This Row],[Vertex]], Vertices[], MATCH("ID", Vertices[#Headers], 0), FALSE)</f>
        <v>633</v>
      </c>
    </row>
    <row r="364" spans="1:3" x14ac:dyDescent="0.25">
      <c r="A364" s="65" t="s">
        <v>8717</v>
      </c>
      <c r="B364" s="71" t="s">
        <v>4535</v>
      </c>
      <c r="C364" s="65">
        <f>VLOOKUP(GroupVertices[[#This Row],[Vertex]], Vertices[], MATCH("ID", Vertices[#Headers], 0), FALSE)</f>
        <v>634</v>
      </c>
    </row>
    <row r="365" spans="1:3" x14ac:dyDescent="0.25">
      <c r="A365" s="65" t="s">
        <v>8717</v>
      </c>
      <c r="B365" s="71" t="s">
        <v>4536</v>
      </c>
      <c r="C365" s="65">
        <f>VLOOKUP(GroupVertices[[#This Row],[Vertex]], Vertices[], MATCH("ID", Vertices[#Headers], 0), FALSE)</f>
        <v>635</v>
      </c>
    </row>
    <row r="366" spans="1:3" x14ac:dyDescent="0.25">
      <c r="A366" s="65" t="s">
        <v>8717</v>
      </c>
      <c r="B366" s="71" t="s">
        <v>4537</v>
      </c>
      <c r="C366" s="65">
        <f>VLOOKUP(GroupVertices[[#This Row],[Vertex]], Vertices[], MATCH("ID", Vertices[#Headers], 0), FALSE)</f>
        <v>636</v>
      </c>
    </row>
    <row r="367" spans="1:3" x14ac:dyDescent="0.25">
      <c r="A367" s="65" t="s">
        <v>8717</v>
      </c>
      <c r="B367" s="71" t="s">
        <v>4538</v>
      </c>
      <c r="C367" s="65">
        <f>VLOOKUP(GroupVertices[[#This Row],[Vertex]], Vertices[], MATCH("ID", Vertices[#Headers], 0), FALSE)</f>
        <v>637</v>
      </c>
    </row>
    <row r="368" spans="1:3" x14ac:dyDescent="0.25">
      <c r="A368" s="65" t="s">
        <v>8717</v>
      </c>
      <c r="B368" s="71" t="s">
        <v>4539</v>
      </c>
      <c r="C368" s="65">
        <f>VLOOKUP(GroupVertices[[#This Row],[Vertex]], Vertices[], MATCH("ID", Vertices[#Headers], 0), FALSE)</f>
        <v>638</v>
      </c>
    </row>
    <row r="369" spans="1:3" x14ac:dyDescent="0.25">
      <c r="A369" s="65" t="s">
        <v>8717</v>
      </c>
      <c r="B369" s="71" t="s">
        <v>4543</v>
      </c>
      <c r="C369" s="65">
        <f>VLOOKUP(GroupVertices[[#This Row],[Vertex]], Vertices[], MATCH("ID", Vertices[#Headers], 0), FALSE)</f>
        <v>642</v>
      </c>
    </row>
    <row r="370" spans="1:3" x14ac:dyDescent="0.25">
      <c r="A370" s="65" t="s">
        <v>8717</v>
      </c>
      <c r="B370" s="71" t="s">
        <v>4626</v>
      </c>
      <c r="C370" s="65">
        <f>VLOOKUP(GroupVertices[[#This Row],[Vertex]], Vertices[], MATCH("ID", Vertices[#Headers], 0), FALSE)</f>
        <v>643</v>
      </c>
    </row>
    <row r="371" spans="1:3" x14ac:dyDescent="0.25">
      <c r="A371" s="65" t="s">
        <v>8717</v>
      </c>
      <c r="B371" s="71" t="s">
        <v>4544</v>
      </c>
      <c r="C371" s="65">
        <f>VLOOKUP(GroupVertices[[#This Row],[Vertex]], Vertices[], MATCH("ID", Vertices[#Headers], 0), FALSE)</f>
        <v>644</v>
      </c>
    </row>
    <row r="372" spans="1:3" x14ac:dyDescent="0.25">
      <c r="A372" s="65" t="s">
        <v>8717</v>
      </c>
      <c r="B372" s="71" t="s">
        <v>4627</v>
      </c>
      <c r="C372" s="65">
        <f>VLOOKUP(GroupVertices[[#This Row],[Vertex]], Vertices[], MATCH("ID", Vertices[#Headers], 0), FALSE)</f>
        <v>645</v>
      </c>
    </row>
    <row r="373" spans="1:3" x14ac:dyDescent="0.25">
      <c r="A373" s="65" t="s">
        <v>8717</v>
      </c>
      <c r="B373" s="71" t="s">
        <v>4628</v>
      </c>
      <c r="C373" s="65">
        <f>VLOOKUP(GroupVertices[[#This Row],[Vertex]], Vertices[], MATCH("ID", Vertices[#Headers], 0), FALSE)</f>
        <v>646</v>
      </c>
    </row>
    <row r="374" spans="1:3" x14ac:dyDescent="0.25">
      <c r="A374" s="65" t="s">
        <v>8717</v>
      </c>
      <c r="B374" s="71" t="s">
        <v>4545</v>
      </c>
      <c r="C374" s="65">
        <f>VLOOKUP(GroupVertices[[#This Row],[Vertex]], Vertices[], MATCH("ID", Vertices[#Headers], 0), FALSE)</f>
        <v>647</v>
      </c>
    </row>
    <row r="375" spans="1:3" x14ac:dyDescent="0.25">
      <c r="A375" s="65" t="s">
        <v>8717</v>
      </c>
      <c r="B375" s="71" t="s">
        <v>4629</v>
      </c>
      <c r="C375" s="65">
        <f>VLOOKUP(GroupVertices[[#This Row],[Vertex]], Vertices[], MATCH("ID", Vertices[#Headers], 0), FALSE)</f>
        <v>648</v>
      </c>
    </row>
    <row r="376" spans="1:3" x14ac:dyDescent="0.25">
      <c r="A376" s="65" t="s">
        <v>8717</v>
      </c>
      <c r="B376" s="71" t="s">
        <v>4546</v>
      </c>
      <c r="C376" s="65">
        <f>VLOOKUP(GroupVertices[[#This Row],[Vertex]], Vertices[], MATCH("ID", Vertices[#Headers], 0), FALSE)</f>
        <v>649</v>
      </c>
    </row>
    <row r="377" spans="1:3" x14ac:dyDescent="0.25">
      <c r="A377" s="65" t="s">
        <v>8717</v>
      </c>
      <c r="B377" s="71" t="s">
        <v>4549</v>
      </c>
      <c r="C377" s="65">
        <f>VLOOKUP(GroupVertices[[#This Row],[Vertex]], Vertices[], MATCH("ID", Vertices[#Headers], 0), FALSE)</f>
        <v>652</v>
      </c>
    </row>
    <row r="378" spans="1:3" x14ac:dyDescent="0.25">
      <c r="A378" s="65" t="s">
        <v>8717</v>
      </c>
      <c r="B378" s="71" t="s">
        <v>4580</v>
      </c>
      <c r="C378" s="65">
        <f>VLOOKUP(GroupVertices[[#This Row],[Vertex]], Vertices[], MATCH("ID", Vertices[#Headers], 0), FALSE)</f>
        <v>653</v>
      </c>
    </row>
    <row r="379" spans="1:3" x14ac:dyDescent="0.25">
      <c r="A379" s="65" t="s">
        <v>8717</v>
      </c>
      <c r="B379" s="71" t="s">
        <v>4550</v>
      </c>
      <c r="C379" s="65">
        <f>VLOOKUP(GroupVertices[[#This Row],[Vertex]], Vertices[], MATCH("ID", Vertices[#Headers], 0), FALSE)</f>
        <v>654</v>
      </c>
    </row>
    <row r="380" spans="1:3" x14ac:dyDescent="0.25">
      <c r="A380" s="65" t="s">
        <v>8717</v>
      </c>
      <c r="B380" s="71" t="s">
        <v>4551</v>
      </c>
      <c r="C380" s="65">
        <f>VLOOKUP(GroupVertices[[#This Row],[Vertex]], Vertices[], MATCH("ID", Vertices[#Headers], 0), FALSE)</f>
        <v>655</v>
      </c>
    </row>
    <row r="381" spans="1:3" x14ac:dyDescent="0.25">
      <c r="A381" s="65" t="s">
        <v>8717</v>
      </c>
      <c r="B381" s="71" t="s">
        <v>4553</v>
      </c>
      <c r="C381" s="65">
        <f>VLOOKUP(GroupVertices[[#This Row],[Vertex]], Vertices[], MATCH("ID", Vertices[#Headers], 0), FALSE)</f>
        <v>657</v>
      </c>
    </row>
    <row r="382" spans="1:3" x14ac:dyDescent="0.25">
      <c r="A382" s="65" t="s">
        <v>8717</v>
      </c>
      <c r="B382" s="71" t="s">
        <v>4630</v>
      </c>
      <c r="C382" s="65">
        <f>VLOOKUP(GroupVertices[[#This Row],[Vertex]], Vertices[], MATCH("ID", Vertices[#Headers], 0), FALSE)</f>
        <v>658</v>
      </c>
    </row>
    <row r="383" spans="1:3" x14ac:dyDescent="0.25">
      <c r="A383" s="65" t="s">
        <v>8717</v>
      </c>
      <c r="B383" s="71" t="s">
        <v>4554</v>
      </c>
      <c r="C383" s="65">
        <f>VLOOKUP(GroupVertices[[#This Row],[Vertex]], Vertices[], MATCH("ID", Vertices[#Headers], 0), FALSE)</f>
        <v>659</v>
      </c>
    </row>
    <row r="384" spans="1:3" x14ac:dyDescent="0.25">
      <c r="A384" s="65" t="s">
        <v>8717</v>
      </c>
      <c r="B384" s="71" t="s">
        <v>4555</v>
      </c>
      <c r="C384" s="65">
        <f>VLOOKUP(GroupVertices[[#This Row],[Vertex]], Vertices[], MATCH("ID", Vertices[#Headers], 0), FALSE)</f>
        <v>660</v>
      </c>
    </row>
    <row r="385" spans="1:3" x14ac:dyDescent="0.25">
      <c r="A385" s="65" t="s">
        <v>8717</v>
      </c>
      <c r="B385" s="71" t="s">
        <v>4556</v>
      </c>
      <c r="C385" s="65">
        <f>VLOOKUP(GroupVertices[[#This Row],[Vertex]], Vertices[], MATCH("ID", Vertices[#Headers], 0), FALSE)</f>
        <v>661</v>
      </c>
    </row>
    <row r="386" spans="1:3" x14ac:dyDescent="0.25">
      <c r="A386" s="65" t="s">
        <v>8717</v>
      </c>
      <c r="B386" s="71" t="s">
        <v>4631</v>
      </c>
      <c r="C386" s="65">
        <f>VLOOKUP(GroupVertices[[#This Row],[Vertex]], Vertices[], MATCH("ID", Vertices[#Headers], 0), FALSE)</f>
        <v>662</v>
      </c>
    </row>
    <row r="387" spans="1:3" x14ac:dyDescent="0.25">
      <c r="A387" s="65" t="s">
        <v>8717</v>
      </c>
      <c r="B387" s="71" t="s">
        <v>4557</v>
      </c>
      <c r="C387" s="65">
        <f>VLOOKUP(GroupVertices[[#This Row],[Vertex]], Vertices[], MATCH("ID", Vertices[#Headers], 0), FALSE)</f>
        <v>663</v>
      </c>
    </row>
    <row r="388" spans="1:3" x14ac:dyDescent="0.25">
      <c r="A388" s="65" t="s">
        <v>8717</v>
      </c>
      <c r="B388" s="71" t="s">
        <v>4558</v>
      </c>
      <c r="C388" s="65">
        <f>VLOOKUP(GroupVertices[[#This Row],[Vertex]], Vertices[], MATCH("ID", Vertices[#Headers], 0), FALSE)</f>
        <v>664</v>
      </c>
    </row>
    <row r="389" spans="1:3" x14ac:dyDescent="0.25">
      <c r="A389" s="65" t="s">
        <v>8717</v>
      </c>
      <c r="B389" s="71" t="s">
        <v>4559</v>
      </c>
      <c r="C389" s="65">
        <f>VLOOKUP(GroupVertices[[#This Row],[Vertex]], Vertices[], MATCH("ID", Vertices[#Headers], 0), FALSE)</f>
        <v>665</v>
      </c>
    </row>
    <row r="390" spans="1:3" x14ac:dyDescent="0.25">
      <c r="A390" s="65" t="s">
        <v>8717</v>
      </c>
      <c r="B390" s="71" t="s">
        <v>4632</v>
      </c>
      <c r="C390" s="65">
        <f>VLOOKUP(GroupVertices[[#This Row],[Vertex]], Vertices[], MATCH("ID", Vertices[#Headers], 0), FALSE)</f>
        <v>666</v>
      </c>
    </row>
    <row r="391" spans="1:3" x14ac:dyDescent="0.25">
      <c r="A391" s="65" t="s">
        <v>8717</v>
      </c>
      <c r="B391" s="71" t="s">
        <v>4560</v>
      </c>
      <c r="C391" s="65">
        <f>VLOOKUP(GroupVertices[[#This Row],[Vertex]], Vertices[], MATCH("ID", Vertices[#Headers], 0), FALSE)</f>
        <v>667</v>
      </c>
    </row>
    <row r="392" spans="1:3" x14ac:dyDescent="0.25">
      <c r="A392" s="65" t="s">
        <v>8717</v>
      </c>
      <c r="B392" s="71" t="s">
        <v>4633</v>
      </c>
      <c r="C392" s="65">
        <f>VLOOKUP(GroupVertices[[#This Row],[Vertex]], Vertices[], MATCH("ID", Vertices[#Headers], 0), FALSE)</f>
        <v>668</v>
      </c>
    </row>
    <row r="393" spans="1:3" x14ac:dyDescent="0.25">
      <c r="A393" s="65" t="s">
        <v>8717</v>
      </c>
      <c r="B393" s="71" t="s">
        <v>4561</v>
      </c>
      <c r="C393" s="65">
        <f>VLOOKUP(GroupVertices[[#This Row],[Vertex]], Vertices[], MATCH("ID", Vertices[#Headers], 0), FALSE)</f>
        <v>669</v>
      </c>
    </row>
    <row r="394" spans="1:3" x14ac:dyDescent="0.25">
      <c r="A394" s="65" t="s">
        <v>8717</v>
      </c>
      <c r="B394" s="71" t="s">
        <v>4562</v>
      </c>
      <c r="C394" s="65">
        <f>VLOOKUP(GroupVertices[[#This Row],[Vertex]], Vertices[], MATCH("ID", Vertices[#Headers], 0), FALSE)</f>
        <v>670</v>
      </c>
    </row>
    <row r="395" spans="1:3" x14ac:dyDescent="0.25">
      <c r="A395" s="65" t="s">
        <v>8717</v>
      </c>
      <c r="B395" s="71" t="s">
        <v>4563</v>
      </c>
      <c r="C395" s="65">
        <f>VLOOKUP(GroupVertices[[#This Row],[Vertex]], Vertices[], MATCH("ID", Vertices[#Headers], 0), FALSE)</f>
        <v>671</v>
      </c>
    </row>
    <row r="396" spans="1:3" x14ac:dyDescent="0.25">
      <c r="A396" s="65" t="s">
        <v>8717</v>
      </c>
      <c r="B396" s="71" t="s">
        <v>4634</v>
      </c>
      <c r="C396" s="65">
        <f>VLOOKUP(GroupVertices[[#This Row],[Vertex]], Vertices[], MATCH("ID", Vertices[#Headers], 0), FALSE)</f>
        <v>672</v>
      </c>
    </row>
    <row r="397" spans="1:3" x14ac:dyDescent="0.25">
      <c r="A397" s="65" t="s">
        <v>8717</v>
      </c>
      <c r="B397" s="71" t="s">
        <v>4564</v>
      </c>
      <c r="C397" s="65">
        <f>VLOOKUP(GroupVertices[[#This Row],[Vertex]], Vertices[], MATCH("ID", Vertices[#Headers], 0), FALSE)</f>
        <v>673</v>
      </c>
    </row>
    <row r="398" spans="1:3" x14ac:dyDescent="0.25">
      <c r="A398" s="65" t="s">
        <v>8717</v>
      </c>
      <c r="B398" s="71" t="s">
        <v>4635</v>
      </c>
      <c r="C398" s="65">
        <f>VLOOKUP(GroupVertices[[#This Row],[Vertex]], Vertices[], MATCH("ID", Vertices[#Headers], 0), FALSE)</f>
        <v>674</v>
      </c>
    </row>
    <row r="399" spans="1:3" x14ac:dyDescent="0.25">
      <c r="A399" s="65" t="s">
        <v>8717</v>
      </c>
      <c r="B399" s="71" t="s">
        <v>4566</v>
      </c>
      <c r="C399" s="65">
        <f>VLOOKUP(GroupVertices[[#This Row],[Vertex]], Vertices[], MATCH("ID", Vertices[#Headers], 0), FALSE)</f>
        <v>675</v>
      </c>
    </row>
    <row r="400" spans="1:3" x14ac:dyDescent="0.25">
      <c r="A400" s="65" t="s">
        <v>8717</v>
      </c>
      <c r="B400" s="71" t="s">
        <v>4567</v>
      </c>
      <c r="C400" s="65">
        <f>VLOOKUP(GroupVertices[[#This Row],[Vertex]], Vertices[], MATCH("ID", Vertices[#Headers], 0), FALSE)</f>
        <v>676</v>
      </c>
    </row>
    <row r="401" spans="1:3" x14ac:dyDescent="0.25">
      <c r="A401" s="65" t="s">
        <v>8717</v>
      </c>
      <c r="B401" s="71" t="s">
        <v>4569</v>
      </c>
      <c r="C401" s="65">
        <f>VLOOKUP(GroupVertices[[#This Row],[Vertex]], Vertices[], MATCH("ID", Vertices[#Headers], 0), FALSE)</f>
        <v>678</v>
      </c>
    </row>
    <row r="402" spans="1:3" x14ac:dyDescent="0.25">
      <c r="A402" s="65" t="s">
        <v>8717</v>
      </c>
      <c r="B402" s="71" t="s">
        <v>4570</v>
      </c>
      <c r="C402" s="65">
        <f>VLOOKUP(GroupVertices[[#This Row],[Vertex]], Vertices[], MATCH("ID", Vertices[#Headers], 0), FALSE)</f>
        <v>679</v>
      </c>
    </row>
    <row r="403" spans="1:3" x14ac:dyDescent="0.25">
      <c r="A403" s="65" t="s">
        <v>8717</v>
      </c>
      <c r="B403" s="71" t="s">
        <v>4571</v>
      </c>
      <c r="C403" s="65">
        <f>VLOOKUP(GroupVertices[[#This Row],[Vertex]], Vertices[], MATCH("ID", Vertices[#Headers], 0), FALSE)</f>
        <v>680</v>
      </c>
    </row>
    <row r="404" spans="1:3" x14ac:dyDescent="0.25">
      <c r="A404" s="65" t="s">
        <v>8717</v>
      </c>
      <c r="B404" s="71" t="s">
        <v>4573</v>
      </c>
      <c r="C404" s="65">
        <f>VLOOKUP(GroupVertices[[#This Row],[Vertex]], Vertices[], MATCH("ID", Vertices[#Headers], 0), FALSE)</f>
        <v>683</v>
      </c>
    </row>
    <row r="405" spans="1:3" x14ac:dyDescent="0.25">
      <c r="A405" s="65" t="s">
        <v>8717</v>
      </c>
      <c r="B405" s="71" t="s">
        <v>4574</v>
      </c>
      <c r="C405" s="65">
        <f>VLOOKUP(GroupVertices[[#This Row],[Vertex]], Vertices[], MATCH("ID", Vertices[#Headers], 0), FALSE)</f>
        <v>684</v>
      </c>
    </row>
    <row r="406" spans="1:3" x14ac:dyDescent="0.25">
      <c r="A406" s="65" t="s">
        <v>8717</v>
      </c>
      <c r="B406" s="71" t="s">
        <v>4575</v>
      </c>
      <c r="C406" s="65">
        <f>VLOOKUP(GroupVertices[[#This Row],[Vertex]], Vertices[], MATCH("ID", Vertices[#Headers], 0), FALSE)</f>
        <v>685</v>
      </c>
    </row>
    <row r="407" spans="1:3" x14ac:dyDescent="0.25">
      <c r="A407" s="65" t="s">
        <v>8717</v>
      </c>
      <c r="B407" s="71" t="s">
        <v>4638</v>
      </c>
      <c r="C407" s="65">
        <f>VLOOKUP(GroupVertices[[#This Row],[Vertex]], Vertices[], MATCH("ID", Vertices[#Headers], 0), FALSE)</f>
        <v>686</v>
      </c>
    </row>
    <row r="408" spans="1:3" x14ac:dyDescent="0.25">
      <c r="A408" s="65" t="s">
        <v>8717</v>
      </c>
      <c r="B408" s="71" t="s">
        <v>4639</v>
      </c>
      <c r="C408" s="65">
        <f>VLOOKUP(GroupVertices[[#This Row],[Vertex]], Vertices[], MATCH("ID", Vertices[#Headers], 0), FALSE)</f>
        <v>687</v>
      </c>
    </row>
    <row r="409" spans="1:3" x14ac:dyDescent="0.25">
      <c r="A409" s="65" t="s">
        <v>8717</v>
      </c>
      <c r="B409" s="71" t="s">
        <v>4640</v>
      </c>
      <c r="C409" s="65">
        <f>VLOOKUP(GroupVertices[[#This Row],[Vertex]], Vertices[], MATCH("ID", Vertices[#Headers], 0), FALSE)</f>
        <v>688</v>
      </c>
    </row>
    <row r="410" spans="1:3" x14ac:dyDescent="0.25">
      <c r="A410" s="65" t="s">
        <v>8717</v>
      </c>
      <c r="B410" s="71" t="s">
        <v>4577</v>
      </c>
      <c r="C410" s="65">
        <f>VLOOKUP(GroupVertices[[#This Row],[Vertex]], Vertices[], MATCH("ID", Vertices[#Headers], 0), FALSE)</f>
        <v>690</v>
      </c>
    </row>
    <row r="411" spans="1:3" x14ac:dyDescent="0.25">
      <c r="A411" s="65" t="s">
        <v>8717</v>
      </c>
      <c r="B411" s="71" t="s">
        <v>4578</v>
      </c>
      <c r="C411" s="65">
        <f>VLOOKUP(GroupVertices[[#This Row],[Vertex]], Vertices[], MATCH("ID", Vertices[#Headers], 0), FALSE)</f>
        <v>691</v>
      </c>
    </row>
    <row r="412" spans="1:3" x14ac:dyDescent="0.25">
      <c r="A412" s="65" t="s">
        <v>8717</v>
      </c>
      <c r="B412" s="71" t="s">
        <v>4579</v>
      </c>
      <c r="C412" s="65">
        <f>VLOOKUP(GroupVertices[[#This Row],[Vertex]], Vertices[], MATCH("ID", Vertices[#Headers], 0), FALSE)</f>
        <v>692</v>
      </c>
    </row>
    <row r="413" spans="1:3" x14ac:dyDescent="0.25">
      <c r="A413" s="65" t="s">
        <v>8717</v>
      </c>
      <c r="B413" s="71" t="s">
        <v>4581</v>
      </c>
      <c r="C413" s="65">
        <f>VLOOKUP(GroupVertices[[#This Row],[Vertex]], Vertices[], MATCH("ID", Vertices[#Headers], 0), FALSE)</f>
        <v>693</v>
      </c>
    </row>
    <row r="414" spans="1:3" x14ac:dyDescent="0.25">
      <c r="A414" s="65" t="s">
        <v>8717</v>
      </c>
      <c r="B414" s="71" t="s">
        <v>4582</v>
      </c>
      <c r="C414" s="65">
        <f>VLOOKUP(GroupVertices[[#This Row],[Vertex]], Vertices[], MATCH("ID", Vertices[#Headers], 0), FALSE)</f>
        <v>694</v>
      </c>
    </row>
    <row r="415" spans="1:3" x14ac:dyDescent="0.25">
      <c r="A415" s="65" t="s">
        <v>8717</v>
      </c>
      <c r="B415" s="71" t="s">
        <v>4583</v>
      </c>
      <c r="C415" s="65">
        <f>VLOOKUP(GroupVertices[[#This Row],[Vertex]], Vertices[], MATCH("ID", Vertices[#Headers], 0), FALSE)</f>
        <v>695</v>
      </c>
    </row>
    <row r="416" spans="1:3" x14ac:dyDescent="0.25">
      <c r="A416" s="65" t="s">
        <v>8717</v>
      </c>
      <c r="B416" s="71" t="s">
        <v>4584</v>
      </c>
      <c r="C416" s="65">
        <f>VLOOKUP(GroupVertices[[#This Row],[Vertex]], Vertices[], MATCH("ID", Vertices[#Headers], 0), FALSE)</f>
        <v>696</v>
      </c>
    </row>
    <row r="417" spans="1:3" x14ac:dyDescent="0.25">
      <c r="A417" s="65" t="s">
        <v>8717</v>
      </c>
      <c r="B417" s="71" t="s">
        <v>4585</v>
      </c>
      <c r="C417" s="65">
        <f>VLOOKUP(GroupVertices[[#This Row],[Vertex]], Vertices[], MATCH("ID", Vertices[#Headers], 0), FALSE)</f>
        <v>697</v>
      </c>
    </row>
    <row r="418" spans="1:3" x14ac:dyDescent="0.25">
      <c r="A418" s="65" t="s">
        <v>8717</v>
      </c>
      <c r="B418" s="71" t="s">
        <v>4586</v>
      </c>
      <c r="C418" s="65">
        <f>VLOOKUP(GroupVertices[[#This Row],[Vertex]], Vertices[], MATCH("ID", Vertices[#Headers], 0), FALSE)</f>
        <v>698</v>
      </c>
    </row>
    <row r="419" spans="1:3" x14ac:dyDescent="0.25">
      <c r="A419" s="65" t="s">
        <v>8717</v>
      </c>
      <c r="B419" s="71" t="s">
        <v>4641</v>
      </c>
      <c r="C419" s="65">
        <f>VLOOKUP(GroupVertices[[#This Row],[Vertex]], Vertices[], MATCH("ID", Vertices[#Headers], 0), FALSE)</f>
        <v>699</v>
      </c>
    </row>
    <row r="420" spans="1:3" x14ac:dyDescent="0.25">
      <c r="A420" s="65" t="s">
        <v>8717</v>
      </c>
      <c r="B420" s="71" t="s">
        <v>4587</v>
      </c>
      <c r="C420" s="65">
        <f>VLOOKUP(GroupVertices[[#This Row],[Vertex]], Vertices[], MATCH("ID", Vertices[#Headers], 0), FALSE)</f>
        <v>700</v>
      </c>
    </row>
    <row r="421" spans="1:3" x14ac:dyDescent="0.25">
      <c r="A421" s="65" t="s">
        <v>8717</v>
      </c>
      <c r="B421" s="71" t="s">
        <v>4588</v>
      </c>
      <c r="C421" s="65">
        <f>VLOOKUP(GroupVertices[[#This Row],[Vertex]], Vertices[], MATCH("ID", Vertices[#Headers], 0), FALSE)</f>
        <v>701</v>
      </c>
    </row>
    <row r="422" spans="1:3" x14ac:dyDescent="0.25">
      <c r="A422" s="65" t="s">
        <v>8717</v>
      </c>
      <c r="B422" s="71" t="s">
        <v>4642</v>
      </c>
      <c r="C422" s="65">
        <f>VLOOKUP(GroupVertices[[#This Row],[Vertex]], Vertices[], MATCH("ID", Vertices[#Headers], 0), FALSE)</f>
        <v>702</v>
      </c>
    </row>
    <row r="423" spans="1:3" x14ac:dyDescent="0.25">
      <c r="A423" s="65" t="s">
        <v>8717</v>
      </c>
      <c r="B423" s="71" t="s">
        <v>4643</v>
      </c>
      <c r="C423" s="65">
        <f>VLOOKUP(GroupVertices[[#This Row],[Vertex]], Vertices[], MATCH("ID", Vertices[#Headers], 0), FALSE)</f>
        <v>703</v>
      </c>
    </row>
    <row r="424" spans="1:3" x14ac:dyDescent="0.25">
      <c r="A424" s="65" t="s">
        <v>8717</v>
      </c>
      <c r="B424" s="71" t="s">
        <v>4589</v>
      </c>
      <c r="C424" s="65">
        <f>VLOOKUP(GroupVertices[[#This Row],[Vertex]], Vertices[], MATCH("ID", Vertices[#Headers], 0), FALSE)</f>
        <v>704</v>
      </c>
    </row>
    <row r="425" spans="1:3" x14ac:dyDescent="0.25">
      <c r="A425" s="65" t="s">
        <v>8717</v>
      </c>
      <c r="B425" s="71" t="s">
        <v>4592</v>
      </c>
      <c r="C425" s="65">
        <f>VLOOKUP(GroupVertices[[#This Row],[Vertex]], Vertices[], MATCH("ID", Vertices[#Headers], 0), FALSE)</f>
        <v>706</v>
      </c>
    </row>
    <row r="426" spans="1:3" x14ac:dyDescent="0.25">
      <c r="A426" s="65" t="s">
        <v>8717</v>
      </c>
      <c r="B426" s="71" t="s">
        <v>4593</v>
      </c>
      <c r="C426" s="65">
        <f>VLOOKUP(GroupVertices[[#This Row],[Vertex]], Vertices[], MATCH("ID", Vertices[#Headers], 0), FALSE)</f>
        <v>707</v>
      </c>
    </row>
    <row r="427" spans="1:3" x14ac:dyDescent="0.25">
      <c r="A427" s="65" t="s">
        <v>8717</v>
      </c>
      <c r="B427" s="71" t="s">
        <v>4595</v>
      </c>
      <c r="C427" s="65">
        <f>VLOOKUP(GroupVertices[[#This Row],[Vertex]], Vertices[], MATCH("ID", Vertices[#Headers], 0), FALSE)</f>
        <v>709</v>
      </c>
    </row>
    <row r="428" spans="1:3" x14ac:dyDescent="0.25">
      <c r="A428" s="65" t="s">
        <v>8717</v>
      </c>
      <c r="B428" s="71" t="s">
        <v>4596</v>
      </c>
      <c r="C428" s="65">
        <f>VLOOKUP(GroupVertices[[#This Row],[Vertex]], Vertices[], MATCH("ID", Vertices[#Headers], 0), FALSE)</f>
        <v>710</v>
      </c>
    </row>
    <row r="429" spans="1:3" x14ac:dyDescent="0.25">
      <c r="A429" s="65" t="s">
        <v>8717</v>
      </c>
      <c r="B429" s="71" t="s">
        <v>4597</v>
      </c>
      <c r="C429" s="65">
        <f>VLOOKUP(GroupVertices[[#This Row],[Vertex]], Vertices[], MATCH("ID", Vertices[#Headers], 0), FALSE)</f>
        <v>711</v>
      </c>
    </row>
    <row r="430" spans="1:3" x14ac:dyDescent="0.25">
      <c r="A430" s="65" t="s">
        <v>8717</v>
      </c>
      <c r="B430" s="71" t="s">
        <v>4598</v>
      </c>
      <c r="C430" s="65">
        <f>VLOOKUP(GroupVertices[[#This Row],[Vertex]], Vertices[], MATCH("ID", Vertices[#Headers], 0), FALSE)</f>
        <v>712</v>
      </c>
    </row>
    <row r="431" spans="1:3" x14ac:dyDescent="0.25">
      <c r="A431" s="65" t="s">
        <v>8717</v>
      </c>
      <c r="B431" s="71" t="s">
        <v>4601</v>
      </c>
      <c r="C431" s="65">
        <f>VLOOKUP(GroupVertices[[#This Row],[Vertex]], Vertices[], MATCH("ID", Vertices[#Headers], 0), FALSE)</f>
        <v>715</v>
      </c>
    </row>
    <row r="432" spans="1:3" x14ac:dyDescent="0.25">
      <c r="A432" s="65" t="s">
        <v>8717</v>
      </c>
      <c r="B432" s="71" t="s">
        <v>4605</v>
      </c>
      <c r="C432" s="65">
        <f>VLOOKUP(GroupVertices[[#This Row],[Vertex]], Vertices[], MATCH("ID", Vertices[#Headers], 0), FALSE)</f>
        <v>719</v>
      </c>
    </row>
    <row r="433" spans="1:3" x14ac:dyDescent="0.25">
      <c r="A433" s="65" t="s">
        <v>8716</v>
      </c>
      <c r="B433" s="71" t="s">
        <v>217</v>
      </c>
      <c r="C433" s="65">
        <f>VLOOKUP(GroupVertices[[#This Row],[Vertex]], Vertices[], MATCH("ID", Vertices[#Headers], 0), FALSE)</f>
        <v>7</v>
      </c>
    </row>
    <row r="434" spans="1:3" x14ac:dyDescent="0.25">
      <c r="A434" s="65" t="s">
        <v>8716</v>
      </c>
      <c r="B434" s="71" t="s">
        <v>220</v>
      </c>
      <c r="C434" s="65">
        <f>VLOOKUP(GroupVertices[[#This Row],[Vertex]], Vertices[], MATCH("ID", Vertices[#Headers], 0), FALSE)</f>
        <v>11</v>
      </c>
    </row>
    <row r="435" spans="1:3" x14ac:dyDescent="0.25">
      <c r="A435" s="65" t="s">
        <v>8716</v>
      </c>
      <c r="B435" s="71" t="s">
        <v>222</v>
      </c>
      <c r="C435" s="65">
        <f>VLOOKUP(GroupVertices[[#This Row],[Vertex]], Vertices[], MATCH("ID", Vertices[#Headers], 0), FALSE)</f>
        <v>12</v>
      </c>
    </row>
    <row r="436" spans="1:3" x14ac:dyDescent="0.25">
      <c r="A436" s="65" t="s">
        <v>8716</v>
      </c>
      <c r="B436" s="71" t="s">
        <v>224</v>
      </c>
      <c r="C436" s="65">
        <f>VLOOKUP(GroupVertices[[#This Row],[Vertex]], Vertices[], MATCH("ID", Vertices[#Headers], 0), FALSE)</f>
        <v>14</v>
      </c>
    </row>
    <row r="437" spans="1:3" x14ac:dyDescent="0.25">
      <c r="A437" s="65" t="s">
        <v>8716</v>
      </c>
      <c r="B437" s="71" t="s">
        <v>230</v>
      </c>
      <c r="C437" s="65">
        <f>VLOOKUP(GroupVertices[[#This Row],[Vertex]], Vertices[], MATCH("ID", Vertices[#Headers], 0), FALSE)</f>
        <v>16</v>
      </c>
    </row>
    <row r="438" spans="1:3" x14ac:dyDescent="0.25">
      <c r="A438" s="65" t="s">
        <v>8716</v>
      </c>
      <c r="B438" s="71" t="s">
        <v>225</v>
      </c>
      <c r="C438" s="65">
        <f>VLOOKUP(GroupVertices[[#This Row],[Vertex]], Vertices[], MATCH("ID", Vertices[#Headers], 0), FALSE)</f>
        <v>17</v>
      </c>
    </row>
    <row r="439" spans="1:3" x14ac:dyDescent="0.25">
      <c r="A439" s="65" t="s">
        <v>8716</v>
      </c>
      <c r="B439" s="71" t="s">
        <v>2455</v>
      </c>
      <c r="C439" s="65">
        <f>VLOOKUP(GroupVertices[[#This Row],[Vertex]], Vertices[], MATCH("ID", Vertices[#Headers], 0), FALSE)</f>
        <v>202</v>
      </c>
    </row>
    <row r="440" spans="1:3" x14ac:dyDescent="0.25">
      <c r="A440" s="65" t="s">
        <v>8716</v>
      </c>
      <c r="B440" s="71" t="s">
        <v>2456</v>
      </c>
      <c r="C440" s="65">
        <f>VLOOKUP(GroupVertices[[#This Row],[Vertex]], Vertices[], MATCH("ID", Vertices[#Headers], 0), FALSE)</f>
        <v>203</v>
      </c>
    </row>
    <row r="441" spans="1:3" x14ac:dyDescent="0.25">
      <c r="A441" s="65" t="s">
        <v>8716</v>
      </c>
      <c r="B441" s="71" t="s">
        <v>2458</v>
      </c>
      <c r="C441" s="65">
        <f>VLOOKUP(GroupVertices[[#This Row],[Vertex]], Vertices[], MATCH("ID", Vertices[#Headers], 0), FALSE)</f>
        <v>205</v>
      </c>
    </row>
    <row r="442" spans="1:3" x14ac:dyDescent="0.25">
      <c r="A442" s="65" t="s">
        <v>8716</v>
      </c>
      <c r="B442" s="71" t="s">
        <v>2459</v>
      </c>
      <c r="C442" s="65">
        <f>VLOOKUP(GroupVertices[[#This Row],[Vertex]], Vertices[], MATCH("ID", Vertices[#Headers], 0), FALSE)</f>
        <v>206</v>
      </c>
    </row>
    <row r="443" spans="1:3" x14ac:dyDescent="0.25">
      <c r="A443" s="65" t="s">
        <v>8716</v>
      </c>
      <c r="B443" s="71" t="s">
        <v>2462</v>
      </c>
      <c r="C443" s="65">
        <f>VLOOKUP(GroupVertices[[#This Row],[Vertex]], Vertices[], MATCH("ID", Vertices[#Headers], 0), FALSE)</f>
        <v>209</v>
      </c>
    </row>
    <row r="444" spans="1:3" x14ac:dyDescent="0.25">
      <c r="A444" s="65" t="s">
        <v>8716</v>
      </c>
      <c r="B444" s="71" t="s">
        <v>2463</v>
      </c>
      <c r="C444" s="65">
        <f>VLOOKUP(GroupVertices[[#This Row],[Vertex]], Vertices[], MATCH("ID", Vertices[#Headers], 0), FALSE)</f>
        <v>210</v>
      </c>
    </row>
    <row r="445" spans="1:3" x14ac:dyDescent="0.25">
      <c r="A445" s="65" t="s">
        <v>8716</v>
      </c>
      <c r="B445" s="71" t="s">
        <v>214</v>
      </c>
      <c r="C445" s="65">
        <f>VLOOKUP(GroupVertices[[#This Row],[Vertex]], Vertices[], MATCH("ID", Vertices[#Headers], 0), FALSE)</f>
        <v>212</v>
      </c>
    </row>
    <row r="446" spans="1:3" x14ac:dyDescent="0.25">
      <c r="A446" s="65" t="s">
        <v>8716</v>
      </c>
      <c r="B446" s="71" t="s">
        <v>2539</v>
      </c>
      <c r="C446" s="65">
        <f>VLOOKUP(GroupVertices[[#This Row],[Vertex]], Vertices[], MATCH("ID", Vertices[#Headers], 0), FALSE)</f>
        <v>213</v>
      </c>
    </row>
    <row r="447" spans="1:3" x14ac:dyDescent="0.25">
      <c r="A447" s="65" t="s">
        <v>8716</v>
      </c>
      <c r="B447" s="71" t="s">
        <v>2546</v>
      </c>
      <c r="C447" s="65">
        <f>VLOOKUP(GroupVertices[[#This Row],[Vertex]], Vertices[], MATCH("ID", Vertices[#Headers], 0), FALSE)</f>
        <v>214</v>
      </c>
    </row>
    <row r="448" spans="1:3" x14ac:dyDescent="0.25">
      <c r="A448" s="65" t="s">
        <v>8716</v>
      </c>
      <c r="B448" s="71" t="s">
        <v>2540</v>
      </c>
      <c r="C448" s="65">
        <f>VLOOKUP(GroupVertices[[#This Row],[Vertex]], Vertices[], MATCH("ID", Vertices[#Headers], 0), FALSE)</f>
        <v>215</v>
      </c>
    </row>
    <row r="449" spans="1:3" x14ac:dyDescent="0.25">
      <c r="A449" s="65" t="s">
        <v>8716</v>
      </c>
      <c r="B449" s="71" t="s">
        <v>2541</v>
      </c>
      <c r="C449" s="65">
        <f>VLOOKUP(GroupVertices[[#This Row],[Vertex]], Vertices[], MATCH("ID", Vertices[#Headers], 0), FALSE)</f>
        <v>216</v>
      </c>
    </row>
    <row r="450" spans="1:3" x14ac:dyDescent="0.25">
      <c r="A450" s="65" t="s">
        <v>8716</v>
      </c>
      <c r="B450" s="71" t="s">
        <v>2549</v>
      </c>
      <c r="C450" s="65">
        <f>VLOOKUP(GroupVertices[[#This Row],[Vertex]], Vertices[], MATCH("ID", Vertices[#Headers], 0), FALSE)</f>
        <v>217</v>
      </c>
    </row>
    <row r="451" spans="1:3" x14ac:dyDescent="0.25">
      <c r="A451" s="65" t="s">
        <v>8716</v>
      </c>
      <c r="B451" s="71" t="s">
        <v>2542</v>
      </c>
      <c r="C451" s="65">
        <f>VLOOKUP(GroupVertices[[#This Row],[Vertex]], Vertices[], MATCH("ID", Vertices[#Headers], 0), FALSE)</f>
        <v>218</v>
      </c>
    </row>
    <row r="452" spans="1:3" x14ac:dyDescent="0.25">
      <c r="A452" s="65" t="s">
        <v>8716</v>
      </c>
      <c r="B452" s="71" t="s">
        <v>2543</v>
      </c>
      <c r="C452" s="65">
        <f>VLOOKUP(GroupVertices[[#This Row],[Vertex]], Vertices[], MATCH("ID", Vertices[#Headers], 0), FALSE)</f>
        <v>219</v>
      </c>
    </row>
    <row r="453" spans="1:3" x14ac:dyDescent="0.25">
      <c r="A453" s="65" t="s">
        <v>8716</v>
      </c>
      <c r="B453" s="71" t="s">
        <v>2548</v>
      </c>
      <c r="C453" s="65">
        <f>VLOOKUP(GroupVertices[[#This Row],[Vertex]], Vertices[], MATCH("ID", Vertices[#Headers], 0), FALSE)</f>
        <v>223</v>
      </c>
    </row>
    <row r="454" spans="1:3" x14ac:dyDescent="0.25">
      <c r="A454" s="65" t="s">
        <v>8716</v>
      </c>
      <c r="B454" s="71" t="s">
        <v>2550</v>
      </c>
      <c r="C454" s="65">
        <f>VLOOKUP(GroupVertices[[#This Row],[Vertex]], Vertices[], MATCH("ID", Vertices[#Headers], 0), FALSE)</f>
        <v>224</v>
      </c>
    </row>
    <row r="455" spans="1:3" x14ac:dyDescent="0.25">
      <c r="A455" s="65" t="s">
        <v>8716</v>
      </c>
      <c r="B455" s="71" t="s">
        <v>3761</v>
      </c>
      <c r="C455" s="65">
        <f>VLOOKUP(GroupVertices[[#This Row],[Vertex]], Vertices[], MATCH("ID", Vertices[#Headers], 0), FALSE)</f>
        <v>310</v>
      </c>
    </row>
    <row r="456" spans="1:3" x14ac:dyDescent="0.25">
      <c r="A456" s="65" t="s">
        <v>8716</v>
      </c>
      <c r="B456" s="71" t="s">
        <v>3765</v>
      </c>
      <c r="C456" s="65">
        <f>VLOOKUP(GroupVertices[[#This Row],[Vertex]], Vertices[], MATCH("ID", Vertices[#Headers], 0), FALSE)</f>
        <v>311</v>
      </c>
    </row>
    <row r="457" spans="1:3" x14ac:dyDescent="0.25">
      <c r="A457" s="65" t="s">
        <v>8716</v>
      </c>
      <c r="B457" s="71" t="s">
        <v>3762</v>
      </c>
      <c r="C457" s="65">
        <f>VLOOKUP(GroupVertices[[#This Row],[Vertex]], Vertices[], MATCH("ID", Vertices[#Headers], 0), FALSE)</f>
        <v>312</v>
      </c>
    </row>
    <row r="458" spans="1:3" x14ac:dyDescent="0.25">
      <c r="A458" s="65" t="s">
        <v>8716</v>
      </c>
      <c r="B458" s="71" t="s">
        <v>3766</v>
      </c>
      <c r="C458" s="65">
        <f>VLOOKUP(GroupVertices[[#This Row],[Vertex]], Vertices[], MATCH("ID", Vertices[#Headers], 0), FALSE)</f>
        <v>313</v>
      </c>
    </row>
    <row r="459" spans="1:3" x14ac:dyDescent="0.25">
      <c r="A459" s="65" t="s">
        <v>8716</v>
      </c>
      <c r="B459" s="71" t="s">
        <v>3763</v>
      </c>
      <c r="C459" s="65">
        <f>VLOOKUP(GroupVertices[[#This Row],[Vertex]], Vertices[], MATCH("ID", Vertices[#Headers], 0), FALSE)</f>
        <v>314</v>
      </c>
    </row>
    <row r="460" spans="1:3" x14ac:dyDescent="0.25">
      <c r="A460" s="65" t="s">
        <v>8716</v>
      </c>
      <c r="B460" s="71" t="s">
        <v>3764</v>
      </c>
      <c r="C460" s="65">
        <f>VLOOKUP(GroupVertices[[#This Row],[Vertex]], Vertices[], MATCH("ID", Vertices[#Headers], 0), FALSE)</f>
        <v>315</v>
      </c>
    </row>
    <row r="461" spans="1:3" x14ac:dyDescent="0.25">
      <c r="A461" s="65" t="s">
        <v>8716</v>
      </c>
      <c r="B461" s="71" t="s">
        <v>3833</v>
      </c>
      <c r="C461" s="65">
        <f>VLOOKUP(GroupVertices[[#This Row],[Vertex]], Vertices[], MATCH("ID", Vertices[#Headers], 0), FALSE)</f>
        <v>316</v>
      </c>
    </row>
    <row r="462" spans="1:3" x14ac:dyDescent="0.25">
      <c r="A462" s="65" t="s">
        <v>8716</v>
      </c>
      <c r="B462" s="71" t="s">
        <v>3835</v>
      </c>
      <c r="C462" s="65">
        <f>VLOOKUP(GroupVertices[[#This Row],[Vertex]], Vertices[], MATCH("ID", Vertices[#Headers], 0), FALSE)</f>
        <v>318</v>
      </c>
    </row>
    <row r="463" spans="1:3" x14ac:dyDescent="0.25">
      <c r="A463" s="65" t="s">
        <v>8716</v>
      </c>
      <c r="B463" s="71" t="s">
        <v>3836</v>
      </c>
      <c r="C463" s="65">
        <f>VLOOKUP(GroupVertices[[#This Row],[Vertex]], Vertices[], MATCH("ID", Vertices[#Headers], 0), FALSE)</f>
        <v>320</v>
      </c>
    </row>
    <row r="464" spans="1:3" x14ac:dyDescent="0.25">
      <c r="A464" s="65" t="s">
        <v>8716</v>
      </c>
      <c r="B464" s="71" t="s">
        <v>3837</v>
      </c>
      <c r="C464" s="65">
        <f>VLOOKUP(GroupVertices[[#This Row],[Vertex]], Vertices[], MATCH("ID", Vertices[#Headers], 0), FALSE)</f>
        <v>321</v>
      </c>
    </row>
    <row r="465" spans="1:3" x14ac:dyDescent="0.25">
      <c r="A465" s="65" t="s">
        <v>8716</v>
      </c>
      <c r="B465" s="71" t="s">
        <v>3839</v>
      </c>
      <c r="C465" s="65">
        <f>VLOOKUP(GroupVertices[[#This Row],[Vertex]], Vertices[], MATCH("ID", Vertices[#Headers], 0), FALSE)</f>
        <v>323</v>
      </c>
    </row>
    <row r="466" spans="1:3" x14ac:dyDescent="0.25">
      <c r="A466" s="65" t="s">
        <v>8716</v>
      </c>
      <c r="B466" s="71" t="s">
        <v>3838</v>
      </c>
      <c r="C466" s="65">
        <f>VLOOKUP(GroupVertices[[#This Row],[Vertex]], Vertices[], MATCH("ID", Vertices[#Headers], 0), FALSE)</f>
        <v>322</v>
      </c>
    </row>
    <row r="467" spans="1:3" x14ac:dyDescent="0.25">
      <c r="A467" s="65" t="s">
        <v>8716</v>
      </c>
      <c r="B467" s="71" t="s">
        <v>7895</v>
      </c>
      <c r="C467" s="65">
        <f>VLOOKUP(GroupVertices[[#This Row],[Vertex]], Vertices[], MATCH("ID", Vertices[#Headers], 0), FALSE)</f>
        <v>729</v>
      </c>
    </row>
    <row r="468" spans="1:3" x14ac:dyDescent="0.25">
      <c r="A468" s="65" t="s">
        <v>8716</v>
      </c>
      <c r="B468" s="71" t="s">
        <v>7896</v>
      </c>
      <c r="C468" s="65">
        <f>VLOOKUP(GroupVertices[[#This Row],[Vertex]], Vertices[], MATCH("ID", Vertices[#Headers], 0), FALSE)</f>
        <v>730</v>
      </c>
    </row>
    <row r="469" spans="1:3" x14ac:dyDescent="0.25">
      <c r="A469" s="65" t="s">
        <v>8716</v>
      </c>
      <c r="B469" s="71" t="s">
        <v>7897</v>
      </c>
      <c r="C469" s="65">
        <f>VLOOKUP(GroupVertices[[#This Row],[Vertex]], Vertices[], MATCH("ID", Vertices[#Headers], 0), FALSE)</f>
        <v>731</v>
      </c>
    </row>
    <row r="470" spans="1:3" x14ac:dyDescent="0.25">
      <c r="A470" s="65" t="s">
        <v>8716</v>
      </c>
      <c r="B470" s="71" t="s">
        <v>7941</v>
      </c>
      <c r="C470" s="65">
        <f>VLOOKUP(GroupVertices[[#This Row],[Vertex]], Vertices[], MATCH("ID", Vertices[#Headers], 0), FALSE)</f>
        <v>733</v>
      </c>
    </row>
    <row r="471" spans="1:3" x14ac:dyDescent="0.25">
      <c r="A471" s="65" t="s">
        <v>8716</v>
      </c>
      <c r="B471" s="71" t="s">
        <v>7942</v>
      </c>
      <c r="C471" s="65">
        <f>VLOOKUP(GroupVertices[[#This Row],[Vertex]], Vertices[], MATCH("ID", Vertices[#Headers], 0), FALSE)</f>
        <v>734</v>
      </c>
    </row>
    <row r="472" spans="1:3" x14ac:dyDescent="0.25">
      <c r="A472" s="65" t="s">
        <v>8716</v>
      </c>
      <c r="B472" s="71" t="s">
        <v>7943</v>
      </c>
      <c r="C472" s="65">
        <f>VLOOKUP(GroupVertices[[#This Row],[Vertex]], Vertices[], MATCH("ID", Vertices[#Headers], 0), FALSE)</f>
        <v>735</v>
      </c>
    </row>
    <row r="473" spans="1:3" x14ac:dyDescent="0.25">
      <c r="A473" s="65" t="s">
        <v>8716</v>
      </c>
      <c r="B473" s="71" t="s">
        <v>7944</v>
      </c>
      <c r="C473" s="65">
        <f>VLOOKUP(GroupVertices[[#This Row],[Vertex]], Vertices[], MATCH("ID", Vertices[#Headers], 0), FALSE)</f>
        <v>736</v>
      </c>
    </row>
    <row r="474" spans="1:3" x14ac:dyDescent="0.25">
      <c r="A474" s="65" t="s">
        <v>8716</v>
      </c>
      <c r="B474" s="71" t="s">
        <v>7898</v>
      </c>
      <c r="C474" s="65">
        <f>VLOOKUP(GroupVertices[[#This Row],[Vertex]], Vertices[], MATCH("ID", Vertices[#Headers], 0), FALSE)</f>
        <v>737</v>
      </c>
    </row>
    <row r="475" spans="1:3" x14ac:dyDescent="0.25">
      <c r="A475" s="65" t="s">
        <v>8716</v>
      </c>
      <c r="B475" s="71" t="s">
        <v>7945</v>
      </c>
      <c r="C475" s="65">
        <f>VLOOKUP(GroupVertices[[#This Row],[Vertex]], Vertices[], MATCH("ID", Vertices[#Headers], 0), FALSE)</f>
        <v>738</v>
      </c>
    </row>
    <row r="476" spans="1:3" x14ac:dyDescent="0.25">
      <c r="A476" s="65" t="s">
        <v>8716</v>
      </c>
      <c r="B476" s="71" t="s">
        <v>7899</v>
      </c>
      <c r="C476" s="65">
        <f>VLOOKUP(GroupVertices[[#This Row],[Vertex]], Vertices[], MATCH("ID", Vertices[#Headers], 0), FALSE)</f>
        <v>739</v>
      </c>
    </row>
    <row r="477" spans="1:3" x14ac:dyDescent="0.25">
      <c r="A477" s="65" t="s">
        <v>8716</v>
      </c>
      <c r="B477" s="71" t="s">
        <v>7900</v>
      </c>
      <c r="C477" s="65">
        <f>VLOOKUP(GroupVertices[[#This Row],[Vertex]], Vertices[], MATCH("ID", Vertices[#Headers], 0), FALSE)</f>
        <v>740</v>
      </c>
    </row>
    <row r="478" spans="1:3" x14ac:dyDescent="0.25">
      <c r="A478" s="65" t="s">
        <v>8716</v>
      </c>
      <c r="B478" s="71" t="s">
        <v>7901</v>
      </c>
      <c r="C478" s="65">
        <f>VLOOKUP(GroupVertices[[#This Row],[Vertex]], Vertices[], MATCH("ID", Vertices[#Headers], 0), FALSE)</f>
        <v>741</v>
      </c>
    </row>
    <row r="479" spans="1:3" x14ac:dyDescent="0.25">
      <c r="A479" s="65" t="s">
        <v>8716</v>
      </c>
      <c r="B479" s="71" t="s">
        <v>7902</v>
      </c>
      <c r="C479" s="65">
        <f>VLOOKUP(GroupVertices[[#This Row],[Vertex]], Vertices[], MATCH("ID", Vertices[#Headers], 0), FALSE)</f>
        <v>742</v>
      </c>
    </row>
    <row r="480" spans="1:3" x14ac:dyDescent="0.25">
      <c r="A480" s="65" t="s">
        <v>8716</v>
      </c>
      <c r="B480" s="71" t="s">
        <v>7946</v>
      </c>
      <c r="C480" s="65">
        <f>VLOOKUP(GroupVertices[[#This Row],[Vertex]], Vertices[], MATCH("ID", Vertices[#Headers], 0), FALSE)</f>
        <v>743</v>
      </c>
    </row>
    <row r="481" spans="1:3" x14ac:dyDescent="0.25">
      <c r="A481" s="65" t="s">
        <v>8716</v>
      </c>
      <c r="B481" s="71" t="s">
        <v>7947</v>
      </c>
      <c r="C481" s="65">
        <f>VLOOKUP(GroupVertices[[#This Row],[Vertex]], Vertices[], MATCH("ID", Vertices[#Headers], 0), FALSE)</f>
        <v>744</v>
      </c>
    </row>
    <row r="482" spans="1:3" x14ac:dyDescent="0.25">
      <c r="A482" s="65" t="s">
        <v>8716</v>
      </c>
      <c r="B482" s="71" t="s">
        <v>7903</v>
      </c>
      <c r="C482" s="65">
        <f>VLOOKUP(GroupVertices[[#This Row],[Vertex]], Vertices[], MATCH("ID", Vertices[#Headers], 0), FALSE)</f>
        <v>745</v>
      </c>
    </row>
    <row r="483" spans="1:3" x14ac:dyDescent="0.25">
      <c r="A483" s="65" t="s">
        <v>8716</v>
      </c>
      <c r="B483" s="71" t="s">
        <v>7904</v>
      </c>
      <c r="C483" s="65">
        <f>VLOOKUP(GroupVertices[[#This Row],[Vertex]], Vertices[], MATCH("ID", Vertices[#Headers], 0), FALSE)</f>
        <v>746</v>
      </c>
    </row>
    <row r="484" spans="1:3" x14ac:dyDescent="0.25">
      <c r="A484" s="65" t="s">
        <v>8716</v>
      </c>
      <c r="B484" s="71" t="s">
        <v>7948</v>
      </c>
      <c r="C484" s="65">
        <f>VLOOKUP(GroupVertices[[#This Row],[Vertex]], Vertices[], MATCH("ID", Vertices[#Headers], 0), FALSE)</f>
        <v>747</v>
      </c>
    </row>
    <row r="485" spans="1:3" x14ac:dyDescent="0.25">
      <c r="A485" s="65" t="s">
        <v>8716</v>
      </c>
      <c r="B485" s="71" t="s">
        <v>7905</v>
      </c>
      <c r="C485" s="65">
        <f>VLOOKUP(GroupVertices[[#This Row],[Vertex]], Vertices[], MATCH("ID", Vertices[#Headers], 0), FALSE)</f>
        <v>748</v>
      </c>
    </row>
    <row r="486" spans="1:3" x14ac:dyDescent="0.25">
      <c r="A486" s="65" t="s">
        <v>8716</v>
      </c>
      <c r="B486" s="71" t="s">
        <v>7906</v>
      </c>
      <c r="C486" s="65">
        <f>VLOOKUP(GroupVertices[[#This Row],[Vertex]], Vertices[], MATCH("ID", Vertices[#Headers], 0), FALSE)</f>
        <v>749</v>
      </c>
    </row>
    <row r="487" spans="1:3" x14ac:dyDescent="0.25">
      <c r="A487" s="65" t="s">
        <v>8716</v>
      </c>
      <c r="B487" s="71" t="s">
        <v>7908</v>
      </c>
      <c r="C487" s="65">
        <f>VLOOKUP(GroupVertices[[#This Row],[Vertex]], Vertices[], MATCH("ID", Vertices[#Headers], 0), FALSE)</f>
        <v>751</v>
      </c>
    </row>
    <row r="488" spans="1:3" x14ac:dyDescent="0.25">
      <c r="A488" s="65" t="s">
        <v>8716</v>
      </c>
      <c r="B488" s="71" t="s">
        <v>7907</v>
      </c>
      <c r="C488" s="65">
        <f>VLOOKUP(GroupVertices[[#This Row],[Vertex]], Vertices[], MATCH("ID", Vertices[#Headers], 0), FALSE)</f>
        <v>750</v>
      </c>
    </row>
    <row r="489" spans="1:3" x14ac:dyDescent="0.25">
      <c r="A489" s="65" t="s">
        <v>8716</v>
      </c>
      <c r="B489" s="71" t="s">
        <v>7909</v>
      </c>
      <c r="C489" s="65">
        <f>VLOOKUP(GroupVertices[[#This Row],[Vertex]], Vertices[], MATCH("ID", Vertices[#Headers], 0), FALSE)</f>
        <v>752</v>
      </c>
    </row>
    <row r="490" spans="1:3" x14ac:dyDescent="0.25">
      <c r="A490" s="65" t="s">
        <v>8716</v>
      </c>
      <c r="B490" s="71" t="s">
        <v>7949</v>
      </c>
      <c r="C490" s="65">
        <f>VLOOKUP(GroupVertices[[#This Row],[Vertex]], Vertices[], MATCH("ID", Vertices[#Headers], 0), FALSE)</f>
        <v>753</v>
      </c>
    </row>
    <row r="491" spans="1:3" x14ac:dyDescent="0.25">
      <c r="A491" s="65" t="s">
        <v>8716</v>
      </c>
      <c r="B491" s="71" t="s">
        <v>7953</v>
      </c>
      <c r="C491" s="65">
        <f>VLOOKUP(GroupVertices[[#This Row],[Vertex]], Vertices[], MATCH("ID", Vertices[#Headers], 0), FALSE)</f>
        <v>757</v>
      </c>
    </row>
    <row r="492" spans="1:3" x14ac:dyDescent="0.25">
      <c r="A492" s="65" t="s">
        <v>8716</v>
      </c>
      <c r="B492" s="71" t="s">
        <v>7910</v>
      </c>
      <c r="C492" s="65">
        <f>VLOOKUP(GroupVertices[[#This Row],[Vertex]], Vertices[], MATCH("ID", Vertices[#Headers], 0), FALSE)</f>
        <v>758</v>
      </c>
    </row>
    <row r="493" spans="1:3" x14ac:dyDescent="0.25">
      <c r="A493" s="65" t="s">
        <v>8716</v>
      </c>
      <c r="B493" s="71" t="s">
        <v>7954</v>
      </c>
      <c r="C493" s="65">
        <f>VLOOKUP(GroupVertices[[#This Row],[Vertex]], Vertices[], MATCH("ID", Vertices[#Headers], 0), FALSE)</f>
        <v>759</v>
      </c>
    </row>
    <row r="494" spans="1:3" x14ac:dyDescent="0.25">
      <c r="A494" s="65" t="s">
        <v>8716</v>
      </c>
      <c r="B494" s="71" t="s">
        <v>7911</v>
      </c>
      <c r="C494" s="65">
        <f>VLOOKUP(GroupVertices[[#This Row],[Vertex]], Vertices[], MATCH("ID", Vertices[#Headers], 0), FALSE)</f>
        <v>760</v>
      </c>
    </row>
    <row r="495" spans="1:3" x14ac:dyDescent="0.25">
      <c r="A495" s="65" t="s">
        <v>8716</v>
      </c>
      <c r="B495" s="71" t="s">
        <v>7955</v>
      </c>
      <c r="C495" s="65">
        <f>VLOOKUP(GroupVertices[[#This Row],[Vertex]], Vertices[], MATCH("ID", Vertices[#Headers], 0), FALSE)</f>
        <v>761</v>
      </c>
    </row>
    <row r="496" spans="1:3" x14ac:dyDescent="0.25">
      <c r="A496" s="65" t="s">
        <v>8716</v>
      </c>
      <c r="B496" s="71" t="s">
        <v>7912</v>
      </c>
      <c r="C496" s="65">
        <f>VLOOKUP(GroupVertices[[#This Row],[Vertex]], Vertices[], MATCH("ID", Vertices[#Headers], 0), FALSE)</f>
        <v>762</v>
      </c>
    </row>
    <row r="497" spans="1:3" x14ac:dyDescent="0.25">
      <c r="A497" s="65" t="s">
        <v>8716</v>
      </c>
      <c r="B497" s="71" t="s">
        <v>7956</v>
      </c>
      <c r="C497" s="65">
        <f>VLOOKUP(GroupVertices[[#This Row],[Vertex]], Vertices[], MATCH("ID", Vertices[#Headers], 0), FALSE)</f>
        <v>763</v>
      </c>
    </row>
    <row r="498" spans="1:3" x14ac:dyDescent="0.25">
      <c r="A498" s="65" t="s">
        <v>8716</v>
      </c>
      <c r="B498" s="71" t="s">
        <v>7957</v>
      </c>
      <c r="C498" s="65">
        <f>VLOOKUP(GroupVertices[[#This Row],[Vertex]], Vertices[], MATCH("ID", Vertices[#Headers], 0), FALSE)</f>
        <v>764</v>
      </c>
    </row>
    <row r="499" spans="1:3" x14ac:dyDescent="0.25">
      <c r="A499" s="65" t="s">
        <v>8716</v>
      </c>
      <c r="B499" s="71" t="s">
        <v>7913</v>
      </c>
      <c r="C499" s="65">
        <f>VLOOKUP(GroupVertices[[#This Row],[Vertex]], Vertices[], MATCH("ID", Vertices[#Headers], 0), FALSE)</f>
        <v>765</v>
      </c>
    </row>
    <row r="500" spans="1:3" x14ac:dyDescent="0.25">
      <c r="A500" s="65" t="s">
        <v>8716</v>
      </c>
      <c r="B500" s="71" t="s">
        <v>7914</v>
      </c>
      <c r="C500" s="65">
        <f>VLOOKUP(GroupVertices[[#This Row],[Vertex]], Vertices[], MATCH("ID", Vertices[#Headers], 0), FALSE)</f>
        <v>766</v>
      </c>
    </row>
    <row r="501" spans="1:3" x14ac:dyDescent="0.25">
      <c r="A501" s="65" t="s">
        <v>8716</v>
      </c>
      <c r="B501" s="71" t="s">
        <v>7915</v>
      </c>
      <c r="C501" s="65">
        <f>VLOOKUP(GroupVertices[[#This Row],[Vertex]], Vertices[], MATCH("ID", Vertices[#Headers], 0), FALSE)</f>
        <v>767</v>
      </c>
    </row>
    <row r="502" spans="1:3" x14ac:dyDescent="0.25">
      <c r="A502" s="65" t="s">
        <v>8716</v>
      </c>
      <c r="B502" s="71" t="s">
        <v>7917</v>
      </c>
      <c r="C502" s="65">
        <f>VLOOKUP(GroupVertices[[#This Row],[Vertex]], Vertices[], MATCH("ID", Vertices[#Headers], 0), FALSE)</f>
        <v>769</v>
      </c>
    </row>
    <row r="503" spans="1:3" x14ac:dyDescent="0.25">
      <c r="A503" s="65" t="s">
        <v>8716</v>
      </c>
      <c r="B503" s="71" t="s">
        <v>7958</v>
      </c>
      <c r="C503" s="65">
        <f>VLOOKUP(GroupVertices[[#This Row],[Vertex]], Vertices[], MATCH("ID", Vertices[#Headers], 0), FALSE)</f>
        <v>770</v>
      </c>
    </row>
    <row r="504" spans="1:3" x14ac:dyDescent="0.25">
      <c r="A504" s="65" t="s">
        <v>8716</v>
      </c>
      <c r="B504" s="71" t="s">
        <v>7918</v>
      </c>
      <c r="C504" s="65">
        <f>VLOOKUP(GroupVertices[[#This Row],[Vertex]], Vertices[], MATCH("ID", Vertices[#Headers], 0), FALSE)</f>
        <v>771</v>
      </c>
    </row>
    <row r="505" spans="1:3" x14ac:dyDescent="0.25">
      <c r="A505" s="65" t="s">
        <v>8716</v>
      </c>
      <c r="B505" s="71" t="s">
        <v>7919</v>
      </c>
      <c r="C505" s="65">
        <f>VLOOKUP(GroupVertices[[#This Row],[Vertex]], Vertices[], MATCH("ID", Vertices[#Headers], 0), FALSE)</f>
        <v>772</v>
      </c>
    </row>
    <row r="506" spans="1:3" x14ac:dyDescent="0.25">
      <c r="A506" s="65" t="s">
        <v>8716</v>
      </c>
      <c r="B506" s="71" t="s">
        <v>7920</v>
      </c>
      <c r="C506" s="65">
        <f>VLOOKUP(GroupVertices[[#This Row],[Vertex]], Vertices[], MATCH("ID", Vertices[#Headers], 0), FALSE)</f>
        <v>774</v>
      </c>
    </row>
    <row r="507" spans="1:3" x14ac:dyDescent="0.25">
      <c r="A507" s="65" t="s">
        <v>8716</v>
      </c>
      <c r="B507" s="71" t="s">
        <v>7960</v>
      </c>
      <c r="C507" s="65">
        <f>VLOOKUP(GroupVertices[[#This Row],[Vertex]], Vertices[], MATCH("ID", Vertices[#Headers], 0), FALSE)</f>
        <v>775</v>
      </c>
    </row>
    <row r="508" spans="1:3" x14ac:dyDescent="0.25">
      <c r="A508" s="65" t="s">
        <v>8716</v>
      </c>
      <c r="B508" s="71" t="s">
        <v>7961</v>
      </c>
      <c r="C508" s="65">
        <f>VLOOKUP(GroupVertices[[#This Row],[Vertex]], Vertices[], MATCH("ID", Vertices[#Headers], 0), FALSE)</f>
        <v>776</v>
      </c>
    </row>
    <row r="509" spans="1:3" x14ac:dyDescent="0.25">
      <c r="A509" s="65" t="s">
        <v>8716</v>
      </c>
      <c r="B509" s="71" t="s">
        <v>7921</v>
      </c>
      <c r="C509" s="65">
        <f>VLOOKUP(GroupVertices[[#This Row],[Vertex]], Vertices[], MATCH("ID", Vertices[#Headers], 0), FALSE)</f>
        <v>777</v>
      </c>
    </row>
    <row r="510" spans="1:3" x14ac:dyDescent="0.25">
      <c r="A510" s="65" t="s">
        <v>8716</v>
      </c>
      <c r="B510" s="71" t="s">
        <v>7922</v>
      </c>
      <c r="C510" s="65">
        <f>VLOOKUP(GroupVertices[[#This Row],[Vertex]], Vertices[], MATCH("ID", Vertices[#Headers], 0), FALSE)</f>
        <v>778</v>
      </c>
    </row>
    <row r="511" spans="1:3" x14ac:dyDescent="0.25">
      <c r="A511" s="65" t="s">
        <v>8716</v>
      </c>
      <c r="B511" s="71" t="s">
        <v>7924</v>
      </c>
      <c r="C511" s="65">
        <f>VLOOKUP(GroupVertices[[#This Row],[Vertex]], Vertices[], MATCH("ID", Vertices[#Headers], 0), FALSE)</f>
        <v>780</v>
      </c>
    </row>
    <row r="512" spans="1:3" x14ac:dyDescent="0.25">
      <c r="A512" s="65" t="s">
        <v>8716</v>
      </c>
      <c r="B512" s="71" t="s">
        <v>7962</v>
      </c>
      <c r="C512" s="65">
        <f>VLOOKUP(GroupVertices[[#This Row],[Vertex]], Vertices[], MATCH("ID", Vertices[#Headers], 0), FALSE)</f>
        <v>781</v>
      </c>
    </row>
    <row r="513" spans="1:3" x14ac:dyDescent="0.25">
      <c r="A513" s="65" t="s">
        <v>8716</v>
      </c>
      <c r="B513" s="71" t="s">
        <v>7963</v>
      </c>
      <c r="C513" s="65">
        <f>VLOOKUP(GroupVertices[[#This Row],[Vertex]], Vertices[], MATCH("ID", Vertices[#Headers], 0), FALSE)</f>
        <v>782</v>
      </c>
    </row>
    <row r="514" spans="1:3" x14ac:dyDescent="0.25">
      <c r="A514" s="65" t="s">
        <v>8716</v>
      </c>
      <c r="B514" s="71" t="s">
        <v>7964</v>
      </c>
      <c r="C514" s="65">
        <f>VLOOKUP(GroupVertices[[#This Row],[Vertex]], Vertices[], MATCH("ID", Vertices[#Headers], 0), FALSE)</f>
        <v>783</v>
      </c>
    </row>
    <row r="515" spans="1:3" x14ac:dyDescent="0.25">
      <c r="A515" s="65" t="s">
        <v>8716</v>
      </c>
      <c r="B515" s="71" t="s">
        <v>7925</v>
      </c>
      <c r="C515" s="65">
        <f>VLOOKUP(GroupVertices[[#This Row],[Vertex]], Vertices[], MATCH("ID", Vertices[#Headers], 0), FALSE)</f>
        <v>784</v>
      </c>
    </row>
    <row r="516" spans="1:3" x14ac:dyDescent="0.25">
      <c r="A516" s="65" t="s">
        <v>8716</v>
      </c>
      <c r="B516" s="71" t="s">
        <v>7965</v>
      </c>
      <c r="C516" s="65">
        <f>VLOOKUP(GroupVertices[[#This Row],[Vertex]], Vertices[], MATCH("ID", Vertices[#Headers], 0), FALSE)</f>
        <v>785</v>
      </c>
    </row>
    <row r="517" spans="1:3" x14ac:dyDescent="0.25">
      <c r="A517" s="65" t="s">
        <v>8716</v>
      </c>
      <c r="B517" s="71" t="s">
        <v>7926</v>
      </c>
      <c r="C517" s="65">
        <f>VLOOKUP(GroupVertices[[#This Row],[Vertex]], Vertices[], MATCH("ID", Vertices[#Headers], 0), FALSE)</f>
        <v>786</v>
      </c>
    </row>
    <row r="518" spans="1:3" x14ac:dyDescent="0.25">
      <c r="A518" s="65" t="s">
        <v>8716</v>
      </c>
      <c r="B518" s="71" t="s">
        <v>7927</v>
      </c>
      <c r="C518" s="65">
        <f>VLOOKUP(GroupVertices[[#This Row],[Vertex]], Vertices[], MATCH("ID", Vertices[#Headers], 0), FALSE)</f>
        <v>787</v>
      </c>
    </row>
    <row r="519" spans="1:3" x14ac:dyDescent="0.25">
      <c r="A519" s="65" t="s">
        <v>8716</v>
      </c>
      <c r="B519" s="71" t="s">
        <v>7966</v>
      </c>
      <c r="C519" s="65">
        <f>VLOOKUP(GroupVertices[[#This Row],[Vertex]], Vertices[], MATCH("ID", Vertices[#Headers], 0), FALSE)</f>
        <v>788</v>
      </c>
    </row>
    <row r="520" spans="1:3" x14ac:dyDescent="0.25">
      <c r="A520" s="65" t="s">
        <v>8716</v>
      </c>
      <c r="B520" s="71" t="s">
        <v>7928</v>
      </c>
      <c r="C520" s="65">
        <f>VLOOKUP(GroupVertices[[#This Row],[Vertex]], Vertices[], MATCH("ID", Vertices[#Headers], 0), FALSE)</f>
        <v>789</v>
      </c>
    </row>
    <row r="521" spans="1:3" x14ac:dyDescent="0.25">
      <c r="A521" s="65" t="s">
        <v>8716</v>
      </c>
      <c r="B521" s="71" t="s">
        <v>7967</v>
      </c>
      <c r="C521" s="65">
        <f>VLOOKUP(GroupVertices[[#This Row],[Vertex]], Vertices[], MATCH("ID", Vertices[#Headers], 0), FALSE)</f>
        <v>790</v>
      </c>
    </row>
    <row r="522" spans="1:3" x14ac:dyDescent="0.25">
      <c r="A522" s="65" t="s">
        <v>8716</v>
      </c>
      <c r="B522" s="71" t="s">
        <v>7929</v>
      </c>
      <c r="C522" s="65">
        <f>VLOOKUP(GroupVertices[[#This Row],[Vertex]], Vertices[], MATCH("ID", Vertices[#Headers], 0), FALSE)</f>
        <v>791</v>
      </c>
    </row>
    <row r="523" spans="1:3" x14ac:dyDescent="0.25">
      <c r="A523" s="65" t="s">
        <v>8716</v>
      </c>
      <c r="B523" s="71" t="s">
        <v>7930</v>
      </c>
      <c r="C523" s="65">
        <f>VLOOKUP(GroupVertices[[#This Row],[Vertex]], Vertices[], MATCH("ID", Vertices[#Headers], 0), FALSE)</f>
        <v>792</v>
      </c>
    </row>
    <row r="524" spans="1:3" x14ac:dyDescent="0.25">
      <c r="A524" s="65" t="s">
        <v>8716</v>
      </c>
      <c r="B524" s="71" t="s">
        <v>7931</v>
      </c>
      <c r="C524" s="65">
        <f>VLOOKUP(GroupVertices[[#This Row],[Vertex]], Vertices[], MATCH("ID", Vertices[#Headers], 0), FALSE)</f>
        <v>793</v>
      </c>
    </row>
    <row r="525" spans="1:3" x14ac:dyDescent="0.25">
      <c r="A525" s="65" t="s">
        <v>8716</v>
      </c>
      <c r="B525" s="71" t="s">
        <v>7932</v>
      </c>
      <c r="C525" s="65">
        <f>VLOOKUP(GroupVertices[[#This Row],[Vertex]], Vertices[], MATCH("ID", Vertices[#Headers], 0), FALSE)</f>
        <v>794</v>
      </c>
    </row>
    <row r="526" spans="1:3" x14ac:dyDescent="0.25">
      <c r="A526" s="65" t="s">
        <v>8716</v>
      </c>
      <c r="B526" s="71" t="s">
        <v>7968</v>
      </c>
      <c r="C526" s="65">
        <f>VLOOKUP(GroupVertices[[#This Row],[Vertex]], Vertices[], MATCH("ID", Vertices[#Headers], 0), FALSE)</f>
        <v>795</v>
      </c>
    </row>
    <row r="527" spans="1:3" x14ac:dyDescent="0.25">
      <c r="A527" s="65" t="s">
        <v>8716</v>
      </c>
      <c r="B527" s="71" t="s">
        <v>7969</v>
      </c>
      <c r="C527" s="65">
        <f>VLOOKUP(GroupVertices[[#This Row],[Vertex]], Vertices[], MATCH("ID", Vertices[#Headers], 0), FALSE)</f>
        <v>796</v>
      </c>
    </row>
    <row r="528" spans="1:3" x14ac:dyDescent="0.25">
      <c r="A528" s="65" t="s">
        <v>8716</v>
      </c>
      <c r="B528" s="71" t="s">
        <v>7970</v>
      </c>
      <c r="C528" s="65">
        <f>VLOOKUP(GroupVertices[[#This Row],[Vertex]], Vertices[], MATCH("ID", Vertices[#Headers], 0), FALSE)</f>
        <v>797</v>
      </c>
    </row>
    <row r="529" spans="1:3" x14ac:dyDescent="0.25">
      <c r="A529" s="65" t="s">
        <v>8716</v>
      </c>
      <c r="B529" s="71" t="s">
        <v>7933</v>
      </c>
      <c r="C529" s="65">
        <f>VLOOKUP(GroupVertices[[#This Row],[Vertex]], Vertices[], MATCH("ID", Vertices[#Headers], 0), FALSE)</f>
        <v>798</v>
      </c>
    </row>
    <row r="530" spans="1:3" x14ac:dyDescent="0.25">
      <c r="A530" s="65" t="s">
        <v>8716</v>
      </c>
      <c r="B530" s="71" t="s">
        <v>7936</v>
      </c>
      <c r="C530" s="65">
        <f>VLOOKUP(GroupVertices[[#This Row],[Vertex]], Vertices[], MATCH("ID", Vertices[#Headers], 0), FALSE)</f>
        <v>801</v>
      </c>
    </row>
    <row r="531" spans="1:3" x14ac:dyDescent="0.25">
      <c r="A531" s="65" t="s">
        <v>8716</v>
      </c>
      <c r="B531" s="71" t="s">
        <v>7971</v>
      </c>
      <c r="C531" s="65">
        <f>VLOOKUP(GroupVertices[[#This Row],[Vertex]], Vertices[], MATCH("ID", Vertices[#Headers], 0), FALSE)</f>
        <v>802</v>
      </c>
    </row>
    <row r="532" spans="1:3" x14ac:dyDescent="0.25">
      <c r="A532" s="65" t="s">
        <v>8716</v>
      </c>
      <c r="B532" s="71" t="s">
        <v>7972</v>
      </c>
      <c r="C532" s="65">
        <f>VLOOKUP(GroupVertices[[#This Row],[Vertex]], Vertices[], MATCH("ID", Vertices[#Headers], 0), FALSE)</f>
        <v>803</v>
      </c>
    </row>
    <row r="533" spans="1:3" x14ac:dyDescent="0.25">
      <c r="A533" s="65" t="s">
        <v>8716</v>
      </c>
      <c r="B533" s="71" t="s">
        <v>7973</v>
      </c>
      <c r="C533" s="65">
        <f>VLOOKUP(GroupVertices[[#This Row],[Vertex]], Vertices[], MATCH("ID", Vertices[#Headers], 0), FALSE)</f>
        <v>804</v>
      </c>
    </row>
    <row r="534" spans="1:3" x14ac:dyDescent="0.25">
      <c r="A534" s="65" t="s">
        <v>8716</v>
      </c>
      <c r="B534" s="71" t="s">
        <v>7974</v>
      </c>
      <c r="C534" s="65">
        <f>VLOOKUP(GroupVertices[[#This Row],[Vertex]], Vertices[], MATCH("ID", Vertices[#Headers], 0), FALSE)</f>
        <v>805</v>
      </c>
    </row>
    <row r="535" spans="1:3" x14ac:dyDescent="0.25">
      <c r="A535" s="65" t="s">
        <v>8716</v>
      </c>
      <c r="B535" s="71" t="s">
        <v>7975</v>
      </c>
      <c r="C535" s="65">
        <f>VLOOKUP(GroupVertices[[#This Row],[Vertex]], Vertices[], MATCH("ID", Vertices[#Headers], 0), FALSE)</f>
        <v>807</v>
      </c>
    </row>
    <row r="536" spans="1:3" x14ac:dyDescent="0.25">
      <c r="A536" s="65" t="s">
        <v>8716</v>
      </c>
      <c r="B536" s="71" t="s">
        <v>7938</v>
      </c>
      <c r="C536" s="65">
        <f>VLOOKUP(GroupVertices[[#This Row],[Vertex]], Vertices[], MATCH("ID", Vertices[#Headers], 0), FALSE)</f>
        <v>808</v>
      </c>
    </row>
    <row r="537" spans="1:3" x14ac:dyDescent="0.25">
      <c r="A537" s="65" t="s">
        <v>8716</v>
      </c>
      <c r="B537" s="71" t="s">
        <v>7939</v>
      </c>
      <c r="C537" s="65">
        <f>VLOOKUP(GroupVertices[[#This Row],[Vertex]], Vertices[], MATCH("ID", Vertices[#Headers], 0), FALSE)</f>
        <v>809</v>
      </c>
    </row>
    <row r="538" spans="1:3" x14ac:dyDescent="0.25">
      <c r="A538" s="65" t="s">
        <v>8718</v>
      </c>
      <c r="B538" s="71" t="s">
        <v>1509</v>
      </c>
      <c r="C538" s="65">
        <f>VLOOKUP(GroupVertices[[#This Row],[Vertex]], Vertices[], MATCH("ID", Vertices[#Headers], 0), FALSE)</f>
        <v>116</v>
      </c>
    </row>
    <row r="539" spans="1:3" x14ac:dyDescent="0.25">
      <c r="A539" s="65" t="s">
        <v>8718</v>
      </c>
      <c r="B539" s="71" t="s">
        <v>1513</v>
      </c>
      <c r="C539" s="65">
        <f>VLOOKUP(GroupVertices[[#This Row],[Vertex]], Vertices[], MATCH("ID", Vertices[#Headers], 0), FALSE)</f>
        <v>117</v>
      </c>
    </row>
    <row r="540" spans="1:3" x14ac:dyDescent="0.25">
      <c r="A540" s="65" t="s">
        <v>8718</v>
      </c>
      <c r="B540" s="71" t="s">
        <v>1511</v>
      </c>
      <c r="C540" s="65">
        <f>VLOOKUP(GroupVertices[[#This Row],[Vertex]], Vertices[], MATCH("ID", Vertices[#Headers], 0), FALSE)</f>
        <v>119</v>
      </c>
    </row>
    <row r="541" spans="1:3" x14ac:dyDescent="0.25">
      <c r="A541" s="65" t="s">
        <v>8718</v>
      </c>
      <c r="B541" s="71" t="s">
        <v>1515</v>
      </c>
      <c r="C541" s="65">
        <f>VLOOKUP(GroupVertices[[#This Row],[Vertex]], Vertices[], MATCH("ID", Vertices[#Headers], 0), FALSE)</f>
        <v>120</v>
      </c>
    </row>
    <row r="542" spans="1:3" x14ac:dyDescent="0.25">
      <c r="A542" s="65" t="s">
        <v>8718</v>
      </c>
      <c r="B542" s="71" t="s">
        <v>1514</v>
      </c>
      <c r="C542" s="65">
        <f>VLOOKUP(GroupVertices[[#This Row],[Vertex]], Vertices[], MATCH("ID", Vertices[#Headers], 0), FALSE)</f>
        <v>122</v>
      </c>
    </row>
    <row r="543" spans="1:3" x14ac:dyDescent="0.25">
      <c r="A543" s="65" t="s">
        <v>8718</v>
      </c>
      <c r="B543" s="71" t="s">
        <v>1573</v>
      </c>
      <c r="C543" s="65">
        <f>VLOOKUP(GroupVertices[[#This Row],[Vertex]], Vertices[], MATCH("ID", Vertices[#Headers], 0), FALSE)</f>
        <v>123</v>
      </c>
    </row>
    <row r="544" spans="1:3" x14ac:dyDescent="0.25">
      <c r="A544" s="65" t="s">
        <v>8718</v>
      </c>
      <c r="B544" s="71" t="s">
        <v>1574</v>
      </c>
      <c r="C544" s="65">
        <f>VLOOKUP(GroupVertices[[#This Row],[Vertex]], Vertices[], MATCH("ID", Vertices[#Headers], 0), FALSE)</f>
        <v>124</v>
      </c>
    </row>
    <row r="545" spans="1:3" x14ac:dyDescent="0.25">
      <c r="A545" s="65" t="s">
        <v>8718</v>
      </c>
      <c r="B545" s="71" t="s">
        <v>1576</v>
      </c>
      <c r="C545" s="65">
        <f>VLOOKUP(GroupVertices[[#This Row],[Vertex]], Vertices[], MATCH("ID", Vertices[#Headers], 0), FALSE)</f>
        <v>126</v>
      </c>
    </row>
    <row r="546" spans="1:3" x14ac:dyDescent="0.25">
      <c r="A546" s="65" t="s">
        <v>8718</v>
      </c>
      <c r="B546" s="71" t="s">
        <v>1577</v>
      </c>
      <c r="C546" s="65">
        <f>VLOOKUP(GroupVertices[[#This Row],[Vertex]], Vertices[], MATCH("ID", Vertices[#Headers], 0), FALSE)</f>
        <v>127</v>
      </c>
    </row>
    <row r="547" spans="1:3" x14ac:dyDescent="0.25">
      <c r="A547" s="65" t="s">
        <v>8718</v>
      </c>
      <c r="B547" s="71" t="s">
        <v>1578</v>
      </c>
      <c r="C547" s="65">
        <f>VLOOKUP(GroupVertices[[#This Row],[Vertex]], Vertices[], MATCH("ID", Vertices[#Headers], 0), FALSE)</f>
        <v>129</v>
      </c>
    </row>
    <row r="548" spans="1:3" x14ac:dyDescent="0.25">
      <c r="A548" s="65" t="s">
        <v>8718</v>
      </c>
      <c r="B548" s="71" t="s">
        <v>1580</v>
      </c>
      <c r="C548" s="65">
        <f>VLOOKUP(GroupVertices[[#This Row],[Vertex]], Vertices[], MATCH("ID", Vertices[#Headers], 0), FALSE)</f>
        <v>131</v>
      </c>
    </row>
    <row r="549" spans="1:3" x14ac:dyDescent="0.25">
      <c r="A549" s="65" t="s">
        <v>8718</v>
      </c>
      <c r="B549" s="71" t="s">
        <v>1582</v>
      </c>
      <c r="C549" s="65">
        <f>VLOOKUP(GroupVertices[[#This Row],[Vertex]], Vertices[], MATCH("ID", Vertices[#Headers], 0), FALSE)</f>
        <v>134</v>
      </c>
    </row>
    <row r="550" spans="1:3" x14ac:dyDescent="0.25">
      <c r="A550" s="65" t="s">
        <v>8718</v>
      </c>
      <c r="B550" s="71" t="s">
        <v>1608</v>
      </c>
      <c r="C550" s="65">
        <f>VLOOKUP(GroupVertices[[#This Row],[Vertex]], Vertices[], MATCH("ID", Vertices[#Headers], 0), FALSE)</f>
        <v>135</v>
      </c>
    </row>
    <row r="551" spans="1:3" x14ac:dyDescent="0.25">
      <c r="A551" s="65" t="s">
        <v>8718</v>
      </c>
      <c r="B551" s="71" t="s">
        <v>1583</v>
      </c>
      <c r="C551" s="65">
        <f>VLOOKUP(GroupVertices[[#This Row],[Vertex]], Vertices[], MATCH("ID", Vertices[#Headers], 0), FALSE)</f>
        <v>136</v>
      </c>
    </row>
    <row r="552" spans="1:3" x14ac:dyDescent="0.25">
      <c r="A552" s="65" t="s">
        <v>8718</v>
      </c>
      <c r="B552" s="71" t="s">
        <v>1586</v>
      </c>
      <c r="C552" s="65">
        <f>VLOOKUP(GroupVertices[[#This Row],[Vertex]], Vertices[], MATCH("ID", Vertices[#Headers], 0), FALSE)</f>
        <v>139</v>
      </c>
    </row>
    <row r="553" spans="1:3" x14ac:dyDescent="0.25">
      <c r="A553" s="65" t="s">
        <v>8718</v>
      </c>
      <c r="B553" s="71" t="s">
        <v>1585</v>
      </c>
      <c r="C553" s="65">
        <f>VLOOKUP(GroupVertices[[#This Row],[Vertex]], Vertices[], MATCH("ID", Vertices[#Headers], 0), FALSE)</f>
        <v>138</v>
      </c>
    </row>
    <row r="554" spans="1:3" x14ac:dyDescent="0.25">
      <c r="A554" s="65" t="s">
        <v>8718</v>
      </c>
      <c r="B554" s="71" t="s">
        <v>1587</v>
      </c>
      <c r="C554" s="65">
        <f>VLOOKUP(GroupVertices[[#This Row],[Vertex]], Vertices[], MATCH("ID", Vertices[#Headers], 0), FALSE)</f>
        <v>140</v>
      </c>
    </row>
    <row r="555" spans="1:3" x14ac:dyDescent="0.25">
      <c r="A555" s="65" t="s">
        <v>8718</v>
      </c>
      <c r="B555" s="71" t="s">
        <v>1588</v>
      </c>
      <c r="C555" s="65">
        <f>VLOOKUP(GroupVertices[[#This Row],[Vertex]], Vertices[], MATCH("ID", Vertices[#Headers], 0), FALSE)</f>
        <v>141</v>
      </c>
    </row>
    <row r="556" spans="1:3" x14ac:dyDescent="0.25">
      <c r="A556" s="65" t="s">
        <v>8718</v>
      </c>
      <c r="B556" s="71" t="s">
        <v>1609</v>
      </c>
      <c r="C556" s="65">
        <f>VLOOKUP(GroupVertices[[#This Row],[Vertex]], Vertices[], MATCH("ID", Vertices[#Headers], 0), FALSE)</f>
        <v>142</v>
      </c>
    </row>
    <row r="557" spans="1:3" x14ac:dyDescent="0.25">
      <c r="A557" s="65" t="s">
        <v>8718</v>
      </c>
      <c r="B557" s="71" t="s">
        <v>1590</v>
      </c>
      <c r="C557" s="65">
        <f>VLOOKUP(GroupVertices[[#This Row],[Vertex]], Vertices[], MATCH("ID", Vertices[#Headers], 0), FALSE)</f>
        <v>144</v>
      </c>
    </row>
    <row r="558" spans="1:3" x14ac:dyDescent="0.25">
      <c r="A558" s="65" t="s">
        <v>8718</v>
      </c>
      <c r="B558" s="71" t="s">
        <v>1591</v>
      </c>
      <c r="C558" s="65">
        <f>VLOOKUP(GroupVertices[[#This Row],[Vertex]], Vertices[], MATCH("ID", Vertices[#Headers], 0), FALSE)</f>
        <v>145</v>
      </c>
    </row>
    <row r="559" spans="1:3" x14ac:dyDescent="0.25">
      <c r="A559" s="65" t="s">
        <v>8718</v>
      </c>
      <c r="B559" s="71" t="s">
        <v>1592</v>
      </c>
      <c r="C559" s="65">
        <f>VLOOKUP(GroupVertices[[#This Row],[Vertex]], Vertices[], MATCH("ID", Vertices[#Headers], 0), FALSE)</f>
        <v>146</v>
      </c>
    </row>
    <row r="560" spans="1:3" x14ac:dyDescent="0.25">
      <c r="A560" s="65" t="s">
        <v>8718</v>
      </c>
      <c r="B560" s="71" t="s">
        <v>1593</v>
      </c>
      <c r="C560" s="65">
        <f>VLOOKUP(GroupVertices[[#This Row],[Vertex]], Vertices[], MATCH("ID", Vertices[#Headers], 0), FALSE)</f>
        <v>147</v>
      </c>
    </row>
    <row r="561" spans="1:3" x14ac:dyDescent="0.25">
      <c r="A561" s="65" t="s">
        <v>8718</v>
      </c>
      <c r="B561" s="71" t="s">
        <v>1595</v>
      </c>
      <c r="C561" s="65">
        <f>VLOOKUP(GroupVertices[[#This Row],[Vertex]], Vertices[], MATCH("ID", Vertices[#Headers], 0), FALSE)</f>
        <v>149</v>
      </c>
    </row>
    <row r="562" spans="1:3" x14ac:dyDescent="0.25">
      <c r="A562" s="65" t="s">
        <v>8718</v>
      </c>
      <c r="B562" s="71" t="s">
        <v>1610</v>
      </c>
      <c r="C562" s="65">
        <f>VLOOKUP(GroupVertices[[#This Row],[Vertex]], Vertices[], MATCH("ID", Vertices[#Headers], 0), FALSE)</f>
        <v>150</v>
      </c>
    </row>
    <row r="563" spans="1:3" x14ac:dyDescent="0.25">
      <c r="A563" s="65" t="s">
        <v>8718</v>
      </c>
      <c r="B563" s="71" t="s">
        <v>1596</v>
      </c>
      <c r="C563" s="65">
        <f>VLOOKUP(GroupVertices[[#This Row],[Vertex]], Vertices[], MATCH("ID", Vertices[#Headers], 0), FALSE)</f>
        <v>151</v>
      </c>
    </row>
    <row r="564" spans="1:3" x14ac:dyDescent="0.25">
      <c r="A564" s="65" t="s">
        <v>8718</v>
      </c>
      <c r="B564" s="71" t="s">
        <v>1597</v>
      </c>
      <c r="C564" s="65">
        <f>VLOOKUP(GroupVertices[[#This Row],[Vertex]], Vertices[], MATCH("ID", Vertices[#Headers], 0), FALSE)</f>
        <v>152</v>
      </c>
    </row>
    <row r="565" spans="1:3" x14ac:dyDescent="0.25">
      <c r="A565" s="65" t="s">
        <v>8718</v>
      </c>
      <c r="B565" s="71" t="s">
        <v>1611</v>
      </c>
      <c r="C565" s="65">
        <f>VLOOKUP(GroupVertices[[#This Row],[Vertex]], Vertices[], MATCH("ID", Vertices[#Headers], 0), FALSE)</f>
        <v>153</v>
      </c>
    </row>
    <row r="566" spans="1:3" x14ac:dyDescent="0.25">
      <c r="A566" s="65" t="s">
        <v>8718</v>
      </c>
      <c r="B566" s="71" t="s">
        <v>1598</v>
      </c>
      <c r="C566" s="65">
        <f>VLOOKUP(GroupVertices[[#This Row],[Vertex]], Vertices[], MATCH("ID", Vertices[#Headers], 0), FALSE)</f>
        <v>154</v>
      </c>
    </row>
    <row r="567" spans="1:3" x14ac:dyDescent="0.25">
      <c r="A567" s="65" t="s">
        <v>8718</v>
      </c>
      <c r="B567" s="71" t="s">
        <v>1612</v>
      </c>
      <c r="C567" s="65">
        <f>VLOOKUP(GroupVertices[[#This Row],[Vertex]], Vertices[], MATCH("ID", Vertices[#Headers], 0), FALSE)</f>
        <v>155</v>
      </c>
    </row>
    <row r="568" spans="1:3" x14ac:dyDescent="0.25">
      <c r="A568" s="65" t="s">
        <v>8718</v>
      </c>
      <c r="B568" s="71" t="s">
        <v>1613</v>
      </c>
      <c r="C568" s="65">
        <f>VLOOKUP(GroupVertices[[#This Row],[Vertex]], Vertices[], MATCH("ID", Vertices[#Headers], 0), FALSE)</f>
        <v>156</v>
      </c>
    </row>
    <row r="569" spans="1:3" x14ac:dyDescent="0.25">
      <c r="A569" s="65" t="s">
        <v>8718</v>
      </c>
      <c r="B569" s="71" t="s">
        <v>1614</v>
      </c>
      <c r="C569" s="65">
        <f>VLOOKUP(GroupVertices[[#This Row],[Vertex]], Vertices[], MATCH("ID", Vertices[#Headers], 0), FALSE)</f>
        <v>157</v>
      </c>
    </row>
    <row r="570" spans="1:3" x14ac:dyDescent="0.25">
      <c r="A570" s="65" t="s">
        <v>8718</v>
      </c>
      <c r="B570" s="71" t="s">
        <v>1599</v>
      </c>
      <c r="C570" s="65">
        <f>VLOOKUP(GroupVertices[[#This Row],[Vertex]], Vertices[], MATCH("ID", Vertices[#Headers], 0), FALSE)</f>
        <v>158</v>
      </c>
    </row>
    <row r="571" spans="1:3" x14ac:dyDescent="0.25">
      <c r="A571" s="65" t="s">
        <v>8718</v>
      </c>
      <c r="B571" s="71" t="s">
        <v>1600</v>
      </c>
      <c r="C571" s="65">
        <f>VLOOKUP(GroupVertices[[#This Row],[Vertex]], Vertices[], MATCH("ID", Vertices[#Headers], 0), FALSE)</f>
        <v>159</v>
      </c>
    </row>
    <row r="572" spans="1:3" x14ac:dyDescent="0.25">
      <c r="A572" s="65" t="s">
        <v>8718</v>
      </c>
      <c r="B572" s="71" t="s">
        <v>1615</v>
      </c>
      <c r="C572" s="65">
        <f>VLOOKUP(GroupVertices[[#This Row],[Vertex]], Vertices[], MATCH("ID", Vertices[#Headers], 0), FALSE)</f>
        <v>160</v>
      </c>
    </row>
    <row r="573" spans="1:3" x14ac:dyDescent="0.25">
      <c r="A573" s="65" t="s">
        <v>8718</v>
      </c>
      <c r="B573" s="71" t="s">
        <v>1601</v>
      </c>
      <c r="C573" s="65">
        <f>VLOOKUP(GroupVertices[[#This Row],[Vertex]], Vertices[], MATCH("ID", Vertices[#Headers], 0), FALSE)</f>
        <v>161</v>
      </c>
    </row>
    <row r="574" spans="1:3" x14ac:dyDescent="0.25">
      <c r="A574" s="65" t="s">
        <v>8718</v>
      </c>
      <c r="B574" s="71" t="s">
        <v>1602</v>
      </c>
      <c r="C574" s="65">
        <f>VLOOKUP(GroupVertices[[#This Row],[Vertex]], Vertices[], MATCH("ID", Vertices[#Headers], 0), FALSE)</f>
        <v>162</v>
      </c>
    </row>
    <row r="575" spans="1:3" x14ac:dyDescent="0.25">
      <c r="A575" s="65" t="s">
        <v>8718</v>
      </c>
      <c r="B575" s="71" t="s">
        <v>3334</v>
      </c>
      <c r="C575" s="65">
        <f>VLOOKUP(GroupVertices[[#This Row],[Vertex]], Vertices[], MATCH("ID", Vertices[#Headers], 0), FALSE)</f>
        <v>274</v>
      </c>
    </row>
    <row r="576" spans="1:3" x14ac:dyDescent="0.25">
      <c r="A576" s="65" t="s">
        <v>8718</v>
      </c>
      <c r="B576" s="71" t="s">
        <v>3348</v>
      </c>
      <c r="C576" s="65">
        <f>VLOOKUP(GroupVertices[[#This Row],[Vertex]], Vertices[], MATCH("ID", Vertices[#Headers], 0), FALSE)</f>
        <v>275</v>
      </c>
    </row>
    <row r="577" spans="1:3" x14ac:dyDescent="0.25">
      <c r="A577" s="65" t="s">
        <v>8718</v>
      </c>
      <c r="B577" s="71" t="s">
        <v>3335</v>
      </c>
      <c r="C577" s="65">
        <f>VLOOKUP(GroupVertices[[#This Row],[Vertex]], Vertices[], MATCH("ID", Vertices[#Headers], 0), FALSE)</f>
        <v>276</v>
      </c>
    </row>
    <row r="578" spans="1:3" x14ac:dyDescent="0.25">
      <c r="A578" s="65" t="s">
        <v>8718</v>
      </c>
      <c r="B578" s="71" t="s">
        <v>3349</v>
      </c>
      <c r="C578" s="65">
        <f>VLOOKUP(GroupVertices[[#This Row],[Vertex]], Vertices[], MATCH("ID", Vertices[#Headers], 0), FALSE)</f>
        <v>277</v>
      </c>
    </row>
    <row r="579" spans="1:3" x14ac:dyDescent="0.25">
      <c r="A579" s="65" t="s">
        <v>8718</v>
      </c>
      <c r="B579" s="71" t="s">
        <v>3350</v>
      </c>
      <c r="C579" s="65">
        <f>VLOOKUP(GroupVertices[[#This Row],[Vertex]], Vertices[], MATCH("ID", Vertices[#Headers], 0), FALSE)</f>
        <v>278</v>
      </c>
    </row>
    <row r="580" spans="1:3" x14ac:dyDescent="0.25">
      <c r="A580" s="65" t="s">
        <v>8718</v>
      </c>
      <c r="B580" s="71" t="s">
        <v>3351</v>
      </c>
      <c r="C580" s="65">
        <f>VLOOKUP(GroupVertices[[#This Row],[Vertex]], Vertices[], MATCH("ID", Vertices[#Headers], 0), FALSE)</f>
        <v>279</v>
      </c>
    </row>
    <row r="581" spans="1:3" x14ac:dyDescent="0.25">
      <c r="A581" s="65" t="s">
        <v>8718</v>
      </c>
      <c r="B581" s="71" t="s">
        <v>3336</v>
      </c>
      <c r="C581" s="65">
        <f>VLOOKUP(GroupVertices[[#This Row],[Vertex]], Vertices[], MATCH("ID", Vertices[#Headers], 0), FALSE)</f>
        <v>280</v>
      </c>
    </row>
    <row r="582" spans="1:3" x14ac:dyDescent="0.25">
      <c r="A582" s="65" t="s">
        <v>8718</v>
      </c>
      <c r="B582" s="71" t="s">
        <v>3338</v>
      </c>
      <c r="C582" s="65">
        <f>VLOOKUP(GroupVertices[[#This Row],[Vertex]], Vertices[], MATCH("ID", Vertices[#Headers], 0), FALSE)</f>
        <v>282</v>
      </c>
    </row>
    <row r="583" spans="1:3" x14ac:dyDescent="0.25">
      <c r="A583" s="65" t="s">
        <v>8718</v>
      </c>
      <c r="B583" s="71" t="s">
        <v>3340</v>
      </c>
      <c r="C583" s="65">
        <f>VLOOKUP(GroupVertices[[#This Row],[Vertex]], Vertices[], MATCH("ID", Vertices[#Headers], 0), FALSE)</f>
        <v>284</v>
      </c>
    </row>
    <row r="584" spans="1:3" x14ac:dyDescent="0.25">
      <c r="A584" s="65" t="s">
        <v>8718</v>
      </c>
      <c r="B584" s="71" t="s">
        <v>3341</v>
      </c>
      <c r="C584" s="65">
        <f>VLOOKUP(GroupVertices[[#This Row],[Vertex]], Vertices[], MATCH("ID", Vertices[#Headers], 0), FALSE)</f>
        <v>286</v>
      </c>
    </row>
    <row r="585" spans="1:3" x14ac:dyDescent="0.25">
      <c r="A585" s="65" t="s">
        <v>8718</v>
      </c>
      <c r="B585" s="71" t="s">
        <v>3342</v>
      </c>
      <c r="C585" s="65">
        <f>VLOOKUP(GroupVertices[[#This Row],[Vertex]], Vertices[], MATCH("ID", Vertices[#Headers], 0), FALSE)</f>
        <v>287</v>
      </c>
    </row>
    <row r="586" spans="1:3" x14ac:dyDescent="0.25">
      <c r="A586" s="65" t="s">
        <v>8718</v>
      </c>
      <c r="B586" s="71" t="s">
        <v>3344</v>
      </c>
      <c r="C586" s="65">
        <f>VLOOKUP(GroupVertices[[#This Row],[Vertex]], Vertices[], MATCH("ID", Vertices[#Headers], 0), FALSE)</f>
        <v>289</v>
      </c>
    </row>
    <row r="587" spans="1:3" x14ac:dyDescent="0.25">
      <c r="A587" s="65" t="s">
        <v>8718</v>
      </c>
      <c r="B587" s="71" t="s">
        <v>3347</v>
      </c>
      <c r="C587" s="65">
        <f>VLOOKUP(GroupVertices[[#This Row],[Vertex]], Vertices[], MATCH("ID", Vertices[#Headers], 0), FALSE)</f>
        <v>292</v>
      </c>
    </row>
    <row r="588" spans="1:3" x14ac:dyDescent="0.25">
      <c r="A588" s="65" t="s">
        <v>8718</v>
      </c>
      <c r="B588" s="71" t="s">
        <v>3346</v>
      </c>
      <c r="C588" s="65">
        <f>VLOOKUP(GroupVertices[[#This Row],[Vertex]], Vertices[], MATCH("ID", Vertices[#Headers], 0), FALSE)</f>
        <v>291</v>
      </c>
    </row>
    <row r="589" spans="1:3" x14ac:dyDescent="0.25">
      <c r="A589" s="65" t="s">
        <v>8718</v>
      </c>
      <c r="B589" s="71" t="s">
        <v>3550</v>
      </c>
      <c r="C589" s="65">
        <f>VLOOKUP(GroupVertices[[#This Row],[Vertex]], Vertices[], MATCH("ID", Vertices[#Headers], 0), FALSE)</f>
        <v>293</v>
      </c>
    </row>
    <row r="590" spans="1:3" x14ac:dyDescent="0.25">
      <c r="A590" s="65" t="s">
        <v>8718</v>
      </c>
      <c r="B590" s="71" t="s">
        <v>3563</v>
      </c>
      <c r="C590" s="65">
        <f>VLOOKUP(GroupVertices[[#This Row],[Vertex]], Vertices[], MATCH("ID", Vertices[#Headers], 0), FALSE)</f>
        <v>294</v>
      </c>
    </row>
    <row r="591" spans="1:3" x14ac:dyDescent="0.25">
      <c r="A591" s="65" t="s">
        <v>8718</v>
      </c>
      <c r="B591" s="71" t="s">
        <v>3554</v>
      </c>
      <c r="C591" s="65">
        <f>VLOOKUP(GroupVertices[[#This Row],[Vertex]], Vertices[], MATCH("ID", Vertices[#Headers], 0), FALSE)</f>
        <v>299</v>
      </c>
    </row>
    <row r="592" spans="1:3" x14ac:dyDescent="0.25">
      <c r="A592" s="65" t="s">
        <v>8718</v>
      </c>
      <c r="B592" s="71" t="s">
        <v>3553</v>
      </c>
      <c r="C592" s="65">
        <f>VLOOKUP(GroupVertices[[#This Row],[Vertex]], Vertices[], MATCH("ID", Vertices[#Headers], 0), FALSE)</f>
        <v>298</v>
      </c>
    </row>
    <row r="593" spans="1:3" x14ac:dyDescent="0.25">
      <c r="A593" s="65" t="s">
        <v>8718</v>
      </c>
      <c r="B593" s="71" t="s">
        <v>3555</v>
      </c>
      <c r="C593" s="65">
        <f>VLOOKUP(GroupVertices[[#This Row],[Vertex]], Vertices[], MATCH("ID", Vertices[#Headers], 0), FALSE)</f>
        <v>300</v>
      </c>
    </row>
    <row r="594" spans="1:3" x14ac:dyDescent="0.25">
      <c r="A594" s="65" t="s">
        <v>8718</v>
      </c>
      <c r="B594" s="71" t="s">
        <v>3556</v>
      </c>
      <c r="C594" s="65">
        <f>VLOOKUP(GroupVertices[[#This Row],[Vertex]], Vertices[], MATCH("ID", Vertices[#Headers], 0), FALSE)</f>
        <v>301</v>
      </c>
    </row>
    <row r="595" spans="1:3" x14ac:dyDescent="0.25">
      <c r="A595" s="65" t="s">
        <v>8718</v>
      </c>
      <c r="B595" s="71" t="s">
        <v>3557</v>
      </c>
      <c r="C595" s="65">
        <f>VLOOKUP(GroupVertices[[#This Row],[Vertex]], Vertices[], MATCH("ID", Vertices[#Headers], 0), FALSE)</f>
        <v>302</v>
      </c>
    </row>
    <row r="596" spans="1:3" x14ac:dyDescent="0.25">
      <c r="A596" s="65" t="s">
        <v>8718</v>
      </c>
      <c r="B596" s="71" t="s">
        <v>3565</v>
      </c>
      <c r="C596" s="65">
        <f>VLOOKUP(GroupVertices[[#This Row],[Vertex]], Vertices[], MATCH("ID", Vertices[#Headers], 0), FALSE)</f>
        <v>303</v>
      </c>
    </row>
    <row r="597" spans="1:3" x14ac:dyDescent="0.25">
      <c r="A597" s="65" t="s">
        <v>8718</v>
      </c>
      <c r="B597" s="71" t="s">
        <v>3558</v>
      </c>
      <c r="C597" s="65">
        <f>VLOOKUP(GroupVertices[[#This Row],[Vertex]], Vertices[], MATCH("ID", Vertices[#Headers], 0), FALSE)</f>
        <v>304</v>
      </c>
    </row>
    <row r="598" spans="1:3" x14ac:dyDescent="0.25">
      <c r="A598" s="65" t="s">
        <v>8718</v>
      </c>
      <c r="B598" s="71" t="s">
        <v>3561</v>
      </c>
      <c r="C598" s="65">
        <f>VLOOKUP(GroupVertices[[#This Row],[Vertex]], Vertices[], MATCH("ID", Vertices[#Headers], 0), FALSE)</f>
        <v>307</v>
      </c>
    </row>
    <row r="599" spans="1:3" x14ac:dyDescent="0.25">
      <c r="A599" s="65" t="s">
        <v>8718</v>
      </c>
      <c r="B599" s="71" t="s">
        <v>3560</v>
      </c>
      <c r="C599" s="65">
        <f>VLOOKUP(GroupVertices[[#This Row],[Vertex]], Vertices[], MATCH("ID", Vertices[#Headers], 0), FALSE)</f>
        <v>306</v>
      </c>
    </row>
    <row r="600" spans="1:3" x14ac:dyDescent="0.25">
      <c r="A600" s="65" t="s">
        <v>8718</v>
      </c>
      <c r="B600" s="71" t="s">
        <v>3562</v>
      </c>
      <c r="C600" s="65">
        <f>VLOOKUP(GroupVertices[[#This Row],[Vertex]], Vertices[], MATCH("ID", Vertices[#Headers], 0), FALSE)</f>
        <v>308</v>
      </c>
    </row>
    <row r="601" spans="1:3" x14ac:dyDescent="0.25">
      <c r="A601" s="65" t="s">
        <v>8715</v>
      </c>
      <c r="B601" s="71" t="s">
        <v>463</v>
      </c>
      <c r="C601" s="65">
        <f>VLOOKUP(GroupVertices[[#This Row],[Vertex]], Vertices[], MATCH("ID", Vertices[#Headers], 0), FALSE)</f>
        <v>3</v>
      </c>
    </row>
    <row r="602" spans="1:3" x14ac:dyDescent="0.25">
      <c r="A602" s="65" t="s">
        <v>8715</v>
      </c>
      <c r="B602" s="71" t="s">
        <v>464</v>
      </c>
      <c r="C602" s="65">
        <f>VLOOKUP(GroupVertices[[#This Row],[Vertex]], Vertices[], MATCH("ID", Vertices[#Headers], 0), FALSE)</f>
        <v>4</v>
      </c>
    </row>
    <row r="603" spans="1:3" x14ac:dyDescent="0.25">
      <c r="A603" s="65" t="s">
        <v>8715</v>
      </c>
      <c r="B603" s="71" t="s">
        <v>485</v>
      </c>
      <c r="C603" s="65">
        <f>VLOOKUP(GroupVertices[[#This Row],[Vertex]], Vertices[], MATCH("ID", Vertices[#Headers], 0), FALSE)</f>
        <v>19</v>
      </c>
    </row>
    <row r="604" spans="1:3" x14ac:dyDescent="0.25">
      <c r="A604" s="65" t="s">
        <v>8715</v>
      </c>
      <c r="B604" s="71" t="s">
        <v>486</v>
      </c>
      <c r="C604" s="65">
        <f>VLOOKUP(GroupVertices[[#This Row],[Vertex]], Vertices[], MATCH("ID", Vertices[#Headers], 0), FALSE)</f>
        <v>22</v>
      </c>
    </row>
    <row r="605" spans="1:3" x14ac:dyDescent="0.25">
      <c r="A605" s="65" t="s">
        <v>8715</v>
      </c>
      <c r="B605" s="71" t="s">
        <v>487</v>
      </c>
      <c r="C605" s="65">
        <f>VLOOKUP(GroupVertices[[#This Row],[Vertex]], Vertices[], MATCH("ID", Vertices[#Headers], 0), FALSE)</f>
        <v>23</v>
      </c>
    </row>
    <row r="606" spans="1:3" x14ac:dyDescent="0.25">
      <c r="A606" s="65" t="s">
        <v>8715</v>
      </c>
      <c r="B606" s="71" t="s">
        <v>490</v>
      </c>
      <c r="C606" s="65">
        <f>VLOOKUP(GroupVertices[[#This Row],[Vertex]], Vertices[], MATCH("ID", Vertices[#Headers], 0), FALSE)</f>
        <v>24</v>
      </c>
    </row>
    <row r="607" spans="1:3" x14ac:dyDescent="0.25">
      <c r="A607" s="65" t="s">
        <v>8715</v>
      </c>
      <c r="B607" s="71" t="s">
        <v>488</v>
      </c>
      <c r="C607" s="65">
        <f>VLOOKUP(GroupVertices[[#This Row],[Vertex]], Vertices[], MATCH("ID", Vertices[#Headers], 0), FALSE)</f>
        <v>25</v>
      </c>
    </row>
    <row r="608" spans="1:3" x14ac:dyDescent="0.25">
      <c r="A608" s="65" t="s">
        <v>8715</v>
      </c>
      <c r="B608" s="71" t="s">
        <v>489</v>
      </c>
      <c r="C608" s="65">
        <f>VLOOKUP(GroupVertices[[#This Row],[Vertex]], Vertices[], MATCH("ID", Vertices[#Headers], 0), FALSE)</f>
        <v>26</v>
      </c>
    </row>
    <row r="609" spans="1:3" x14ac:dyDescent="0.25">
      <c r="A609" s="65" t="s">
        <v>8715</v>
      </c>
      <c r="B609" s="71" t="s">
        <v>491</v>
      </c>
      <c r="C609" s="65">
        <f>VLOOKUP(GroupVertices[[#This Row],[Vertex]], Vertices[], MATCH("ID", Vertices[#Headers], 0), FALSE)</f>
        <v>27</v>
      </c>
    </row>
    <row r="610" spans="1:3" x14ac:dyDescent="0.25">
      <c r="A610" s="65" t="s">
        <v>8715</v>
      </c>
      <c r="B610" s="71" t="s">
        <v>492</v>
      </c>
      <c r="C610" s="65">
        <f>VLOOKUP(GroupVertices[[#This Row],[Vertex]], Vertices[], MATCH("ID", Vertices[#Headers], 0), FALSE)</f>
        <v>28</v>
      </c>
    </row>
    <row r="611" spans="1:3" x14ac:dyDescent="0.25">
      <c r="A611" s="65" t="s">
        <v>8715</v>
      </c>
      <c r="B611" s="71" t="s">
        <v>493</v>
      </c>
      <c r="C611" s="65">
        <f>VLOOKUP(GroupVertices[[#This Row],[Vertex]], Vertices[], MATCH("ID", Vertices[#Headers], 0), FALSE)</f>
        <v>30</v>
      </c>
    </row>
    <row r="612" spans="1:3" x14ac:dyDescent="0.25">
      <c r="A612" s="65" t="s">
        <v>8715</v>
      </c>
      <c r="B612" s="71" t="s">
        <v>494</v>
      </c>
      <c r="C612" s="65">
        <f>VLOOKUP(GroupVertices[[#This Row],[Vertex]], Vertices[], MATCH("ID", Vertices[#Headers], 0), FALSE)</f>
        <v>31</v>
      </c>
    </row>
    <row r="613" spans="1:3" x14ac:dyDescent="0.25">
      <c r="A613" s="65" t="s">
        <v>8715</v>
      </c>
      <c r="B613" s="71" t="s">
        <v>495</v>
      </c>
      <c r="C613" s="65">
        <f>VLOOKUP(GroupVertices[[#This Row],[Vertex]], Vertices[], MATCH("ID", Vertices[#Headers], 0), FALSE)</f>
        <v>32</v>
      </c>
    </row>
    <row r="614" spans="1:3" x14ac:dyDescent="0.25">
      <c r="A614" s="65" t="s">
        <v>8715</v>
      </c>
      <c r="B614" s="71" t="s">
        <v>497</v>
      </c>
      <c r="C614" s="65">
        <f>VLOOKUP(GroupVertices[[#This Row],[Vertex]], Vertices[], MATCH("ID", Vertices[#Headers], 0), FALSE)</f>
        <v>34</v>
      </c>
    </row>
    <row r="615" spans="1:3" x14ac:dyDescent="0.25">
      <c r="A615" s="65" t="s">
        <v>8715</v>
      </c>
      <c r="B615" s="71" t="s">
        <v>504</v>
      </c>
      <c r="C615" s="65">
        <f>VLOOKUP(GroupVertices[[#This Row],[Vertex]], Vertices[], MATCH("ID", Vertices[#Headers], 0), FALSE)</f>
        <v>36</v>
      </c>
    </row>
    <row r="616" spans="1:3" x14ac:dyDescent="0.25">
      <c r="A616" s="65" t="s">
        <v>8715</v>
      </c>
      <c r="B616" s="71" t="s">
        <v>505</v>
      </c>
      <c r="C616" s="65">
        <f>VLOOKUP(GroupVertices[[#This Row],[Vertex]], Vertices[], MATCH("ID", Vertices[#Headers], 0), FALSE)</f>
        <v>37</v>
      </c>
    </row>
    <row r="617" spans="1:3" x14ac:dyDescent="0.25">
      <c r="A617" s="65" t="s">
        <v>8715</v>
      </c>
      <c r="B617" s="71" t="s">
        <v>498</v>
      </c>
      <c r="C617" s="65">
        <f>VLOOKUP(GroupVertices[[#This Row],[Vertex]], Vertices[], MATCH("ID", Vertices[#Headers], 0), FALSE)</f>
        <v>38</v>
      </c>
    </row>
    <row r="618" spans="1:3" x14ac:dyDescent="0.25">
      <c r="A618" s="65" t="s">
        <v>8715</v>
      </c>
      <c r="B618" s="71" t="s">
        <v>499</v>
      </c>
      <c r="C618" s="65">
        <f>VLOOKUP(GroupVertices[[#This Row],[Vertex]], Vertices[], MATCH("ID", Vertices[#Headers], 0), FALSE)</f>
        <v>39</v>
      </c>
    </row>
    <row r="619" spans="1:3" x14ac:dyDescent="0.25">
      <c r="A619" s="65" t="s">
        <v>8715</v>
      </c>
      <c r="B619" s="71" t="s">
        <v>500</v>
      </c>
      <c r="C619" s="65">
        <f>VLOOKUP(GroupVertices[[#This Row],[Vertex]], Vertices[], MATCH("ID", Vertices[#Headers], 0), FALSE)</f>
        <v>40</v>
      </c>
    </row>
    <row r="620" spans="1:3" x14ac:dyDescent="0.25">
      <c r="A620" s="65" t="s">
        <v>8715</v>
      </c>
      <c r="B620" s="71" t="s">
        <v>501</v>
      </c>
      <c r="C620" s="65">
        <f>VLOOKUP(GroupVertices[[#This Row],[Vertex]], Vertices[], MATCH("ID", Vertices[#Headers], 0), FALSE)</f>
        <v>41</v>
      </c>
    </row>
    <row r="621" spans="1:3" x14ac:dyDescent="0.25">
      <c r="A621" s="65" t="s">
        <v>8715</v>
      </c>
      <c r="B621" s="71" t="s">
        <v>2995</v>
      </c>
      <c r="C621" s="65">
        <f>VLOOKUP(GroupVertices[[#This Row],[Vertex]], Vertices[], MATCH("ID", Vertices[#Headers], 0), FALSE)</f>
        <v>247</v>
      </c>
    </row>
    <row r="622" spans="1:3" x14ac:dyDescent="0.25">
      <c r="A622" s="65" t="s">
        <v>8715</v>
      </c>
      <c r="B622" s="71" t="s">
        <v>2996</v>
      </c>
      <c r="C622" s="65">
        <f>VLOOKUP(GroupVertices[[#This Row],[Vertex]], Vertices[], MATCH("ID", Vertices[#Headers], 0), FALSE)</f>
        <v>248</v>
      </c>
    </row>
    <row r="623" spans="1:3" x14ac:dyDescent="0.25">
      <c r="A623" s="65" t="s">
        <v>8715</v>
      </c>
      <c r="B623" s="71" t="s">
        <v>3033</v>
      </c>
      <c r="C623" s="65">
        <f>VLOOKUP(GroupVertices[[#This Row],[Vertex]], Vertices[], MATCH("ID", Vertices[#Headers], 0), FALSE)</f>
        <v>249</v>
      </c>
    </row>
    <row r="624" spans="1:3" x14ac:dyDescent="0.25">
      <c r="A624" s="65" t="s">
        <v>8715</v>
      </c>
      <c r="B624" s="71" t="s">
        <v>3034</v>
      </c>
      <c r="C624" s="65">
        <f>VLOOKUP(GroupVertices[[#This Row],[Vertex]], Vertices[], MATCH("ID", Vertices[#Headers], 0), FALSE)</f>
        <v>252</v>
      </c>
    </row>
    <row r="625" spans="1:3" x14ac:dyDescent="0.25">
      <c r="A625" s="65" t="s">
        <v>8715</v>
      </c>
      <c r="B625" s="71" t="s">
        <v>3075</v>
      </c>
      <c r="C625" s="65">
        <f>VLOOKUP(GroupVertices[[#This Row],[Vertex]], Vertices[], MATCH("ID", Vertices[#Headers], 0), FALSE)</f>
        <v>253</v>
      </c>
    </row>
    <row r="626" spans="1:3" x14ac:dyDescent="0.25">
      <c r="A626" s="65" t="s">
        <v>8715</v>
      </c>
      <c r="B626" s="71" t="s">
        <v>3094</v>
      </c>
      <c r="C626" s="65">
        <f>VLOOKUP(GroupVertices[[#This Row],[Vertex]], Vertices[], MATCH("ID", Vertices[#Headers], 0), FALSE)</f>
        <v>254</v>
      </c>
    </row>
    <row r="627" spans="1:3" x14ac:dyDescent="0.25">
      <c r="A627" s="65" t="s">
        <v>8715</v>
      </c>
      <c r="B627" s="71" t="s">
        <v>3096</v>
      </c>
      <c r="C627" s="65">
        <f>VLOOKUP(GroupVertices[[#This Row],[Vertex]], Vertices[], MATCH("ID", Vertices[#Headers], 0), FALSE)</f>
        <v>256</v>
      </c>
    </row>
    <row r="628" spans="1:3" x14ac:dyDescent="0.25">
      <c r="A628" s="65" t="s">
        <v>8715</v>
      </c>
      <c r="B628" s="71" t="s">
        <v>3097</v>
      </c>
      <c r="C628" s="65">
        <f>VLOOKUP(GroupVertices[[#This Row],[Vertex]], Vertices[], MATCH("ID", Vertices[#Headers], 0), FALSE)</f>
        <v>257</v>
      </c>
    </row>
    <row r="629" spans="1:3" x14ac:dyDescent="0.25">
      <c r="A629" s="65" t="s">
        <v>8715</v>
      </c>
      <c r="B629" s="71" t="s">
        <v>3098</v>
      </c>
      <c r="C629" s="65">
        <f>VLOOKUP(GroupVertices[[#This Row],[Vertex]], Vertices[], MATCH("ID", Vertices[#Headers], 0), FALSE)</f>
        <v>258</v>
      </c>
    </row>
    <row r="630" spans="1:3" x14ac:dyDescent="0.25">
      <c r="A630" s="65" t="s">
        <v>8715</v>
      </c>
      <c r="B630" s="71" t="s">
        <v>3099</v>
      </c>
      <c r="C630" s="65">
        <f>VLOOKUP(GroupVertices[[#This Row],[Vertex]], Vertices[], MATCH("ID", Vertices[#Headers], 0), FALSE)</f>
        <v>259</v>
      </c>
    </row>
    <row r="631" spans="1:3" x14ac:dyDescent="0.25">
      <c r="A631" s="65" t="s">
        <v>8715</v>
      </c>
      <c r="B631" s="71" t="s">
        <v>3100</v>
      </c>
      <c r="C631" s="65">
        <f>VLOOKUP(GroupVertices[[#This Row],[Vertex]], Vertices[], MATCH("ID", Vertices[#Headers], 0), FALSE)</f>
        <v>260</v>
      </c>
    </row>
    <row r="632" spans="1:3" x14ac:dyDescent="0.25">
      <c r="A632" s="65" t="s">
        <v>8715</v>
      </c>
      <c r="B632" s="71" t="s">
        <v>3109</v>
      </c>
      <c r="C632" s="65">
        <f>VLOOKUP(GroupVertices[[#This Row],[Vertex]], Vertices[], MATCH("ID", Vertices[#Headers], 0), FALSE)</f>
        <v>262</v>
      </c>
    </row>
    <row r="633" spans="1:3" x14ac:dyDescent="0.25">
      <c r="A633" s="65" t="s">
        <v>8715</v>
      </c>
      <c r="B633" s="71" t="s">
        <v>3101</v>
      </c>
      <c r="C633" s="65">
        <f>VLOOKUP(GroupVertices[[#This Row],[Vertex]], Vertices[], MATCH("ID", Vertices[#Headers], 0), FALSE)</f>
        <v>263</v>
      </c>
    </row>
    <row r="634" spans="1:3" x14ac:dyDescent="0.25">
      <c r="A634" s="65" t="s">
        <v>8715</v>
      </c>
      <c r="B634" s="71" t="s">
        <v>3102</v>
      </c>
      <c r="C634" s="65">
        <f>VLOOKUP(GroupVertices[[#This Row],[Vertex]], Vertices[], MATCH("ID", Vertices[#Headers], 0), FALSE)</f>
        <v>264</v>
      </c>
    </row>
    <row r="635" spans="1:3" x14ac:dyDescent="0.25">
      <c r="A635" s="65" t="s">
        <v>8715</v>
      </c>
      <c r="B635" s="71" t="s">
        <v>3103</v>
      </c>
      <c r="C635" s="65">
        <f>VLOOKUP(GroupVertices[[#This Row],[Vertex]], Vertices[], MATCH("ID", Vertices[#Headers], 0), FALSE)</f>
        <v>265</v>
      </c>
    </row>
    <row r="636" spans="1:3" x14ac:dyDescent="0.25">
      <c r="A636" s="65" t="s">
        <v>8715</v>
      </c>
      <c r="B636" s="71" t="s">
        <v>3104</v>
      </c>
      <c r="C636" s="65">
        <f>VLOOKUP(GroupVertices[[#This Row],[Vertex]], Vertices[], MATCH("ID", Vertices[#Headers], 0), FALSE)</f>
        <v>266</v>
      </c>
    </row>
    <row r="637" spans="1:3" x14ac:dyDescent="0.25">
      <c r="A637" s="65" t="s">
        <v>8715</v>
      </c>
      <c r="B637" s="71" t="s">
        <v>3105</v>
      </c>
      <c r="C637" s="65">
        <f>VLOOKUP(GroupVertices[[#This Row],[Vertex]], Vertices[], MATCH("ID", Vertices[#Headers], 0), FALSE)</f>
        <v>267</v>
      </c>
    </row>
    <row r="638" spans="1:3" x14ac:dyDescent="0.25">
      <c r="A638" s="65" t="s">
        <v>8715</v>
      </c>
      <c r="B638" s="71" t="s">
        <v>3106</v>
      </c>
      <c r="C638" s="65">
        <f>VLOOKUP(GroupVertices[[#This Row],[Vertex]], Vertices[], MATCH("ID", Vertices[#Headers], 0), FALSE)</f>
        <v>268</v>
      </c>
    </row>
    <row r="639" spans="1:3" x14ac:dyDescent="0.25">
      <c r="A639" s="65" t="s">
        <v>8715</v>
      </c>
      <c r="B639" s="71" t="s">
        <v>3107</v>
      </c>
      <c r="C639" s="65">
        <f>VLOOKUP(GroupVertices[[#This Row],[Vertex]], Vertices[], MATCH("ID", Vertices[#Headers], 0), FALSE)</f>
        <v>269</v>
      </c>
    </row>
    <row r="640" spans="1:3" x14ac:dyDescent="0.25">
      <c r="A640" s="65" t="s">
        <v>8715</v>
      </c>
      <c r="B640" s="71" t="s">
        <v>3111</v>
      </c>
      <c r="C640" s="65">
        <f>VLOOKUP(GroupVertices[[#This Row],[Vertex]], Vertices[], MATCH("ID", Vertices[#Headers], 0), FALSE)</f>
        <v>271</v>
      </c>
    </row>
    <row r="641" spans="1:3" x14ac:dyDescent="0.25">
      <c r="A641" s="65" t="s">
        <v>8715</v>
      </c>
      <c r="B641" s="71" t="s">
        <v>3112</v>
      </c>
      <c r="C641" s="65">
        <f>VLOOKUP(GroupVertices[[#This Row],[Vertex]], Vertices[], MATCH("ID", Vertices[#Headers], 0), FALSE)</f>
        <v>272</v>
      </c>
    </row>
    <row r="642" spans="1:3" x14ac:dyDescent="0.25">
      <c r="A642" s="65" t="s">
        <v>8715</v>
      </c>
      <c r="B642" s="71" t="s">
        <v>3113</v>
      </c>
      <c r="C642" s="65">
        <f>VLOOKUP(GroupVertices[[#This Row],[Vertex]], Vertices[], MATCH("ID", Vertices[#Headers], 0), FALSE)</f>
        <v>273</v>
      </c>
    </row>
    <row r="643" spans="1:3" x14ac:dyDescent="0.25">
      <c r="A643" s="65" t="s">
        <v>8715</v>
      </c>
      <c r="B643" s="71" t="s">
        <v>3746</v>
      </c>
      <c r="C643" s="65">
        <f>VLOOKUP(GroupVertices[[#This Row],[Vertex]], Vertices[], MATCH("ID", Vertices[#Headers], 0), FALSE)</f>
        <v>309</v>
      </c>
    </row>
    <row r="644" spans="1:3" x14ac:dyDescent="0.25">
      <c r="A644" s="65" t="s">
        <v>8715</v>
      </c>
      <c r="B644" s="71" t="s">
        <v>3914</v>
      </c>
      <c r="C644" s="65">
        <f>VLOOKUP(GroupVertices[[#This Row],[Vertex]], Vertices[], MATCH("ID", Vertices[#Headers], 0), FALSE)</f>
        <v>324</v>
      </c>
    </row>
    <row r="645" spans="1:3" x14ac:dyDescent="0.25">
      <c r="A645" s="65" t="s">
        <v>8715</v>
      </c>
      <c r="B645" s="71" t="s">
        <v>3915</v>
      </c>
      <c r="C645" s="65">
        <f>VLOOKUP(GroupVertices[[#This Row],[Vertex]], Vertices[], MATCH("ID", Vertices[#Headers], 0), FALSE)</f>
        <v>325</v>
      </c>
    </row>
    <row r="646" spans="1:3" x14ac:dyDescent="0.25">
      <c r="A646" s="65" t="s">
        <v>8715</v>
      </c>
      <c r="B646" s="71" t="s">
        <v>3916</v>
      </c>
      <c r="C646" s="65">
        <f>VLOOKUP(GroupVertices[[#This Row],[Vertex]], Vertices[], MATCH("ID", Vertices[#Headers], 0), FALSE)</f>
        <v>326</v>
      </c>
    </row>
    <row r="647" spans="1:3" x14ac:dyDescent="0.25">
      <c r="A647" s="65" t="s">
        <v>8715</v>
      </c>
      <c r="B647" s="71" t="s">
        <v>4112</v>
      </c>
      <c r="C647" s="65">
        <f>VLOOKUP(GroupVertices[[#This Row],[Vertex]], Vertices[], MATCH("ID", Vertices[#Headers], 0), FALSE)</f>
        <v>342</v>
      </c>
    </row>
    <row r="648" spans="1:3" x14ac:dyDescent="0.25">
      <c r="A648" s="65" t="s">
        <v>8715</v>
      </c>
      <c r="B648" s="71" t="s">
        <v>4113</v>
      </c>
      <c r="C648" s="65">
        <f>VLOOKUP(GroupVertices[[#This Row],[Vertex]], Vertices[], MATCH("ID", Vertices[#Headers], 0), FALSE)</f>
        <v>343</v>
      </c>
    </row>
    <row r="649" spans="1:3" x14ac:dyDescent="0.25">
      <c r="A649" s="65" t="s">
        <v>8715</v>
      </c>
      <c r="B649" s="71" t="s">
        <v>4116</v>
      </c>
      <c r="C649" s="65">
        <f>VLOOKUP(GroupVertices[[#This Row],[Vertex]], Vertices[], MATCH("ID", Vertices[#Headers], 0), FALSE)</f>
        <v>346</v>
      </c>
    </row>
    <row r="650" spans="1:3" x14ac:dyDescent="0.25">
      <c r="A650" s="65" t="s">
        <v>8715</v>
      </c>
      <c r="B650" s="71" t="s">
        <v>4121</v>
      </c>
      <c r="C650" s="65">
        <f>VLOOKUP(GroupVertices[[#This Row],[Vertex]], Vertices[], MATCH("ID", Vertices[#Headers], 0), FALSE)</f>
        <v>347</v>
      </c>
    </row>
    <row r="651" spans="1:3" x14ac:dyDescent="0.25">
      <c r="A651" s="65" t="s">
        <v>8715</v>
      </c>
      <c r="B651" s="71" t="s">
        <v>4118</v>
      </c>
      <c r="C651" s="65">
        <f>VLOOKUP(GroupVertices[[#This Row],[Vertex]], Vertices[], MATCH("ID", Vertices[#Headers], 0), FALSE)</f>
        <v>349</v>
      </c>
    </row>
    <row r="652" spans="1:3" x14ac:dyDescent="0.25">
      <c r="A652" s="65" t="s">
        <v>8715</v>
      </c>
      <c r="B652" s="71" t="s">
        <v>4119</v>
      </c>
      <c r="C652" s="65">
        <f>VLOOKUP(GroupVertices[[#This Row],[Vertex]], Vertices[], MATCH("ID", Vertices[#Headers], 0), FALSE)</f>
        <v>350</v>
      </c>
    </row>
    <row r="653" spans="1:3" x14ac:dyDescent="0.25">
      <c r="A653" s="65" t="s">
        <v>8715</v>
      </c>
      <c r="B653" s="71" t="s">
        <v>4120</v>
      </c>
      <c r="C653" s="65">
        <f>VLOOKUP(GroupVertices[[#This Row],[Vertex]], Vertices[], MATCH("ID", Vertices[#Headers], 0), FALSE)</f>
        <v>351</v>
      </c>
    </row>
    <row r="654" spans="1:3" x14ac:dyDescent="0.25">
      <c r="A654" s="65" t="s">
        <v>8715</v>
      </c>
      <c r="B654" s="71" t="s">
        <v>7794</v>
      </c>
      <c r="C654" s="65">
        <f>VLOOKUP(GroupVertices[[#This Row],[Vertex]], Vertices[], MATCH("ID", Vertices[#Headers], 0), FALSE)</f>
        <v>720</v>
      </c>
    </row>
    <row r="655" spans="1:3" x14ac:dyDescent="0.25">
      <c r="A655" s="65" t="s">
        <v>8715</v>
      </c>
      <c r="B655" s="71" t="s">
        <v>7797</v>
      </c>
      <c r="C655" s="65">
        <f>VLOOKUP(GroupVertices[[#This Row],[Vertex]], Vertices[], MATCH("ID", Vertices[#Headers], 0), FALSE)</f>
        <v>721</v>
      </c>
    </row>
    <row r="656" spans="1:3" x14ac:dyDescent="0.25">
      <c r="A656" s="65" t="s">
        <v>8715</v>
      </c>
      <c r="B656" s="71" t="s">
        <v>7798</v>
      </c>
      <c r="C656" s="65">
        <f>VLOOKUP(GroupVertices[[#This Row],[Vertex]], Vertices[], MATCH("ID", Vertices[#Headers], 0), FALSE)</f>
        <v>722</v>
      </c>
    </row>
    <row r="657" spans="1:3" x14ac:dyDescent="0.25">
      <c r="A657" s="65" t="s">
        <v>8715</v>
      </c>
      <c r="B657" s="71" t="s">
        <v>7795</v>
      </c>
      <c r="C657" s="65">
        <f>VLOOKUP(GroupVertices[[#This Row],[Vertex]], Vertices[], MATCH("ID", Vertices[#Headers], 0), FALSE)</f>
        <v>723</v>
      </c>
    </row>
    <row r="658" spans="1:3" x14ac:dyDescent="0.25">
      <c r="A658" s="65" t="s">
        <v>8715</v>
      </c>
      <c r="B658" s="71" t="s">
        <v>7799</v>
      </c>
      <c r="C658" s="65">
        <f>VLOOKUP(GroupVertices[[#This Row],[Vertex]], Vertices[], MATCH("ID", Vertices[#Headers], 0), FALSE)</f>
        <v>724</v>
      </c>
    </row>
    <row r="659" spans="1:3" x14ac:dyDescent="0.25">
      <c r="A659" s="65" t="s">
        <v>8715</v>
      </c>
      <c r="B659" s="71" t="s">
        <v>7796</v>
      </c>
      <c r="C659" s="65">
        <f>VLOOKUP(GroupVertices[[#This Row],[Vertex]], Vertices[], MATCH("ID", Vertices[#Headers], 0), FALSE)</f>
        <v>725</v>
      </c>
    </row>
    <row r="660" spans="1:3" x14ac:dyDescent="0.25">
      <c r="A660" s="65" t="s">
        <v>8715</v>
      </c>
      <c r="B660" s="71" t="s">
        <v>7800</v>
      </c>
      <c r="C660" s="65">
        <f>VLOOKUP(GroupVertices[[#This Row],[Vertex]], Vertices[], MATCH("ID", Vertices[#Headers], 0), FALSE)</f>
        <v>726</v>
      </c>
    </row>
    <row r="661" spans="1:3" x14ac:dyDescent="0.25">
      <c r="A661" s="65" t="s">
        <v>8715</v>
      </c>
      <c r="B661" s="71" t="s">
        <v>7870</v>
      </c>
      <c r="C661" s="65">
        <f>VLOOKUP(GroupVertices[[#This Row],[Vertex]], Vertices[], MATCH("ID", Vertices[#Headers], 0), FALSE)</f>
        <v>727</v>
      </c>
    </row>
    <row r="662" spans="1:3" x14ac:dyDescent="0.25">
      <c r="A662" s="65" t="s">
        <v>8715</v>
      </c>
      <c r="B662" s="71" t="s">
        <v>7871</v>
      </c>
      <c r="C662" s="65">
        <f>VLOOKUP(GroupVertices[[#This Row],[Vertex]], Vertices[], MATCH("ID", Vertices[#Headers], 0), FALSE)</f>
        <v>728</v>
      </c>
    </row>
    <row r="663" spans="1:3" x14ac:dyDescent="0.25">
      <c r="A663" s="65" t="s">
        <v>9452</v>
      </c>
      <c r="B663" s="71" t="s">
        <v>221</v>
      </c>
      <c r="C663" s="65">
        <f>VLOOKUP(GroupVertices[[#This Row],[Vertex]], Vertices[], MATCH("ID", Vertices[#Headers], 0), FALSE)</f>
        <v>8</v>
      </c>
    </row>
    <row r="664" spans="1:3" x14ac:dyDescent="0.25">
      <c r="A664" s="65" t="s">
        <v>9452</v>
      </c>
      <c r="B664" s="71" t="s">
        <v>229</v>
      </c>
      <c r="C664" s="65">
        <f>VLOOKUP(GroupVertices[[#This Row],[Vertex]], Vertices[], MATCH("ID", Vertices[#Headers], 0), FALSE)</f>
        <v>15</v>
      </c>
    </row>
    <row r="665" spans="1:3" x14ac:dyDescent="0.25">
      <c r="A665" s="65" t="s">
        <v>9452</v>
      </c>
      <c r="B665" s="71" t="s">
        <v>231</v>
      </c>
      <c r="C665" s="65">
        <f>VLOOKUP(GroupVertices[[#This Row],[Vertex]], Vertices[], MATCH("ID", Vertices[#Headers], 0), FALSE)</f>
        <v>18</v>
      </c>
    </row>
    <row r="666" spans="1:3" x14ac:dyDescent="0.25">
      <c r="A666" s="65" t="s">
        <v>9452</v>
      </c>
      <c r="B666" s="71" t="s">
        <v>227</v>
      </c>
      <c r="C666" s="65">
        <f>VLOOKUP(GroupVertices[[#This Row],[Vertex]], Vertices[], MATCH("ID", Vertices[#Headers], 0), FALSE)</f>
        <v>20</v>
      </c>
    </row>
    <row r="667" spans="1:3" x14ac:dyDescent="0.25">
      <c r="A667" s="65" t="s">
        <v>9452</v>
      </c>
      <c r="B667" s="71" t="s">
        <v>226</v>
      </c>
      <c r="C667" s="65">
        <f>VLOOKUP(GroupVertices[[#This Row],[Vertex]], Vertices[], MATCH("ID", Vertices[#Headers], 0), FALSE)</f>
        <v>21</v>
      </c>
    </row>
    <row r="668" spans="1:3" x14ac:dyDescent="0.25">
      <c r="A668" s="65" t="s">
        <v>9452</v>
      </c>
      <c r="B668" s="71" t="s">
        <v>502</v>
      </c>
      <c r="C668" s="65">
        <f>VLOOKUP(GroupVertices[[#This Row],[Vertex]], Vertices[], MATCH("ID", Vertices[#Headers], 0), FALSE)</f>
        <v>29</v>
      </c>
    </row>
    <row r="669" spans="1:3" x14ac:dyDescent="0.25">
      <c r="A669" s="65" t="s">
        <v>9452</v>
      </c>
      <c r="B669" s="71" t="s">
        <v>503</v>
      </c>
      <c r="C669" s="65">
        <f>VLOOKUP(GroupVertices[[#This Row],[Vertex]], Vertices[], MATCH("ID", Vertices[#Headers], 0), FALSE)</f>
        <v>35</v>
      </c>
    </row>
    <row r="670" spans="1:3" x14ac:dyDescent="0.25">
      <c r="A670" s="65" t="s">
        <v>9452</v>
      </c>
      <c r="B670" s="71" t="s">
        <v>228</v>
      </c>
      <c r="C670" s="65">
        <f>VLOOKUP(GroupVertices[[#This Row],[Vertex]], Vertices[], MATCH("ID", Vertices[#Headers], 0), FALSE)</f>
        <v>50</v>
      </c>
    </row>
    <row r="671" spans="1:3" x14ac:dyDescent="0.25">
      <c r="A671" s="65" t="s">
        <v>9452</v>
      </c>
      <c r="B671" s="71" t="s">
        <v>756</v>
      </c>
      <c r="C671" s="65">
        <f>VLOOKUP(GroupVertices[[#This Row],[Vertex]], Vertices[], MATCH("ID", Vertices[#Headers], 0), FALSE)</f>
        <v>55</v>
      </c>
    </row>
    <row r="672" spans="1:3" x14ac:dyDescent="0.25">
      <c r="A672" s="65" t="s">
        <v>9452</v>
      </c>
      <c r="B672" s="71" t="s">
        <v>759</v>
      </c>
      <c r="C672" s="65">
        <f>VLOOKUP(GroupVertices[[#This Row],[Vertex]], Vertices[], MATCH("ID", Vertices[#Headers], 0), FALSE)</f>
        <v>65</v>
      </c>
    </row>
    <row r="673" spans="1:3" x14ac:dyDescent="0.25">
      <c r="A673" s="65" t="s">
        <v>9452</v>
      </c>
      <c r="B673" s="71" t="s">
        <v>768</v>
      </c>
      <c r="C673" s="65">
        <f>VLOOKUP(GroupVertices[[#This Row],[Vertex]], Vertices[], MATCH("ID", Vertices[#Headers], 0), FALSE)</f>
        <v>82</v>
      </c>
    </row>
    <row r="674" spans="1:3" x14ac:dyDescent="0.25">
      <c r="A674" s="65" t="s">
        <v>9452</v>
      </c>
      <c r="B674" s="71" t="s">
        <v>769</v>
      </c>
      <c r="C674" s="65">
        <f>VLOOKUP(GroupVertices[[#This Row],[Vertex]], Vertices[], MATCH("ID", Vertices[#Headers], 0), FALSE)</f>
        <v>83</v>
      </c>
    </row>
    <row r="675" spans="1:3" x14ac:dyDescent="0.25">
      <c r="A675" s="65" t="s">
        <v>9452</v>
      </c>
      <c r="B675" s="71" t="s">
        <v>772</v>
      </c>
      <c r="C675" s="65">
        <f>VLOOKUP(GroupVertices[[#This Row],[Vertex]], Vertices[], MATCH("ID", Vertices[#Headers], 0), FALSE)</f>
        <v>93</v>
      </c>
    </row>
    <row r="676" spans="1:3" x14ac:dyDescent="0.25">
      <c r="A676" s="65" t="s">
        <v>9452</v>
      </c>
      <c r="B676" s="71" t="s">
        <v>773</v>
      </c>
      <c r="C676" s="65">
        <f>VLOOKUP(GroupVertices[[#This Row],[Vertex]], Vertices[], MATCH("ID", Vertices[#Headers], 0), FALSE)</f>
        <v>94</v>
      </c>
    </row>
    <row r="677" spans="1:3" x14ac:dyDescent="0.25">
      <c r="A677" s="65" t="s">
        <v>9452</v>
      </c>
      <c r="B677" s="71" t="s">
        <v>775</v>
      </c>
      <c r="C677" s="65">
        <f>VLOOKUP(GroupVertices[[#This Row],[Vertex]], Vertices[], MATCH("ID", Vertices[#Headers], 0), FALSE)</f>
        <v>103</v>
      </c>
    </row>
    <row r="678" spans="1:3" x14ac:dyDescent="0.25">
      <c r="A678" s="65" t="s">
        <v>9452</v>
      </c>
      <c r="B678" s="71" t="s">
        <v>1432</v>
      </c>
      <c r="C678" s="65">
        <f>VLOOKUP(GroupVertices[[#This Row],[Vertex]], Vertices[], MATCH("ID", Vertices[#Headers], 0), FALSE)</f>
        <v>115</v>
      </c>
    </row>
    <row r="679" spans="1:3" x14ac:dyDescent="0.25">
      <c r="A679" s="65" t="s">
        <v>9452</v>
      </c>
      <c r="B679" s="71" t="s">
        <v>1606</v>
      </c>
      <c r="C679" s="65">
        <f>VLOOKUP(GroupVertices[[#This Row],[Vertex]], Vertices[], MATCH("ID", Vertices[#Headers], 0), FALSE)</f>
        <v>128</v>
      </c>
    </row>
    <row r="680" spans="1:3" x14ac:dyDescent="0.25">
      <c r="A680" s="65" t="s">
        <v>9452</v>
      </c>
      <c r="B680" s="71" t="s">
        <v>1607</v>
      </c>
      <c r="C680" s="65">
        <f>VLOOKUP(GroupVertices[[#This Row],[Vertex]], Vertices[], MATCH("ID", Vertices[#Headers], 0), FALSE)</f>
        <v>132</v>
      </c>
    </row>
    <row r="681" spans="1:3" x14ac:dyDescent="0.25">
      <c r="A681" s="65" t="s">
        <v>9452</v>
      </c>
      <c r="B681" s="71" t="s">
        <v>2063</v>
      </c>
      <c r="C681" s="65">
        <f>VLOOKUP(GroupVertices[[#This Row],[Vertex]], Vertices[], MATCH("ID", Vertices[#Headers], 0), FALSE)</f>
        <v>172</v>
      </c>
    </row>
    <row r="682" spans="1:3" x14ac:dyDescent="0.25">
      <c r="A682" s="65" t="s">
        <v>9452</v>
      </c>
      <c r="B682" s="71" t="s">
        <v>2788</v>
      </c>
      <c r="C682" s="65">
        <f>VLOOKUP(GroupVertices[[#This Row],[Vertex]], Vertices[], MATCH("ID", Vertices[#Headers], 0), FALSE)</f>
        <v>240</v>
      </c>
    </row>
    <row r="683" spans="1:3" x14ac:dyDescent="0.25">
      <c r="A683" s="65" t="s">
        <v>9452</v>
      </c>
      <c r="B683" s="71" t="s">
        <v>3035</v>
      </c>
      <c r="C683" s="65">
        <f>VLOOKUP(GroupVertices[[#This Row],[Vertex]], Vertices[], MATCH("ID", Vertices[#Headers], 0), FALSE)</f>
        <v>250</v>
      </c>
    </row>
    <row r="684" spans="1:3" x14ac:dyDescent="0.25">
      <c r="A684" s="65" t="s">
        <v>9452</v>
      </c>
      <c r="B684" s="71" t="s">
        <v>3036</v>
      </c>
      <c r="C684" s="65">
        <f>VLOOKUP(GroupVertices[[#This Row],[Vertex]], Vertices[], MATCH("ID", Vertices[#Headers], 0), FALSE)</f>
        <v>251</v>
      </c>
    </row>
    <row r="685" spans="1:3" x14ac:dyDescent="0.25">
      <c r="A685" s="65" t="s">
        <v>9452</v>
      </c>
      <c r="B685" s="71" t="s">
        <v>3108</v>
      </c>
      <c r="C685" s="65">
        <f>VLOOKUP(GroupVertices[[#This Row],[Vertex]], Vertices[], MATCH("ID", Vertices[#Headers], 0), FALSE)</f>
        <v>261</v>
      </c>
    </row>
    <row r="686" spans="1:3" x14ac:dyDescent="0.25">
      <c r="A686" s="65" t="s">
        <v>9452</v>
      </c>
      <c r="B686" s="71" t="s">
        <v>3110</v>
      </c>
      <c r="C686" s="65">
        <f>VLOOKUP(GroupVertices[[#This Row],[Vertex]], Vertices[], MATCH("ID", Vertices[#Headers], 0), FALSE)</f>
        <v>270</v>
      </c>
    </row>
    <row r="687" spans="1:3" x14ac:dyDescent="0.25">
      <c r="A687" s="65" t="s">
        <v>9452</v>
      </c>
      <c r="B687" s="71" t="s">
        <v>3337</v>
      </c>
      <c r="C687" s="65">
        <f>VLOOKUP(GroupVertices[[#This Row],[Vertex]], Vertices[], MATCH("ID", Vertices[#Headers], 0), FALSE)</f>
        <v>281</v>
      </c>
    </row>
    <row r="688" spans="1:3" x14ac:dyDescent="0.25">
      <c r="A688" s="65" t="s">
        <v>9452</v>
      </c>
      <c r="B688" s="71" t="s">
        <v>3352</v>
      </c>
      <c r="C688" s="65">
        <f>VLOOKUP(GroupVertices[[#This Row],[Vertex]], Vertices[], MATCH("ID", Vertices[#Headers], 0), FALSE)</f>
        <v>285</v>
      </c>
    </row>
    <row r="689" spans="1:3" x14ac:dyDescent="0.25">
      <c r="A689" s="65" t="s">
        <v>9452</v>
      </c>
      <c r="B689" s="71" t="s">
        <v>3564</v>
      </c>
      <c r="C689" s="65">
        <f>VLOOKUP(GroupVertices[[#This Row],[Vertex]], Vertices[], MATCH("ID", Vertices[#Headers], 0), FALSE)</f>
        <v>295</v>
      </c>
    </row>
    <row r="690" spans="1:3" x14ac:dyDescent="0.25">
      <c r="A690" s="65" t="s">
        <v>9452</v>
      </c>
      <c r="B690" s="71" t="s">
        <v>3840</v>
      </c>
      <c r="C690" s="65">
        <f>VLOOKUP(GroupVertices[[#This Row],[Vertex]], Vertices[], MATCH("ID", Vertices[#Headers], 0), FALSE)</f>
        <v>319</v>
      </c>
    </row>
    <row r="691" spans="1:3" x14ac:dyDescent="0.25">
      <c r="A691" s="65" t="s">
        <v>9452</v>
      </c>
      <c r="B691" s="71" t="s">
        <v>4606</v>
      </c>
      <c r="C691" s="65">
        <f>VLOOKUP(GroupVertices[[#This Row],[Vertex]], Vertices[], MATCH("ID", Vertices[#Headers], 0), FALSE)</f>
        <v>358</v>
      </c>
    </row>
    <row r="692" spans="1:3" x14ac:dyDescent="0.25">
      <c r="A692" s="65" t="s">
        <v>9452</v>
      </c>
      <c r="B692" s="71" t="s">
        <v>4296</v>
      </c>
      <c r="C692" s="65">
        <f>VLOOKUP(GroupVertices[[#This Row],[Vertex]], Vertices[], MATCH("ID", Vertices[#Headers], 0), FALSE)</f>
        <v>374</v>
      </c>
    </row>
    <row r="693" spans="1:3" x14ac:dyDescent="0.25">
      <c r="A693" s="65" t="s">
        <v>9452</v>
      </c>
      <c r="B693" s="71" t="s">
        <v>4321</v>
      </c>
      <c r="C693" s="65">
        <f>VLOOKUP(GroupVertices[[#This Row],[Vertex]], Vertices[], MATCH("ID", Vertices[#Headers], 0), FALSE)</f>
        <v>404</v>
      </c>
    </row>
    <row r="694" spans="1:3" x14ac:dyDescent="0.25">
      <c r="A694" s="65" t="s">
        <v>9452</v>
      </c>
      <c r="B694" s="71" t="s">
        <v>4611</v>
      </c>
      <c r="C694" s="65">
        <f>VLOOKUP(GroupVertices[[#This Row],[Vertex]], Vertices[], MATCH("ID", Vertices[#Headers], 0), FALSE)</f>
        <v>532</v>
      </c>
    </row>
    <row r="695" spans="1:3" x14ac:dyDescent="0.25">
      <c r="A695" s="65" t="s">
        <v>9452</v>
      </c>
      <c r="B695" s="71" t="s">
        <v>4636</v>
      </c>
      <c r="C695" s="65">
        <f>VLOOKUP(GroupVertices[[#This Row],[Vertex]], Vertices[], MATCH("ID", Vertices[#Headers], 0), FALSE)</f>
        <v>677</v>
      </c>
    </row>
    <row r="696" spans="1:3" x14ac:dyDescent="0.25">
      <c r="A696" s="65" t="s">
        <v>9452</v>
      </c>
      <c r="B696" s="71" t="s">
        <v>4637</v>
      </c>
      <c r="C696" s="65">
        <f>VLOOKUP(GroupVertices[[#This Row],[Vertex]], Vertices[], MATCH("ID", Vertices[#Headers], 0), FALSE)</f>
        <v>681</v>
      </c>
    </row>
    <row r="697" spans="1:3" x14ac:dyDescent="0.25">
      <c r="A697" s="65" t="s">
        <v>9452</v>
      </c>
      <c r="B697" s="71" t="s">
        <v>4644</v>
      </c>
      <c r="C697" s="65">
        <f>VLOOKUP(GroupVertices[[#This Row],[Vertex]], Vertices[], MATCH("ID", Vertices[#Headers], 0), FALSE)</f>
        <v>708</v>
      </c>
    </row>
    <row r="698" spans="1:3" x14ac:dyDescent="0.25">
      <c r="A698" s="65" t="s">
        <v>9452</v>
      </c>
      <c r="B698" s="71" t="s">
        <v>7940</v>
      </c>
      <c r="C698" s="65">
        <f>VLOOKUP(GroupVertices[[#This Row],[Vertex]], Vertices[], MATCH("ID", Vertices[#Headers], 0), FALSE)</f>
        <v>732</v>
      </c>
    </row>
    <row r="699" spans="1:3" x14ac:dyDescent="0.25">
      <c r="A699" s="65" t="s">
        <v>9452</v>
      </c>
      <c r="B699" s="71" t="s">
        <v>7950</v>
      </c>
      <c r="C699" s="65">
        <f>VLOOKUP(GroupVertices[[#This Row],[Vertex]], Vertices[], MATCH("ID", Vertices[#Headers], 0), FALSE)</f>
        <v>754</v>
      </c>
    </row>
    <row r="700" spans="1:3" x14ac:dyDescent="0.25">
      <c r="A700" s="65" t="s">
        <v>9452</v>
      </c>
      <c r="B700" s="71" t="s">
        <v>7951</v>
      </c>
      <c r="C700" s="65">
        <f>VLOOKUP(GroupVertices[[#This Row],[Vertex]], Vertices[], MATCH("ID", Vertices[#Headers], 0), FALSE)</f>
        <v>755</v>
      </c>
    </row>
    <row r="701" spans="1:3" x14ac:dyDescent="0.25">
      <c r="A701" s="65" t="s">
        <v>9452</v>
      </c>
      <c r="B701" s="71" t="s">
        <v>7952</v>
      </c>
      <c r="C701" s="65">
        <f>VLOOKUP(GroupVertices[[#This Row],[Vertex]], Vertices[], MATCH("ID", Vertices[#Headers], 0), FALSE)</f>
        <v>756</v>
      </c>
    </row>
    <row r="702" spans="1:3" x14ac:dyDescent="0.25">
      <c r="A702" s="65" t="s">
        <v>9452</v>
      </c>
      <c r="B702" s="71" t="s">
        <v>7959</v>
      </c>
      <c r="C702" s="65">
        <f>VLOOKUP(GroupVertices[[#This Row],[Vertex]], Vertices[], MATCH("ID", Vertices[#Headers], 0), FALSE)</f>
        <v>773</v>
      </c>
    </row>
    <row r="703" spans="1:3" x14ac:dyDescent="0.25">
      <c r="A703" s="65" t="s">
        <v>9452</v>
      </c>
      <c r="B703" s="71" t="s">
        <v>7923</v>
      </c>
      <c r="C703" s="65">
        <f>VLOOKUP(GroupVertices[[#This Row],[Vertex]], Vertices[], MATCH("ID", Vertices[#Headers], 0), FALSE)</f>
        <v>779</v>
      </c>
    </row>
  </sheetData>
  <dataConsolidate/>
  <dataValidations xWindow="58" yWindow="226" count="3">
    <dataValidation allowBlank="1" showInputMessage="1" showErrorMessage="1" promptTitle="Group Name" prompt="Enter the name of the group.  The group name must also be entered on the Groups worksheet." sqref="A2:A703"/>
    <dataValidation allowBlank="1" showInputMessage="1" showErrorMessage="1" promptTitle="Vertex Name" prompt="Enter the name of a vertex to include in the group." sqref="B2:B703"/>
    <dataValidation allowBlank="1" showInputMessage="1" promptTitle="Vertex ID" prompt="This is the value of the hidden ID cell in the Vertices worksheet.  It gets filled in by the items on the NodeXL, Analysis, Groups menu." sqref="C2:C703"/>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X156"/>
  <sheetViews>
    <sheetView workbookViewId="0">
      <selection activeCell="Z13" sqref="Z13"/>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162</v>
      </c>
      <c r="B1" s="13" t="s">
        <v>17</v>
      </c>
      <c r="D1" t="s">
        <v>79</v>
      </c>
      <c r="E1" t="s">
        <v>80</v>
      </c>
      <c r="F1" s="35" t="s">
        <v>86</v>
      </c>
      <c r="G1" s="36" t="s">
        <v>87</v>
      </c>
      <c r="H1" s="35" t="s">
        <v>92</v>
      </c>
      <c r="I1" s="36" t="s">
        <v>93</v>
      </c>
      <c r="J1" s="35" t="s">
        <v>98</v>
      </c>
      <c r="K1" s="36" t="s">
        <v>99</v>
      </c>
      <c r="L1" s="35" t="s">
        <v>104</v>
      </c>
      <c r="M1" s="36" t="s">
        <v>105</v>
      </c>
      <c r="N1" s="35" t="s">
        <v>110</v>
      </c>
      <c r="O1" s="36" t="s">
        <v>111</v>
      </c>
      <c r="P1" s="36" t="s">
        <v>138</v>
      </c>
      <c r="Q1" s="36" t="s">
        <v>139</v>
      </c>
      <c r="R1" s="35" t="s">
        <v>116</v>
      </c>
      <c r="S1" s="35" t="s">
        <v>117</v>
      </c>
      <c r="T1" s="35" t="s">
        <v>122</v>
      </c>
      <c r="U1" s="36" t="s">
        <v>123</v>
      </c>
      <c r="W1" t="s">
        <v>127</v>
      </c>
      <c r="X1" t="s">
        <v>17</v>
      </c>
    </row>
    <row r="2" spans="1:24" ht="15.75" thickTop="1" x14ac:dyDescent="0.25">
      <c r="A2" s="34" t="s">
        <v>8721</v>
      </c>
      <c r="B2" s="34" t="s">
        <v>458</v>
      </c>
      <c r="D2" s="31">
        <f>MIN(Vertices[Degree])</f>
        <v>0</v>
      </c>
      <c r="E2" s="3">
        <f>COUNTIF(Vertices[Degree], "&gt;= " &amp; D2) - COUNTIF(Vertices[Degree], "&gt;=" &amp; D3)</f>
        <v>0</v>
      </c>
      <c r="F2" s="37">
        <f>MIN(Vertices[In-Degree])</f>
        <v>0</v>
      </c>
      <c r="G2" s="38">
        <f>COUNTIF(Vertices[In-Degree], "&gt;= " &amp; F2) - COUNTIF(Vertices[In-Degree], "&gt;=" &amp; F3)</f>
        <v>666</v>
      </c>
      <c r="H2" s="37">
        <f>MIN(Vertices[Out-Degree])</f>
        <v>0</v>
      </c>
      <c r="I2" s="38">
        <f>COUNTIF(Vertices[Out-Degree], "&gt;= " &amp; H2) - COUNTIF(Vertices[Out-Degree], "&gt;=" &amp; H3)</f>
        <v>183</v>
      </c>
      <c r="J2" s="37">
        <f>MIN(Vertices[Betweenness Centrality])</f>
        <v>0</v>
      </c>
      <c r="K2" s="38">
        <f>COUNTIF(Vertices[Betweenness Centrality], "&gt;= " &amp; J2) - COUNTIF(Vertices[Betweenness Centrality], "&gt;=" &amp; J3)</f>
        <v>667</v>
      </c>
      <c r="L2" s="37">
        <f>MIN(Vertices[Closeness Centrality])</f>
        <v>6.4900000000000005E-4</v>
      </c>
      <c r="M2" s="38">
        <f>COUNTIF(Vertices[Closeness Centrality], "&gt;= " &amp; L2) - COUNTIF(Vertices[Closeness Centrality], "&gt;=" &amp; L3)</f>
        <v>440</v>
      </c>
      <c r="N2" s="37">
        <f>MIN(Vertices[Eigenvector Centrality])</f>
        <v>0</v>
      </c>
      <c r="O2" s="38">
        <f>COUNTIF(Vertices[Eigenvector Centrality], "&gt;= " &amp; N2) - COUNTIF(Vertices[Eigenvector Centrality], "&gt;=" &amp; N3)</f>
        <v>431</v>
      </c>
      <c r="P2" s="37">
        <f>MIN(Vertices[PageRank])</f>
        <v>0.42771599999999999</v>
      </c>
      <c r="Q2" s="38">
        <f>COUNTIF(Vertices[PageRank], "&gt;= " &amp; P2) - COUNTIF(Vertices[PageRank], "&gt;=" &amp; P3)</f>
        <v>647</v>
      </c>
      <c r="R2" s="37">
        <f>MIN(Vertices[Clustering Coefficient])</f>
        <v>0</v>
      </c>
      <c r="S2" s="43">
        <f>COUNTIF(Vertices[Clustering Coefficient], "&gt;= " &amp; R2) - COUNTIF(Vertices[Clustering Coefficient], "&gt;=" &amp; R3)</f>
        <v>615</v>
      </c>
      <c r="T2" s="37" t="e">
        <f ca="1">MIN(INDIRECT(DynamicFilterSourceColumnRange))</f>
        <v>#REF!</v>
      </c>
      <c r="U2" s="38" t="e">
        <f t="shared" ref="U2:U57" ca="1" si="0">COUNTIF(INDIRECT(DynamicFilterSourceColumnRange), "&gt;= " &amp; T2) - COUNTIF(INDIRECT(DynamicFilterSourceColumnRange), "&gt;=" &amp; T3)</f>
        <v>#REF!</v>
      </c>
      <c r="W2" t="s">
        <v>124</v>
      </c>
      <c r="X2">
        <f>ROWS(HistogramBins[Degree Bin]) - 1</f>
        <v>55</v>
      </c>
    </row>
    <row r="3" spans="1:24" x14ac:dyDescent="0.25">
      <c r="A3" s="114"/>
      <c r="B3" s="114"/>
      <c r="D3" s="32">
        <f t="shared" ref="D3:D26" si="1">D2+($D$57-$D$2)/BinDivisor</f>
        <v>0</v>
      </c>
      <c r="E3" s="3">
        <f>COUNTIF(Vertices[Degree], "&gt;= " &amp; D3) - COUNTIF(Vertices[Degree], "&gt;=" &amp; D4)</f>
        <v>0</v>
      </c>
      <c r="F3" s="39">
        <f t="shared" ref="F3:F26" si="2">F2+($F$57-$F$2)/BinDivisor</f>
        <v>2.1636363636363636</v>
      </c>
      <c r="G3" s="40">
        <f>COUNTIF(Vertices[In-Degree], "&gt;= " &amp; F3) - COUNTIF(Vertices[In-Degree], "&gt;=" &amp; F4)</f>
        <v>17</v>
      </c>
      <c r="H3" s="39">
        <f t="shared" ref="H3:H26" si="3">H2+($H$57-$H$2)/BinDivisor</f>
        <v>0.14545454545454545</v>
      </c>
      <c r="I3" s="40">
        <f>COUNTIF(Vertices[Out-Degree], "&gt;= " &amp; H3) - COUNTIF(Vertices[Out-Degree], "&gt;=" &amp; H4)</f>
        <v>0</v>
      </c>
      <c r="J3" s="39">
        <f t="shared" ref="J3:J26" si="4">J2+($J$57-$J$2)/BinDivisor</f>
        <v>571.97698174545451</v>
      </c>
      <c r="K3" s="40">
        <f>COUNTIF(Vertices[Betweenness Centrality], "&gt;= " &amp; J3) - COUNTIF(Vertices[Betweenness Centrality], "&gt;=" &amp; J4)</f>
        <v>12</v>
      </c>
      <c r="L3" s="39">
        <f t="shared" ref="L3:L26" si="5">L2+($L$57-$L$2)/BinDivisor</f>
        <v>1.8819018181818182E-2</v>
      </c>
      <c r="M3" s="40">
        <f>COUNTIF(Vertices[Closeness Centrality], "&gt;= " &amp; L3) - COUNTIF(Vertices[Closeness Centrality], "&gt;=" &amp; L4)</f>
        <v>40</v>
      </c>
      <c r="N3" s="39">
        <f t="shared" ref="N3:N26" si="6">N2+($N$57-$N$2)/BinDivisor</f>
        <v>1.3012727272727274E-4</v>
      </c>
      <c r="O3" s="40">
        <f>COUNTIF(Vertices[Eigenvector Centrality], "&gt;= " &amp; N3) - COUNTIF(Vertices[Eigenvector Centrality], "&gt;=" &amp; N4)</f>
        <v>3</v>
      </c>
      <c r="P3" s="39">
        <f t="shared" ref="P3:P26" si="7">P2+($P$57-$P$2)/BinDivisor</f>
        <v>1.4238696909090911</v>
      </c>
      <c r="Q3" s="40">
        <f>COUNTIF(Vertices[PageRank], "&gt;= " &amp; P3) - COUNTIF(Vertices[PageRank], "&gt;=" &amp; P4)</f>
        <v>40</v>
      </c>
      <c r="R3" s="39">
        <f t="shared" ref="R3:R26" si="8">R2+($R$57-$R$2)/BinDivisor</f>
        <v>1.8181818181818181E-2</v>
      </c>
      <c r="S3" s="44">
        <f>COUNTIF(Vertices[Clustering Coefficient], "&gt;= " &amp; R3) - COUNTIF(Vertices[Clustering Coefficient], "&gt;=" &amp; R4)</f>
        <v>1</v>
      </c>
      <c r="T3" s="39" t="e">
        <f t="shared" ref="T3:T26" ca="1" si="9">T2+($T$57-$T$2)/BinDivisor</f>
        <v>#REF!</v>
      </c>
      <c r="U3" s="40" t="e">
        <f t="shared" ca="1" si="0"/>
        <v>#REF!</v>
      </c>
      <c r="W3" t="s">
        <v>125</v>
      </c>
      <c r="X3" t="s">
        <v>85</v>
      </c>
    </row>
    <row r="4" spans="1:24" x14ac:dyDescent="0.25">
      <c r="A4" s="34" t="s">
        <v>146</v>
      </c>
      <c r="B4" s="34">
        <v>703</v>
      </c>
      <c r="D4" s="32">
        <f t="shared" si="1"/>
        <v>0</v>
      </c>
      <c r="E4" s="3">
        <f>COUNTIF(Vertices[Degree], "&gt;= " &amp; D4) - COUNTIF(Vertices[Degree], "&gt;=" &amp; D5)</f>
        <v>0</v>
      </c>
      <c r="F4" s="37">
        <f t="shared" si="2"/>
        <v>4.3272727272727272</v>
      </c>
      <c r="G4" s="38">
        <f>COUNTIF(Vertices[In-Degree], "&gt;= " &amp; F4) - COUNTIF(Vertices[In-Degree], "&gt;=" &amp; F5)</f>
        <v>9</v>
      </c>
      <c r="H4" s="37">
        <f t="shared" si="3"/>
        <v>0.29090909090909089</v>
      </c>
      <c r="I4" s="38">
        <f>COUNTIF(Vertices[Out-Degree], "&gt;= " &amp; H4) - COUNTIF(Vertices[Out-Degree], "&gt;=" &amp; H5)</f>
        <v>0</v>
      </c>
      <c r="J4" s="37">
        <f t="shared" si="4"/>
        <v>1143.953963490909</v>
      </c>
      <c r="K4" s="38">
        <f>COUNTIF(Vertices[Betweenness Centrality], "&gt;= " &amp; J4) - COUNTIF(Vertices[Betweenness Centrality], "&gt;=" &amp; J5)</f>
        <v>6</v>
      </c>
      <c r="L4" s="37">
        <f t="shared" si="5"/>
        <v>3.698903636363636E-2</v>
      </c>
      <c r="M4" s="38">
        <f>COUNTIF(Vertices[Closeness Centrality], "&gt;= " &amp; L4) - COUNTIF(Vertices[Closeness Centrality], "&gt;=" &amp; L5)</f>
        <v>1</v>
      </c>
      <c r="N4" s="37">
        <f t="shared" si="6"/>
        <v>2.6025454545454548E-4</v>
      </c>
      <c r="O4" s="38">
        <f>COUNTIF(Vertices[Eigenvector Centrality], "&gt;= " &amp; N4) - COUNTIF(Vertices[Eigenvector Centrality], "&gt;=" &amp; N5)</f>
        <v>0</v>
      </c>
      <c r="P4" s="37">
        <f t="shared" si="7"/>
        <v>2.420023381818182</v>
      </c>
      <c r="Q4" s="38">
        <f>COUNTIF(Vertices[PageRank], "&gt;= " &amp; P4) - COUNTIF(Vertices[PageRank], "&gt;=" &amp; P5)</f>
        <v>8</v>
      </c>
      <c r="R4" s="37">
        <f t="shared" si="8"/>
        <v>3.6363636363636362E-2</v>
      </c>
      <c r="S4" s="43">
        <f>COUNTIF(Vertices[Clustering Coefficient], "&gt;= " &amp; R4) - COUNTIF(Vertices[Clustering Coefficient], "&gt;=" &amp; R5)</f>
        <v>1</v>
      </c>
      <c r="T4" s="37" t="e">
        <f t="shared" ca="1" si="9"/>
        <v>#REF!</v>
      </c>
      <c r="U4" s="38" t="e">
        <f t="shared" ca="1" si="0"/>
        <v>#REF!</v>
      </c>
      <c r="W4" s="12" t="s">
        <v>126</v>
      </c>
      <c r="X4" s="12" t="s">
        <v>128</v>
      </c>
    </row>
    <row r="5" spans="1:24" x14ac:dyDescent="0.25">
      <c r="A5" s="114"/>
      <c r="B5" s="114"/>
      <c r="D5" s="32">
        <f t="shared" si="1"/>
        <v>0</v>
      </c>
      <c r="E5" s="3">
        <f>COUNTIF(Vertices[Degree], "&gt;= " &amp; D5) - COUNTIF(Vertices[Degree], "&gt;=" &amp; D6)</f>
        <v>0</v>
      </c>
      <c r="F5" s="39">
        <f t="shared" si="2"/>
        <v>6.4909090909090903</v>
      </c>
      <c r="G5" s="40">
        <f>COUNTIF(Vertices[In-Degree], "&gt;= " &amp; F5) - COUNTIF(Vertices[In-Degree], "&gt;=" &amp; F6)</f>
        <v>4</v>
      </c>
      <c r="H5" s="39">
        <f t="shared" si="3"/>
        <v>0.43636363636363634</v>
      </c>
      <c r="I5" s="40">
        <f>COUNTIF(Vertices[Out-Degree], "&gt;= " &amp; H5) - COUNTIF(Vertices[Out-Degree], "&gt;=" &amp; H6)</f>
        <v>0</v>
      </c>
      <c r="J5" s="39">
        <f t="shared" si="4"/>
        <v>1715.9309452363636</v>
      </c>
      <c r="K5" s="40">
        <f>COUNTIF(Vertices[Betweenness Centrality], "&gt;= " &amp; J5) - COUNTIF(Vertices[Betweenness Centrality], "&gt;=" &amp; J6)</f>
        <v>3</v>
      </c>
      <c r="L5" s="39">
        <f t="shared" si="5"/>
        <v>5.5159054545454542E-2</v>
      </c>
      <c r="M5" s="40">
        <f>COUNTIF(Vertices[Closeness Centrality], "&gt;= " &amp; L5) - COUNTIF(Vertices[Closeness Centrality], "&gt;=" &amp; L6)</f>
        <v>1</v>
      </c>
      <c r="N5" s="39">
        <f t="shared" si="6"/>
        <v>3.9038181818181822E-4</v>
      </c>
      <c r="O5" s="40">
        <f>COUNTIF(Vertices[Eigenvector Centrality], "&gt;= " &amp; N5) - COUNTIF(Vertices[Eigenvector Centrality], "&gt;=" &amp; N6)</f>
        <v>41</v>
      </c>
      <c r="P5" s="39">
        <f t="shared" si="7"/>
        <v>3.4161770727272729</v>
      </c>
      <c r="Q5" s="40">
        <f>COUNTIF(Vertices[PageRank], "&gt;= " &amp; P5) - COUNTIF(Vertices[PageRank], "&gt;=" &amp; P6)</f>
        <v>2</v>
      </c>
      <c r="R5" s="39">
        <f t="shared" si="8"/>
        <v>5.4545454545454543E-2</v>
      </c>
      <c r="S5" s="44">
        <f>COUNTIF(Vertices[Clustering Coefficient], "&gt;= " &amp; R5) - COUNTIF(Vertices[Clustering Coefficient], "&gt;=" &amp; R6)</f>
        <v>2</v>
      </c>
      <c r="T5" s="39" t="e">
        <f t="shared" ca="1" si="9"/>
        <v>#REF!</v>
      </c>
      <c r="U5" s="40" t="e">
        <f t="shared" ca="1" si="0"/>
        <v>#REF!</v>
      </c>
    </row>
    <row r="6" spans="1:24" x14ac:dyDescent="0.25">
      <c r="A6" s="34" t="s">
        <v>148</v>
      </c>
      <c r="B6" s="34">
        <v>699</v>
      </c>
      <c r="D6" s="32">
        <f t="shared" si="1"/>
        <v>0</v>
      </c>
      <c r="E6" s="3">
        <f>COUNTIF(Vertices[Degree], "&gt;= " &amp; D6) - COUNTIF(Vertices[Degree], "&gt;=" &amp; D7)</f>
        <v>0</v>
      </c>
      <c r="F6" s="37">
        <f t="shared" si="2"/>
        <v>8.6545454545454543</v>
      </c>
      <c r="G6" s="38">
        <f>COUNTIF(Vertices[In-Degree], "&gt;= " &amp; F6) - COUNTIF(Vertices[In-Degree], "&gt;=" &amp; F7)</f>
        <v>1</v>
      </c>
      <c r="H6" s="37">
        <f t="shared" si="3"/>
        <v>0.58181818181818179</v>
      </c>
      <c r="I6" s="38">
        <f>COUNTIF(Vertices[Out-Degree], "&gt;= " &amp; H6) - COUNTIF(Vertices[Out-Degree], "&gt;=" &amp; H7)</f>
        <v>0</v>
      </c>
      <c r="J6" s="37">
        <f t="shared" si="4"/>
        <v>2287.907926981818</v>
      </c>
      <c r="K6" s="38">
        <f>COUNTIF(Vertices[Betweenness Centrality], "&gt;= " &amp; J6) - COUNTIF(Vertices[Betweenness Centrality], "&gt;=" &amp; J7)</f>
        <v>8</v>
      </c>
      <c r="L6" s="37">
        <f t="shared" si="5"/>
        <v>7.3329072727272723E-2</v>
      </c>
      <c r="M6" s="38">
        <f>COUNTIF(Vertices[Closeness Centrality], "&gt;= " &amp; L6) - COUNTIF(Vertices[Closeness Centrality], "&gt;=" &amp; L7)</f>
        <v>28</v>
      </c>
      <c r="N6" s="37">
        <f t="shared" si="6"/>
        <v>5.2050909090909096E-4</v>
      </c>
      <c r="O6" s="38">
        <f>COUNTIF(Vertices[Eigenvector Centrality], "&gt;= " &amp; N6) - COUNTIF(Vertices[Eigenvector Centrality], "&gt;=" &amp; N7)</f>
        <v>0</v>
      </c>
      <c r="P6" s="37">
        <f t="shared" si="7"/>
        <v>4.4123307636363638</v>
      </c>
      <c r="Q6" s="38">
        <f>COUNTIF(Vertices[PageRank], "&gt;= " &amp; P6) - COUNTIF(Vertices[PageRank], "&gt;=" &amp; P7)</f>
        <v>0</v>
      </c>
      <c r="R6" s="37">
        <f t="shared" si="8"/>
        <v>7.2727272727272724E-2</v>
      </c>
      <c r="S6" s="43">
        <f>COUNTIF(Vertices[Clustering Coefficient], "&gt;= " &amp; R6) - COUNTIF(Vertices[Clustering Coefficient], "&gt;=" &amp; R7)</f>
        <v>1</v>
      </c>
      <c r="T6" s="37" t="e">
        <f t="shared" ca="1" si="9"/>
        <v>#REF!</v>
      </c>
      <c r="U6" s="38" t="e">
        <f t="shared" ca="1" si="0"/>
        <v>#REF!</v>
      </c>
    </row>
    <row r="7" spans="1:24" x14ac:dyDescent="0.25">
      <c r="A7" s="34" t="s">
        <v>149</v>
      </c>
      <c r="B7" s="34">
        <v>89</v>
      </c>
      <c r="D7" s="32">
        <f t="shared" si="1"/>
        <v>0</v>
      </c>
      <c r="E7" s="3">
        <f>COUNTIF(Vertices[Degree], "&gt;= " &amp; D7) - COUNTIF(Vertices[Degree], "&gt;=" &amp; D8)</f>
        <v>0</v>
      </c>
      <c r="F7" s="39">
        <f t="shared" si="2"/>
        <v>10.818181818181818</v>
      </c>
      <c r="G7" s="40">
        <f>COUNTIF(Vertices[In-Degree], "&gt;= " &amp; F7) - COUNTIF(Vertices[In-Degree], "&gt;=" &amp; F8)</f>
        <v>0</v>
      </c>
      <c r="H7" s="39">
        <f t="shared" si="3"/>
        <v>0.72727272727272729</v>
      </c>
      <c r="I7" s="40">
        <f>COUNTIF(Vertices[Out-Degree], "&gt;= " &amp; H7) - COUNTIF(Vertices[Out-Degree], "&gt;=" &amp; H8)</f>
        <v>0</v>
      </c>
      <c r="J7" s="39">
        <f t="shared" si="4"/>
        <v>2859.8849087272724</v>
      </c>
      <c r="K7" s="40">
        <f>COUNTIF(Vertices[Betweenness Centrality], "&gt;= " &amp; J7) - COUNTIF(Vertices[Betweenness Centrality], "&gt;=" &amp; J8)</f>
        <v>1</v>
      </c>
      <c r="L7" s="39">
        <f t="shared" si="5"/>
        <v>9.1499090909090905E-2</v>
      </c>
      <c r="M7" s="40">
        <f>COUNTIF(Vertices[Closeness Centrality], "&gt;= " &amp; L7) - COUNTIF(Vertices[Closeness Centrality], "&gt;=" &amp; L8)</f>
        <v>2</v>
      </c>
      <c r="N7" s="39">
        <f t="shared" si="6"/>
        <v>6.5063636363636365E-4</v>
      </c>
      <c r="O7" s="40">
        <f>COUNTIF(Vertices[Eigenvector Centrality], "&gt;= " &amp; N7) - COUNTIF(Vertices[Eigenvector Centrality], "&gt;=" &amp; N8)</f>
        <v>0</v>
      </c>
      <c r="P7" s="39">
        <f t="shared" si="7"/>
        <v>5.4084844545454551</v>
      </c>
      <c r="Q7" s="40">
        <f>COUNTIF(Vertices[PageRank], "&gt;= " &amp; P7) - COUNTIF(Vertices[PageRank], "&gt;=" &amp; P8)</f>
        <v>0</v>
      </c>
      <c r="R7" s="39">
        <f t="shared" si="8"/>
        <v>9.0909090909090912E-2</v>
      </c>
      <c r="S7" s="44">
        <f>COUNTIF(Vertices[Clustering Coefficient], "&gt;= " &amp; R7) - COUNTIF(Vertices[Clustering Coefficient], "&gt;=" &amp; R8)</f>
        <v>0</v>
      </c>
      <c r="T7" s="39" t="e">
        <f t="shared" ca="1" si="9"/>
        <v>#REF!</v>
      </c>
      <c r="U7" s="40" t="e">
        <f t="shared" ca="1" si="0"/>
        <v>#REF!</v>
      </c>
    </row>
    <row r="8" spans="1:24" x14ac:dyDescent="0.25">
      <c r="A8" s="34" t="s">
        <v>150</v>
      </c>
      <c r="B8" s="34">
        <v>788</v>
      </c>
      <c r="D8" s="32">
        <f t="shared" si="1"/>
        <v>0</v>
      </c>
      <c r="E8" s="3">
        <f>COUNTIF(Vertices[Degree], "&gt;= " &amp; D8) - COUNTIF(Vertices[Degree], "&gt;=" &amp; D9)</f>
        <v>0</v>
      </c>
      <c r="F8" s="37">
        <f t="shared" si="2"/>
        <v>12.981818181818182</v>
      </c>
      <c r="G8" s="38">
        <f>COUNTIF(Vertices[In-Degree], "&gt;= " &amp; F8) - COUNTIF(Vertices[In-Degree], "&gt;=" &amp; F9)</f>
        <v>0</v>
      </c>
      <c r="H8" s="37">
        <f t="shared" si="3"/>
        <v>0.8727272727272728</v>
      </c>
      <c r="I8" s="38">
        <f>COUNTIF(Vertices[Out-Degree], "&gt;= " &amp; H8) - COUNTIF(Vertices[Out-Degree], "&gt;=" &amp; H9)</f>
        <v>413</v>
      </c>
      <c r="J8" s="37">
        <f t="shared" si="4"/>
        <v>3431.8618904727268</v>
      </c>
      <c r="K8" s="38">
        <f>COUNTIF(Vertices[Betweenness Centrality], "&gt;= " &amp; J8) - COUNTIF(Vertices[Betweenness Centrality], "&gt;=" &amp; J9)</f>
        <v>2</v>
      </c>
      <c r="L8" s="37">
        <f t="shared" si="5"/>
        <v>0.10966910909090909</v>
      </c>
      <c r="M8" s="38">
        <f>COUNTIF(Vertices[Closeness Centrality], "&gt;= " &amp; L8) - COUNTIF(Vertices[Closeness Centrality], "&gt;=" &amp; L9)</f>
        <v>14</v>
      </c>
      <c r="N8" s="37">
        <f t="shared" si="6"/>
        <v>7.8076363636363634E-4</v>
      </c>
      <c r="O8" s="38">
        <f>COUNTIF(Vertices[Eigenvector Centrality], "&gt;= " &amp; N8) - COUNTIF(Vertices[Eigenvector Centrality], "&gt;=" &amp; N9)</f>
        <v>0</v>
      </c>
      <c r="P8" s="37">
        <f t="shared" si="7"/>
        <v>6.4046381454545465</v>
      </c>
      <c r="Q8" s="38">
        <f>COUNTIF(Vertices[PageRank], "&gt;= " &amp; P8) - COUNTIF(Vertices[PageRank], "&gt;=" &amp; P9)</f>
        <v>0</v>
      </c>
      <c r="R8" s="37">
        <f t="shared" si="8"/>
        <v>0.1090909090909091</v>
      </c>
      <c r="S8" s="43">
        <f>COUNTIF(Vertices[Clustering Coefficient], "&gt;= " &amp; R8) - COUNTIF(Vertices[Clustering Coefficient], "&gt;=" &amp; R9)</f>
        <v>0</v>
      </c>
      <c r="T8" s="37" t="e">
        <f t="shared" ca="1" si="9"/>
        <v>#REF!</v>
      </c>
      <c r="U8" s="38" t="e">
        <f t="shared" ca="1" si="0"/>
        <v>#REF!</v>
      </c>
    </row>
    <row r="9" spans="1:24" x14ac:dyDescent="0.25">
      <c r="A9" s="114"/>
      <c r="B9" s="114"/>
      <c r="D9" s="32">
        <f t="shared" si="1"/>
        <v>0</v>
      </c>
      <c r="E9" s="3">
        <f>COUNTIF(Vertices[Degree], "&gt;= " &amp; D9) - COUNTIF(Vertices[Degree], "&gt;=" &amp; D10)</f>
        <v>0</v>
      </c>
      <c r="F9" s="39">
        <f t="shared" si="2"/>
        <v>15.145454545454546</v>
      </c>
      <c r="G9" s="40">
        <f>COUNTIF(Vertices[In-Degree], "&gt;= " &amp; F9) - COUNTIF(Vertices[In-Degree], "&gt;=" &amp; F10)</f>
        <v>0</v>
      </c>
      <c r="H9" s="39">
        <f t="shared" si="3"/>
        <v>1.0181818181818183</v>
      </c>
      <c r="I9" s="40">
        <f>COUNTIF(Vertices[Out-Degree], "&gt;= " &amp; H9) - COUNTIF(Vertices[Out-Degree], "&gt;=" &amp; H10)</f>
        <v>0</v>
      </c>
      <c r="J9" s="39">
        <f t="shared" si="4"/>
        <v>4003.8388722181812</v>
      </c>
      <c r="K9" s="40">
        <f>COUNTIF(Vertices[Betweenness Centrality], "&gt;= " &amp; J9) - COUNTIF(Vertices[Betweenness Centrality], "&gt;=" &amp; J10)</f>
        <v>0</v>
      </c>
      <c r="L9" s="39">
        <f t="shared" si="5"/>
        <v>0.12783912727272728</v>
      </c>
      <c r="M9" s="40">
        <f>COUNTIF(Vertices[Closeness Centrality], "&gt;= " &amp; L9) - COUNTIF(Vertices[Closeness Centrality], "&gt;=" &amp; L10)</f>
        <v>19</v>
      </c>
      <c r="N9" s="39">
        <f t="shared" si="6"/>
        <v>9.1089090909090903E-4</v>
      </c>
      <c r="O9" s="40">
        <f>COUNTIF(Vertices[Eigenvector Centrality], "&gt;= " &amp; N9) - COUNTIF(Vertices[Eigenvector Centrality], "&gt;=" &amp; N10)</f>
        <v>80</v>
      </c>
      <c r="P9" s="39">
        <f t="shared" si="7"/>
        <v>7.4007918363636378</v>
      </c>
      <c r="Q9" s="40">
        <f>COUNTIF(Vertices[PageRank], "&gt;= " &amp; P9) - COUNTIF(Vertices[PageRank], "&gt;=" &amp; P10)</f>
        <v>0</v>
      </c>
      <c r="R9" s="39">
        <f t="shared" si="8"/>
        <v>0.12727272727272729</v>
      </c>
      <c r="S9" s="44">
        <f>COUNTIF(Vertices[Clustering Coefficient], "&gt;= " &amp; R9) - COUNTIF(Vertices[Clustering Coefficient], "&gt;=" &amp; R10)</f>
        <v>2</v>
      </c>
      <c r="T9" s="39" t="e">
        <f t="shared" ca="1" si="9"/>
        <v>#REF!</v>
      </c>
      <c r="U9" s="40" t="e">
        <f t="shared" ca="1" si="0"/>
        <v>#REF!</v>
      </c>
    </row>
    <row r="10" spans="1:24" x14ac:dyDescent="0.25">
      <c r="A10" s="34" t="s">
        <v>151</v>
      </c>
      <c r="B10" s="34">
        <v>0</v>
      </c>
      <c r="D10" s="32">
        <f t="shared" si="1"/>
        <v>0</v>
      </c>
      <c r="E10" s="3">
        <f>COUNTIF(Vertices[Degree], "&gt;= " &amp; D10) - COUNTIF(Vertices[Degree], "&gt;=" &amp; D11)</f>
        <v>0</v>
      </c>
      <c r="F10" s="37">
        <f t="shared" si="2"/>
        <v>17.309090909090909</v>
      </c>
      <c r="G10" s="38">
        <f>COUNTIF(Vertices[In-Degree], "&gt;= " &amp; F10) - COUNTIF(Vertices[In-Degree], "&gt;=" &amp; F11)</f>
        <v>0</v>
      </c>
      <c r="H10" s="37">
        <f t="shared" si="3"/>
        <v>1.1636363636363638</v>
      </c>
      <c r="I10" s="38">
        <f>COUNTIF(Vertices[Out-Degree], "&gt;= " &amp; H10) - COUNTIF(Vertices[Out-Degree], "&gt;=" &amp; H11)</f>
        <v>0</v>
      </c>
      <c r="J10" s="37">
        <f t="shared" si="4"/>
        <v>4575.8158539636361</v>
      </c>
      <c r="K10" s="38">
        <f>COUNTIF(Vertices[Betweenness Centrality], "&gt;= " &amp; J10) - COUNTIF(Vertices[Betweenness Centrality], "&gt;=" &amp; J11)</f>
        <v>0</v>
      </c>
      <c r="L10" s="37">
        <f t="shared" si="5"/>
        <v>0.14600914545454546</v>
      </c>
      <c r="M10" s="38">
        <f>COUNTIF(Vertices[Closeness Centrality], "&gt;= " &amp; L10) - COUNTIF(Vertices[Closeness Centrality], "&gt;=" &amp; L11)</f>
        <v>0</v>
      </c>
      <c r="N10" s="37">
        <f t="shared" si="6"/>
        <v>1.0410181818181817E-3</v>
      </c>
      <c r="O10" s="38">
        <f>COUNTIF(Vertices[Eigenvector Centrality], "&gt;= " &amp; N10) - COUNTIF(Vertices[Eigenvector Centrality], "&gt;=" &amp; N11)</f>
        <v>4</v>
      </c>
      <c r="P10" s="37">
        <f t="shared" si="7"/>
        <v>8.3969455272727291</v>
      </c>
      <c r="Q10" s="38">
        <f>COUNTIF(Vertices[PageRank], "&gt;= " &amp; P10) - COUNTIF(Vertices[PageRank], "&gt;=" &amp; P11)</f>
        <v>0</v>
      </c>
      <c r="R10" s="37">
        <f t="shared" si="8"/>
        <v>0.14545454545454548</v>
      </c>
      <c r="S10" s="43">
        <f>COUNTIF(Vertices[Clustering Coefficient], "&gt;= " &amp; R10) - COUNTIF(Vertices[Clustering Coefficient], "&gt;=" &amp; R11)</f>
        <v>0</v>
      </c>
      <c r="T10" s="37" t="e">
        <f t="shared" ca="1" si="9"/>
        <v>#REF!</v>
      </c>
      <c r="U10" s="38" t="e">
        <f t="shared" ca="1" si="0"/>
        <v>#REF!</v>
      </c>
    </row>
    <row r="11" spans="1:24" x14ac:dyDescent="0.25">
      <c r="A11" s="114"/>
      <c r="B11" s="114"/>
      <c r="D11" s="32">
        <f t="shared" si="1"/>
        <v>0</v>
      </c>
      <c r="E11" s="3">
        <f>COUNTIF(Vertices[Degree], "&gt;= " &amp; D11) - COUNTIF(Vertices[Degree], "&gt;=" &amp; D12)</f>
        <v>0</v>
      </c>
      <c r="F11" s="39">
        <f t="shared" si="2"/>
        <v>19.472727272727273</v>
      </c>
      <c r="G11" s="40">
        <f>COUNTIF(Vertices[In-Degree], "&gt;= " &amp; F11) - COUNTIF(Vertices[In-Degree], "&gt;=" &amp; F12)</f>
        <v>0</v>
      </c>
      <c r="H11" s="39">
        <f t="shared" si="3"/>
        <v>1.3090909090909093</v>
      </c>
      <c r="I11" s="40">
        <f>COUNTIF(Vertices[Out-Degree], "&gt;= " &amp; H11) - COUNTIF(Vertices[Out-Degree], "&gt;=" &amp; H12)</f>
        <v>0</v>
      </c>
      <c r="J11" s="39">
        <f t="shared" si="4"/>
        <v>5147.7928357090905</v>
      </c>
      <c r="K11" s="40">
        <f>COUNTIF(Vertices[Betweenness Centrality], "&gt;= " &amp; J11) - COUNTIF(Vertices[Betweenness Centrality], "&gt;=" &amp; J12)</f>
        <v>0</v>
      </c>
      <c r="L11" s="39">
        <f t="shared" si="5"/>
        <v>0.16417916363636365</v>
      </c>
      <c r="M11" s="40">
        <f>COUNTIF(Vertices[Closeness Centrality], "&gt;= " &amp; L11) - COUNTIF(Vertices[Closeness Centrality], "&gt;=" &amp; L12)</f>
        <v>7</v>
      </c>
      <c r="N11" s="39">
        <f t="shared" si="6"/>
        <v>1.1711454545454544E-3</v>
      </c>
      <c r="O11" s="40">
        <f>COUNTIF(Vertices[Eigenvector Centrality], "&gt;= " &amp; N11) - COUNTIF(Vertices[Eigenvector Centrality], "&gt;=" &amp; N12)</f>
        <v>0</v>
      </c>
      <c r="P11" s="39">
        <f t="shared" si="7"/>
        <v>9.3930992181818205</v>
      </c>
      <c r="Q11" s="40">
        <f>COUNTIF(Vertices[PageRank], "&gt;= " &amp; P11) - COUNTIF(Vertices[PageRank], "&gt;=" &amp; P12)</f>
        <v>0</v>
      </c>
      <c r="R11" s="39">
        <f t="shared" si="8"/>
        <v>0.16363636363636366</v>
      </c>
      <c r="S11" s="44">
        <f>COUNTIF(Vertices[Clustering Coefficient], "&gt;= " &amp; R11) - COUNTIF(Vertices[Clustering Coefficient], "&gt;=" &amp; R12)</f>
        <v>4</v>
      </c>
      <c r="T11" s="39" t="e">
        <f t="shared" ca="1" si="9"/>
        <v>#REF!</v>
      </c>
      <c r="U11" s="40" t="e">
        <f t="shared" ca="1" si="0"/>
        <v>#REF!</v>
      </c>
    </row>
    <row r="12" spans="1:24" x14ac:dyDescent="0.25">
      <c r="A12" s="34" t="s">
        <v>170</v>
      </c>
      <c r="B12" s="34">
        <v>2.2099447513812154E-2</v>
      </c>
      <c r="D12" s="32">
        <f t="shared" si="1"/>
        <v>0</v>
      </c>
      <c r="E12" s="3">
        <f>COUNTIF(Vertices[Degree], "&gt;= " &amp; D12) - COUNTIF(Vertices[Degree], "&gt;=" &amp; D13)</f>
        <v>0</v>
      </c>
      <c r="F12" s="37">
        <f t="shared" si="2"/>
        <v>21.636363636363637</v>
      </c>
      <c r="G12" s="38">
        <f>COUNTIF(Vertices[In-Degree], "&gt;= " &amp; F12) - COUNTIF(Vertices[In-Degree], "&gt;=" &amp; F13)</f>
        <v>0</v>
      </c>
      <c r="H12" s="37">
        <f t="shared" si="3"/>
        <v>1.4545454545454548</v>
      </c>
      <c r="I12" s="38">
        <f>COUNTIF(Vertices[Out-Degree], "&gt;= " &amp; H12) - COUNTIF(Vertices[Out-Degree], "&gt;=" &amp; H13)</f>
        <v>0</v>
      </c>
      <c r="J12" s="37">
        <f t="shared" si="4"/>
        <v>5719.7698174545449</v>
      </c>
      <c r="K12" s="38">
        <f>COUNTIF(Vertices[Betweenness Centrality], "&gt;= " &amp; J12) - COUNTIF(Vertices[Betweenness Centrality], "&gt;=" &amp; J13)</f>
        <v>0</v>
      </c>
      <c r="L12" s="37">
        <f t="shared" si="5"/>
        <v>0.18234918181818183</v>
      </c>
      <c r="M12" s="38">
        <f>COUNTIF(Vertices[Closeness Centrality], "&gt;= " &amp; L12) - COUNTIF(Vertices[Closeness Centrality], "&gt;=" &amp; L13)</f>
        <v>19</v>
      </c>
      <c r="N12" s="37">
        <f t="shared" si="6"/>
        <v>1.3012727272727271E-3</v>
      </c>
      <c r="O12" s="38">
        <f>COUNTIF(Vertices[Eigenvector Centrality], "&gt;= " &amp; N12) - COUNTIF(Vertices[Eigenvector Centrality], "&gt;=" &amp; N13)</f>
        <v>15</v>
      </c>
      <c r="P12" s="37">
        <f t="shared" si="7"/>
        <v>10.389252909090912</v>
      </c>
      <c r="Q12" s="38">
        <f>COUNTIF(Vertices[PageRank], "&gt;= " &amp; P12) - COUNTIF(Vertices[PageRank], "&gt;=" &amp; P13)</f>
        <v>0</v>
      </c>
      <c r="R12" s="37">
        <f t="shared" si="8"/>
        <v>0.18181818181818185</v>
      </c>
      <c r="S12" s="43">
        <f>COUNTIF(Vertices[Clustering Coefficient], "&gt;= " &amp; R12) - COUNTIF(Vertices[Clustering Coefficient], "&gt;=" &amp; R13)</f>
        <v>0</v>
      </c>
      <c r="T12" s="37" t="e">
        <f t="shared" ca="1" si="9"/>
        <v>#REF!</v>
      </c>
      <c r="U12" s="38" t="e">
        <f t="shared" ca="1" si="0"/>
        <v>#REF!</v>
      </c>
    </row>
    <row r="13" spans="1:24" x14ac:dyDescent="0.25">
      <c r="A13" s="34" t="s">
        <v>171</v>
      </c>
      <c r="B13" s="34">
        <v>4.3243243243243246E-2</v>
      </c>
      <c r="D13" s="32">
        <f t="shared" si="1"/>
        <v>0</v>
      </c>
      <c r="E13" s="3">
        <f>COUNTIF(Vertices[Degree], "&gt;= " &amp; D13) - COUNTIF(Vertices[Degree], "&gt;=" &amp; D14)</f>
        <v>0</v>
      </c>
      <c r="F13" s="39">
        <f t="shared" si="2"/>
        <v>23.8</v>
      </c>
      <c r="G13" s="40">
        <f>COUNTIF(Vertices[In-Degree], "&gt;= " &amp; F13) - COUNTIF(Vertices[In-Degree], "&gt;=" &amp; F14)</f>
        <v>0</v>
      </c>
      <c r="H13" s="39">
        <f t="shared" si="3"/>
        <v>1.6000000000000003</v>
      </c>
      <c r="I13" s="40">
        <f>COUNTIF(Vertices[Out-Degree], "&gt;= " &amp; H13) - COUNTIF(Vertices[Out-Degree], "&gt;=" &amp; H14)</f>
        <v>0</v>
      </c>
      <c r="J13" s="39">
        <f t="shared" si="4"/>
        <v>6291.7467991999993</v>
      </c>
      <c r="K13" s="40">
        <f>COUNTIF(Vertices[Betweenness Centrality], "&gt;= " &amp; J13) - COUNTIF(Vertices[Betweenness Centrality], "&gt;=" &amp; J14)</f>
        <v>0</v>
      </c>
      <c r="L13" s="39">
        <f t="shared" si="5"/>
        <v>0.20051920000000001</v>
      </c>
      <c r="M13" s="40">
        <f>COUNTIF(Vertices[Closeness Centrality], "&gt;= " &amp; L13) - COUNTIF(Vertices[Closeness Centrality], "&gt;=" &amp; L14)</f>
        <v>0</v>
      </c>
      <c r="N13" s="39">
        <f t="shared" si="6"/>
        <v>1.4313999999999998E-3</v>
      </c>
      <c r="O13" s="40">
        <f>COUNTIF(Vertices[Eigenvector Centrality], "&gt;= " &amp; N13) - COUNTIF(Vertices[Eigenvector Centrality], "&gt;=" &amp; N14)</f>
        <v>6</v>
      </c>
      <c r="P13" s="39">
        <f t="shared" si="7"/>
        <v>11.385406600000003</v>
      </c>
      <c r="Q13" s="40">
        <f>COUNTIF(Vertices[PageRank], "&gt;= " &amp; P13) - COUNTIF(Vertices[PageRank], "&gt;=" &amp; P14)</f>
        <v>0</v>
      </c>
      <c r="R13" s="39">
        <f t="shared" si="8"/>
        <v>0.20000000000000004</v>
      </c>
      <c r="S13" s="44">
        <f>COUNTIF(Vertices[Clustering Coefficient], "&gt;= " &amp; R13) - COUNTIF(Vertices[Clustering Coefficient], "&gt;=" &amp; R14)</f>
        <v>4</v>
      </c>
      <c r="T13" s="39" t="e">
        <f t="shared" ca="1" si="9"/>
        <v>#REF!</v>
      </c>
      <c r="U13" s="40" t="e">
        <f t="shared" ca="1" si="0"/>
        <v>#REF!</v>
      </c>
    </row>
    <row r="14" spans="1:24" x14ac:dyDescent="0.25">
      <c r="A14" s="114"/>
      <c r="B14" s="114"/>
      <c r="D14" s="32">
        <f t="shared" si="1"/>
        <v>0</v>
      </c>
      <c r="E14" s="3">
        <f>COUNTIF(Vertices[Degree], "&gt;= " &amp; D14) - COUNTIF(Vertices[Degree], "&gt;=" &amp; D15)</f>
        <v>0</v>
      </c>
      <c r="F14" s="37">
        <f t="shared" si="2"/>
        <v>25.963636363636365</v>
      </c>
      <c r="G14" s="38">
        <f>COUNTIF(Vertices[In-Degree], "&gt;= " &amp; F14) - COUNTIF(Vertices[In-Degree], "&gt;=" &amp; F15)</f>
        <v>1</v>
      </c>
      <c r="H14" s="37">
        <f t="shared" si="3"/>
        <v>1.7454545454545458</v>
      </c>
      <c r="I14" s="38">
        <f>COUNTIF(Vertices[Out-Degree], "&gt;= " &amp; H14) - COUNTIF(Vertices[Out-Degree], "&gt;=" &amp; H15)</f>
        <v>0</v>
      </c>
      <c r="J14" s="37">
        <f t="shared" si="4"/>
        <v>6863.7237809454537</v>
      </c>
      <c r="K14" s="38">
        <f>COUNTIF(Vertices[Betweenness Centrality], "&gt;= " &amp; J14) - COUNTIF(Vertices[Betweenness Centrality], "&gt;=" &amp; J15)</f>
        <v>0</v>
      </c>
      <c r="L14" s="37">
        <f t="shared" si="5"/>
        <v>0.21868921818181819</v>
      </c>
      <c r="M14" s="38">
        <f>COUNTIF(Vertices[Closeness Centrality], "&gt;= " &amp; L14) - COUNTIF(Vertices[Closeness Centrality], "&gt;=" &amp; L15)</f>
        <v>0</v>
      </c>
      <c r="N14" s="37">
        <f t="shared" si="6"/>
        <v>1.5615272727272725E-3</v>
      </c>
      <c r="O14" s="38">
        <f>COUNTIF(Vertices[Eigenvector Centrality], "&gt;= " &amp; N14) - COUNTIF(Vertices[Eigenvector Centrality], "&gt;=" &amp; N15)</f>
        <v>0</v>
      </c>
      <c r="P14" s="37">
        <f t="shared" si="7"/>
        <v>12.381560290909094</v>
      </c>
      <c r="Q14" s="38">
        <f>COUNTIF(Vertices[PageRank], "&gt;= " &amp; P14) - COUNTIF(Vertices[PageRank], "&gt;=" &amp; P15)</f>
        <v>1</v>
      </c>
      <c r="R14" s="37">
        <f t="shared" si="8"/>
        <v>0.21818181818181823</v>
      </c>
      <c r="S14" s="43">
        <f>COUNTIF(Vertices[Clustering Coefficient], "&gt;= " &amp; R14) - COUNTIF(Vertices[Clustering Coefficient], "&gt;=" &amp; R15)</f>
        <v>0</v>
      </c>
      <c r="T14" s="37" t="e">
        <f t="shared" ca="1" si="9"/>
        <v>#REF!</v>
      </c>
      <c r="U14" s="38" t="e">
        <f t="shared" ca="1" si="0"/>
        <v>#REF!</v>
      </c>
    </row>
    <row r="15" spans="1:24" x14ac:dyDescent="0.25">
      <c r="A15" s="34" t="s">
        <v>152</v>
      </c>
      <c r="B15" s="34">
        <v>78</v>
      </c>
      <c r="D15" s="32">
        <f t="shared" si="1"/>
        <v>0</v>
      </c>
      <c r="E15" s="3">
        <f>COUNTIF(Vertices[Degree], "&gt;= " &amp; D15) - COUNTIF(Vertices[Degree], "&gt;=" &amp; D16)</f>
        <v>0</v>
      </c>
      <c r="F15" s="39">
        <f t="shared" si="2"/>
        <v>28.127272727272729</v>
      </c>
      <c r="G15" s="40">
        <f>COUNTIF(Vertices[In-Degree], "&gt;= " &amp; F15) - COUNTIF(Vertices[In-Degree], "&gt;=" &amp; F16)</f>
        <v>0</v>
      </c>
      <c r="H15" s="39">
        <f t="shared" si="3"/>
        <v>1.8909090909090913</v>
      </c>
      <c r="I15" s="40">
        <f>COUNTIF(Vertices[Out-Degree], "&gt;= " &amp; H15) - COUNTIF(Vertices[Out-Degree], "&gt;=" &amp; H16)</f>
        <v>59</v>
      </c>
      <c r="J15" s="39">
        <f t="shared" si="4"/>
        <v>7435.700762690908</v>
      </c>
      <c r="K15" s="40">
        <f>COUNTIF(Vertices[Betweenness Centrality], "&gt;= " &amp; J15) - COUNTIF(Vertices[Betweenness Centrality], "&gt;=" &amp; J16)</f>
        <v>0</v>
      </c>
      <c r="L15" s="39">
        <f t="shared" si="5"/>
        <v>0.23685923636363637</v>
      </c>
      <c r="M15" s="40">
        <f>COUNTIF(Vertices[Closeness Centrality], "&gt;= " &amp; L15) - COUNTIF(Vertices[Closeness Centrality], "&gt;=" &amp; L16)</f>
        <v>10</v>
      </c>
      <c r="N15" s="39">
        <f t="shared" si="6"/>
        <v>1.6916545454545451E-3</v>
      </c>
      <c r="O15" s="40">
        <f>COUNTIF(Vertices[Eigenvector Centrality], "&gt;= " &amp; N15) - COUNTIF(Vertices[Eigenvector Centrality], "&gt;=" &amp; N16)</f>
        <v>0</v>
      </c>
      <c r="P15" s="39">
        <f t="shared" si="7"/>
        <v>13.377713981818186</v>
      </c>
      <c r="Q15" s="40">
        <f>COUNTIF(Vertices[PageRank], "&gt;= " &amp; P15) - COUNTIF(Vertices[PageRank], "&gt;=" &amp; P16)</f>
        <v>0</v>
      </c>
      <c r="R15" s="39">
        <f t="shared" si="8"/>
        <v>0.23636363636363641</v>
      </c>
      <c r="S15" s="44">
        <f>COUNTIF(Vertices[Clustering Coefficient], "&gt;= " &amp; R15) - COUNTIF(Vertices[Clustering Coefficient], "&gt;=" &amp; R16)</f>
        <v>9</v>
      </c>
      <c r="T15" s="39" t="e">
        <f t="shared" ca="1" si="9"/>
        <v>#REF!</v>
      </c>
      <c r="U15" s="40" t="e">
        <f t="shared" ca="1" si="0"/>
        <v>#REF!</v>
      </c>
    </row>
    <row r="16" spans="1:24" x14ac:dyDescent="0.25">
      <c r="A16" s="34" t="s">
        <v>153</v>
      </c>
      <c r="B16" s="34">
        <v>0</v>
      </c>
      <c r="D16" s="32">
        <f t="shared" si="1"/>
        <v>0</v>
      </c>
      <c r="E16" s="3">
        <f>COUNTIF(Vertices[Degree], "&gt;= " &amp; D16) - COUNTIF(Vertices[Degree], "&gt;=" &amp; D17)</f>
        <v>0</v>
      </c>
      <c r="F16" s="37">
        <f t="shared" si="2"/>
        <v>30.290909090909093</v>
      </c>
      <c r="G16" s="38">
        <f>COUNTIF(Vertices[In-Degree], "&gt;= " &amp; F16) - COUNTIF(Vertices[In-Degree], "&gt;=" &amp; F17)</f>
        <v>0</v>
      </c>
      <c r="H16" s="37">
        <f t="shared" si="3"/>
        <v>2.0363636363636366</v>
      </c>
      <c r="I16" s="38">
        <f>COUNTIF(Vertices[Out-Degree], "&gt;= " &amp; H16) - COUNTIF(Vertices[Out-Degree], "&gt;=" &amp; H17)</f>
        <v>0</v>
      </c>
      <c r="J16" s="37">
        <f t="shared" si="4"/>
        <v>8007.6777444363624</v>
      </c>
      <c r="K16" s="38">
        <f>COUNTIF(Vertices[Betweenness Centrality], "&gt;= " &amp; J16) - COUNTIF(Vertices[Betweenness Centrality], "&gt;=" &amp; J17)</f>
        <v>0</v>
      </c>
      <c r="L16" s="37">
        <f t="shared" si="5"/>
        <v>0.25502925454545455</v>
      </c>
      <c r="M16" s="38">
        <f>COUNTIF(Vertices[Closeness Centrality], "&gt;= " &amp; L16) - COUNTIF(Vertices[Closeness Centrality], "&gt;=" &amp; L17)</f>
        <v>0</v>
      </c>
      <c r="N16" s="37">
        <f t="shared" si="6"/>
        <v>1.8217818181818178E-3</v>
      </c>
      <c r="O16" s="38">
        <f>COUNTIF(Vertices[Eigenvector Centrality], "&gt;= " &amp; N16) - COUNTIF(Vertices[Eigenvector Centrality], "&gt;=" &amp; N17)</f>
        <v>0</v>
      </c>
      <c r="P16" s="37">
        <f t="shared" si="7"/>
        <v>14.373867672727277</v>
      </c>
      <c r="Q16" s="38">
        <f>COUNTIF(Vertices[PageRank], "&gt;= " &amp; P16) - COUNTIF(Vertices[PageRank], "&gt;=" &amp; P17)</f>
        <v>0</v>
      </c>
      <c r="R16" s="37">
        <f t="shared" si="8"/>
        <v>0.25454545454545457</v>
      </c>
      <c r="S16" s="43">
        <f>COUNTIF(Vertices[Clustering Coefficient], "&gt;= " &amp; R16) - COUNTIF(Vertices[Clustering Coefficient], "&gt;=" &amp; R17)</f>
        <v>0</v>
      </c>
      <c r="T16" s="37" t="e">
        <f t="shared" ca="1" si="9"/>
        <v>#REF!</v>
      </c>
      <c r="U16" s="38" t="e">
        <f t="shared" ca="1" si="0"/>
        <v>#REF!</v>
      </c>
    </row>
    <row r="17" spans="1:21" x14ac:dyDescent="0.25">
      <c r="A17" s="34" t="s">
        <v>154</v>
      </c>
      <c r="B17" s="34">
        <v>214</v>
      </c>
      <c r="D17" s="32">
        <f t="shared" si="1"/>
        <v>0</v>
      </c>
      <c r="E17" s="3">
        <f>COUNTIF(Vertices[Degree], "&gt;= " &amp; D17) - COUNTIF(Vertices[Degree], "&gt;=" &amp; D18)</f>
        <v>0</v>
      </c>
      <c r="F17" s="39">
        <f t="shared" si="2"/>
        <v>32.454545454545453</v>
      </c>
      <c r="G17" s="40">
        <f>COUNTIF(Vertices[In-Degree], "&gt;= " &amp; F17) - COUNTIF(Vertices[In-Degree], "&gt;=" &amp; F18)</f>
        <v>0</v>
      </c>
      <c r="H17" s="39">
        <f t="shared" si="3"/>
        <v>2.1818181818181821</v>
      </c>
      <c r="I17" s="40">
        <f>COUNTIF(Vertices[Out-Degree], "&gt;= " &amp; H17) - COUNTIF(Vertices[Out-Degree], "&gt;=" &amp; H18)</f>
        <v>0</v>
      </c>
      <c r="J17" s="39">
        <f t="shared" si="4"/>
        <v>8579.6547261818178</v>
      </c>
      <c r="K17" s="40">
        <f>COUNTIF(Vertices[Betweenness Centrality], "&gt;= " &amp; J17) - COUNTIF(Vertices[Betweenness Centrality], "&gt;=" &amp; J18)</f>
        <v>0</v>
      </c>
      <c r="L17" s="39">
        <f t="shared" si="5"/>
        <v>0.27319927272727274</v>
      </c>
      <c r="M17" s="40">
        <f>COUNTIF(Vertices[Closeness Centrality], "&gt;= " &amp; L17) - COUNTIF(Vertices[Closeness Centrality], "&gt;=" &amp; L18)</f>
        <v>0</v>
      </c>
      <c r="N17" s="39">
        <f t="shared" si="6"/>
        <v>1.9519090909090905E-3</v>
      </c>
      <c r="O17" s="40">
        <f>COUNTIF(Vertices[Eigenvector Centrality], "&gt;= " &amp; N17) - COUNTIF(Vertices[Eigenvector Centrality], "&gt;=" &amp; N18)</f>
        <v>0</v>
      </c>
      <c r="P17" s="39">
        <f t="shared" si="7"/>
        <v>15.370021363636369</v>
      </c>
      <c r="Q17" s="40">
        <f>COUNTIF(Vertices[PageRank], "&gt;= " &amp; P17) - COUNTIF(Vertices[PageRank], "&gt;=" &amp; P18)</f>
        <v>0</v>
      </c>
      <c r="R17" s="39">
        <f t="shared" si="8"/>
        <v>0.27272727272727276</v>
      </c>
      <c r="S17" s="44">
        <f>COUNTIF(Vertices[Clustering Coefficient], "&gt;= " &amp; R17) - COUNTIF(Vertices[Clustering Coefficient], "&gt;=" &amp; R18)</f>
        <v>0</v>
      </c>
      <c r="T17" s="39" t="e">
        <f t="shared" ca="1" si="9"/>
        <v>#REF!</v>
      </c>
      <c r="U17" s="40" t="e">
        <f t="shared" ca="1" si="0"/>
        <v>#REF!</v>
      </c>
    </row>
    <row r="18" spans="1:21" x14ac:dyDescent="0.25">
      <c r="A18" s="34" t="s">
        <v>155</v>
      </c>
      <c r="B18" s="34">
        <v>294</v>
      </c>
      <c r="D18" s="32">
        <f t="shared" si="1"/>
        <v>0</v>
      </c>
      <c r="E18" s="3">
        <f>COUNTIF(Vertices[Degree], "&gt;= " &amp; D18) - COUNTIF(Vertices[Degree], "&gt;=" &amp; D19)</f>
        <v>0</v>
      </c>
      <c r="F18" s="37">
        <f t="shared" si="2"/>
        <v>34.618181818181817</v>
      </c>
      <c r="G18" s="38">
        <f>COUNTIF(Vertices[In-Degree], "&gt;= " &amp; F18) - COUNTIF(Vertices[In-Degree], "&gt;=" &amp; F19)</f>
        <v>0</v>
      </c>
      <c r="H18" s="37">
        <f t="shared" si="3"/>
        <v>2.3272727272727276</v>
      </c>
      <c r="I18" s="38">
        <f>COUNTIF(Vertices[Out-Degree], "&gt;= " &amp; H18) - COUNTIF(Vertices[Out-Degree], "&gt;=" &amp; H19)</f>
        <v>0</v>
      </c>
      <c r="J18" s="37">
        <f t="shared" si="4"/>
        <v>9151.6317079272721</v>
      </c>
      <c r="K18" s="38">
        <f>COUNTIF(Vertices[Betweenness Centrality], "&gt;= " &amp; J18) - COUNTIF(Vertices[Betweenness Centrality], "&gt;=" &amp; J19)</f>
        <v>0</v>
      </c>
      <c r="L18" s="37">
        <f t="shared" si="5"/>
        <v>0.29136929090909092</v>
      </c>
      <c r="M18" s="38">
        <f>COUNTIF(Vertices[Closeness Centrality], "&gt;= " &amp; L18) - COUNTIF(Vertices[Closeness Centrality], "&gt;=" &amp; L19)</f>
        <v>0</v>
      </c>
      <c r="N18" s="37">
        <f t="shared" si="6"/>
        <v>2.0820363636363634E-3</v>
      </c>
      <c r="O18" s="38">
        <f>COUNTIF(Vertices[Eigenvector Centrality], "&gt;= " &amp; N18) - COUNTIF(Vertices[Eigenvector Centrality], "&gt;=" &amp; N19)</f>
        <v>1</v>
      </c>
      <c r="P18" s="37">
        <f t="shared" si="7"/>
        <v>16.366175054545458</v>
      </c>
      <c r="Q18" s="38">
        <f>COUNTIF(Vertices[PageRank], "&gt;= " &amp; P18) - COUNTIF(Vertices[PageRank], "&gt;=" &amp; P19)</f>
        <v>0</v>
      </c>
      <c r="R18" s="37">
        <f t="shared" si="8"/>
        <v>0.29090909090909095</v>
      </c>
      <c r="S18" s="43">
        <f>COUNTIF(Vertices[Clustering Coefficient], "&gt;= " &amp; R18) - COUNTIF(Vertices[Clustering Coefficient], "&gt;=" &amp; R19)</f>
        <v>0</v>
      </c>
      <c r="T18" s="37" t="e">
        <f t="shared" ca="1" si="9"/>
        <v>#REF!</v>
      </c>
      <c r="U18" s="38" t="e">
        <f t="shared" ca="1" si="0"/>
        <v>#REF!</v>
      </c>
    </row>
    <row r="19" spans="1:21" x14ac:dyDescent="0.25">
      <c r="A19" s="114"/>
      <c r="B19" s="114"/>
      <c r="D19" s="32">
        <f t="shared" si="1"/>
        <v>0</v>
      </c>
      <c r="E19" s="3">
        <f>COUNTIF(Vertices[Degree], "&gt;= " &amp; D19) - COUNTIF(Vertices[Degree], "&gt;=" &amp; D20)</f>
        <v>0</v>
      </c>
      <c r="F19" s="39">
        <f t="shared" si="2"/>
        <v>36.781818181818181</v>
      </c>
      <c r="G19" s="40">
        <f>COUNTIF(Vertices[In-Degree], "&gt;= " &amp; F19) - COUNTIF(Vertices[In-Degree], "&gt;=" &amp; F20)</f>
        <v>0</v>
      </c>
      <c r="H19" s="39">
        <f t="shared" si="3"/>
        <v>2.4727272727272731</v>
      </c>
      <c r="I19" s="40">
        <f>COUNTIF(Vertices[Out-Degree], "&gt;= " &amp; H19) - COUNTIF(Vertices[Out-Degree], "&gt;=" &amp; H20)</f>
        <v>0</v>
      </c>
      <c r="J19" s="39">
        <f t="shared" si="4"/>
        <v>9723.6086896727265</v>
      </c>
      <c r="K19" s="40">
        <f>COUNTIF(Vertices[Betweenness Centrality], "&gt;= " &amp; J19) - COUNTIF(Vertices[Betweenness Centrality], "&gt;=" &amp; J20)</f>
        <v>0</v>
      </c>
      <c r="L19" s="39">
        <f t="shared" si="5"/>
        <v>0.3095393090909091</v>
      </c>
      <c r="M19" s="40">
        <f>COUNTIF(Vertices[Closeness Centrality], "&gt;= " &amp; L19) - COUNTIF(Vertices[Closeness Centrality], "&gt;=" &amp; L20)</f>
        <v>0</v>
      </c>
      <c r="N19" s="39">
        <f t="shared" si="6"/>
        <v>2.2121636363636363E-3</v>
      </c>
      <c r="O19" s="40">
        <f>COUNTIF(Vertices[Eigenvector Centrality], "&gt;= " &amp; N19) - COUNTIF(Vertices[Eigenvector Centrality], "&gt;=" &amp; N20)</f>
        <v>0</v>
      </c>
      <c r="P19" s="39">
        <f t="shared" si="7"/>
        <v>17.362328745454548</v>
      </c>
      <c r="Q19" s="40">
        <f>COUNTIF(Vertices[PageRank], "&gt;= " &amp; P19) - COUNTIF(Vertices[PageRank], "&gt;=" &amp; P20)</f>
        <v>0</v>
      </c>
      <c r="R19" s="39">
        <f t="shared" si="8"/>
        <v>0.30909090909090914</v>
      </c>
      <c r="S19" s="44">
        <f>COUNTIF(Vertices[Clustering Coefficient], "&gt;= " &amp; R19) - COUNTIF(Vertices[Clustering Coefficient], "&gt;=" &amp; R20)</f>
        <v>0</v>
      </c>
      <c r="T19" s="39" t="e">
        <f t="shared" ca="1" si="9"/>
        <v>#REF!</v>
      </c>
      <c r="U19" s="40" t="e">
        <f t="shared" ca="1" si="0"/>
        <v>#REF!</v>
      </c>
    </row>
    <row r="20" spans="1:21" x14ac:dyDescent="0.25">
      <c r="A20" s="34" t="s">
        <v>156</v>
      </c>
      <c r="B20" s="34">
        <v>10</v>
      </c>
      <c r="D20" s="32">
        <f t="shared" si="1"/>
        <v>0</v>
      </c>
      <c r="E20" s="3">
        <f>COUNTIF(Vertices[Degree], "&gt;= " &amp; D20) - COUNTIF(Vertices[Degree], "&gt;=" &amp; D21)</f>
        <v>0</v>
      </c>
      <c r="F20" s="37">
        <f t="shared" si="2"/>
        <v>38.945454545454545</v>
      </c>
      <c r="G20" s="38">
        <f>COUNTIF(Vertices[In-Degree], "&gt;= " &amp; F20) - COUNTIF(Vertices[In-Degree], "&gt;=" &amp; F21)</f>
        <v>0</v>
      </c>
      <c r="H20" s="37">
        <f t="shared" si="3"/>
        <v>2.6181818181818186</v>
      </c>
      <c r="I20" s="38">
        <f>COUNTIF(Vertices[Out-Degree], "&gt;= " &amp; H20) - COUNTIF(Vertices[Out-Degree], "&gt;=" &amp; H21)</f>
        <v>0</v>
      </c>
      <c r="J20" s="37">
        <f t="shared" si="4"/>
        <v>10295.585671418181</v>
      </c>
      <c r="K20" s="38">
        <f>COUNTIF(Vertices[Betweenness Centrality], "&gt;= " &amp; J20) - COUNTIF(Vertices[Betweenness Centrality], "&gt;=" &amp; J21)</f>
        <v>0</v>
      </c>
      <c r="L20" s="37">
        <f t="shared" si="5"/>
        <v>0.32770932727272728</v>
      </c>
      <c r="M20" s="38">
        <f>COUNTIF(Vertices[Closeness Centrality], "&gt;= " &amp; L20) - COUNTIF(Vertices[Closeness Centrality], "&gt;=" &amp; L21)</f>
        <v>27</v>
      </c>
      <c r="N20" s="37">
        <f t="shared" si="6"/>
        <v>2.3422909090909092E-3</v>
      </c>
      <c r="O20" s="38">
        <f>COUNTIF(Vertices[Eigenvector Centrality], "&gt;= " &amp; N20) - COUNTIF(Vertices[Eigenvector Centrality], "&gt;=" &amp; N21)</f>
        <v>0</v>
      </c>
      <c r="P20" s="37">
        <f t="shared" si="7"/>
        <v>18.358482436363637</v>
      </c>
      <c r="Q20" s="38">
        <f>COUNTIF(Vertices[PageRank], "&gt;= " &amp; P20) - COUNTIF(Vertices[PageRank], "&gt;=" &amp; P21)</f>
        <v>0</v>
      </c>
      <c r="R20" s="37">
        <f t="shared" si="8"/>
        <v>0.32727272727272733</v>
      </c>
      <c r="S20" s="43">
        <f>COUNTIF(Vertices[Clustering Coefficient], "&gt;= " &amp; R20) - COUNTIF(Vertices[Clustering Coefficient], "&gt;=" &amp; R21)</f>
        <v>10</v>
      </c>
      <c r="T20" s="37" t="e">
        <f t="shared" ca="1" si="9"/>
        <v>#REF!</v>
      </c>
      <c r="U20" s="38" t="e">
        <f t="shared" ca="1" si="0"/>
        <v>#REF!</v>
      </c>
    </row>
    <row r="21" spans="1:21" x14ac:dyDescent="0.25">
      <c r="A21" s="34" t="s">
        <v>157</v>
      </c>
      <c r="B21" s="34">
        <v>3.0762429999999998</v>
      </c>
      <c r="D21" s="32">
        <f t="shared" si="1"/>
        <v>0</v>
      </c>
      <c r="E21" s="3">
        <f>COUNTIF(Vertices[Degree], "&gt;= " &amp; D21) - COUNTIF(Vertices[Degree], "&gt;=" &amp; D22)</f>
        <v>0</v>
      </c>
      <c r="F21" s="39">
        <f t="shared" si="2"/>
        <v>41.109090909090909</v>
      </c>
      <c r="G21" s="40">
        <f>COUNTIF(Vertices[In-Degree], "&gt;= " &amp; F21) - COUNTIF(Vertices[In-Degree], "&gt;=" &amp; F22)</f>
        <v>0</v>
      </c>
      <c r="H21" s="39">
        <f t="shared" si="3"/>
        <v>2.7636363636363641</v>
      </c>
      <c r="I21" s="40">
        <f>COUNTIF(Vertices[Out-Degree], "&gt;= " &amp; H21) - COUNTIF(Vertices[Out-Degree], "&gt;=" &amp; H22)</f>
        <v>0</v>
      </c>
      <c r="J21" s="39">
        <f t="shared" si="4"/>
        <v>10867.562653163635</v>
      </c>
      <c r="K21" s="40">
        <f>COUNTIF(Vertices[Betweenness Centrality], "&gt;= " &amp; J21) - COUNTIF(Vertices[Betweenness Centrality], "&gt;=" &amp; J22)</f>
        <v>0</v>
      </c>
      <c r="L21" s="39">
        <f t="shared" si="5"/>
        <v>0.34587934545454546</v>
      </c>
      <c r="M21" s="40">
        <f>COUNTIF(Vertices[Closeness Centrality], "&gt;= " &amp; L21) - COUNTIF(Vertices[Closeness Centrality], "&gt;=" &amp; L22)</f>
        <v>0</v>
      </c>
      <c r="N21" s="39">
        <f t="shared" si="6"/>
        <v>2.4724181818181821E-3</v>
      </c>
      <c r="O21" s="40">
        <f>COUNTIF(Vertices[Eigenvector Centrality], "&gt;= " &amp; N21) - COUNTIF(Vertices[Eigenvector Centrality], "&gt;=" &amp; N22)</f>
        <v>0</v>
      </c>
      <c r="P21" s="39">
        <f t="shared" si="7"/>
        <v>19.354636127272727</v>
      </c>
      <c r="Q21" s="40">
        <f>COUNTIF(Vertices[PageRank], "&gt;= " &amp; P21) - COUNTIF(Vertices[PageRank], "&gt;=" &amp; P22)</f>
        <v>0</v>
      </c>
      <c r="R21" s="39">
        <f t="shared" si="8"/>
        <v>0.34545454545454551</v>
      </c>
      <c r="S21" s="44">
        <f>COUNTIF(Vertices[Clustering Coefficient], "&gt;= " &amp; R21) - COUNTIF(Vertices[Clustering Coefficient], "&gt;=" &amp; R22)</f>
        <v>0</v>
      </c>
      <c r="T21" s="39" t="e">
        <f t="shared" ca="1" si="9"/>
        <v>#REF!</v>
      </c>
      <c r="U21" s="40" t="e">
        <f t="shared" ca="1" si="0"/>
        <v>#REF!</v>
      </c>
    </row>
    <row r="22" spans="1:21" x14ac:dyDescent="0.25">
      <c r="A22" s="114"/>
      <c r="B22" s="114"/>
      <c r="D22" s="32">
        <f t="shared" si="1"/>
        <v>0</v>
      </c>
      <c r="E22" s="3">
        <f>COUNTIF(Vertices[Degree], "&gt;= " &amp; D22) - COUNTIF(Vertices[Degree], "&gt;=" &amp; D23)</f>
        <v>0</v>
      </c>
      <c r="F22" s="37">
        <f t="shared" si="2"/>
        <v>43.272727272727273</v>
      </c>
      <c r="G22" s="38">
        <f>COUNTIF(Vertices[In-Degree], "&gt;= " &amp; F22) - COUNTIF(Vertices[In-Degree], "&gt;=" &amp; F23)</f>
        <v>0</v>
      </c>
      <c r="H22" s="37">
        <f t="shared" si="3"/>
        <v>2.9090909090909096</v>
      </c>
      <c r="I22" s="38">
        <f>COUNTIF(Vertices[Out-Degree], "&gt;= " &amp; H22) - COUNTIF(Vertices[Out-Degree], "&gt;=" &amp; H23)</f>
        <v>16</v>
      </c>
      <c r="J22" s="37">
        <f t="shared" si="4"/>
        <v>11439.53963490909</v>
      </c>
      <c r="K22" s="38">
        <f>COUNTIF(Vertices[Betweenness Centrality], "&gt;= " &amp; J22) - COUNTIF(Vertices[Betweenness Centrality], "&gt;=" &amp; J23)</f>
        <v>0</v>
      </c>
      <c r="L22" s="37">
        <f t="shared" si="5"/>
        <v>0.36404936363636364</v>
      </c>
      <c r="M22" s="38">
        <f>COUNTIF(Vertices[Closeness Centrality], "&gt;= " &amp; L22) - COUNTIF(Vertices[Closeness Centrality], "&gt;=" &amp; L23)</f>
        <v>0</v>
      </c>
      <c r="N22" s="37">
        <f t="shared" si="6"/>
        <v>2.602545454545455E-3</v>
      </c>
      <c r="O22" s="38">
        <f>COUNTIF(Vertices[Eigenvector Centrality], "&gt;= " &amp; N22) - COUNTIF(Vertices[Eigenvector Centrality], "&gt;=" &amp; N23)</f>
        <v>0</v>
      </c>
      <c r="P22" s="37">
        <f t="shared" si="7"/>
        <v>20.350789818181816</v>
      </c>
      <c r="Q22" s="38">
        <f>COUNTIF(Vertices[PageRank], "&gt;= " &amp; P22) - COUNTIF(Vertices[PageRank], "&gt;=" &amp; P23)</f>
        <v>0</v>
      </c>
      <c r="R22" s="37">
        <f t="shared" si="8"/>
        <v>0.3636363636363637</v>
      </c>
      <c r="S22" s="43">
        <f>COUNTIF(Vertices[Clustering Coefficient], "&gt;= " &amp; R22) - COUNTIF(Vertices[Clustering Coefficient], "&gt;=" &amp; R23)</f>
        <v>0</v>
      </c>
      <c r="T22" s="37" t="e">
        <f t="shared" ca="1" si="9"/>
        <v>#REF!</v>
      </c>
      <c r="U22" s="38" t="e">
        <f t="shared" ca="1" si="0"/>
        <v>#REF!</v>
      </c>
    </row>
    <row r="23" spans="1:21" x14ac:dyDescent="0.25">
      <c r="A23" s="34" t="s">
        <v>158</v>
      </c>
      <c r="B23" s="34">
        <v>1.49947518368571E-3</v>
      </c>
      <c r="D23" s="32">
        <f t="shared" si="1"/>
        <v>0</v>
      </c>
      <c r="E23" s="3">
        <f>COUNTIF(Vertices[Degree], "&gt;= " &amp; D23) - COUNTIF(Vertices[Degree], "&gt;=" &amp; D24)</f>
        <v>0</v>
      </c>
      <c r="F23" s="39">
        <f t="shared" si="2"/>
        <v>45.436363636363637</v>
      </c>
      <c r="G23" s="40">
        <f>COUNTIF(Vertices[In-Degree], "&gt;= " &amp; F23) - COUNTIF(Vertices[In-Degree], "&gt;=" &amp; F24)</f>
        <v>0</v>
      </c>
      <c r="H23" s="39">
        <f t="shared" si="3"/>
        <v>3.0545454545454551</v>
      </c>
      <c r="I23" s="40">
        <f>COUNTIF(Vertices[Out-Degree], "&gt;= " &amp; H23) - COUNTIF(Vertices[Out-Degree], "&gt;=" &amp; H24)</f>
        <v>0</v>
      </c>
      <c r="J23" s="39">
        <f t="shared" si="4"/>
        <v>12011.516616654544</v>
      </c>
      <c r="K23" s="40">
        <f>COUNTIF(Vertices[Betweenness Centrality], "&gt;= " &amp; J23) - COUNTIF(Vertices[Betweenness Centrality], "&gt;=" &amp; J24)</f>
        <v>0</v>
      </c>
      <c r="L23" s="39">
        <f t="shared" si="5"/>
        <v>0.38221938181818182</v>
      </c>
      <c r="M23" s="40">
        <f>COUNTIF(Vertices[Closeness Centrality], "&gt;= " &amp; L23) - COUNTIF(Vertices[Closeness Centrality], "&gt;=" &amp; L24)</f>
        <v>0</v>
      </c>
      <c r="N23" s="39">
        <f t="shared" si="6"/>
        <v>2.7326727272727279E-3</v>
      </c>
      <c r="O23" s="40">
        <f>COUNTIF(Vertices[Eigenvector Centrality], "&gt;= " &amp; N23) - COUNTIF(Vertices[Eigenvector Centrality], "&gt;=" &amp; N24)</f>
        <v>0</v>
      </c>
      <c r="P23" s="39">
        <f t="shared" si="7"/>
        <v>21.346943509090906</v>
      </c>
      <c r="Q23" s="40">
        <f>COUNTIF(Vertices[PageRank], "&gt;= " &amp; P23) - COUNTIF(Vertices[PageRank], "&gt;=" &amp; P24)</f>
        <v>1</v>
      </c>
      <c r="R23" s="39">
        <f t="shared" si="8"/>
        <v>0.38181818181818189</v>
      </c>
      <c r="S23" s="44">
        <f>COUNTIF(Vertices[Clustering Coefficient], "&gt;= " &amp; R23) - COUNTIF(Vertices[Clustering Coefficient], "&gt;=" &amp; R24)</f>
        <v>0</v>
      </c>
      <c r="T23" s="39" t="e">
        <f t="shared" ca="1" si="9"/>
        <v>#REF!</v>
      </c>
      <c r="U23" s="40" t="e">
        <f t="shared" ca="1" si="0"/>
        <v>#REF!</v>
      </c>
    </row>
    <row r="24" spans="1:21" x14ac:dyDescent="0.25">
      <c r="A24" s="34" t="s">
        <v>8722</v>
      </c>
      <c r="B24" s="34" t="s">
        <v>8724</v>
      </c>
      <c r="D24" s="32">
        <f t="shared" si="1"/>
        <v>0</v>
      </c>
      <c r="E24" s="3">
        <f>COUNTIF(Vertices[Degree], "&gt;= " &amp; D24) - COUNTIF(Vertices[Degree], "&gt;=" &amp; D25)</f>
        <v>0</v>
      </c>
      <c r="F24" s="37">
        <f t="shared" si="2"/>
        <v>47.6</v>
      </c>
      <c r="G24" s="38">
        <f>COUNTIF(Vertices[In-Degree], "&gt;= " &amp; F24) - COUNTIF(Vertices[In-Degree], "&gt;=" &amp; F25)</f>
        <v>0</v>
      </c>
      <c r="H24" s="37">
        <f t="shared" si="3"/>
        <v>3.2000000000000006</v>
      </c>
      <c r="I24" s="38">
        <f>COUNTIF(Vertices[Out-Degree], "&gt;= " &amp; H24) - COUNTIF(Vertices[Out-Degree], "&gt;=" &amp; H25)</f>
        <v>0</v>
      </c>
      <c r="J24" s="37">
        <f t="shared" si="4"/>
        <v>12583.493598399999</v>
      </c>
      <c r="K24" s="38">
        <f>COUNTIF(Vertices[Betweenness Centrality], "&gt;= " &amp; J24) - COUNTIF(Vertices[Betweenness Centrality], "&gt;=" &amp; J25)</f>
        <v>0</v>
      </c>
      <c r="L24" s="37">
        <f t="shared" si="5"/>
        <v>0.40038940000000001</v>
      </c>
      <c r="M24" s="38">
        <f>COUNTIF(Vertices[Closeness Centrality], "&gt;= " &amp; L24) - COUNTIF(Vertices[Closeness Centrality], "&gt;=" &amp; L25)</f>
        <v>0</v>
      </c>
      <c r="N24" s="37">
        <f t="shared" si="6"/>
        <v>2.8628000000000008E-3</v>
      </c>
      <c r="O24" s="38">
        <f>COUNTIF(Vertices[Eigenvector Centrality], "&gt;= " &amp; N24) - COUNTIF(Vertices[Eigenvector Centrality], "&gt;=" &amp; N25)</f>
        <v>0</v>
      </c>
      <c r="P24" s="37">
        <f t="shared" si="7"/>
        <v>22.343097199999995</v>
      </c>
      <c r="Q24" s="38">
        <f>COUNTIF(Vertices[PageRank], "&gt;= " &amp; P24) - COUNTIF(Vertices[PageRank], "&gt;=" &amp; P25)</f>
        <v>0</v>
      </c>
      <c r="R24" s="37">
        <f t="shared" si="8"/>
        <v>0.40000000000000008</v>
      </c>
      <c r="S24" s="43">
        <f>COUNTIF(Vertices[Clustering Coefficient], "&gt;= " &amp; R24) - COUNTIF(Vertices[Clustering Coefficient], "&gt;=" &amp; R25)</f>
        <v>0</v>
      </c>
      <c r="T24" s="37" t="e">
        <f t="shared" ca="1" si="9"/>
        <v>#REF!</v>
      </c>
      <c r="U24" s="38" t="e">
        <f t="shared" ca="1" si="0"/>
        <v>#REF!</v>
      </c>
    </row>
    <row r="25" spans="1:21" x14ac:dyDescent="0.25">
      <c r="A25" s="114"/>
      <c r="B25" s="114"/>
      <c r="D25" s="32">
        <f t="shared" si="1"/>
        <v>0</v>
      </c>
      <c r="E25" s="3">
        <f>COUNTIF(Vertices[Degree], "&gt;= " &amp; D25) - COUNTIF(Vertices[Degree], "&gt;=" &amp; D26)</f>
        <v>0</v>
      </c>
      <c r="F25" s="39">
        <f t="shared" si="2"/>
        <v>49.763636363636365</v>
      </c>
      <c r="G25" s="40">
        <f>COUNTIF(Vertices[In-Degree], "&gt;= " &amp; F25) - COUNTIF(Vertices[In-Degree], "&gt;=" &amp; F26)</f>
        <v>0</v>
      </c>
      <c r="H25" s="39">
        <f t="shared" si="3"/>
        <v>3.3454545454545461</v>
      </c>
      <c r="I25" s="40">
        <f>COUNTIF(Vertices[Out-Degree], "&gt;= " &amp; H25) - COUNTIF(Vertices[Out-Degree], "&gt;=" &amp; H26)</f>
        <v>0</v>
      </c>
      <c r="J25" s="39">
        <f t="shared" si="4"/>
        <v>13155.470580145453</v>
      </c>
      <c r="K25" s="40">
        <f>COUNTIF(Vertices[Betweenness Centrality], "&gt;= " &amp; J25) - COUNTIF(Vertices[Betweenness Centrality], "&gt;=" &amp; J26)</f>
        <v>0</v>
      </c>
      <c r="L25" s="39">
        <f t="shared" si="5"/>
        <v>0.41855941818181819</v>
      </c>
      <c r="M25" s="40">
        <f>COUNTIF(Vertices[Closeness Centrality], "&gt;= " &amp; L25) - COUNTIF(Vertices[Closeness Centrality], "&gt;=" &amp; L26)</f>
        <v>0</v>
      </c>
      <c r="N25" s="39">
        <f t="shared" si="6"/>
        <v>2.9929272727272738E-3</v>
      </c>
      <c r="O25" s="40">
        <f>COUNTIF(Vertices[Eigenvector Centrality], "&gt;= " &amp; N25) - COUNTIF(Vertices[Eigenvector Centrality], "&gt;=" &amp; N26)</f>
        <v>0</v>
      </c>
      <c r="P25" s="39">
        <f t="shared" si="7"/>
        <v>23.339250890909085</v>
      </c>
      <c r="Q25" s="40">
        <f>COUNTIF(Vertices[PageRank], "&gt;= " &amp; P25) - COUNTIF(Vertices[PageRank], "&gt;=" &amp; P26)</f>
        <v>0</v>
      </c>
      <c r="R25" s="39">
        <f t="shared" si="8"/>
        <v>0.41818181818181827</v>
      </c>
      <c r="S25" s="44">
        <f>COUNTIF(Vertices[Clustering Coefficient], "&gt;= " &amp; R25) - COUNTIF(Vertices[Clustering Coefficient], "&gt;=" &amp; R26)</f>
        <v>0</v>
      </c>
      <c r="T25" s="39" t="e">
        <f t="shared" ca="1" si="9"/>
        <v>#REF!</v>
      </c>
      <c r="U25" s="40" t="e">
        <f t="shared" ca="1" si="0"/>
        <v>#REF!</v>
      </c>
    </row>
    <row r="26" spans="1:21" x14ac:dyDescent="0.25">
      <c r="A26" s="34" t="s">
        <v>8723</v>
      </c>
      <c r="B26" s="34" t="s">
        <v>8725</v>
      </c>
      <c r="D26" s="32">
        <f t="shared" si="1"/>
        <v>0</v>
      </c>
      <c r="E26" s="3">
        <f>COUNTIF(Vertices[Degree], "&gt;= " &amp; D26) - COUNTIF(Vertices[Degree], "&gt;=" &amp; D28)</f>
        <v>0</v>
      </c>
      <c r="F26" s="37">
        <f t="shared" si="2"/>
        <v>51.927272727272729</v>
      </c>
      <c r="G26" s="38">
        <f>COUNTIF(Vertices[In-Degree], "&gt;= " &amp; F26) - COUNTIF(Vertices[In-Degree], "&gt;=" &amp; F28)</f>
        <v>0</v>
      </c>
      <c r="H26" s="37">
        <f t="shared" si="3"/>
        <v>3.4909090909090916</v>
      </c>
      <c r="I26" s="38">
        <f>COUNTIF(Vertices[Out-Degree], "&gt;= " &amp; H26) - COUNTIF(Vertices[Out-Degree], "&gt;=" &amp; H28)</f>
        <v>0</v>
      </c>
      <c r="J26" s="37">
        <f t="shared" si="4"/>
        <v>13727.447561890907</v>
      </c>
      <c r="K26" s="38">
        <f>COUNTIF(Vertices[Betweenness Centrality], "&gt;= " &amp; J26) - COUNTIF(Vertices[Betweenness Centrality], "&gt;=" &amp; J28)</f>
        <v>1</v>
      </c>
      <c r="L26" s="37">
        <f t="shared" si="5"/>
        <v>0.43672943636363637</v>
      </c>
      <c r="M26" s="38">
        <f>COUNTIF(Vertices[Closeness Centrality], "&gt;= " &amp; L26) - COUNTIF(Vertices[Closeness Centrality], "&gt;=" &amp; L28)</f>
        <v>0</v>
      </c>
      <c r="N26" s="37">
        <f t="shared" si="6"/>
        <v>3.1230545454545467E-3</v>
      </c>
      <c r="O26" s="38">
        <f>COUNTIF(Vertices[Eigenvector Centrality], "&gt;= " &amp; N26) - COUNTIF(Vertices[Eigenvector Centrality], "&gt;=" &amp; N28)</f>
        <v>0</v>
      </c>
      <c r="P26" s="37">
        <f t="shared" si="7"/>
        <v>24.335404581818175</v>
      </c>
      <c r="Q26" s="38">
        <f>COUNTIF(Vertices[PageRank], "&gt;= " &amp; P26) - COUNTIF(Vertices[PageRank], "&gt;=" &amp; P28)</f>
        <v>0</v>
      </c>
      <c r="R26" s="37">
        <f t="shared" si="8"/>
        <v>0.43636363636363645</v>
      </c>
      <c r="S26" s="43">
        <f>COUNTIF(Vertices[Clustering Coefficient], "&gt;= " &amp; R26) - COUNTIF(Vertices[Clustering Coefficient], "&gt;=" &amp; R28)</f>
        <v>0</v>
      </c>
      <c r="T26" s="37" t="e">
        <f t="shared" ca="1" si="9"/>
        <v>#REF!</v>
      </c>
      <c r="U26" s="38" t="e">
        <f ca="1">COUNTIF(INDIRECT(DynamicFilterSourceColumnRange), "&gt;= " &amp; T26) - COUNTIF(INDIRECT(DynamicFilterSourceColumnRange), "&gt;=" &amp; T28)</f>
        <v>#REF!</v>
      </c>
    </row>
    <row r="27" spans="1:21" x14ac:dyDescent="0.25">
      <c r="D27" s="32"/>
      <c r="E27" s="3">
        <f>COUNTIF(Vertices[Degree], "&gt;= " &amp; D27) - COUNTIF(Vertices[Degree], "&gt;=" &amp; D28)</f>
        <v>0</v>
      </c>
      <c r="F27" s="61"/>
      <c r="G27" s="62">
        <f>COUNTIF(Vertices[In-Degree], "&gt;= " &amp; F27) - COUNTIF(Vertices[In-Degree], "&gt;=" &amp; F28)</f>
        <v>-4</v>
      </c>
      <c r="H27" s="61"/>
      <c r="I27" s="62">
        <f>COUNTIF(Vertices[Out-Degree], "&gt;= " &amp; H27) - COUNTIF(Vertices[Out-Degree], "&gt;=" &amp; H28)</f>
        <v>-31</v>
      </c>
      <c r="J27" s="61"/>
      <c r="K27" s="62">
        <f>COUNTIF(Vertices[Betweenness Centrality], "&gt;= " &amp; J27) - COUNTIF(Vertices[Betweenness Centrality], "&gt;=" &amp; J28)</f>
        <v>-2</v>
      </c>
      <c r="L27" s="61"/>
      <c r="M27" s="62">
        <f>COUNTIF(Vertices[Closeness Centrality], "&gt;= " &amp; L27) - COUNTIF(Vertices[Closeness Centrality], "&gt;=" &amp; L28)</f>
        <v>-94</v>
      </c>
      <c r="N27" s="61"/>
      <c r="O27" s="62">
        <f>COUNTIF(Vertices[Eigenvector Centrality], "&gt;= " &amp; N27) - COUNTIF(Vertices[Eigenvector Centrality], "&gt;=" &amp; N28)</f>
        <v>-121</v>
      </c>
      <c r="P27" s="61"/>
      <c r="Q27" s="62">
        <f>COUNTIF(Vertices[Eigenvector Centrality], "&gt;= " &amp; P27) - COUNTIF(Vertices[Eigenvector Centrality], "&gt;=" &amp; P28)</f>
        <v>0</v>
      </c>
      <c r="R27" s="61"/>
      <c r="S27" s="63">
        <f>COUNTIF(Vertices[Clustering Coefficient], "&gt;= " &amp; R27) - COUNTIF(Vertices[Clustering Coefficient], "&gt;=" &amp; R28)</f>
        <v>-53</v>
      </c>
      <c r="T27" s="61"/>
      <c r="U27" s="62">
        <f ca="1">COUNTIF(Vertices[Clustering Coefficient], "&gt;= " &amp; T27) - COUNTIF(Vertices[Clustering Coefficient], "&gt;=" &amp; T28)</f>
        <v>0</v>
      </c>
    </row>
    <row r="28" spans="1:21" x14ac:dyDescent="0.25">
      <c r="D28" s="32">
        <f>D26+($D$57-$D$2)/BinDivisor</f>
        <v>0</v>
      </c>
      <c r="E28" s="3">
        <f>COUNTIF(Vertices[Degree], "&gt;= " &amp; D28) - COUNTIF(Vertices[Degree], "&gt;=" &amp; D40)</f>
        <v>0</v>
      </c>
      <c r="F28" s="39">
        <f>F26+($F$57-$F$2)/BinDivisor</f>
        <v>54.090909090909093</v>
      </c>
      <c r="G28" s="40">
        <f>COUNTIF(Vertices[In-Degree], "&gt;= " &amp; F28) - COUNTIF(Vertices[In-Degree], "&gt;=" &amp; F40)</f>
        <v>1</v>
      </c>
      <c r="H28" s="39">
        <f>H26+($H$57-$H$2)/BinDivisor</f>
        <v>3.6363636363636371</v>
      </c>
      <c r="I28" s="40">
        <f>COUNTIF(Vertices[Out-Degree], "&gt;= " &amp; H28) - COUNTIF(Vertices[Out-Degree], "&gt;=" &amp; H40)</f>
        <v>0</v>
      </c>
      <c r="J28" s="39">
        <f>J26+($J$57-$J$2)/BinDivisor</f>
        <v>14299.424543636362</v>
      </c>
      <c r="K28" s="40">
        <f>COUNTIF(Vertices[Betweenness Centrality], "&gt;= " &amp; J28) - COUNTIF(Vertices[Betweenness Centrality], "&gt;=" &amp; J40)</f>
        <v>0</v>
      </c>
      <c r="L28" s="39">
        <f>L26+($L$57-$L$2)/BinDivisor</f>
        <v>0.45489945454545455</v>
      </c>
      <c r="M28" s="40">
        <f>COUNTIF(Vertices[Closeness Centrality], "&gt;= " &amp; L28) - COUNTIF(Vertices[Closeness Centrality], "&gt;=" &amp; L40)</f>
        <v>0</v>
      </c>
      <c r="N28" s="39">
        <f>N26+($N$57-$N$2)/BinDivisor</f>
        <v>3.2531818181818196E-3</v>
      </c>
      <c r="O28" s="40">
        <f>COUNTIF(Vertices[Eigenvector Centrality], "&gt;= " &amp; N28) - COUNTIF(Vertices[Eigenvector Centrality], "&gt;=" &amp; N40)</f>
        <v>0</v>
      </c>
      <c r="P28" s="39">
        <f>P26+($P$57-$P$2)/BinDivisor</f>
        <v>25.331558272727264</v>
      </c>
      <c r="Q28" s="40">
        <f>COUNTIF(Vertices[PageRank], "&gt;= " &amp; P28) - COUNTIF(Vertices[PageRank], "&gt;=" &amp; P40)</f>
        <v>1</v>
      </c>
      <c r="R28" s="39">
        <f>R26+($R$57-$R$2)/BinDivisor</f>
        <v>0.45454545454545464</v>
      </c>
      <c r="S28" s="44">
        <f>COUNTIF(Vertices[Clustering Coefficient], "&gt;= " &amp; R28) - COUNTIF(Vertices[Clustering Coefficient], "&gt;=" &amp; R40)</f>
        <v>0</v>
      </c>
      <c r="T28" s="39" t="e">
        <f ca="1">T26+($T$57-$T$2)/BinDivisor</f>
        <v>#REF!</v>
      </c>
      <c r="U28" s="40" t="e">
        <f ca="1">COUNTIF(INDIRECT(DynamicFilterSourceColumnRange), "&gt;= " &amp; T28) - COUNTIF(INDIRECT(DynamicFilterSourceColumnRange), "&gt;=" &amp; T40)</f>
        <v>#REF!</v>
      </c>
    </row>
    <row r="29" spans="1:21" x14ac:dyDescent="0.25">
      <c r="D29" s="32"/>
      <c r="E29" s="3">
        <f>COUNTIF(Vertices[Degree], "&gt;= " &amp; D29) - COUNTIF(Vertices[Degree], "&gt;=" &amp; D30)</f>
        <v>0</v>
      </c>
      <c r="F29" s="61"/>
      <c r="G29" s="62">
        <f>COUNTIF(Vertices[In-Degree], "&gt;= " &amp; F29) - COUNTIF(Vertices[In-Degree], "&gt;=" &amp; F30)</f>
        <v>0</v>
      </c>
      <c r="H29" s="61"/>
      <c r="I29" s="62">
        <f>COUNTIF(Vertices[Out-Degree], "&gt;= " &amp; H29) - COUNTIF(Vertices[Out-Degree], "&gt;=" &amp; H30)</f>
        <v>0</v>
      </c>
      <c r="J29" s="61"/>
      <c r="K29" s="62">
        <f>COUNTIF(Vertices[Betweenness Centrality], "&gt;= " &amp; J29) - COUNTIF(Vertices[Betweenness Centrality], "&gt;=" &amp; J30)</f>
        <v>0</v>
      </c>
      <c r="L29" s="61"/>
      <c r="M29" s="62">
        <f>COUNTIF(Vertices[Closeness Centrality], "&gt;= " &amp; L29) - COUNTIF(Vertices[Closeness Centrality], "&gt;=" &amp; L30)</f>
        <v>0</v>
      </c>
      <c r="N29" s="61"/>
      <c r="O29" s="62">
        <f>COUNTIF(Vertices[Eigenvector Centrality], "&gt;= " &amp; N29) - COUNTIF(Vertices[Eigenvector Centrality], "&gt;=" &amp; N30)</f>
        <v>0</v>
      </c>
      <c r="P29" s="61"/>
      <c r="Q29" s="62">
        <f>COUNTIF(Vertices[Eigenvector Centrality], "&gt;= " &amp; P29) - COUNTIF(Vertices[Eigenvector Centrality], "&gt;=" &amp; P30)</f>
        <v>0</v>
      </c>
      <c r="R29" s="61"/>
      <c r="S29" s="63">
        <f>COUNTIF(Vertices[Clustering Coefficient], "&gt;= " &amp; R29) - COUNTIF(Vertices[Clustering Coefficient], "&gt;=" &amp; R30)</f>
        <v>0</v>
      </c>
      <c r="T29" s="61"/>
      <c r="U29" s="62">
        <f>COUNTIF(Vertices[Clustering Coefficient], "&gt;= " &amp; T29) - COUNTIF(Vertices[Clustering Coefficient], "&gt;=" &amp; T30)</f>
        <v>0</v>
      </c>
    </row>
    <row r="30" spans="1:21" x14ac:dyDescent="0.25">
      <c r="D30" s="32"/>
      <c r="E30" s="3">
        <f>COUNTIF(Vertices[Degree], "&gt;= " &amp; D30) - COUNTIF(Vertices[Degree], "&gt;=" &amp; D31)</f>
        <v>0</v>
      </c>
      <c r="F30" s="61"/>
      <c r="G30" s="62">
        <f>COUNTIF(Vertices[In-Degree], "&gt;= " &amp; F30) - COUNTIF(Vertices[In-Degree], "&gt;=" &amp; F31)</f>
        <v>0</v>
      </c>
      <c r="H30" s="61"/>
      <c r="I30" s="62">
        <f>COUNTIF(Vertices[Out-Degree], "&gt;= " &amp; H30) - COUNTIF(Vertices[Out-Degree], "&gt;=" &amp; H31)</f>
        <v>0</v>
      </c>
      <c r="J30" s="61"/>
      <c r="K30" s="62">
        <f>COUNTIF(Vertices[Betweenness Centrality], "&gt;= " &amp; J30) - COUNTIF(Vertices[Betweenness Centrality], "&gt;=" &amp; J31)</f>
        <v>0</v>
      </c>
      <c r="L30" s="61"/>
      <c r="M30" s="62">
        <f>COUNTIF(Vertices[Closeness Centrality], "&gt;= " &amp; L30) - COUNTIF(Vertices[Closeness Centrality], "&gt;=" &amp; L31)</f>
        <v>0</v>
      </c>
      <c r="N30" s="61"/>
      <c r="O30" s="62">
        <f>COUNTIF(Vertices[Eigenvector Centrality], "&gt;= " &amp; N30) - COUNTIF(Vertices[Eigenvector Centrality], "&gt;=" &amp; N31)</f>
        <v>0</v>
      </c>
      <c r="P30" s="61"/>
      <c r="Q30" s="62">
        <f>COUNTIF(Vertices[Eigenvector Centrality], "&gt;= " &amp; P30) - COUNTIF(Vertices[Eigenvector Centrality], "&gt;=" &amp; P31)</f>
        <v>0</v>
      </c>
      <c r="R30" s="61"/>
      <c r="S30" s="63">
        <f>COUNTIF(Vertices[Clustering Coefficient], "&gt;= " &amp; R30) - COUNTIF(Vertices[Clustering Coefficient], "&gt;=" &amp; R31)</f>
        <v>0</v>
      </c>
      <c r="T30" s="61"/>
      <c r="U30" s="62">
        <f>COUNTIF(Vertices[Clustering Coefficient], "&gt;= " &amp; T30) - COUNTIF(Vertices[Clustering Coefficient], "&gt;=" &amp; T31)</f>
        <v>0</v>
      </c>
    </row>
    <row r="31" spans="1:21" x14ac:dyDescent="0.25">
      <c r="D31" s="32"/>
      <c r="E31" s="3">
        <f>COUNTIF(Vertices[Degree], "&gt;= " &amp; D31) - COUNTIF(Vertices[Degree], "&gt;=" &amp; D32)</f>
        <v>0</v>
      </c>
      <c r="F31" s="61"/>
      <c r="G31" s="62">
        <f>COUNTIF(Vertices[In-Degree], "&gt;= " &amp; F31) - COUNTIF(Vertices[In-Degree], "&gt;=" &amp; F32)</f>
        <v>0</v>
      </c>
      <c r="H31" s="61"/>
      <c r="I31" s="62">
        <f>COUNTIF(Vertices[Out-Degree], "&gt;= " &amp; H31) - COUNTIF(Vertices[Out-Degree], "&gt;=" &amp; H32)</f>
        <v>0</v>
      </c>
      <c r="J31" s="61"/>
      <c r="K31" s="62">
        <f>COUNTIF(Vertices[Betweenness Centrality], "&gt;= " &amp; J31) - COUNTIF(Vertices[Betweenness Centrality], "&gt;=" &amp; J32)</f>
        <v>0</v>
      </c>
      <c r="L31" s="61"/>
      <c r="M31" s="62">
        <f>COUNTIF(Vertices[Closeness Centrality], "&gt;= " &amp; L31) - COUNTIF(Vertices[Closeness Centrality], "&gt;=" &amp; L32)</f>
        <v>0</v>
      </c>
      <c r="N31" s="61"/>
      <c r="O31" s="62">
        <f>COUNTIF(Vertices[Eigenvector Centrality], "&gt;= " &amp; N31) - COUNTIF(Vertices[Eigenvector Centrality], "&gt;=" &amp; N32)</f>
        <v>0</v>
      </c>
      <c r="P31" s="61"/>
      <c r="Q31" s="62">
        <f>COUNTIF(Vertices[Eigenvector Centrality], "&gt;= " &amp; P31) - COUNTIF(Vertices[Eigenvector Centrality], "&gt;=" &amp; P32)</f>
        <v>0</v>
      </c>
      <c r="R31" s="61"/>
      <c r="S31" s="63">
        <f>COUNTIF(Vertices[Clustering Coefficient], "&gt;= " &amp; R31) - COUNTIF(Vertices[Clustering Coefficient], "&gt;=" &amp; R32)</f>
        <v>0</v>
      </c>
      <c r="T31" s="61"/>
      <c r="U31" s="62">
        <f>COUNTIF(Vertices[Clustering Coefficient], "&gt;= " &amp; T31) - COUNTIF(Vertices[Clustering Coefficient], "&gt;=" &amp; T32)</f>
        <v>0</v>
      </c>
    </row>
    <row r="32" spans="1:21" x14ac:dyDescent="0.25">
      <c r="D32" s="32"/>
      <c r="E32" s="3">
        <f>COUNTIF(Vertices[Degree], "&gt;= " &amp; D32) - COUNTIF(Vertices[Degree], "&gt;=" &amp; D33)</f>
        <v>0</v>
      </c>
      <c r="F32" s="61"/>
      <c r="G32" s="62">
        <f>COUNTIF(Vertices[In-Degree], "&gt;= " &amp; F32) - COUNTIF(Vertices[In-Degree], "&gt;=" &amp; F33)</f>
        <v>0</v>
      </c>
      <c r="H32" s="61"/>
      <c r="I32" s="62">
        <f>COUNTIF(Vertices[Out-Degree], "&gt;= " &amp; H32) - COUNTIF(Vertices[Out-Degree], "&gt;=" &amp; H33)</f>
        <v>0</v>
      </c>
      <c r="J32" s="61"/>
      <c r="K32" s="62">
        <f>COUNTIF(Vertices[Betweenness Centrality], "&gt;= " &amp; J32) - COUNTIF(Vertices[Betweenness Centrality], "&gt;=" &amp; J33)</f>
        <v>0</v>
      </c>
      <c r="L32" s="61"/>
      <c r="M32" s="62">
        <f>COUNTIF(Vertices[Closeness Centrality], "&gt;= " &amp; L32) - COUNTIF(Vertices[Closeness Centrality], "&gt;=" &amp; L33)</f>
        <v>0</v>
      </c>
      <c r="N32" s="61"/>
      <c r="O32" s="62">
        <f>COUNTIF(Vertices[Eigenvector Centrality], "&gt;= " &amp; N32) - COUNTIF(Vertices[Eigenvector Centrality], "&gt;=" &amp; N33)</f>
        <v>0</v>
      </c>
      <c r="P32" s="61"/>
      <c r="Q32" s="62">
        <f>COUNTIF(Vertices[Eigenvector Centrality], "&gt;= " &amp; P32) - COUNTIF(Vertices[Eigenvector Centrality], "&gt;=" &amp; P33)</f>
        <v>0</v>
      </c>
      <c r="R32" s="61"/>
      <c r="S32" s="63">
        <f>COUNTIF(Vertices[Clustering Coefficient], "&gt;= " &amp; R32) - COUNTIF(Vertices[Clustering Coefficient], "&gt;=" &amp; R33)</f>
        <v>0</v>
      </c>
      <c r="T32" s="61"/>
      <c r="U32" s="62">
        <f>COUNTIF(Vertices[Clustering Coefficient], "&gt;= " &amp; T32) - COUNTIF(Vertices[Clustering Coefficient], "&gt;=" &amp; T33)</f>
        <v>0</v>
      </c>
    </row>
    <row r="33" spans="1:21" x14ac:dyDescent="0.25">
      <c r="D33" s="32"/>
      <c r="E33" s="3">
        <f>COUNTIF(Vertices[Degree], "&gt;= " &amp; D33) - COUNTIF(Vertices[Degree], "&gt;=" &amp; D38)</f>
        <v>0</v>
      </c>
      <c r="F33" s="61"/>
      <c r="G33" s="62">
        <f>COUNTIF(Vertices[In-Degree], "&gt;= " &amp; F33) - COUNTIF(Vertices[In-Degree], "&gt;=" &amp; F38)</f>
        <v>0</v>
      </c>
      <c r="H33" s="61"/>
      <c r="I33" s="62">
        <f>COUNTIF(Vertices[Out-Degree], "&gt;= " &amp; H33) - COUNTIF(Vertices[Out-Degree], "&gt;=" &amp; H38)</f>
        <v>0</v>
      </c>
      <c r="J33" s="61"/>
      <c r="K33" s="62">
        <f>COUNTIF(Vertices[Betweenness Centrality], "&gt;= " &amp; J33) - COUNTIF(Vertices[Betweenness Centrality], "&gt;=" &amp; J38)</f>
        <v>0</v>
      </c>
      <c r="L33" s="61"/>
      <c r="M33" s="62">
        <f>COUNTIF(Vertices[Closeness Centrality], "&gt;= " &amp; L33) - COUNTIF(Vertices[Closeness Centrality], "&gt;=" &amp; L38)</f>
        <v>0</v>
      </c>
      <c r="N33" s="61"/>
      <c r="O33" s="62">
        <f>COUNTIF(Vertices[Eigenvector Centrality], "&gt;= " &amp; N33) - COUNTIF(Vertices[Eigenvector Centrality], "&gt;=" &amp; N38)</f>
        <v>0</v>
      </c>
      <c r="P33" s="61"/>
      <c r="Q33" s="62">
        <f>COUNTIF(Vertices[Eigenvector Centrality], "&gt;= " &amp; P33) - COUNTIF(Vertices[Eigenvector Centrality], "&gt;=" &amp; P38)</f>
        <v>0</v>
      </c>
      <c r="R33" s="61"/>
      <c r="S33" s="63">
        <f>COUNTIF(Vertices[Clustering Coefficient], "&gt;= " &amp; R33) - COUNTIF(Vertices[Clustering Coefficient], "&gt;=" &amp; R38)</f>
        <v>0</v>
      </c>
      <c r="T33" s="61"/>
      <c r="U33" s="62">
        <f>COUNTIF(Vertices[Clustering Coefficient], "&gt;= " &amp; T33) - COUNTIF(Vertices[Clustering Coefficient], "&gt;=" &amp; T38)</f>
        <v>0</v>
      </c>
    </row>
    <row r="34" spans="1:21" x14ac:dyDescent="0.25">
      <c r="D34" s="32"/>
      <c r="E34" s="3">
        <f>COUNTIF(Vertices[Degree], "&gt;= " &amp; D34) - COUNTIF(Vertices[Degree], "&gt;=" &amp; D35)</f>
        <v>0</v>
      </c>
      <c r="F34" s="61"/>
      <c r="G34" s="62">
        <f>COUNTIF(Vertices[In-Degree], "&gt;= " &amp; F34) - COUNTIF(Vertices[In-Degree], "&gt;=" &amp; F35)</f>
        <v>0</v>
      </c>
      <c r="H34" s="61"/>
      <c r="I34" s="62">
        <f>COUNTIF(Vertices[Out-Degree], "&gt;= " &amp; H34) - COUNTIF(Vertices[Out-Degree], "&gt;=" &amp; H35)</f>
        <v>0</v>
      </c>
      <c r="J34" s="61"/>
      <c r="K34" s="62">
        <f>COUNTIF(Vertices[Betweenness Centrality], "&gt;= " &amp; J34) - COUNTIF(Vertices[Betweenness Centrality], "&gt;=" &amp; J35)</f>
        <v>0</v>
      </c>
      <c r="L34" s="61"/>
      <c r="M34" s="62">
        <f>COUNTIF(Vertices[Closeness Centrality], "&gt;= " &amp; L34) - COUNTIF(Vertices[Closeness Centrality], "&gt;=" &amp; L35)</f>
        <v>0</v>
      </c>
      <c r="N34" s="61"/>
      <c r="O34" s="62">
        <f>COUNTIF(Vertices[Eigenvector Centrality], "&gt;= " &amp; N34) - COUNTIF(Vertices[Eigenvector Centrality], "&gt;=" &amp; N35)</f>
        <v>0</v>
      </c>
      <c r="P34" s="61"/>
      <c r="Q34" s="62">
        <f>COUNTIF(Vertices[Eigenvector Centrality], "&gt;= " &amp; P34) - COUNTIF(Vertices[Eigenvector Centrality], "&gt;=" &amp; P35)</f>
        <v>0</v>
      </c>
      <c r="R34" s="61"/>
      <c r="S34" s="63">
        <f>COUNTIF(Vertices[Clustering Coefficient], "&gt;= " &amp; R34) - COUNTIF(Vertices[Clustering Coefficient], "&gt;=" &amp; R35)</f>
        <v>0</v>
      </c>
      <c r="T34" s="61"/>
      <c r="U34" s="62">
        <f>COUNTIF(Vertices[Clustering Coefficient], "&gt;= " &amp; T34) - COUNTIF(Vertices[Clustering Coefficient], "&gt;=" &amp; T35)</f>
        <v>0</v>
      </c>
    </row>
    <row r="35" spans="1:21" x14ac:dyDescent="0.25">
      <c r="D35" s="32"/>
      <c r="E35" s="3">
        <f>COUNTIF(Vertices[Degree], "&gt;= " &amp; D35) - COUNTIF(Vertices[Degree], "&gt;=" &amp; D36)</f>
        <v>0</v>
      </c>
      <c r="F35" s="61"/>
      <c r="G35" s="62">
        <f>COUNTIF(Vertices[In-Degree], "&gt;= " &amp; F35) - COUNTIF(Vertices[In-Degree], "&gt;=" &amp; F36)</f>
        <v>0</v>
      </c>
      <c r="H35" s="61"/>
      <c r="I35" s="62">
        <f>COUNTIF(Vertices[Out-Degree], "&gt;= " &amp; H35) - COUNTIF(Vertices[Out-Degree], "&gt;=" &amp; H36)</f>
        <v>0</v>
      </c>
      <c r="J35" s="61"/>
      <c r="K35" s="62">
        <f>COUNTIF(Vertices[Betweenness Centrality], "&gt;= " &amp; J35) - COUNTIF(Vertices[Betweenness Centrality], "&gt;=" &amp; J36)</f>
        <v>0</v>
      </c>
      <c r="L35" s="61"/>
      <c r="M35" s="62">
        <f>COUNTIF(Vertices[Closeness Centrality], "&gt;= " &amp; L35) - COUNTIF(Vertices[Closeness Centrality], "&gt;=" &amp; L36)</f>
        <v>0</v>
      </c>
      <c r="N35" s="61"/>
      <c r="O35" s="62">
        <f>COUNTIF(Vertices[Eigenvector Centrality], "&gt;= " &amp; N35) - COUNTIF(Vertices[Eigenvector Centrality], "&gt;=" &amp; N36)</f>
        <v>0</v>
      </c>
      <c r="P35" s="61"/>
      <c r="Q35" s="62">
        <f>COUNTIF(Vertices[Eigenvector Centrality], "&gt;= " &amp; P35) - COUNTIF(Vertices[Eigenvector Centrality], "&gt;=" &amp; P36)</f>
        <v>0</v>
      </c>
      <c r="R35" s="61"/>
      <c r="S35" s="63">
        <f>COUNTIF(Vertices[Clustering Coefficient], "&gt;= " &amp; R35) - COUNTIF(Vertices[Clustering Coefficient], "&gt;=" &amp; R36)</f>
        <v>0</v>
      </c>
      <c r="T35" s="61"/>
      <c r="U35" s="62">
        <f>COUNTIF(Vertices[Clustering Coefficient], "&gt;= " &amp; T35) - COUNTIF(Vertices[Clustering Coefficient], "&gt;=" &amp; T36)</f>
        <v>0</v>
      </c>
    </row>
    <row r="36" spans="1:21" x14ac:dyDescent="0.25">
      <c r="D36" s="32"/>
      <c r="E36" s="3">
        <f>COUNTIF(Vertices[Degree], "&gt;= " &amp; D36) - COUNTIF(Vertices[Degree], "&gt;=" &amp; D37)</f>
        <v>0</v>
      </c>
      <c r="F36" s="61"/>
      <c r="G36" s="62">
        <f>COUNTIF(Vertices[In-Degree], "&gt;= " &amp; F36) - COUNTIF(Vertices[In-Degree], "&gt;=" &amp; F37)</f>
        <v>0</v>
      </c>
      <c r="H36" s="61"/>
      <c r="I36" s="62">
        <f>COUNTIF(Vertices[Out-Degree], "&gt;= " &amp; H36) - COUNTIF(Vertices[Out-Degree], "&gt;=" &amp; H37)</f>
        <v>0</v>
      </c>
      <c r="J36" s="61"/>
      <c r="K36" s="62">
        <f>COUNTIF(Vertices[Betweenness Centrality], "&gt;= " &amp; J36) - COUNTIF(Vertices[Betweenness Centrality], "&gt;=" &amp; J37)</f>
        <v>0</v>
      </c>
      <c r="L36" s="61"/>
      <c r="M36" s="62">
        <f>COUNTIF(Vertices[Closeness Centrality], "&gt;= " &amp; L36) - COUNTIF(Vertices[Closeness Centrality], "&gt;=" &amp; L37)</f>
        <v>0</v>
      </c>
      <c r="N36" s="61"/>
      <c r="O36" s="62">
        <f>COUNTIF(Vertices[Eigenvector Centrality], "&gt;= " &amp; N36) - COUNTIF(Vertices[Eigenvector Centrality], "&gt;=" &amp; N37)</f>
        <v>0</v>
      </c>
      <c r="P36" s="61"/>
      <c r="Q36" s="62">
        <f>COUNTIF(Vertices[Eigenvector Centrality], "&gt;= " &amp; P36) - COUNTIF(Vertices[Eigenvector Centrality], "&gt;=" &amp; P37)</f>
        <v>0</v>
      </c>
      <c r="R36" s="61"/>
      <c r="S36" s="63">
        <f>COUNTIF(Vertices[Clustering Coefficient], "&gt;= " &amp; R36) - COUNTIF(Vertices[Clustering Coefficient], "&gt;=" &amp; R37)</f>
        <v>0</v>
      </c>
      <c r="T36" s="61"/>
      <c r="U36" s="62">
        <f>COUNTIF(Vertices[Clustering Coefficient], "&gt;= " &amp; T36) - COUNTIF(Vertices[Clustering Coefficient], "&gt;=" &amp; T37)</f>
        <v>0</v>
      </c>
    </row>
    <row r="37" spans="1:21" x14ac:dyDescent="0.25">
      <c r="D37" s="32"/>
      <c r="E37" s="3">
        <f>COUNTIF(Vertices[Degree], "&gt;= " &amp; D37) - COUNTIF(Vertices[Degree], "&gt;=" &amp; D38)</f>
        <v>0</v>
      </c>
      <c r="F37" s="61"/>
      <c r="G37" s="62">
        <f>COUNTIF(Vertices[In-Degree], "&gt;= " &amp; F37) - COUNTIF(Vertices[In-Degree], "&gt;=" &amp; F38)</f>
        <v>0</v>
      </c>
      <c r="H37" s="61"/>
      <c r="I37" s="62">
        <f>COUNTIF(Vertices[Out-Degree], "&gt;= " &amp; H37) - COUNTIF(Vertices[Out-Degree], "&gt;=" &amp; H38)</f>
        <v>0</v>
      </c>
      <c r="J37" s="61"/>
      <c r="K37" s="62">
        <f>COUNTIF(Vertices[Betweenness Centrality], "&gt;= " &amp; J37) - COUNTIF(Vertices[Betweenness Centrality], "&gt;=" &amp; J38)</f>
        <v>0</v>
      </c>
      <c r="L37" s="61"/>
      <c r="M37" s="62">
        <f>COUNTIF(Vertices[Closeness Centrality], "&gt;= " &amp; L37) - COUNTIF(Vertices[Closeness Centrality], "&gt;=" &amp; L38)</f>
        <v>0</v>
      </c>
      <c r="N37" s="61"/>
      <c r="O37" s="62">
        <f>COUNTIF(Vertices[Eigenvector Centrality], "&gt;= " &amp; N37) - COUNTIF(Vertices[Eigenvector Centrality], "&gt;=" &amp; N38)</f>
        <v>0</v>
      </c>
      <c r="P37" s="61"/>
      <c r="Q37" s="62">
        <f>COUNTIF(Vertices[Eigenvector Centrality], "&gt;= " &amp; P37) - COUNTIF(Vertices[Eigenvector Centrality], "&gt;=" &amp; P38)</f>
        <v>0</v>
      </c>
      <c r="R37" s="61"/>
      <c r="S37" s="63">
        <f>COUNTIF(Vertices[Clustering Coefficient], "&gt;= " &amp; R37) - COUNTIF(Vertices[Clustering Coefficient], "&gt;=" &amp; R38)</f>
        <v>0</v>
      </c>
      <c r="T37" s="61"/>
      <c r="U37" s="62">
        <f>COUNTIF(Vertices[Clustering Coefficient], "&gt;= " &amp; T37) - COUNTIF(Vertices[Clustering Coefficient], "&gt;=" &amp; T38)</f>
        <v>0</v>
      </c>
    </row>
    <row r="38" spans="1:21" x14ac:dyDescent="0.25">
      <c r="D38" s="32"/>
      <c r="E38" s="3">
        <f>COUNTIF(Vertices[Degree], "&gt;= " &amp; D38) - COUNTIF(Vertices[Degree], "&gt;=" &amp; D40)</f>
        <v>0</v>
      </c>
      <c r="F38" s="61"/>
      <c r="G38" s="62">
        <f>COUNTIF(Vertices[In-Degree], "&gt;= " &amp; F38) - COUNTIF(Vertices[In-Degree], "&gt;=" &amp; F40)</f>
        <v>-3</v>
      </c>
      <c r="H38" s="61"/>
      <c r="I38" s="62">
        <f>COUNTIF(Vertices[Out-Degree], "&gt;= " &amp; H38) - COUNTIF(Vertices[Out-Degree], "&gt;=" &amp; H40)</f>
        <v>-31</v>
      </c>
      <c r="J38" s="61"/>
      <c r="K38" s="62">
        <f>COUNTIF(Vertices[Betweenness Centrality], "&gt;= " &amp; J38) - COUNTIF(Vertices[Betweenness Centrality], "&gt;=" &amp; J40)</f>
        <v>-2</v>
      </c>
      <c r="L38" s="61"/>
      <c r="M38" s="62">
        <f>COUNTIF(Vertices[Closeness Centrality], "&gt;= " &amp; L38) - COUNTIF(Vertices[Closeness Centrality], "&gt;=" &amp; L40)</f>
        <v>-94</v>
      </c>
      <c r="N38" s="61"/>
      <c r="O38" s="62">
        <f>COUNTIF(Vertices[Eigenvector Centrality], "&gt;= " &amp; N38) - COUNTIF(Vertices[Eigenvector Centrality], "&gt;=" &amp; N40)</f>
        <v>-121</v>
      </c>
      <c r="P38" s="61"/>
      <c r="Q38" s="62">
        <f>COUNTIF(Vertices[Eigenvector Centrality], "&gt;= " &amp; P38) - COUNTIF(Vertices[Eigenvector Centrality], "&gt;=" &amp; P40)</f>
        <v>0</v>
      </c>
      <c r="R38" s="61"/>
      <c r="S38" s="63">
        <f>COUNTIF(Vertices[Clustering Coefficient], "&gt;= " &amp; R38) - COUNTIF(Vertices[Clustering Coefficient], "&gt;=" &amp; R40)</f>
        <v>-53</v>
      </c>
      <c r="T38" s="61"/>
      <c r="U38" s="62">
        <f ca="1">COUNTIF(Vertices[Clustering Coefficient], "&gt;= " &amp; T38) - COUNTIF(Vertices[Clustering Coefficient], "&gt;=" &amp; T40)</f>
        <v>0</v>
      </c>
    </row>
    <row r="39" spans="1:21" x14ac:dyDescent="0.25">
      <c r="D39" s="32"/>
      <c r="E39" s="3">
        <f>COUNTIF(Vertices[Degree], "&gt;= " &amp; D39) - COUNTIF(Vertices[Degree], "&gt;=" &amp; D40)</f>
        <v>0</v>
      </c>
      <c r="F39" s="61"/>
      <c r="G39" s="62">
        <f>COUNTIF(Vertices[In-Degree], "&gt;= " &amp; F39) - COUNTIF(Vertices[In-Degree], "&gt;=" &amp; F40)</f>
        <v>-3</v>
      </c>
      <c r="H39" s="61"/>
      <c r="I39" s="62">
        <f>COUNTIF(Vertices[Out-Degree], "&gt;= " &amp; H39) - COUNTIF(Vertices[Out-Degree], "&gt;=" &amp; H40)</f>
        <v>-31</v>
      </c>
      <c r="J39" s="61"/>
      <c r="K39" s="62">
        <f>COUNTIF(Vertices[Betweenness Centrality], "&gt;= " &amp; J39) - COUNTIF(Vertices[Betweenness Centrality], "&gt;=" &amp; J40)</f>
        <v>-2</v>
      </c>
      <c r="L39" s="61"/>
      <c r="M39" s="62">
        <f>COUNTIF(Vertices[Closeness Centrality], "&gt;= " &amp; L39) - COUNTIF(Vertices[Closeness Centrality], "&gt;=" &amp; L40)</f>
        <v>-94</v>
      </c>
      <c r="N39" s="61"/>
      <c r="O39" s="62">
        <f>COUNTIF(Vertices[Eigenvector Centrality], "&gt;= " &amp; N39) - COUNTIF(Vertices[Eigenvector Centrality], "&gt;=" &amp; N40)</f>
        <v>-121</v>
      </c>
      <c r="P39" s="61"/>
      <c r="Q39" s="62">
        <f>COUNTIF(Vertices[Eigenvector Centrality], "&gt;= " &amp; P39) - COUNTIF(Vertices[Eigenvector Centrality], "&gt;=" &amp; P40)</f>
        <v>0</v>
      </c>
      <c r="R39" s="61"/>
      <c r="S39" s="63">
        <f>COUNTIF(Vertices[Clustering Coefficient], "&gt;= " &amp; R39) - COUNTIF(Vertices[Clustering Coefficient], "&gt;=" &amp; R40)</f>
        <v>-53</v>
      </c>
      <c r="T39" s="61"/>
      <c r="U39" s="62">
        <f ca="1">COUNTIF(Vertices[Clustering Coefficient], "&gt;= " &amp; T39) - COUNTIF(Vertices[Clustering Coefficient], "&gt;=" &amp; T40)</f>
        <v>0</v>
      </c>
    </row>
    <row r="40" spans="1:21" x14ac:dyDescent="0.25">
      <c r="D40" s="32">
        <f>D28+($D$57-$D$2)/BinDivisor</f>
        <v>0</v>
      </c>
      <c r="E40" s="3">
        <f>COUNTIF(Vertices[Degree], "&gt;= " &amp; D40) - COUNTIF(Vertices[Degree], "&gt;=" &amp; D41)</f>
        <v>0</v>
      </c>
      <c r="F40" s="37">
        <f>F28+($F$57-$F$2)/BinDivisor</f>
        <v>56.254545454545458</v>
      </c>
      <c r="G40" s="38">
        <f>COUNTIF(Vertices[In-Degree], "&gt;= " &amp; F40) - COUNTIF(Vertices[In-Degree], "&gt;=" &amp; F41)</f>
        <v>0</v>
      </c>
      <c r="H40" s="37">
        <f>H28+($H$57-$H$2)/BinDivisor</f>
        <v>3.7818181818181826</v>
      </c>
      <c r="I40" s="38">
        <f>COUNTIF(Vertices[Out-Degree], "&gt;= " &amp; H40) - COUNTIF(Vertices[Out-Degree], "&gt;=" &amp; H41)</f>
        <v>0</v>
      </c>
      <c r="J40" s="37">
        <f>J28+($J$57-$J$2)/BinDivisor</f>
        <v>14871.401525381816</v>
      </c>
      <c r="K40" s="38">
        <f>COUNTIF(Vertices[Betweenness Centrality], "&gt;= " &amp; J40) - COUNTIF(Vertices[Betweenness Centrality], "&gt;=" &amp; J41)</f>
        <v>0</v>
      </c>
      <c r="L40" s="37">
        <f>L28+($L$57-$L$2)/BinDivisor</f>
        <v>0.47306947272727273</v>
      </c>
      <c r="M40" s="38">
        <f>COUNTIF(Vertices[Closeness Centrality], "&gt;= " &amp; L40) - COUNTIF(Vertices[Closeness Centrality], "&gt;=" &amp; L41)</f>
        <v>0</v>
      </c>
      <c r="N40" s="37">
        <f>N28+($N$57-$N$2)/BinDivisor</f>
        <v>3.3833090909090925E-3</v>
      </c>
      <c r="O40" s="38">
        <f>COUNTIF(Vertices[Eigenvector Centrality], "&gt;= " &amp; N40) - COUNTIF(Vertices[Eigenvector Centrality], "&gt;=" &amp; N41)</f>
        <v>0</v>
      </c>
      <c r="P40" s="37">
        <f>P28+($P$57-$P$2)/BinDivisor</f>
        <v>26.327711963636354</v>
      </c>
      <c r="Q40" s="38">
        <f>COUNTIF(Vertices[PageRank], "&gt;= " &amp; P40) - COUNTIF(Vertices[PageRank], "&gt;=" &amp; P41)</f>
        <v>0</v>
      </c>
      <c r="R40" s="37">
        <f>R28+($R$57-$R$2)/BinDivisor</f>
        <v>0.47272727272727283</v>
      </c>
      <c r="S40" s="43">
        <f>COUNTIF(Vertices[Clustering Coefficient], "&gt;= " &amp; R40) - COUNTIF(Vertices[Clustering Coefficient], "&gt;=" &amp; R41)</f>
        <v>0</v>
      </c>
      <c r="T40" s="37" t="e">
        <f ca="1">T28+($T$57-$T$2)/BinDivisor</f>
        <v>#REF!</v>
      </c>
      <c r="U40" s="38" t="e">
        <f t="shared" ca="1" si="0"/>
        <v>#REF!</v>
      </c>
    </row>
    <row r="41" spans="1:21" x14ac:dyDescent="0.25">
      <c r="A41" t="s">
        <v>163</v>
      </c>
      <c r="B41" t="s">
        <v>17</v>
      </c>
      <c r="D41" s="32">
        <f t="shared" ref="D41:D56" si="10">D40+($D$57-$D$2)/BinDivisor</f>
        <v>0</v>
      </c>
      <c r="E41" s="3">
        <f>COUNTIF(Vertices[Degree], "&gt;= " &amp; D41) - COUNTIF(Vertices[Degree], "&gt;=" &amp; D42)</f>
        <v>0</v>
      </c>
      <c r="F41" s="39">
        <f t="shared" ref="F41:F56" si="11">F40+($F$57-$F$2)/BinDivisor</f>
        <v>58.418181818181822</v>
      </c>
      <c r="G41" s="40">
        <f>COUNTIF(Vertices[In-Degree], "&gt;= " &amp; F41) - COUNTIF(Vertices[In-Degree], "&gt;=" &amp; F42)</f>
        <v>0</v>
      </c>
      <c r="H41" s="39">
        <f t="shared" ref="H41:H56" si="12">H40+($H$57-$H$2)/BinDivisor</f>
        <v>3.9272727272727281</v>
      </c>
      <c r="I41" s="40">
        <f>COUNTIF(Vertices[Out-Degree], "&gt;= " &amp; H41) - COUNTIF(Vertices[Out-Degree], "&gt;=" &amp; H42)</f>
        <v>17</v>
      </c>
      <c r="J41" s="39">
        <f t="shared" ref="J41:J56" si="13">J40+($J$57-$J$2)/BinDivisor</f>
        <v>15443.37850712727</v>
      </c>
      <c r="K41" s="40">
        <f>COUNTIF(Vertices[Betweenness Centrality], "&gt;= " &amp; J41) - COUNTIF(Vertices[Betweenness Centrality], "&gt;=" &amp; J42)</f>
        <v>0</v>
      </c>
      <c r="L41" s="39">
        <f t="shared" ref="L41:L56" si="14">L40+($L$57-$L$2)/BinDivisor</f>
        <v>0.49123949090909091</v>
      </c>
      <c r="M41" s="40">
        <f>COUNTIF(Vertices[Closeness Centrality], "&gt;= " &amp; L41) - COUNTIF(Vertices[Closeness Centrality], "&gt;=" &amp; L42)</f>
        <v>12</v>
      </c>
      <c r="N41" s="39">
        <f t="shared" ref="N41:N56" si="15">N40+($N$57-$N$2)/BinDivisor</f>
        <v>3.5134363636363654E-3</v>
      </c>
      <c r="O41" s="40">
        <f>COUNTIF(Vertices[Eigenvector Centrality], "&gt;= " &amp; N41) - COUNTIF(Vertices[Eigenvector Centrality], "&gt;=" &amp; N42)</f>
        <v>0</v>
      </c>
      <c r="P41" s="39">
        <f t="shared" ref="P41:P56" si="16">P40+($P$57-$P$2)/BinDivisor</f>
        <v>27.323865654545443</v>
      </c>
      <c r="Q41" s="40">
        <f>COUNTIF(Vertices[PageRank], "&gt;= " &amp; P41) - COUNTIF(Vertices[PageRank], "&gt;=" &amp; P42)</f>
        <v>0</v>
      </c>
      <c r="R41" s="39">
        <f t="shared" ref="R41:R56" si="17">R40+($R$57-$R$2)/BinDivisor</f>
        <v>0.49090909090909102</v>
      </c>
      <c r="S41" s="44">
        <f>COUNTIF(Vertices[Clustering Coefficient], "&gt;= " &amp; R41) - COUNTIF(Vertices[Clustering Coefficient], "&gt;=" &amp; R42)</f>
        <v>36</v>
      </c>
      <c r="T41" s="39" t="e">
        <f t="shared" ref="T41:T56" ca="1" si="18">T40+($T$57-$T$2)/BinDivisor</f>
        <v>#REF!</v>
      </c>
      <c r="U41" s="40" t="e">
        <f t="shared" ca="1" si="0"/>
        <v>#REF!</v>
      </c>
    </row>
    <row r="42" spans="1:21" x14ac:dyDescent="0.25">
      <c r="A42" s="33"/>
      <c r="B42" s="33"/>
      <c r="D42" s="32">
        <f t="shared" si="10"/>
        <v>0</v>
      </c>
      <c r="E42" s="3">
        <f>COUNTIF(Vertices[Degree], "&gt;= " &amp; D42) - COUNTIF(Vertices[Degree], "&gt;=" &amp; D43)</f>
        <v>0</v>
      </c>
      <c r="F42" s="37">
        <f t="shared" si="11"/>
        <v>60.581818181818186</v>
      </c>
      <c r="G42" s="38">
        <f>COUNTIF(Vertices[In-Degree], "&gt;= " &amp; F42) - COUNTIF(Vertices[In-Degree], "&gt;=" &amp; F43)</f>
        <v>1</v>
      </c>
      <c r="H42" s="37">
        <f t="shared" si="12"/>
        <v>4.0727272727272732</v>
      </c>
      <c r="I42" s="38">
        <f>COUNTIF(Vertices[Out-Degree], "&gt;= " &amp; H42) - COUNTIF(Vertices[Out-Degree], "&gt;=" &amp; H43)</f>
        <v>0</v>
      </c>
      <c r="J42" s="37">
        <f t="shared" si="13"/>
        <v>16015.355488872725</v>
      </c>
      <c r="K42" s="38">
        <f>COUNTIF(Vertices[Betweenness Centrality], "&gt;= " &amp; J42) - COUNTIF(Vertices[Betweenness Centrality], "&gt;=" &amp; J43)</f>
        <v>0</v>
      </c>
      <c r="L42" s="37">
        <f t="shared" si="14"/>
        <v>0.5094095090909091</v>
      </c>
      <c r="M42" s="38">
        <f>COUNTIF(Vertices[Closeness Centrality], "&gt;= " &amp; L42) - COUNTIF(Vertices[Closeness Centrality], "&gt;=" &amp; L43)</f>
        <v>0</v>
      </c>
      <c r="N42" s="37">
        <f t="shared" si="15"/>
        <v>3.6435636363636383E-3</v>
      </c>
      <c r="O42" s="38">
        <f>COUNTIF(Vertices[Eigenvector Centrality], "&gt;= " &amp; N42) - COUNTIF(Vertices[Eigenvector Centrality], "&gt;=" &amp; N43)</f>
        <v>0</v>
      </c>
      <c r="P42" s="37">
        <f t="shared" si="16"/>
        <v>28.320019345454533</v>
      </c>
      <c r="Q42" s="38">
        <f>COUNTIF(Vertices[PageRank], "&gt;= " &amp; P42) - COUNTIF(Vertices[PageRank], "&gt;=" &amp; P43)</f>
        <v>0</v>
      </c>
      <c r="R42" s="37">
        <f t="shared" si="17"/>
        <v>0.50909090909090915</v>
      </c>
      <c r="S42" s="43">
        <f>COUNTIF(Vertices[Clustering Coefficient], "&gt;= " &amp; R42) - COUNTIF(Vertices[Clustering Coefficient], "&gt;=" &amp; R43)</f>
        <v>0</v>
      </c>
      <c r="T42" s="37" t="e">
        <f t="shared" ca="1" si="18"/>
        <v>#REF!</v>
      </c>
      <c r="U42" s="38" t="e">
        <f t="shared" ca="1" si="0"/>
        <v>#REF!</v>
      </c>
    </row>
    <row r="43" spans="1:21" x14ac:dyDescent="0.25">
      <c r="D43" s="32">
        <f t="shared" si="10"/>
        <v>0</v>
      </c>
      <c r="E43" s="3">
        <f>COUNTIF(Vertices[Degree], "&gt;= " &amp; D43) - COUNTIF(Vertices[Degree], "&gt;=" &amp; D44)</f>
        <v>0</v>
      </c>
      <c r="F43" s="39">
        <f t="shared" si="11"/>
        <v>62.74545454545455</v>
      </c>
      <c r="G43" s="40">
        <f>COUNTIF(Vertices[In-Degree], "&gt;= " &amp; F43) - COUNTIF(Vertices[In-Degree], "&gt;=" &amp; F44)</f>
        <v>0</v>
      </c>
      <c r="H43" s="39">
        <f t="shared" si="12"/>
        <v>4.2181818181818187</v>
      </c>
      <c r="I43" s="40">
        <f>COUNTIF(Vertices[Out-Degree], "&gt;= " &amp; H43) - COUNTIF(Vertices[Out-Degree], "&gt;=" &amp; H44)</f>
        <v>0</v>
      </c>
      <c r="J43" s="39">
        <f t="shared" si="13"/>
        <v>16587.332470618181</v>
      </c>
      <c r="K43" s="40">
        <f>COUNTIF(Vertices[Betweenness Centrality], "&gt;= " &amp; J43) - COUNTIF(Vertices[Betweenness Centrality], "&gt;=" &amp; J44)</f>
        <v>0</v>
      </c>
      <c r="L43" s="39">
        <f t="shared" si="14"/>
        <v>0.52757952727272728</v>
      </c>
      <c r="M43" s="40">
        <f>COUNTIF(Vertices[Closeness Centrality], "&gt;= " &amp; L43) - COUNTIF(Vertices[Closeness Centrality], "&gt;=" &amp; L44)</f>
        <v>0</v>
      </c>
      <c r="N43" s="39">
        <f t="shared" si="15"/>
        <v>3.7736909090909112E-3</v>
      </c>
      <c r="O43" s="40">
        <f>COUNTIF(Vertices[Eigenvector Centrality], "&gt;= " &amp; N43) - COUNTIF(Vertices[Eigenvector Centrality], "&gt;=" &amp; N44)</f>
        <v>0</v>
      </c>
      <c r="P43" s="39">
        <f t="shared" si="16"/>
        <v>29.316173036363622</v>
      </c>
      <c r="Q43" s="40">
        <f>COUNTIF(Vertices[PageRank], "&gt;= " &amp; P43) - COUNTIF(Vertices[PageRank], "&gt;=" &amp; P44)</f>
        <v>0</v>
      </c>
      <c r="R43" s="39">
        <f t="shared" si="17"/>
        <v>0.52727272727272734</v>
      </c>
      <c r="S43" s="44">
        <f>COUNTIF(Vertices[Clustering Coefficient], "&gt;= " &amp; R43) - COUNTIF(Vertices[Clustering Coefficient], "&gt;=" &amp; R44)</f>
        <v>0</v>
      </c>
      <c r="T43" s="39" t="e">
        <f t="shared" ca="1" si="18"/>
        <v>#REF!</v>
      </c>
      <c r="U43" s="40" t="e">
        <f t="shared" ca="1" si="0"/>
        <v>#REF!</v>
      </c>
    </row>
    <row r="44" spans="1:21" x14ac:dyDescent="0.25">
      <c r="D44" s="32">
        <f t="shared" si="10"/>
        <v>0</v>
      </c>
      <c r="E44" s="3">
        <f>COUNTIF(Vertices[Degree], "&gt;= " &amp; D44) - COUNTIF(Vertices[Degree], "&gt;=" &amp; D45)</f>
        <v>0</v>
      </c>
      <c r="F44" s="37">
        <f t="shared" si="11"/>
        <v>64.909090909090907</v>
      </c>
      <c r="G44" s="38">
        <f>COUNTIF(Vertices[In-Degree], "&gt;= " &amp; F44) - COUNTIF(Vertices[In-Degree], "&gt;=" &amp; F45)</f>
        <v>0</v>
      </c>
      <c r="H44" s="37">
        <f t="shared" si="12"/>
        <v>4.3636363636363642</v>
      </c>
      <c r="I44" s="38">
        <f>COUNTIF(Vertices[Out-Degree], "&gt;= " &amp; H44) - COUNTIF(Vertices[Out-Degree], "&gt;=" &amp; H45)</f>
        <v>0</v>
      </c>
      <c r="J44" s="37">
        <f t="shared" si="13"/>
        <v>17159.309452363636</v>
      </c>
      <c r="K44" s="38">
        <f>COUNTIF(Vertices[Betweenness Centrality], "&gt;= " &amp; J44) - COUNTIF(Vertices[Betweenness Centrality], "&gt;=" &amp; J45)</f>
        <v>0</v>
      </c>
      <c r="L44" s="37">
        <f t="shared" si="14"/>
        <v>0.54574954545454546</v>
      </c>
      <c r="M44" s="38">
        <f>COUNTIF(Vertices[Closeness Centrality], "&gt;= " &amp; L44) - COUNTIF(Vertices[Closeness Centrality], "&gt;=" &amp; L45)</f>
        <v>0</v>
      </c>
      <c r="N44" s="37">
        <f t="shared" si="15"/>
        <v>3.9038181818181841E-3</v>
      </c>
      <c r="O44" s="38">
        <f>COUNTIF(Vertices[Eigenvector Centrality], "&gt;= " &amp; N44) - COUNTIF(Vertices[Eigenvector Centrality], "&gt;=" &amp; N45)</f>
        <v>0</v>
      </c>
      <c r="P44" s="37">
        <f t="shared" si="16"/>
        <v>30.312326727272712</v>
      </c>
      <c r="Q44" s="38">
        <f>COUNTIF(Vertices[PageRank], "&gt;= " &amp; P44) - COUNTIF(Vertices[PageRank], "&gt;=" &amp; P45)</f>
        <v>0</v>
      </c>
      <c r="R44" s="37">
        <f t="shared" si="17"/>
        <v>0.54545454545454553</v>
      </c>
      <c r="S44" s="43">
        <f>COUNTIF(Vertices[Clustering Coefficient], "&gt;= " &amp; R44) - COUNTIF(Vertices[Clustering Coefficient], "&gt;=" &amp; R45)</f>
        <v>0</v>
      </c>
      <c r="T44" s="37" t="e">
        <f t="shared" ca="1" si="18"/>
        <v>#REF!</v>
      </c>
      <c r="U44" s="38" t="e">
        <f t="shared" ca="1" si="0"/>
        <v>#REF!</v>
      </c>
    </row>
    <row r="45" spans="1:21" x14ac:dyDescent="0.25">
      <c r="D45" s="32">
        <f t="shared" si="10"/>
        <v>0</v>
      </c>
      <c r="E45" s="3">
        <f>COUNTIF(Vertices[Degree], "&gt;= " &amp; D45) - COUNTIF(Vertices[Degree], "&gt;=" &amp; D46)</f>
        <v>0</v>
      </c>
      <c r="F45" s="39">
        <f t="shared" si="11"/>
        <v>67.072727272727263</v>
      </c>
      <c r="G45" s="40">
        <f>COUNTIF(Vertices[In-Degree], "&gt;= " &amp; F45) - COUNTIF(Vertices[In-Degree], "&gt;=" &amp; F46)</f>
        <v>0</v>
      </c>
      <c r="H45" s="39">
        <f t="shared" si="12"/>
        <v>4.5090909090909097</v>
      </c>
      <c r="I45" s="40">
        <f>COUNTIF(Vertices[Out-Degree], "&gt;= " &amp; H45) - COUNTIF(Vertices[Out-Degree], "&gt;=" &amp; H46)</f>
        <v>0</v>
      </c>
      <c r="J45" s="39">
        <f t="shared" si="13"/>
        <v>17731.28643410909</v>
      </c>
      <c r="K45" s="40">
        <f>COUNTIF(Vertices[Betweenness Centrality], "&gt;= " &amp; J45) - COUNTIF(Vertices[Betweenness Centrality], "&gt;=" &amp; J46)</f>
        <v>0</v>
      </c>
      <c r="L45" s="39">
        <f t="shared" si="14"/>
        <v>0.56391956363636364</v>
      </c>
      <c r="M45" s="40">
        <f>COUNTIF(Vertices[Closeness Centrality], "&gt;= " &amp; L45) - COUNTIF(Vertices[Closeness Centrality], "&gt;=" &amp; L46)</f>
        <v>0</v>
      </c>
      <c r="N45" s="39">
        <f t="shared" si="15"/>
        <v>4.0339454545454565E-3</v>
      </c>
      <c r="O45" s="40">
        <f>COUNTIF(Vertices[Eigenvector Centrality], "&gt;= " &amp; N45) - COUNTIF(Vertices[Eigenvector Centrality], "&gt;=" &amp; N46)</f>
        <v>0</v>
      </c>
      <c r="P45" s="39">
        <f t="shared" si="16"/>
        <v>31.308480418181801</v>
      </c>
      <c r="Q45" s="40">
        <f>COUNTIF(Vertices[PageRank], "&gt;= " &amp; P45) - COUNTIF(Vertices[PageRank], "&gt;=" &amp; P46)</f>
        <v>0</v>
      </c>
      <c r="R45" s="39">
        <f t="shared" si="17"/>
        <v>0.56363636363636371</v>
      </c>
      <c r="S45" s="44">
        <f>COUNTIF(Vertices[Clustering Coefficient], "&gt;= " &amp; R45) - COUNTIF(Vertices[Clustering Coefficient], "&gt;=" &amp; R46)</f>
        <v>0</v>
      </c>
      <c r="T45" s="39" t="e">
        <f t="shared" ca="1" si="18"/>
        <v>#REF!</v>
      </c>
      <c r="U45" s="40" t="e">
        <f t="shared" ca="1" si="0"/>
        <v>#REF!</v>
      </c>
    </row>
    <row r="46" spans="1:21" x14ac:dyDescent="0.25">
      <c r="D46" s="32">
        <f t="shared" si="10"/>
        <v>0</v>
      </c>
      <c r="E46" s="3">
        <f>COUNTIF(Vertices[Degree], "&gt;= " &amp; D46) - COUNTIF(Vertices[Degree], "&gt;=" &amp; D47)</f>
        <v>0</v>
      </c>
      <c r="F46" s="37">
        <f t="shared" si="11"/>
        <v>69.23636363636362</v>
      </c>
      <c r="G46" s="38">
        <f>COUNTIF(Vertices[In-Degree], "&gt;= " &amp; F46) - COUNTIF(Vertices[In-Degree], "&gt;=" &amp; F47)</f>
        <v>0</v>
      </c>
      <c r="H46" s="37">
        <f t="shared" si="12"/>
        <v>4.6545454545454552</v>
      </c>
      <c r="I46" s="38">
        <f>COUNTIF(Vertices[Out-Degree], "&gt;= " &amp; H46) - COUNTIF(Vertices[Out-Degree], "&gt;=" &amp; H47)</f>
        <v>0</v>
      </c>
      <c r="J46" s="37">
        <f t="shared" si="13"/>
        <v>18303.263415854544</v>
      </c>
      <c r="K46" s="38">
        <f>COUNTIF(Vertices[Betweenness Centrality], "&gt;= " &amp; J46) - COUNTIF(Vertices[Betweenness Centrality], "&gt;=" &amp; J47)</f>
        <v>0</v>
      </c>
      <c r="L46" s="37">
        <f t="shared" si="14"/>
        <v>0.58208958181818182</v>
      </c>
      <c r="M46" s="38">
        <f>COUNTIF(Vertices[Closeness Centrality], "&gt;= " &amp; L46) - COUNTIF(Vertices[Closeness Centrality], "&gt;=" &amp; L47)</f>
        <v>0</v>
      </c>
      <c r="N46" s="37">
        <f t="shared" si="15"/>
        <v>4.1640727272727295E-3</v>
      </c>
      <c r="O46" s="38">
        <f>COUNTIF(Vertices[Eigenvector Centrality], "&gt;= " &amp; N46) - COUNTIF(Vertices[Eigenvector Centrality], "&gt;=" &amp; N47)</f>
        <v>0</v>
      </c>
      <c r="P46" s="37">
        <f t="shared" si="16"/>
        <v>32.304634109090891</v>
      </c>
      <c r="Q46" s="38">
        <f>COUNTIF(Vertices[PageRank], "&gt;= " &amp; P46) - COUNTIF(Vertices[PageRank], "&gt;=" &amp; P47)</f>
        <v>0</v>
      </c>
      <c r="R46" s="37">
        <f t="shared" si="17"/>
        <v>0.5818181818181819</v>
      </c>
      <c r="S46" s="43">
        <f>COUNTIF(Vertices[Clustering Coefficient], "&gt;= " &amp; R46) - COUNTIF(Vertices[Clustering Coefficient], "&gt;=" &amp; R47)</f>
        <v>0</v>
      </c>
      <c r="T46" s="37" t="e">
        <f t="shared" ca="1" si="18"/>
        <v>#REF!</v>
      </c>
      <c r="U46" s="38" t="e">
        <f t="shared" ca="1" si="0"/>
        <v>#REF!</v>
      </c>
    </row>
    <row r="47" spans="1:21" x14ac:dyDescent="0.25">
      <c r="D47" s="32">
        <f t="shared" si="10"/>
        <v>0</v>
      </c>
      <c r="E47" s="3">
        <f>COUNTIF(Vertices[Degree], "&gt;= " &amp; D47) - COUNTIF(Vertices[Degree], "&gt;=" &amp; D48)</f>
        <v>0</v>
      </c>
      <c r="F47" s="39">
        <f t="shared" si="11"/>
        <v>71.399999999999977</v>
      </c>
      <c r="G47" s="40">
        <f>COUNTIF(Vertices[In-Degree], "&gt;= " &amp; F47) - COUNTIF(Vertices[In-Degree], "&gt;=" &amp; F48)</f>
        <v>0</v>
      </c>
      <c r="H47" s="39">
        <f t="shared" si="12"/>
        <v>4.8000000000000007</v>
      </c>
      <c r="I47" s="40">
        <f>COUNTIF(Vertices[Out-Degree], "&gt;= " &amp; H47) - COUNTIF(Vertices[Out-Degree], "&gt;=" &amp; H48)</f>
        <v>0</v>
      </c>
      <c r="J47" s="39">
        <f t="shared" si="13"/>
        <v>18875.240397599999</v>
      </c>
      <c r="K47" s="40">
        <f>COUNTIF(Vertices[Betweenness Centrality], "&gt;= " &amp; J47) - COUNTIF(Vertices[Betweenness Centrality], "&gt;=" &amp; J48)</f>
        <v>0</v>
      </c>
      <c r="L47" s="39">
        <f t="shared" si="14"/>
        <v>0.6002596</v>
      </c>
      <c r="M47" s="40">
        <f>COUNTIF(Vertices[Closeness Centrality], "&gt;= " &amp; L47) - COUNTIF(Vertices[Closeness Centrality], "&gt;=" &amp; L48)</f>
        <v>0</v>
      </c>
      <c r="N47" s="39">
        <f t="shared" si="15"/>
        <v>4.2942000000000024E-3</v>
      </c>
      <c r="O47" s="40">
        <f>COUNTIF(Vertices[Eigenvector Centrality], "&gt;= " &amp; N47) - COUNTIF(Vertices[Eigenvector Centrality], "&gt;=" &amp; N48)</f>
        <v>0</v>
      </c>
      <c r="P47" s="39">
        <f t="shared" si="16"/>
        <v>33.300787799999981</v>
      </c>
      <c r="Q47" s="40">
        <f>COUNTIF(Vertices[PageRank], "&gt;= " &amp; P47) - COUNTIF(Vertices[PageRank], "&gt;=" &amp; P48)</f>
        <v>0</v>
      </c>
      <c r="R47" s="39">
        <f t="shared" si="17"/>
        <v>0.60000000000000009</v>
      </c>
      <c r="S47" s="44">
        <f>COUNTIF(Vertices[Clustering Coefficient], "&gt;= " &amp; R47) - COUNTIF(Vertices[Clustering Coefficient], "&gt;=" &amp; R48)</f>
        <v>0</v>
      </c>
      <c r="T47" s="39" t="e">
        <f t="shared" ca="1" si="18"/>
        <v>#REF!</v>
      </c>
      <c r="U47" s="40" t="e">
        <f t="shared" ca="1" si="0"/>
        <v>#REF!</v>
      </c>
    </row>
    <row r="48" spans="1:21" x14ac:dyDescent="0.25">
      <c r="D48" s="32">
        <f t="shared" si="10"/>
        <v>0</v>
      </c>
      <c r="E48" s="3">
        <f>COUNTIF(Vertices[Degree], "&gt;= " &amp; D48) - COUNTIF(Vertices[Degree], "&gt;=" &amp; D49)</f>
        <v>0</v>
      </c>
      <c r="F48" s="37">
        <f t="shared" si="11"/>
        <v>73.563636363636334</v>
      </c>
      <c r="G48" s="38">
        <f>COUNTIF(Vertices[In-Degree], "&gt;= " &amp; F48) - COUNTIF(Vertices[In-Degree], "&gt;=" &amp; F49)</f>
        <v>0</v>
      </c>
      <c r="H48" s="37">
        <f t="shared" si="12"/>
        <v>4.9454545454545462</v>
      </c>
      <c r="I48" s="38">
        <f>COUNTIF(Vertices[Out-Degree], "&gt;= " &amp; H48) - COUNTIF(Vertices[Out-Degree], "&gt;=" &amp; H49)</f>
        <v>5</v>
      </c>
      <c r="J48" s="37">
        <f t="shared" si="13"/>
        <v>19447.217379345453</v>
      </c>
      <c r="K48" s="38">
        <f>COUNTIF(Vertices[Betweenness Centrality], "&gt;= " &amp; J48) - COUNTIF(Vertices[Betweenness Centrality], "&gt;=" &amp; J49)</f>
        <v>0</v>
      </c>
      <c r="L48" s="37">
        <f t="shared" si="14"/>
        <v>0.61842961818181819</v>
      </c>
      <c r="M48" s="38">
        <f>COUNTIF(Vertices[Closeness Centrality], "&gt;= " &amp; L48) - COUNTIF(Vertices[Closeness Centrality], "&gt;=" &amp; L49)</f>
        <v>0</v>
      </c>
      <c r="N48" s="37">
        <f t="shared" si="15"/>
        <v>4.4243272727272753E-3</v>
      </c>
      <c r="O48" s="38">
        <f>COUNTIF(Vertices[Eigenvector Centrality], "&gt;= " &amp; N48) - COUNTIF(Vertices[Eigenvector Centrality], "&gt;=" &amp; N49)</f>
        <v>0</v>
      </c>
      <c r="P48" s="37">
        <f t="shared" si="16"/>
        <v>34.29694149090907</v>
      </c>
      <c r="Q48" s="38">
        <f>COUNTIF(Vertices[PageRank], "&gt;= " &amp; P48) - COUNTIF(Vertices[PageRank], "&gt;=" &amp; P49)</f>
        <v>0</v>
      </c>
      <c r="R48" s="37">
        <f t="shared" si="17"/>
        <v>0.61818181818181828</v>
      </c>
      <c r="S48" s="43">
        <f>COUNTIF(Vertices[Clustering Coefficient], "&gt;= " &amp; R48) - COUNTIF(Vertices[Clustering Coefficient], "&gt;=" &amp; R49)</f>
        <v>0</v>
      </c>
      <c r="T48" s="37" t="e">
        <f t="shared" ca="1" si="18"/>
        <v>#REF!</v>
      </c>
      <c r="U48" s="38" t="e">
        <f t="shared" ca="1" si="0"/>
        <v>#REF!</v>
      </c>
    </row>
    <row r="49" spans="1:21" x14ac:dyDescent="0.25">
      <c r="D49" s="32">
        <f t="shared" si="10"/>
        <v>0</v>
      </c>
      <c r="E49" s="3">
        <f>COUNTIF(Vertices[Degree], "&gt;= " &amp; D49) - COUNTIF(Vertices[Degree], "&gt;=" &amp; D50)</f>
        <v>0</v>
      </c>
      <c r="F49" s="39">
        <f t="shared" si="11"/>
        <v>75.727272727272691</v>
      </c>
      <c r="G49" s="40">
        <f>COUNTIF(Vertices[In-Degree], "&gt;= " &amp; F49) - COUNTIF(Vertices[In-Degree], "&gt;=" &amp; F50)</f>
        <v>0</v>
      </c>
      <c r="H49" s="39">
        <f t="shared" si="12"/>
        <v>5.0909090909090917</v>
      </c>
      <c r="I49" s="40">
        <f>COUNTIF(Vertices[Out-Degree], "&gt;= " &amp; H49) - COUNTIF(Vertices[Out-Degree], "&gt;=" &amp; H50)</f>
        <v>0</v>
      </c>
      <c r="J49" s="39">
        <f t="shared" si="13"/>
        <v>20019.194361090907</v>
      </c>
      <c r="K49" s="40">
        <f>COUNTIF(Vertices[Betweenness Centrality], "&gt;= " &amp; J49) - COUNTIF(Vertices[Betweenness Centrality], "&gt;=" &amp; J50)</f>
        <v>0</v>
      </c>
      <c r="L49" s="39">
        <f t="shared" si="14"/>
        <v>0.63659963636363637</v>
      </c>
      <c r="M49" s="40">
        <f>COUNTIF(Vertices[Closeness Centrality], "&gt;= " &amp; L49) - COUNTIF(Vertices[Closeness Centrality], "&gt;=" &amp; L50)</f>
        <v>0</v>
      </c>
      <c r="N49" s="39">
        <f t="shared" si="15"/>
        <v>4.5544545454545482E-3</v>
      </c>
      <c r="O49" s="40">
        <f>COUNTIF(Vertices[Eigenvector Centrality], "&gt;= " &amp; N49) - COUNTIF(Vertices[Eigenvector Centrality], "&gt;=" &amp; N50)</f>
        <v>0</v>
      </c>
      <c r="P49" s="39">
        <f t="shared" si="16"/>
        <v>35.29309518181816</v>
      </c>
      <c r="Q49" s="40">
        <f>COUNTIF(Vertices[PageRank], "&gt;= " &amp; P49) - COUNTIF(Vertices[PageRank], "&gt;=" &amp; P50)</f>
        <v>0</v>
      </c>
      <c r="R49" s="39">
        <f t="shared" si="17"/>
        <v>0.63636363636363646</v>
      </c>
      <c r="S49" s="44">
        <f>COUNTIF(Vertices[Clustering Coefficient], "&gt;= " &amp; R49) - COUNTIF(Vertices[Clustering Coefficient], "&gt;=" &amp; R50)</f>
        <v>0</v>
      </c>
      <c r="T49" s="39" t="e">
        <f t="shared" ca="1" si="18"/>
        <v>#REF!</v>
      </c>
      <c r="U49" s="40" t="e">
        <f t="shared" ca="1" si="0"/>
        <v>#REF!</v>
      </c>
    </row>
    <row r="50" spans="1:21" x14ac:dyDescent="0.25">
      <c r="D50" s="32">
        <f t="shared" si="10"/>
        <v>0</v>
      </c>
      <c r="E50" s="3">
        <f>COUNTIF(Vertices[Degree], "&gt;= " &amp; D50) - COUNTIF(Vertices[Degree], "&gt;=" &amp; D51)</f>
        <v>0</v>
      </c>
      <c r="F50" s="37">
        <f t="shared" si="11"/>
        <v>77.890909090909048</v>
      </c>
      <c r="G50" s="38">
        <f>COUNTIF(Vertices[In-Degree], "&gt;= " &amp; F50) - COUNTIF(Vertices[In-Degree], "&gt;=" &amp; F51)</f>
        <v>0</v>
      </c>
      <c r="H50" s="37">
        <f t="shared" si="12"/>
        <v>5.2363636363636372</v>
      </c>
      <c r="I50" s="38">
        <f>COUNTIF(Vertices[Out-Degree], "&gt;= " &amp; H50) - COUNTIF(Vertices[Out-Degree], "&gt;=" &amp; H51)</f>
        <v>0</v>
      </c>
      <c r="J50" s="37">
        <f t="shared" si="13"/>
        <v>20591.171342836362</v>
      </c>
      <c r="K50" s="38">
        <f>COUNTIF(Vertices[Betweenness Centrality], "&gt;= " &amp; J50) - COUNTIF(Vertices[Betweenness Centrality], "&gt;=" &amp; J51)</f>
        <v>0</v>
      </c>
      <c r="L50" s="37">
        <f t="shared" si="14"/>
        <v>0.65476965454545455</v>
      </c>
      <c r="M50" s="38">
        <f>COUNTIF(Vertices[Closeness Centrality], "&gt;= " &amp; L50) - COUNTIF(Vertices[Closeness Centrality], "&gt;=" &amp; L51)</f>
        <v>0</v>
      </c>
      <c r="N50" s="37">
        <f t="shared" si="15"/>
        <v>4.6845818181818211E-3</v>
      </c>
      <c r="O50" s="38">
        <f>COUNTIF(Vertices[Eigenvector Centrality], "&gt;= " &amp; N50) - COUNTIF(Vertices[Eigenvector Centrality], "&gt;=" &amp; N51)</f>
        <v>0</v>
      </c>
      <c r="P50" s="37">
        <f t="shared" si="16"/>
        <v>36.289248872727249</v>
      </c>
      <c r="Q50" s="38">
        <f>COUNTIF(Vertices[PageRank], "&gt;= " &amp; P50) - COUNTIF(Vertices[PageRank], "&gt;=" &amp; P51)</f>
        <v>0</v>
      </c>
      <c r="R50" s="37">
        <f t="shared" si="17"/>
        <v>0.65454545454545465</v>
      </c>
      <c r="S50" s="43">
        <f>COUNTIF(Vertices[Clustering Coefficient], "&gt;= " &amp; R50) - COUNTIF(Vertices[Clustering Coefficient], "&gt;=" &amp; R51)</f>
        <v>0</v>
      </c>
      <c r="T50" s="37" t="e">
        <f t="shared" ca="1" si="18"/>
        <v>#REF!</v>
      </c>
      <c r="U50" s="38" t="e">
        <f t="shared" ca="1" si="0"/>
        <v>#REF!</v>
      </c>
    </row>
    <row r="51" spans="1:21" x14ac:dyDescent="0.25">
      <c r="D51" s="32">
        <f t="shared" si="10"/>
        <v>0</v>
      </c>
      <c r="E51" s="3">
        <f>COUNTIF(Vertices[Degree], "&gt;= " &amp; D51) - COUNTIF(Vertices[Degree], "&gt;=" &amp; D52)</f>
        <v>0</v>
      </c>
      <c r="F51" s="39">
        <f t="shared" si="11"/>
        <v>80.054545454545405</v>
      </c>
      <c r="G51" s="40">
        <f>COUNTIF(Vertices[In-Degree], "&gt;= " &amp; F51) - COUNTIF(Vertices[In-Degree], "&gt;=" &amp; F52)</f>
        <v>0</v>
      </c>
      <c r="H51" s="39">
        <f t="shared" si="12"/>
        <v>5.3818181818181827</v>
      </c>
      <c r="I51" s="40">
        <f>COUNTIF(Vertices[Out-Degree], "&gt;= " &amp; H51) - COUNTIF(Vertices[Out-Degree], "&gt;=" &amp; H52)</f>
        <v>0</v>
      </c>
      <c r="J51" s="39">
        <f t="shared" si="13"/>
        <v>21163.148324581816</v>
      </c>
      <c r="K51" s="40">
        <f>COUNTIF(Vertices[Betweenness Centrality], "&gt;= " &amp; J51) - COUNTIF(Vertices[Betweenness Centrality], "&gt;=" &amp; J52)</f>
        <v>0</v>
      </c>
      <c r="L51" s="39">
        <f t="shared" si="14"/>
        <v>0.67293967272727273</v>
      </c>
      <c r="M51" s="40">
        <f>COUNTIF(Vertices[Closeness Centrality], "&gt;= " &amp; L51) - COUNTIF(Vertices[Closeness Centrality], "&gt;=" &amp; L52)</f>
        <v>0</v>
      </c>
      <c r="N51" s="39">
        <f t="shared" si="15"/>
        <v>4.814709090909094E-3</v>
      </c>
      <c r="O51" s="40">
        <f>COUNTIF(Vertices[Eigenvector Centrality], "&gt;= " &amp; N51) - COUNTIF(Vertices[Eigenvector Centrality], "&gt;=" &amp; N52)</f>
        <v>0</v>
      </c>
      <c r="P51" s="39">
        <f t="shared" si="16"/>
        <v>37.285402563636339</v>
      </c>
      <c r="Q51" s="40">
        <f>COUNTIF(Vertices[PageRank], "&gt;= " &amp; P51) - COUNTIF(Vertices[PageRank], "&gt;=" &amp; P52)</f>
        <v>0</v>
      </c>
      <c r="R51" s="39">
        <f t="shared" si="17"/>
        <v>0.67272727272727284</v>
      </c>
      <c r="S51" s="44">
        <f>COUNTIF(Vertices[Clustering Coefficient], "&gt;= " &amp; R51) - COUNTIF(Vertices[Clustering Coefficient], "&gt;=" &amp; R52)</f>
        <v>0</v>
      </c>
      <c r="T51" s="39" t="e">
        <f t="shared" ca="1" si="18"/>
        <v>#REF!</v>
      </c>
      <c r="U51" s="40" t="e">
        <f t="shared" ca="1" si="0"/>
        <v>#REF!</v>
      </c>
    </row>
    <row r="52" spans="1:21" x14ac:dyDescent="0.25">
      <c r="D52" s="32">
        <f t="shared" si="10"/>
        <v>0</v>
      </c>
      <c r="E52" s="3">
        <f>COUNTIF(Vertices[Degree], "&gt;= " &amp; D52) - COUNTIF(Vertices[Degree], "&gt;=" &amp; D53)</f>
        <v>0</v>
      </c>
      <c r="F52" s="37">
        <f t="shared" si="11"/>
        <v>82.218181818181762</v>
      </c>
      <c r="G52" s="38">
        <f>COUNTIF(Vertices[In-Degree], "&gt;= " &amp; F52) - COUNTIF(Vertices[In-Degree], "&gt;=" &amp; F53)</f>
        <v>0</v>
      </c>
      <c r="H52" s="37">
        <f t="shared" si="12"/>
        <v>5.5272727272727282</v>
      </c>
      <c r="I52" s="38">
        <f>COUNTIF(Vertices[Out-Degree], "&gt;= " &amp; H52) - COUNTIF(Vertices[Out-Degree], "&gt;=" &amp; H53)</f>
        <v>0</v>
      </c>
      <c r="J52" s="37">
        <f t="shared" si="13"/>
        <v>21735.125306327271</v>
      </c>
      <c r="K52" s="38">
        <f>COUNTIF(Vertices[Betweenness Centrality], "&gt;= " &amp; J52) - COUNTIF(Vertices[Betweenness Centrality], "&gt;=" &amp; J53)</f>
        <v>0</v>
      </c>
      <c r="L52" s="37">
        <f t="shared" si="14"/>
        <v>0.69110969090909091</v>
      </c>
      <c r="M52" s="38">
        <f>COUNTIF(Vertices[Closeness Centrality], "&gt;= " &amp; L52) - COUNTIF(Vertices[Closeness Centrality], "&gt;=" &amp; L53)</f>
        <v>0</v>
      </c>
      <c r="N52" s="37">
        <f t="shared" si="15"/>
        <v>4.9448363636363669E-3</v>
      </c>
      <c r="O52" s="38">
        <f>COUNTIF(Vertices[Eigenvector Centrality], "&gt;= " &amp; N52) - COUNTIF(Vertices[Eigenvector Centrality], "&gt;=" &amp; N53)</f>
        <v>1</v>
      </c>
      <c r="P52" s="37">
        <f t="shared" si="16"/>
        <v>38.281556254545428</v>
      </c>
      <c r="Q52" s="38">
        <f>COUNTIF(Vertices[PageRank], "&gt;= " &amp; P52) - COUNTIF(Vertices[PageRank], "&gt;=" &amp; P53)</f>
        <v>0</v>
      </c>
      <c r="R52" s="37">
        <f t="shared" si="17"/>
        <v>0.69090909090909103</v>
      </c>
      <c r="S52" s="43">
        <f>COUNTIF(Vertices[Clustering Coefficient], "&gt;= " &amp; R52) - COUNTIF(Vertices[Clustering Coefficient], "&gt;=" &amp; R53)</f>
        <v>0</v>
      </c>
      <c r="T52" s="37" t="e">
        <f t="shared" ca="1" si="18"/>
        <v>#REF!</v>
      </c>
      <c r="U52" s="38" t="e">
        <f t="shared" ca="1" si="0"/>
        <v>#REF!</v>
      </c>
    </row>
    <row r="53" spans="1:21" x14ac:dyDescent="0.25">
      <c r="D53" s="32">
        <f t="shared" si="10"/>
        <v>0</v>
      </c>
      <c r="E53" s="3">
        <f>COUNTIF(Vertices[Degree], "&gt;= " &amp; D53) - COUNTIF(Vertices[Degree], "&gt;=" &amp; D54)</f>
        <v>0</v>
      </c>
      <c r="F53" s="39">
        <f t="shared" si="11"/>
        <v>84.381818181818119</v>
      </c>
      <c r="G53" s="40">
        <f>COUNTIF(Vertices[In-Degree], "&gt;= " &amp; F53) - COUNTIF(Vertices[In-Degree], "&gt;=" &amp; F54)</f>
        <v>0</v>
      </c>
      <c r="H53" s="39">
        <f t="shared" si="12"/>
        <v>5.6727272727272737</v>
      </c>
      <c r="I53" s="40">
        <f>COUNTIF(Vertices[Out-Degree], "&gt;= " &amp; H53) - COUNTIF(Vertices[Out-Degree], "&gt;=" &amp; H54)</f>
        <v>0</v>
      </c>
      <c r="J53" s="39">
        <f t="shared" si="13"/>
        <v>22307.102288072725</v>
      </c>
      <c r="K53" s="40">
        <f>COUNTIF(Vertices[Betweenness Centrality], "&gt;= " &amp; J53) - COUNTIF(Vertices[Betweenness Centrality], "&gt;=" &amp; J54)</f>
        <v>0</v>
      </c>
      <c r="L53" s="39">
        <f t="shared" si="14"/>
        <v>0.70927970909090909</v>
      </c>
      <c r="M53" s="40">
        <f>COUNTIF(Vertices[Closeness Centrality], "&gt;= " &amp; L53) - COUNTIF(Vertices[Closeness Centrality], "&gt;=" &amp; L54)</f>
        <v>0</v>
      </c>
      <c r="N53" s="39">
        <f t="shared" si="15"/>
        <v>5.0749636363636398E-3</v>
      </c>
      <c r="O53" s="40">
        <f>COUNTIF(Vertices[Eigenvector Centrality], "&gt;= " &amp; N53) - COUNTIF(Vertices[Eigenvector Centrality], "&gt;=" &amp; N54)</f>
        <v>0</v>
      </c>
      <c r="P53" s="39">
        <f t="shared" si="16"/>
        <v>39.277709945454518</v>
      </c>
      <c r="Q53" s="40">
        <f>COUNTIF(Vertices[PageRank], "&gt;= " &amp; P53) - COUNTIF(Vertices[PageRank], "&gt;=" &amp; P54)</f>
        <v>0</v>
      </c>
      <c r="R53" s="39">
        <f t="shared" si="17"/>
        <v>0.70909090909090922</v>
      </c>
      <c r="S53" s="44">
        <f>COUNTIF(Vertices[Clustering Coefficient], "&gt;= " &amp; R53) - COUNTIF(Vertices[Clustering Coefficient], "&gt;=" &amp; R54)</f>
        <v>0</v>
      </c>
      <c r="T53" s="39" t="e">
        <f t="shared" ca="1" si="18"/>
        <v>#REF!</v>
      </c>
      <c r="U53" s="40" t="e">
        <f t="shared" ca="1" si="0"/>
        <v>#REF!</v>
      </c>
    </row>
    <row r="54" spans="1:21" x14ac:dyDescent="0.25">
      <c r="D54" s="32">
        <f t="shared" si="10"/>
        <v>0</v>
      </c>
      <c r="E54" s="3">
        <f>COUNTIF(Vertices[Degree], "&gt;= " &amp; D54) - COUNTIF(Vertices[Degree], "&gt;=" &amp; D55)</f>
        <v>0</v>
      </c>
      <c r="F54" s="37">
        <f t="shared" si="11"/>
        <v>86.545454545454476</v>
      </c>
      <c r="G54" s="38">
        <f>COUNTIF(Vertices[In-Degree], "&gt;= " &amp; F54) - COUNTIF(Vertices[In-Degree], "&gt;=" &amp; F55)</f>
        <v>0</v>
      </c>
      <c r="H54" s="37">
        <f t="shared" si="12"/>
        <v>5.8181818181818192</v>
      </c>
      <c r="I54" s="38">
        <f>COUNTIF(Vertices[Out-Degree], "&gt;= " &amp; H54) - COUNTIF(Vertices[Out-Degree], "&gt;=" &amp; H55)</f>
        <v>0</v>
      </c>
      <c r="J54" s="37">
        <f t="shared" si="13"/>
        <v>22879.079269818179</v>
      </c>
      <c r="K54" s="38">
        <f>COUNTIF(Vertices[Betweenness Centrality], "&gt;= " &amp; J54) - COUNTIF(Vertices[Betweenness Centrality], "&gt;=" &amp; J55)</f>
        <v>0</v>
      </c>
      <c r="L54" s="37">
        <f t="shared" si="14"/>
        <v>0.72744972727272728</v>
      </c>
      <c r="M54" s="38">
        <f>COUNTIF(Vertices[Closeness Centrality], "&gt;= " &amp; L54) - COUNTIF(Vertices[Closeness Centrality], "&gt;=" &amp; L55)</f>
        <v>0</v>
      </c>
      <c r="N54" s="37">
        <f t="shared" si="15"/>
        <v>5.2050909090909127E-3</v>
      </c>
      <c r="O54" s="38">
        <f>COUNTIF(Vertices[Eigenvector Centrality], "&gt;= " &amp; N54) - COUNTIF(Vertices[Eigenvector Centrality], "&gt;=" &amp; N55)</f>
        <v>0</v>
      </c>
      <c r="P54" s="37">
        <f t="shared" si="16"/>
        <v>40.273863636363608</v>
      </c>
      <c r="Q54" s="38">
        <f>COUNTIF(Vertices[PageRank], "&gt;= " &amp; P54) - COUNTIF(Vertices[PageRank], "&gt;=" &amp; P55)</f>
        <v>1</v>
      </c>
      <c r="R54" s="37">
        <f t="shared" si="17"/>
        <v>0.7272727272727274</v>
      </c>
      <c r="S54" s="43">
        <f>COUNTIF(Vertices[Clustering Coefficient], "&gt;= " &amp; R54) - COUNTIF(Vertices[Clustering Coefficient], "&gt;=" &amp; R55)</f>
        <v>0</v>
      </c>
      <c r="T54" s="37" t="e">
        <f t="shared" ca="1" si="18"/>
        <v>#REF!</v>
      </c>
      <c r="U54" s="38" t="e">
        <f t="shared" ca="1" si="0"/>
        <v>#REF!</v>
      </c>
    </row>
    <row r="55" spans="1:21" x14ac:dyDescent="0.25">
      <c r="A55" s="33" t="s">
        <v>81</v>
      </c>
      <c r="B55" s="46" t="str">
        <f>IF(COUNT(Vertices[Degree])&gt;0, D2, NoMetricMessage)</f>
        <v>Not Available</v>
      </c>
      <c r="D55" s="32">
        <f t="shared" si="10"/>
        <v>0</v>
      </c>
      <c r="E55" s="3">
        <f>COUNTIF(Vertices[Degree], "&gt;= " &amp; D55) - COUNTIF(Vertices[Degree], "&gt;=" &amp; D56)</f>
        <v>0</v>
      </c>
      <c r="F55" s="39">
        <f t="shared" si="11"/>
        <v>88.709090909090833</v>
      </c>
      <c r="G55" s="40">
        <f>COUNTIF(Vertices[In-Degree], "&gt;= " &amp; F55) - COUNTIF(Vertices[In-Degree], "&gt;=" &amp; F56)</f>
        <v>0</v>
      </c>
      <c r="H55" s="39">
        <f t="shared" si="12"/>
        <v>5.9636363636363647</v>
      </c>
      <c r="I55" s="40">
        <f>COUNTIF(Vertices[Out-Degree], "&gt;= " &amp; H55) - COUNTIF(Vertices[Out-Degree], "&gt;=" &amp; H56)</f>
        <v>1</v>
      </c>
      <c r="J55" s="39">
        <f t="shared" si="13"/>
        <v>23451.056251563634</v>
      </c>
      <c r="K55" s="40">
        <f>COUNTIF(Vertices[Betweenness Centrality], "&gt;= " &amp; J55) - COUNTIF(Vertices[Betweenness Centrality], "&gt;=" &amp; J56)</f>
        <v>1</v>
      </c>
      <c r="L55" s="39">
        <f t="shared" si="14"/>
        <v>0.74561974545454546</v>
      </c>
      <c r="M55" s="40">
        <f>COUNTIF(Vertices[Closeness Centrality], "&gt;= " &amp; L55) - COUNTIF(Vertices[Closeness Centrality], "&gt;=" &amp; L56)</f>
        <v>0</v>
      </c>
      <c r="N55" s="39">
        <f t="shared" si="15"/>
        <v>5.3352181818181856E-3</v>
      </c>
      <c r="O55" s="40">
        <f>COUNTIF(Vertices[Eigenvector Centrality], "&gt;= " &amp; N55) - COUNTIF(Vertices[Eigenvector Centrality], "&gt;=" &amp; N56)</f>
        <v>0</v>
      </c>
      <c r="P55" s="39">
        <f t="shared" si="16"/>
        <v>41.270017327272697</v>
      </c>
      <c r="Q55" s="40">
        <f>COUNTIF(Vertices[PageRank], "&gt;= " &amp; P55) - COUNTIF(Vertices[PageRank], "&gt;=" &amp; P56)</f>
        <v>0</v>
      </c>
      <c r="R55" s="39">
        <f t="shared" si="17"/>
        <v>0.74545454545454559</v>
      </c>
      <c r="S55" s="44">
        <f>COUNTIF(Vertices[Clustering Coefficient], "&gt;= " &amp; R55) - COUNTIF(Vertices[Clustering Coefficient], "&gt;=" &amp; R56)</f>
        <v>0</v>
      </c>
      <c r="T55" s="39" t="e">
        <f t="shared" ca="1" si="18"/>
        <v>#REF!</v>
      </c>
      <c r="U55" s="40" t="e">
        <f t="shared" ca="1" si="0"/>
        <v>#REF!</v>
      </c>
    </row>
    <row r="56" spans="1:21" x14ac:dyDescent="0.25">
      <c r="A56" s="33" t="s">
        <v>82</v>
      </c>
      <c r="B56" s="46" t="str">
        <f>IF(COUNT(Vertices[Degree])&gt;0, D57, NoMetricMessage)</f>
        <v>Not Available</v>
      </c>
      <c r="D56" s="32">
        <f t="shared" si="10"/>
        <v>0</v>
      </c>
      <c r="E56" s="3">
        <f>COUNTIF(Vertices[Degree], "&gt;= " &amp; D56) - COUNTIF(Vertices[Degree], "&gt;=" &amp; D57)</f>
        <v>0</v>
      </c>
      <c r="F56" s="37">
        <f t="shared" si="11"/>
        <v>90.87272727272719</v>
      </c>
      <c r="G56" s="38">
        <f>COUNTIF(Vertices[In-Degree], "&gt;= " &amp; F56) - COUNTIF(Vertices[In-Degree], "&gt;=" &amp; F57)</f>
        <v>1</v>
      </c>
      <c r="H56" s="37">
        <f t="shared" si="12"/>
        <v>6.1090909090909102</v>
      </c>
      <c r="I56" s="38">
        <f>COUNTIF(Vertices[Out-Degree], "&gt;= " &amp; H56) - COUNTIF(Vertices[Out-Degree], "&gt;=" &amp; H57)</f>
        <v>2</v>
      </c>
      <c r="J56" s="37">
        <f t="shared" si="13"/>
        <v>24023.033233309088</v>
      </c>
      <c r="K56" s="38">
        <f>COUNTIF(Vertices[Betweenness Centrality], "&gt;= " &amp; J56) - COUNTIF(Vertices[Betweenness Centrality], "&gt;=" &amp; J57)</f>
        <v>0</v>
      </c>
      <c r="L56" s="37">
        <f t="shared" si="14"/>
        <v>0.76378976363636364</v>
      </c>
      <c r="M56" s="38">
        <f>COUNTIF(Vertices[Closeness Centrality], "&gt;= " &amp; L56) - COUNTIF(Vertices[Closeness Centrality], "&gt;=" &amp; L57)</f>
        <v>0</v>
      </c>
      <c r="N56" s="37">
        <f t="shared" si="15"/>
        <v>5.4653454545454585E-3</v>
      </c>
      <c r="O56" s="38">
        <f>COUNTIF(Vertices[Eigenvector Centrality], "&gt;= " &amp; N56) - COUNTIF(Vertices[Eigenvector Centrality], "&gt;=" &amp; N57)</f>
        <v>0</v>
      </c>
      <c r="P56" s="37">
        <f t="shared" si="16"/>
        <v>42.266171018181787</v>
      </c>
      <c r="Q56" s="38">
        <f>COUNTIF(Vertices[PageRank], "&gt;= " &amp; P56) - COUNTIF(Vertices[PageRank], "&gt;=" &amp; P57)</f>
        <v>0</v>
      </c>
      <c r="R56" s="37">
        <f t="shared" si="17"/>
        <v>0.76363636363636378</v>
      </c>
      <c r="S56" s="43">
        <f>COUNTIF(Vertices[Clustering Coefficient], "&gt;= " &amp; R56) - COUNTIF(Vertices[Clustering Coefficient], "&gt;=" &amp; R57)</f>
        <v>0</v>
      </c>
      <c r="T56" s="37" t="e">
        <f t="shared" ca="1" si="18"/>
        <v>#REF!</v>
      </c>
      <c r="U56" s="38" t="e">
        <f t="shared" ca="1" si="0"/>
        <v>#REF!</v>
      </c>
    </row>
    <row r="57" spans="1:21" x14ac:dyDescent="0.25">
      <c r="A57" s="33" t="s">
        <v>83</v>
      </c>
      <c r="B57" s="47" t="str">
        <f>IFERROR(AVERAGE(Vertices[Degree]),NoMetricMessage)</f>
        <v>Not Available</v>
      </c>
      <c r="D57" s="32">
        <f>MAX(Vertices[Degree])</f>
        <v>0</v>
      </c>
      <c r="E57" s="3">
        <f>COUNTIF(Vertices[Degree], "&gt;= " &amp; D57) - COUNTIF(Vertices[Degree], "&gt;=" &amp; D58)</f>
        <v>0</v>
      </c>
      <c r="F57" s="41">
        <f>MAX(Vertices[In-Degree])</f>
        <v>119</v>
      </c>
      <c r="G57" s="42">
        <f>COUNTIF(Vertices[In-Degree], "&gt;= " &amp; F57) - COUNTIF(Vertices[In-Degree], "&gt;=" &amp; F58)</f>
        <v>1</v>
      </c>
      <c r="H57" s="41">
        <f>MAX(Vertices[Out-Degree])</f>
        <v>8</v>
      </c>
      <c r="I57" s="42">
        <f>COUNTIF(Vertices[Out-Degree], "&gt;= " &amp; H57) - COUNTIF(Vertices[Out-Degree], "&gt;=" &amp; H58)</f>
        <v>6</v>
      </c>
      <c r="J57" s="41">
        <f>MAX(Vertices[Betweenness Centrality])</f>
        <v>31458.733995999999</v>
      </c>
      <c r="K57" s="42">
        <f>COUNTIF(Vertices[Betweenness Centrality], "&gt;= " &amp; J57) - COUNTIF(Vertices[Betweenness Centrality], "&gt;=" &amp; J58)</f>
        <v>1</v>
      </c>
      <c r="L57" s="41">
        <f>MAX(Vertices[Closeness Centrality])</f>
        <v>1</v>
      </c>
      <c r="M57" s="42">
        <f>COUNTIF(Vertices[Closeness Centrality], "&gt;= " &amp; L57) - COUNTIF(Vertices[Closeness Centrality], "&gt;=" &amp; L58)</f>
        <v>82</v>
      </c>
      <c r="N57" s="41">
        <f>MAX(Vertices[Eigenvector Centrality])</f>
        <v>7.1570000000000002E-3</v>
      </c>
      <c r="O57" s="42">
        <f>COUNTIF(Vertices[Eigenvector Centrality], "&gt;= " &amp; N57) - COUNTIF(Vertices[Eigenvector Centrality], "&gt;=" &amp; N58)</f>
        <v>120</v>
      </c>
      <c r="P57" s="41">
        <f>MAX(Vertices[PageRank])</f>
        <v>55.216169000000001</v>
      </c>
      <c r="Q57" s="42">
        <f>COUNTIF(Vertices[PageRank], "&gt;= " &amp; P57) - COUNTIF(Vertices[PageRank], "&gt;=" &amp; P58)</f>
        <v>1</v>
      </c>
      <c r="R57" s="41">
        <f>MAX(Vertices[Clustering Coefficient])</f>
        <v>1</v>
      </c>
      <c r="S57" s="45">
        <f>COUNTIF(Vertices[Clustering Coefficient], "&gt;= " &amp; R57) - COUNTIF(Vertices[Clustering Coefficient], "&gt;=" &amp; R58)</f>
        <v>17</v>
      </c>
      <c r="T57" s="41" t="e">
        <f ca="1">MAX(INDIRECT(DynamicFilterSourceColumnRange))</f>
        <v>#REF!</v>
      </c>
      <c r="U57" s="42" t="e">
        <f t="shared" ca="1" si="0"/>
        <v>#REF!</v>
      </c>
    </row>
    <row r="58" spans="1:21" x14ac:dyDescent="0.25">
      <c r="A58" s="33" t="s">
        <v>84</v>
      </c>
      <c r="B58" s="47" t="str">
        <f>IFERROR(MEDIAN(Vertices[Degree]),NoMetricMessage)</f>
        <v>Not Available</v>
      </c>
    </row>
    <row r="69" spans="1:2" x14ac:dyDescent="0.25">
      <c r="A69" s="33" t="s">
        <v>88</v>
      </c>
      <c r="B69" s="46">
        <f>IF(COUNT(Vertices[In-Degree])&gt;0, F2, NoMetricMessage)</f>
        <v>0</v>
      </c>
    </row>
    <row r="70" spans="1:2" x14ac:dyDescent="0.25">
      <c r="A70" s="33" t="s">
        <v>89</v>
      </c>
      <c r="B70" s="46">
        <f>IF(COUNT(Vertices[In-Degree])&gt;0, F57, NoMetricMessage)</f>
        <v>119</v>
      </c>
    </row>
    <row r="71" spans="1:2" x14ac:dyDescent="0.25">
      <c r="A71" s="33" t="s">
        <v>90</v>
      </c>
      <c r="B71" s="47">
        <f>IFERROR(AVERAGE(Vertices[In-Degree]),NoMetricMessage)</f>
        <v>1.0527065527065527</v>
      </c>
    </row>
    <row r="72" spans="1:2" x14ac:dyDescent="0.25">
      <c r="A72" s="33" t="s">
        <v>91</v>
      </c>
      <c r="B72" s="47">
        <f>IFERROR(MEDIAN(Vertices[In-Degree]),NoMetricMessage)</f>
        <v>0</v>
      </c>
    </row>
    <row r="83" spans="1:2" x14ac:dyDescent="0.25">
      <c r="A83" s="33" t="s">
        <v>94</v>
      </c>
      <c r="B83" s="46">
        <f>IF(COUNT(Vertices[Out-Degree])&gt;0, H2, NoMetricMessage)</f>
        <v>0</v>
      </c>
    </row>
    <row r="84" spans="1:2" x14ac:dyDescent="0.25">
      <c r="A84" s="33" t="s">
        <v>95</v>
      </c>
      <c r="B84" s="46">
        <f>IF(COUNT(Vertices[Out-Degree])&gt;0, H57, NoMetricMessage)</f>
        <v>8</v>
      </c>
    </row>
    <row r="85" spans="1:2" x14ac:dyDescent="0.25">
      <c r="A85" s="33" t="s">
        <v>96</v>
      </c>
      <c r="B85" s="47">
        <f>IFERROR(AVERAGE(Vertices[Out-Degree]),NoMetricMessage)</f>
        <v>1.0541310541310542</v>
      </c>
    </row>
    <row r="86" spans="1:2" x14ac:dyDescent="0.25">
      <c r="A86" s="33" t="s">
        <v>97</v>
      </c>
      <c r="B86" s="47">
        <f>IFERROR(MEDIAN(Vertices[Out-Degree]),NoMetricMessage)</f>
        <v>1</v>
      </c>
    </row>
    <row r="97" spans="1:2" x14ac:dyDescent="0.25">
      <c r="A97" s="33" t="s">
        <v>100</v>
      </c>
      <c r="B97" s="47">
        <f>IF(COUNT(Vertices[Betweenness Centrality])&gt;0, J2, NoMetricMessage)</f>
        <v>0</v>
      </c>
    </row>
    <row r="98" spans="1:2" x14ac:dyDescent="0.25">
      <c r="A98" s="33" t="s">
        <v>101</v>
      </c>
      <c r="B98" s="47">
        <f>IF(COUNT(Vertices[Betweenness Centrality])&gt;0, J57, NoMetricMessage)</f>
        <v>31458.733995999999</v>
      </c>
    </row>
    <row r="99" spans="1:2" x14ac:dyDescent="0.25">
      <c r="A99" s="33" t="s">
        <v>102</v>
      </c>
      <c r="B99" s="47">
        <f>IFERROR(AVERAGE(Vertices[Betweenness Centrality]),NoMetricMessage)</f>
        <v>197.63817663817676</v>
      </c>
    </row>
    <row r="100" spans="1:2" x14ac:dyDescent="0.25">
      <c r="A100" s="33" t="s">
        <v>103</v>
      </c>
      <c r="B100" s="47">
        <f>IFERROR(MEDIAN(Vertices[Betweenness Centrality]),NoMetricMessage)</f>
        <v>0</v>
      </c>
    </row>
    <row r="111" spans="1:2" x14ac:dyDescent="0.25">
      <c r="A111" s="33" t="s">
        <v>106</v>
      </c>
      <c r="B111" s="47">
        <f>IF(COUNT(Vertices[Closeness Centrality])&gt;0, L2, NoMetricMessage)</f>
        <v>6.4900000000000005E-4</v>
      </c>
    </row>
    <row r="112" spans="1:2" x14ac:dyDescent="0.25">
      <c r="A112" s="33" t="s">
        <v>107</v>
      </c>
      <c r="B112" s="47">
        <f>IF(COUNT(Vertices[Closeness Centrality])&gt;0, L57, NoMetricMessage)</f>
        <v>1</v>
      </c>
    </row>
    <row r="113" spans="1:2" x14ac:dyDescent="0.25">
      <c r="A113" s="33" t="s">
        <v>108</v>
      </c>
      <c r="B113" s="47">
        <f>IFERROR(AVERAGE(Vertices[Closeness Centrality]),NoMetricMessage)</f>
        <v>0.16293456267806405</v>
      </c>
    </row>
    <row r="114" spans="1:2" x14ac:dyDescent="0.25">
      <c r="A114" s="33" t="s">
        <v>109</v>
      </c>
      <c r="B114" s="47">
        <f>IFERROR(MEDIAN(Vertices[Closeness Centrality]),NoMetricMessage)</f>
        <v>9.0089999999999996E-3</v>
      </c>
    </row>
    <row r="125" spans="1:2" x14ac:dyDescent="0.25">
      <c r="A125" s="33" t="s">
        <v>112</v>
      </c>
      <c r="B125" s="47">
        <f>IF(COUNT(Vertices[Eigenvector Centrality])&gt;0, N2, NoMetricMessage)</f>
        <v>0</v>
      </c>
    </row>
    <row r="126" spans="1:2" x14ac:dyDescent="0.25">
      <c r="A126" s="33" t="s">
        <v>113</v>
      </c>
      <c r="B126" s="47">
        <f>IF(COUNT(Vertices[Eigenvector Centrality])&gt;0, N57, NoMetricMessage)</f>
        <v>7.1570000000000002E-3</v>
      </c>
    </row>
    <row r="127" spans="1:2" x14ac:dyDescent="0.25">
      <c r="A127" s="33" t="s">
        <v>114</v>
      </c>
      <c r="B127" s="47">
        <f>IFERROR(AVERAGE(Vertices[Eigenvector Centrality]),NoMetricMessage)</f>
        <v>1.4245170940170926E-3</v>
      </c>
    </row>
    <row r="128" spans="1:2" x14ac:dyDescent="0.25">
      <c r="A128" s="33" t="s">
        <v>115</v>
      </c>
      <c r="B128" s="47">
        <f>IFERROR(MEDIAN(Vertices[Eigenvector Centrality]),NoMetricMessage)</f>
        <v>0</v>
      </c>
    </row>
    <row r="139" spans="1:2" x14ac:dyDescent="0.25">
      <c r="A139" s="33" t="s">
        <v>140</v>
      </c>
      <c r="B139" s="47">
        <f>IF(COUNT(Vertices[PageRank])&gt;0, P2, NoMetricMessage)</f>
        <v>0.42771599999999999</v>
      </c>
    </row>
    <row r="140" spans="1:2" x14ac:dyDescent="0.25">
      <c r="A140" s="33" t="s">
        <v>141</v>
      </c>
      <c r="B140" s="47">
        <f>IF(COUNT(Vertices[PageRank])&gt;0, P57, NoMetricMessage)</f>
        <v>55.216169000000001</v>
      </c>
    </row>
    <row r="141" spans="1:2" x14ac:dyDescent="0.25">
      <c r="A141" s="33" t="s">
        <v>142</v>
      </c>
      <c r="B141" s="47">
        <f>IFERROR(AVERAGE(Vertices[PageRank]),NoMetricMessage)</f>
        <v>1.0006497507122498</v>
      </c>
    </row>
    <row r="142" spans="1:2" x14ac:dyDescent="0.25">
      <c r="A142" s="33" t="s">
        <v>143</v>
      </c>
      <c r="B142" s="47">
        <f>IFERROR(MEDIAN(Vertices[PageRank]),NoMetricMessage)</f>
        <v>0.55810549999999992</v>
      </c>
    </row>
    <row r="153" spans="1:2" x14ac:dyDescent="0.25">
      <c r="A153" s="33" t="s">
        <v>118</v>
      </c>
      <c r="B153" s="47">
        <f>IF(COUNT(Vertices[Clustering Coefficient])&gt;0, R2, NoMetricMessage)</f>
        <v>0</v>
      </c>
    </row>
    <row r="154" spans="1:2" x14ac:dyDescent="0.25">
      <c r="A154" s="33" t="s">
        <v>119</v>
      </c>
      <c r="B154" s="47">
        <f>IF(COUNT(Vertices[Clustering Coefficient])&gt;0, R57, NoMetricMessage)</f>
        <v>1</v>
      </c>
    </row>
    <row r="155" spans="1:2" x14ac:dyDescent="0.25">
      <c r="A155" s="33" t="s">
        <v>120</v>
      </c>
      <c r="B155" s="47">
        <f>IFERROR(AVERAGE(Vertices[Clustering Coefficient]),NoMetricMessage)</f>
        <v>6.0756129211690192E-2</v>
      </c>
    </row>
    <row r="156" spans="1:2" x14ac:dyDescent="0.25">
      <c r="A156" s="33" t="s">
        <v>121</v>
      </c>
      <c r="B156" s="47">
        <f>IFERROR(MEDIAN(Vertices[Clustering Coefficient]),NoMetricMessage)</f>
        <v>0</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69"/>
  <sheetViews>
    <sheetView topLeftCell="E1" workbookViewId="0">
      <selection activeCell="E2" sqref="E2"/>
    </sheetView>
  </sheetViews>
  <sheetFormatPr defaultRowHeight="15" x14ac:dyDescent="0.25"/>
  <cols>
    <col min="1" max="1" width="19.140625" bestFit="1" customWidth="1"/>
    <col min="2" max="2" width="10.28515625" bestFit="1" customWidth="1"/>
    <col min="5" max="5" width="16.85546875" bestFit="1" customWidth="1"/>
    <col min="6" max="6" width="17" bestFit="1" customWidth="1"/>
    <col min="11" max="11" width="17" bestFit="1" customWidth="1"/>
  </cols>
  <sheetData>
    <row r="1" spans="1:11" x14ac:dyDescent="0.25">
      <c r="A1" t="s">
        <v>8719</v>
      </c>
      <c r="B1" t="s">
        <v>8711</v>
      </c>
      <c r="E1" t="s">
        <v>8713</v>
      </c>
      <c r="F1" t="s">
        <v>8720</v>
      </c>
      <c r="G1" t="s">
        <v>8714</v>
      </c>
      <c r="J1" t="s">
        <v>8714</v>
      </c>
      <c r="K1" t="s">
        <v>8720</v>
      </c>
    </row>
    <row r="2" spans="1:11" x14ac:dyDescent="0.25">
      <c r="A2" s="66" t="s">
        <v>484</v>
      </c>
      <c r="B2">
        <v>0</v>
      </c>
      <c r="E2" s="66" t="s">
        <v>484</v>
      </c>
      <c r="F2">
        <f>SUMIF(A2:A969,E2,B2:B969)</f>
        <v>1</v>
      </c>
      <c r="G2" t="s">
        <v>8715</v>
      </c>
      <c r="J2" t="s">
        <v>8715</v>
      </c>
      <c r="K2">
        <f>SUMIF(G2:G32,J2,F2:F32)</f>
        <v>-30</v>
      </c>
    </row>
    <row r="3" spans="1:11" x14ac:dyDescent="0.25">
      <c r="A3" s="81" t="s">
        <v>460</v>
      </c>
      <c r="B3">
        <v>1</v>
      </c>
      <c r="E3" s="81" t="s">
        <v>460</v>
      </c>
      <c r="F3">
        <f t="shared" ref="F3:F32" si="0">SUMIF(A3:A970,E3,B3:B970)</f>
        <v>17</v>
      </c>
      <c r="G3" t="s">
        <v>8716</v>
      </c>
      <c r="J3" t="s">
        <v>8716</v>
      </c>
      <c r="K3">
        <f t="shared" ref="K3:K5" si="1">SUMIF(G3:G33,J3,F3:F33)</f>
        <v>33</v>
      </c>
    </row>
    <row r="4" spans="1:11" x14ac:dyDescent="0.25">
      <c r="A4" s="81" t="s">
        <v>460</v>
      </c>
      <c r="B4">
        <v>1</v>
      </c>
      <c r="E4" s="66" t="s">
        <v>623</v>
      </c>
      <c r="F4">
        <f t="shared" si="0"/>
        <v>-16</v>
      </c>
      <c r="G4" t="s">
        <v>8715</v>
      </c>
      <c r="J4" t="s">
        <v>8717</v>
      </c>
      <c r="K4">
        <f t="shared" si="1"/>
        <v>154</v>
      </c>
    </row>
    <row r="5" spans="1:11" x14ac:dyDescent="0.25">
      <c r="A5" s="81" t="s">
        <v>460</v>
      </c>
      <c r="B5">
        <v>1</v>
      </c>
      <c r="E5" s="66" t="s">
        <v>1176</v>
      </c>
      <c r="F5">
        <f t="shared" si="0"/>
        <v>-5</v>
      </c>
      <c r="G5" t="s">
        <v>8717</v>
      </c>
      <c r="J5" t="s">
        <v>8718</v>
      </c>
      <c r="K5">
        <f t="shared" si="1"/>
        <v>31</v>
      </c>
    </row>
    <row r="6" spans="1:11" x14ac:dyDescent="0.25">
      <c r="A6" s="81" t="s">
        <v>460</v>
      </c>
      <c r="B6">
        <v>1</v>
      </c>
      <c r="E6" s="66" t="s">
        <v>1508</v>
      </c>
      <c r="F6">
        <f t="shared" si="0"/>
        <v>-5</v>
      </c>
      <c r="G6" t="s">
        <v>8717</v>
      </c>
    </row>
    <row r="7" spans="1:11" x14ac:dyDescent="0.25">
      <c r="A7" s="81" t="s">
        <v>460</v>
      </c>
      <c r="B7">
        <v>1</v>
      </c>
      <c r="E7" s="66" t="s">
        <v>1572</v>
      </c>
      <c r="F7">
        <f t="shared" si="0"/>
        <v>-8</v>
      </c>
      <c r="G7" t="s">
        <v>8718</v>
      </c>
    </row>
    <row r="8" spans="1:11" x14ac:dyDescent="0.25">
      <c r="A8" s="81" t="s">
        <v>460</v>
      </c>
      <c r="B8">
        <v>1</v>
      </c>
      <c r="E8" s="66" t="s">
        <v>1867</v>
      </c>
      <c r="F8">
        <f t="shared" si="0"/>
        <v>37</v>
      </c>
      <c r="G8" t="s">
        <v>8718</v>
      </c>
    </row>
    <row r="9" spans="1:11" x14ac:dyDescent="0.25">
      <c r="A9" s="81" t="s">
        <v>460</v>
      </c>
      <c r="B9">
        <v>1</v>
      </c>
      <c r="E9" s="66" t="s">
        <v>2124</v>
      </c>
      <c r="F9">
        <f t="shared" si="0"/>
        <v>-7</v>
      </c>
      <c r="G9" t="s">
        <v>8717</v>
      </c>
    </row>
    <row r="10" spans="1:11" x14ac:dyDescent="0.25">
      <c r="A10" s="81" t="s">
        <v>460</v>
      </c>
      <c r="B10">
        <v>1</v>
      </c>
      <c r="E10" s="66" t="s">
        <v>2415</v>
      </c>
      <c r="F10">
        <f t="shared" si="0"/>
        <v>26</v>
      </c>
      <c r="G10" t="s">
        <v>8717</v>
      </c>
    </row>
    <row r="11" spans="1:11" x14ac:dyDescent="0.25">
      <c r="A11" s="81" t="s">
        <v>460</v>
      </c>
      <c r="B11">
        <v>1</v>
      </c>
      <c r="E11" s="81" t="s">
        <v>2428</v>
      </c>
      <c r="F11">
        <f t="shared" si="0"/>
        <v>0</v>
      </c>
      <c r="G11" t="s">
        <v>8717</v>
      </c>
    </row>
    <row r="12" spans="1:11" x14ac:dyDescent="0.25">
      <c r="A12" s="81" t="s">
        <v>460</v>
      </c>
      <c r="B12">
        <v>1</v>
      </c>
      <c r="E12" s="66" t="s">
        <v>2454</v>
      </c>
      <c r="F12">
        <f t="shared" si="0"/>
        <v>1</v>
      </c>
      <c r="G12" t="s">
        <v>8717</v>
      </c>
    </row>
    <row r="13" spans="1:11" x14ac:dyDescent="0.25">
      <c r="A13" s="81" t="s">
        <v>460</v>
      </c>
      <c r="B13">
        <v>1</v>
      </c>
      <c r="E13" s="66" t="s">
        <v>2537</v>
      </c>
      <c r="F13">
        <f t="shared" si="0"/>
        <v>-2</v>
      </c>
      <c r="G13" t="s">
        <v>8716</v>
      </c>
    </row>
    <row r="14" spans="1:11" x14ac:dyDescent="0.25">
      <c r="A14" s="81" t="s">
        <v>460</v>
      </c>
      <c r="B14">
        <v>1</v>
      </c>
      <c r="E14" s="66" t="s">
        <v>2727</v>
      </c>
      <c r="F14">
        <f t="shared" si="0"/>
        <v>6</v>
      </c>
      <c r="G14" t="s">
        <v>8716</v>
      </c>
    </row>
    <row r="15" spans="1:11" x14ac:dyDescent="0.25">
      <c r="A15" s="81" t="s">
        <v>460</v>
      </c>
      <c r="B15">
        <v>1</v>
      </c>
      <c r="E15" s="66" t="s">
        <v>2756</v>
      </c>
      <c r="F15">
        <f t="shared" si="0"/>
        <v>0</v>
      </c>
      <c r="G15" t="s">
        <v>8717</v>
      </c>
    </row>
    <row r="16" spans="1:11" x14ac:dyDescent="0.25">
      <c r="A16" s="66" t="s">
        <v>623</v>
      </c>
      <c r="B16">
        <v>-1</v>
      </c>
      <c r="E16" s="66" t="s">
        <v>2993</v>
      </c>
      <c r="F16">
        <f t="shared" si="0"/>
        <v>-11</v>
      </c>
      <c r="G16" t="s">
        <v>8717</v>
      </c>
    </row>
    <row r="17" spans="1:7" x14ac:dyDescent="0.25">
      <c r="A17" s="66" t="s">
        <v>623</v>
      </c>
      <c r="B17">
        <v>-1</v>
      </c>
      <c r="E17" s="66" t="s">
        <v>3032</v>
      </c>
      <c r="F17">
        <f t="shared" si="0"/>
        <v>-2</v>
      </c>
      <c r="G17" t="s">
        <v>8715</v>
      </c>
    </row>
    <row r="18" spans="1:7" x14ac:dyDescent="0.25">
      <c r="A18" s="66" t="s">
        <v>623</v>
      </c>
      <c r="B18">
        <v>1</v>
      </c>
      <c r="E18" s="66" t="s">
        <v>3074</v>
      </c>
      <c r="F18">
        <f t="shared" si="0"/>
        <v>-1</v>
      </c>
      <c r="G18" t="s">
        <v>8715</v>
      </c>
    </row>
    <row r="19" spans="1:7" x14ac:dyDescent="0.25">
      <c r="A19" s="66" t="s">
        <v>623</v>
      </c>
      <c r="B19">
        <v>-1</v>
      </c>
      <c r="E19" s="81" t="s">
        <v>3092</v>
      </c>
      <c r="F19">
        <f t="shared" si="0"/>
        <v>-1</v>
      </c>
      <c r="G19" t="s">
        <v>8715</v>
      </c>
    </row>
    <row r="20" spans="1:7" x14ac:dyDescent="0.25">
      <c r="A20" s="66" t="s">
        <v>623</v>
      </c>
      <c r="B20">
        <v>-1</v>
      </c>
      <c r="E20" s="81" t="s">
        <v>3093</v>
      </c>
      <c r="F20">
        <f t="shared" si="0"/>
        <v>0</v>
      </c>
      <c r="G20" t="s">
        <v>8715</v>
      </c>
    </row>
    <row r="21" spans="1:7" x14ac:dyDescent="0.25">
      <c r="A21" s="66" t="s">
        <v>623</v>
      </c>
      <c r="B21">
        <v>-1</v>
      </c>
      <c r="E21" s="66" t="s">
        <v>3333</v>
      </c>
      <c r="F21">
        <f t="shared" si="0"/>
        <v>-7</v>
      </c>
      <c r="G21" t="s">
        <v>8715</v>
      </c>
    </row>
    <row r="22" spans="1:7" x14ac:dyDescent="0.25">
      <c r="A22" s="66" t="s">
        <v>623</v>
      </c>
      <c r="B22">
        <v>-1</v>
      </c>
      <c r="E22" s="66" t="s">
        <v>3549</v>
      </c>
      <c r="F22">
        <f t="shared" si="0"/>
        <v>6</v>
      </c>
      <c r="G22" t="s">
        <v>8718</v>
      </c>
    </row>
    <row r="23" spans="1:7" x14ac:dyDescent="0.25">
      <c r="A23" s="66" t="s">
        <v>623</v>
      </c>
      <c r="B23">
        <v>-1</v>
      </c>
      <c r="E23" s="66" t="s">
        <v>3650</v>
      </c>
      <c r="F23">
        <f t="shared" si="0"/>
        <v>-4</v>
      </c>
      <c r="G23" t="s">
        <v>8718</v>
      </c>
    </row>
    <row r="24" spans="1:7" x14ac:dyDescent="0.25">
      <c r="A24" s="66" t="s">
        <v>623</v>
      </c>
      <c r="B24">
        <v>0</v>
      </c>
      <c r="E24" s="66" t="s">
        <v>3760</v>
      </c>
      <c r="F24">
        <f t="shared" si="0"/>
        <v>0</v>
      </c>
      <c r="G24" t="s">
        <v>8715</v>
      </c>
    </row>
    <row r="25" spans="1:7" x14ac:dyDescent="0.25">
      <c r="A25" s="66" t="s">
        <v>623</v>
      </c>
      <c r="B25">
        <v>-1</v>
      </c>
      <c r="E25" s="66" t="s">
        <v>3832</v>
      </c>
      <c r="F25">
        <f t="shared" si="0"/>
        <v>14</v>
      </c>
      <c r="G25" t="s">
        <v>8716</v>
      </c>
    </row>
    <row r="26" spans="1:7" x14ac:dyDescent="0.25">
      <c r="A26" s="66" t="s">
        <v>623</v>
      </c>
      <c r="B26">
        <v>-1</v>
      </c>
      <c r="E26" s="66" t="s">
        <v>3913</v>
      </c>
      <c r="F26">
        <f t="shared" si="0"/>
        <v>-2</v>
      </c>
      <c r="G26" t="s">
        <v>8716</v>
      </c>
    </row>
    <row r="27" spans="1:7" x14ac:dyDescent="0.25">
      <c r="A27" s="66" t="s">
        <v>623</v>
      </c>
      <c r="B27">
        <v>-1</v>
      </c>
      <c r="E27" s="66" t="s">
        <v>3950</v>
      </c>
      <c r="F27">
        <f t="shared" si="0"/>
        <v>-2</v>
      </c>
      <c r="G27" t="s">
        <v>8715</v>
      </c>
    </row>
    <row r="28" spans="1:7" x14ac:dyDescent="0.25">
      <c r="A28" s="66" t="s">
        <v>623</v>
      </c>
      <c r="B28">
        <v>-1</v>
      </c>
      <c r="E28" s="66" t="s">
        <v>3951</v>
      </c>
      <c r="F28">
        <f t="shared" si="0"/>
        <v>0</v>
      </c>
      <c r="G28" t="s">
        <v>8717</v>
      </c>
    </row>
    <row r="29" spans="1:7" x14ac:dyDescent="0.25">
      <c r="A29" s="66" t="s">
        <v>623</v>
      </c>
      <c r="B29">
        <v>-1</v>
      </c>
      <c r="E29" s="66" t="s">
        <v>4111</v>
      </c>
      <c r="F29">
        <f t="shared" si="0"/>
        <v>-3</v>
      </c>
      <c r="G29" t="s">
        <v>8717</v>
      </c>
    </row>
    <row r="30" spans="1:7" x14ac:dyDescent="0.25">
      <c r="A30" s="66" t="s">
        <v>623</v>
      </c>
      <c r="B30">
        <v>-1</v>
      </c>
      <c r="E30" s="66" t="s">
        <v>4225</v>
      </c>
      <c r="F30">
        <f t="shared" si="0"/>
        <v>-2</v>
      </c>
      <c r="G30" t="s">
        <v>8715</v>
      </c>
    </row>
    <row r="31" spans="1:7" x14ac:dyDescent="0.25">
      <c r="A31" s="66" t="s">
        <v>623</v>
      </c>
      <c r="B31">
        <v>1</v>
      </c>
      <c r="E31" s="66" t="s">
        <v>3479</v>
      </c>
      <c r="F31">
        <f t="shared" si="0"/>
        <v>-3</v>
      </c>
      <c r="G31" t="s">
        <v>8717</v>
      </c>
    </row>
    <row r="32" spans="1:7" x14ac:dyDescent="0.25">
      <c r="A32" s="66" t="s">
        <v>623</v>
      </c>
      <c r="B32">
        <v>-1</v>
      </c>
      <c r="E32" s="66" t="s">
        <v>1167</v>
      </c>
      <c r="F32">
        <f t="shared" si="0"/>
        <v>161</v>
      </c>
      <c r="G32" t="s">
        <v>8717</v>
      </c>
    </row>
    <row r="33" spans="1:2" x14ac:dyDescent="0.25">
      <c r="A33" s="66" t="s">
        <v>623</v>
      </c>
      <c r="B33">
        <v>-1</v>
      </c>
    </row>
    <row r="34" spans="1:2" x14ac:dyDescent="0.25">
      <c r="A34" s="66" t="s">
        <v>623</v>
      </c>
      <c r="B34">
        <v>-1</v>
      </c>
    </row>
    <row r="35" spans="1:2" x14ac:dyDescent="0.25">
      <c r="A35" s="66" t="s">
        <v>623</v>
      </c>
      <c r="B35">
        <v>-1</v>
      </c>
    </row>
    <row r="36" spans="1:2" x14ac:dyDescent="0.25">
      <c r="A36" s="66" t="s">
        <v>623</v>
      </c>
      <c r="B36">
        <v>-1</v>
      </c>
    </row>
    <row r="37" spans="1:2" x14ac:dyDescent="0.25">
      <c r="A37" s="66" t="s">
        <v>1176</v>
      </c>
      <c r="B37">
        <v>1</v>
      </c>
    </row>
    <row r="38" spans="1:2" x14ac:dyDescent="0.25">
      <c r="A38" s="66" t="s">
        <v>1176</v>
      </c>
      <c r="B38">
        <v>1</v>
      </c>
    </row>
    <row r="39" spans="1:2" x14ac:dyDescent="0.25">
      <c r="A39" s="66" t="s">
        <v>1176</v>
      </c>
      <c r="B39">
        <v>0</v>
      </c>
    </row>
    <row r="40" spans="1:2" x14ac:dyDescent="0.25">
      <c r="A40" s="66" t="s">
        <v>1176</v>
      </c>
      <c r="B40">
        <v>-1</v>
      </c>
    </row>
    <row r="41" spans="1:2" x14ac:dyDescent="0.25">
      <c r="A41" s="66" t="s">
        <v>1176</v>
      </c>
      <c r="B41">
        <v>-1</v>
      </c>
    </row>
    <row r="42" spans="1:2" x14ac:dyDescent="0.25">
      <c r="A42" s="66" t="s">
        <v>1176</v>
      </c>
      <c r="B42">
        <v>-1</v>
      </c>
    </row>
    <row r="43" spans="1:2" x14ac:dyDescent="0.25">
      <c r="A43" s="66" t="s">
        <v>1176</v>
      </c>
      <c r="B43">
        <v>-1</v>
      </c>
    </row>
    <row r="44" spans="1:2" x14ac:dyDescent="0.25">
      <c r="A44" s="66" t="s">
        <v>1176</v>
      </c>
      <c r="B44">
        <v>-1</v>
      </c>
    </row>
    <row r="45" spans="1:2" x14ac:dyDescent="0.25">
      <c r="A45" s="66" t="s">
        <v>1176</v>
      </c>
      <c r="B45">
        <v>0</v>
      </c>
    </row>
    <row r="46" spans="1:2" x14ac:dyDescent="0.25">
      <c r="A46" s="66" t="s">
        <v>1176</v>
      </c>
      <c r="B46">
        <v>0</v>
      </c>
    </row>
    <row r="47" spans="1:2" x14ac:dyDescent="0.25">
      <c r="A47" s="66" t="s">
        <v>1176</v>
      </c>
      <c r="B47">
        <v>1</v>
      </c>
    </row>
    <row r="48" spans="1:2" x14ac:dyDescent="0.25">
      <c r="A48" s="66" t="s">
        <v>1176</v>
      </c>
      <c r="B48">
        <v>1</v>
      </c>
    </row>
    <row r="49" spans="1:2" x14ac:dyDescent="0.25">
      <c r="A49" s="66" t="s">
        <v>1176</v>
      </c>
      <c r="B49">
        <v>-1</v>
      </c>
    </row>
    <row r="50" spans="1:2" x14ac:dyDescent="0.25">
      <c r="A50" s="66" t="s">
        <v>1176</v>
      </c>
      <c r="B50">
        <v>-1</v>
      </c>
    </row>
    <row r="51" spans="1:2" x14ac:dyDescent="0.25">
      <c r="A51" s="66" t="s">
        <v>1176</v>
      </c>
      <c r="B51">
        <v>1</v>
      </c>
    </row>
    <row r="52" spans="1:2" x14ac:dyDescent="0.25">
      <c r="A52" s="66" t="s">
        <v>1176</v>
      </c>
      <c r="B52">
        <v>1</v>
      </c>
    </row>
    <row r="53" spans="1:2" x14ac:dyDescent="0.25">
      <c r="A53" s="66" t="s">
        <v>1176</v>
      </c>
      <c r="B53">
        <v>-1</v>
      </c>
    </row>
    <row r="54" spans="1:2" x14ac:dyDescent="0.25">
      <c r="A54" s="66" t="s">
        <v>1176</v>
      </c>
      <c r="B54">
        <v>-1</v>
      </c>
    </row>
    <row r="55" spans="1:2" x14ac:dyDescent="0.25">
      <c r="A55" s="66" t="s">
        <v>1176</v>
      </c>
      <c r="B55">
        <v>-1</v>
      </c>
    </row>
    <row r="56" spans="1:2" x14ac:dyDescent="0.25">
      <c r="A56" s="66" t="s">
        <v>1176</v>
      </c>
      <c r="B56">
        <v>0</v>
      </c>
    </row>
    <row r="57" spans="1:2" x14ac:dyDescent="0.25">
      <c r="A57" s="66" t="s">
        <v>1176</v>
      </c>
      <c r="B57">
        <v>0</v>
      </c>
    </row>
    <row r="58" spans="1:2" x14ac:dyDescent="0.25">
      <c r="A58" s="66" t="s">
        <v>1176</v>
      </c>
      <c r="B58">
        <v>0</v>
      </c>
    </row>
    <row r="59" spans="1:2" x14ac:dyDescent="0.25">
      <c r="A59" s="66" t="s">
        <v>1176</v>
      </c>
      <c r="B59">
        <v>0</v>
      </c>
    </row>
    <row r="60" spans="1:2" x14ac:dyDescent="0.25">
      <c r="A60" s="66" t="s">
        <v>1176</v>
      </c>
      <c r="B60">
        <v>0</v>
      </c>
    </row>
    <row r="61" spans="1:2" x14ac:dyDescent="0.25">
      <c r="A61" s="66" t="s">
        <v>1176</v>
      </c>
      <c r="B61">
        <v>0</v>
      </c>
    </row>
    <row r="62" spans="1:2" x14ac:dyDescent="0.25">
      <c r="A62" s="66" t="s">
        <v>1176</v>
      </c>
      <c r="B62">
        <v>0</v>
      </c>
    </row>
    <row r="63" spans="1:2" x14ac:dyDescent="0.25">
      <c r="A63" s="66" t="s">
        <v>1176</v>
      </c>
      <c r="B63">
        <v>0</v>
      </c>
    </row>
    <row r="64" spans="1:2" x14ac:dyDescent="0.25">
      <c r="A64" s="66" t="s">
        <v>1176</v>
      </c>
      <c r="B64">
        <v>0</v>
      </c>
    </row>
    <row r="65" spans="1:2" x14ac:dyDescent="0.25">
      <c r="A65" s="66" t="s">
        <v>1176</v>
      </c>
      <c r="B65">
        <v>0</v>
      </c>
    </row>
    <row r="66" spans="1:2" x14ac:dyDescent="0.25">
      <c r="A66" s="66" t="s">
        <v>1176</v>
      </c>
      <c r="B66">
        <v>0</v>
      </c>
    </row>
    <row r="67" spans="1:2" x14ac:dyDescent="0.25">
      <c r="A67" s="66" t="s">
        <v>1176</v>
      </c>
      <c r="B67">
        <v>0</v>
      </c>
    </row>
    <row r="68" spans="1:2" x14ac:dyDescent="0.25">
      <c r="A68" s="66" t="s">
        <v>1176</v>
      </c>
      <c r="B68">
        <v>0</v>
      </c>
    </row>
    <row r="69" spans="1:2" x14ac:dyDescent="0.25">
      <c r="A69" s="66" t="s">
        <v>1176</v>
      </c>
      <c r="B69">
        <v>0</v>
      </c>
    </row>
    <row r="70" spans="1:2" x14ac:dyDescent="0.25">
      <c r="A70" s="66" t="s">
        <v>1176</v>
      </c>
      <c r="B70">
        <v>0</v>
      </c>
    </row>
    <row r="71" spans="1:2" x14ac:dyDescent="0.25">
      <c r="A71" s="66" t="s">
        <v>1176</v>
      </c>
      <c r="B71">
        <v>0</v>
      </c>
    </row>
    <row r="72" spans="1:2" x14ac:dyDescent="0.25">
      <c r="A72" s="66" t="s">
        <v>1176</v>
      </c>
      <c r="B72">
        <v>0</v>
      </c>
    </row>
    <row r="73" spans="1:2" x14ac:dyDescent="0.25">
      <c r="A73" s="66" t="s">
        <v>1176</v>
      </c>
      <c r="B73">
        <v>1</v>
      </c>
    </row>
    <row r="74" spans="1:2" x14ac:dyDescent="0.25">
      <c r="A74" s="66" t="s">
        <v>1176</v>
      </c>
      <c r="B74">
        <v>1</v>
      </c>
    </row>
    <row r="75" spans="1:2" x14ac:dyDescent="0.25">
      <c r="A75" s="66" t="s">
        <v>1176</v>
      </c>
      <c r="B75">
        <v>0</v>
      </c>
    </row>
    <row r="76" spans="1:2" x14ac:dyDescent="0.25">
      <c r="A76" s="66" t="s">
        <v>1176</v>
      </c>
      <c r="B76">
        <v>1</v>
      </c>
    </row>
    <row r="77" spans="1:2" x14ac:dyDescent="0.25">
      <c r="A77" s="66" t="s">
        <v>1176</v>
      </c>
      <c r="B77">
        <v>1</v>
      </c>
    </row>
    <row r="78" spans="1:2" x14ac:dyDescent="0.25">
      <c r="A78" s="66" t="s">
        <v>1176</v>
      </c>
      <c r="B78">
        <v>1</v>
      </c>
    </row>
    <row r="79" spans="1:2" x14ac:dyDescent="0.25">
      <c r="A79" s="66" t="s">
        <v>1176</v>
      </c>
      <c r="B79">
        <v>1</v>
      </c>
    </row>
    <row r="80" spans="1:2" x14ac:dyDescent="0.25">
      <c r="A80" s="66" t="s">
        <v>1176</v>
      </c>
      <c r="B80">
        <v>1</v>
      </c>
    </row>
    <row r="81" spans="1:2" x14ac:dyDescent="0.25">
      <c r="A81" s="66" t="s">
        <v>1176</v>
      </c>
      <c r="B81">
        <v>1</v>
      </c>
    </row>
    <row r="82" spans="1:2" x14ac:dyDescent="0.25">
      <c r="A82" s="66" t="s">
        <v>1176</v>
      </c>
      <c r="B82">
        <v>1</v>
      </c>
    </row>
    <row r="83" spans="1:2" x14ac:dyDescent="0.25">
      <c r="A83" s="66" t="s">
        <v>1176</v>
      </c>
      <c r="B83">
        <v>0</v>
      </c>
    </row>
    <row r="84" spans="1:2" x14ac:dyDescent="0.25">
      <c r="A84" s="66" t="s">
        <v>1176</v>
      </c>
      <c r="B84">
        <v>0</v>
      </c>
    </row>
    <row r="85" spans="1:2" x14ac:dyDescent="0.25">
      <c r="A85" s="66" t="s">
        <v>1176</v>
      </c>
      <c r="B85">
        <v>0</v>
      </c>
    </row>
    <row r="86" spans="1:2" x14ac:dyDescent="0.25">
      <c r="A86" s="66" t="s">
        <v>1176</v>
      </c>
      <c r="B86">
        <v>0</v>
      </c>
    </row>
    <row r="87" spans="1:2" x14ac:dyDescent="0.25">
      <c r="A87" s="66" t="s">
        <v>1176</v>
      </c>
      <c r="B87">
        <v>0</v>
      </c>
    </row>
    <row r="88" spans="1:2" x14ac:dyDescent="0.25">
      <c r="A88" s="66" t="s">
        <v>1176</v>
      </c>
      <c r="B88">
        <v>-1</v>
      </c>
    </row>
    <row r="89" spans="1:2" x14ac:dyDescent="0.25">
      <c r="A89" s="66" t="s">
        <v>1176</v>
      </c>
      <c r="B89">
        <v>-1</v>
      </c>
    </row>
    <row r="90" spans="1:2" x14ac:dyDescent="0.25">
      <c r="A90" s="66" t="s">
        <v>1176</v>
      </c>
      <c r="B90">
        <v>-1</v>
      </c>
    </row>
    <row r="91" spans="1:2" x14ac:dyDescent="0.25">
      <c r="A91" s="66" t="s">
        <v>1176</v>
      </c>
      <c r="B91">
        <v>-1</v>
      </c>
    </row>
    <row r="92" spans="1:2" x14ac:dyDescent="0.25">
      <c r="A92" s="66" t="s">
        <v>1176</v>
      </c>
      <c r="B92">
        <v>-1</v>
      </c>
    </row>
    <row r="93" spans="1:2" x14ac:dyDescent="0.25">
      <c r="A93" s="66" t="s">
        <v>1176</v>
      </c>
      <c r="B93">
        <v>-1</v>
      </c>
    </row>
    <row r="94" spans="1:2" x14ac:dyDescent="0.25">
      <c r="A94" s="66" t="s">
        <v>1176</v>
      </c>
      <c r="B94">
        <v>-1</v>
      </c>
    </row>
    <row r="95" spans="1:2" x14ac:dyDescent="0.25">
      <c r="A95" s="66" t="s">
        <v>1176</v>
      </c>
      <c r="B95">
        <v>1</v>
      </c>
    </row>
    <row r="96" spans="1:2" x14ac:dyDescent="0.25">
      <c r="A96" s="66" t="s">
        <v>1176</v>
      </c>
      <c r="B96">
        <v>0</v>
      </c>
    </row>
    <row r="97" spans="1:2" x14ac:dyDescent="0.25">
      <c r="A97" s="66" t="s">
        <v>1176</v>
      </c>
      <c r="B97">
        <v>0</v>
      </c>
    </row>
    <row r="98" spans="1:2" x14ac:dyDescent="0.25">
      <c r="A98" s="66" t="s">
        <v>1176</v>
      </c>
      <c r="B98">
        <v>0</v>
      </c>
    </row>
    <row r="99" spans="1:2" x14ac:dyDescent="0.25">
      <c r="A99" s="66" t="s">
        <v>1176</v>
      </c>
      <c r="B99">
        <v>0</v>
      </c>
    </row>
    <row r="100" spans="1:2" x14ac:dyDescent="0.25">
      <c r="A100" s="66" t="s">
        <v>1176</v>
      </c>
      <c r="B100">
        <v>0</v>
      </c>
    </row>
    <row r="101" spans="1:2" x14ac:dyDescent="0.25">
      <c r="A101" s="66" t="s">
        <v>1176</v>
      </c>
      <c r="B101">
        <v>0</v>
      </c>
    </row>
    <row r="102" spans="1:2" x14ac:dyDescent="0.25">
      <c r="A102" s="66" t="s">
        <v>1176</v>
      </c>
      <c r="B102">
        <v>0</v>
      </c>
    </row>
    <row r="103" spans="1:2" x14ac:dyDescent="0.25">
      <c r="A103" s="66" t="s">
        <v>1176</v>
      </c>
      <c r="B103">
        <v>-1</v>
      </c>
    </row>
    <row r="104" spans="1:2" x14ac:dyDescent="0.25">
      <c r="A104" s="66" t="s">
        <v>1176</v>
      </c>
      <c r="B104">
        <v>-1</v>
      </c>
    </row>
    <row r="105" spans="1:2" x14ac:dyDescent="0.25">
      <c r="A105" s="66" t="s">
        <v>1176</v>
      </c>
      <c r="B105">
        <v>-1</v>
      </c>
    </row>
    <row r="106" spans="1:2" x14ac:dyDescent="0.25">
      <c r="A106" s="66" t="s">
        <v>1176</v>
      </c>
      <c r="B106">
        <v>0</v>
      </c>
    </row>
    <row r="107" spans="1:2" x14ac:dyDescent="0.25">
      <c r="A107" s="66" t="s">
        <v>1176</v>
      </c>
      <c r="B107">
        <v>0</v>
      </c>
    </row>
    <row r="108" spans="1:2" x14ac:dyDescent="0.25">
      <c r="A108" s="66" t="s">
        <v>1176</v>
      </c>
      <c r="B108">
        <v>0</v>
      </c>
    </row>
    <row r="109" spans="1:2" x14ac:dyDescent="0.25">
      <c r="A109" s="66" t="s">
        <v>1176</v>
      </c>
      <c r="B109">
        <v>-1</v>
      </c>
    </row>
    <row r="110" spans="1:2" x14ac:dyDescent="0.25">
      <c r="A110" s="66" t="s">
        <v>1508</v>
      </c>
      <c r="B110">
        <v>1</v>
      </c>
    </row>
    <row r="111" spans="1:2" x14ac:dyDescent="0.25">
      <c r="A111" s="66" t="s">
        <v>1508</v>
      </c>
      <c r="B111">
        <v>0</v>
      </c>
    </row>
    <row r="112" spans="1:2" x14ac:dyDescent="0.25">
      <c r="A112" s="66" t="s">
        <v>1508</v>
      </c>
      <c r="B112">
        <v>0</v>
      </c>
    </row>
    <row r="113" spans="1:2" x14ac:dyDescent="0.25">
      <c r="A113" s="66" t="s">
        <v>1508</v>
      </c>
      <c r="B113">
        <v>0</v>
      </c>
    </row>
    <row r="114" spans="1:2" x14ac:dyDescent="0.25">
      <c r="A114" s="66" t="s">
        <v>1508</v>
      </c>
      <c r="B114">
        <v>0</v>
      </c>
    </row>
    <row r="115" spans="1:2" x14ac:dyDescent="0.25">
      <c r="A115" s="66" t="s">
        <v>1508</v>
      </c>
      <c r="B115">
        <v>-1</v>
      </c>
    </row>
    <row r="116" spans="1:2" x14ac:dyDescent="0.25">
      <c r="A116" s="66" t="s">
        <v>1508</v>
      </c>
      <c r="B116">
        <v>-1</v>
      </c>
    </row>
    <row r="117" spans="1:2" x14ac:dyDescent="0.25">
      <c r="A117" s="66" t="s">
        <v>1508</v>
      </c>
      <c r="B117">
        <v>-1</v>
      </c>
    </row>
    <row r="118" spans="1:2" x14ac:dyDescent="0.25">
      <c r="A118" s="66" t="s">
        <v>1508</v>
      </c>
      <c r="B118">
        <v>-1</v>
      </c>
    </row>
    <row r="119" spans="1:2" x14ac:dyDescent="0.25">
      <c r="A119" s="66" t="s">
        <v>1508</v>
      </c>
      <c r="B119">
        <v>-1</v>
      </c>
    </row>
    <row r="120" spans="1:2" x14ac:dyDescent="0.25">
      <c r="A120" s="66" t="s">
        <v>1508</v>
      </c>
      <c r="B120">
        <v>-1</v>
      </c>
    </row>
    <row r="121" spans="1:2" x14ac:dyDescent="0.25">
      <c r="A121" s="66" t="s">
        <v>1572</v>
      </c>
      <c r="B121">
        <v>-1</v>
      </c>
    </row>
    <row r="122" spans="1:2" x14ac:dyDescent="0.25">
      <c r="A122" s="66" t="s">
        <v>1572</v>
      </c>
      <c r="B122">
        <v>-1</v>
      </c>
    </row>
    <row r="123" spans="1:2" x14ac:dyDescent="0.25">
      <c r="A123" s="66" t="s">
        <v>1572</v>
      </c>
      <c r="B123">
        <v>-1</v>
      </c>
    </row>
    <row r="124" spans="1:2" x14ac:dyDescent="0.25">
      <c r="A124" s="66" t="s">
        <v>1572</v>
      </c>
      <c r="B124">
        <v>-1</v>
      </c>
    </row>
    <row r="125" spans="1:2" x14ac:dyDescent="0.25">
      <c r="A125" s="66" t="s">
        <v>1572</v>
      </c>
      <c r="B125">
        <v>-1</v>
      </c>
    </row>
    <row r="126" spans="1:2" x14ac:dyDescent="0.25">
      <c r="A126" s="66" t="s">
        <v>1572</v>
      </c>
      <c r="B126">
        <v>-1</v>
      </c>
    </row>
    <row r="127" spans="1:2" x14ac:dyDescent="0.25">
      <c r="A127" s="66" t="s">
        <v>1572</v>
      </c>
      <c r="B127">
        <v>-1</v>
      </c>
    </row>
    <row r="128" spans="1:2" x14ac:dyDescent="0.25">
      <c r="A128" s="66" t="s">
        <v>1572</v>
      </c>
      <c r="B128">
        <v>-1</v>
      </c>
    </row>
    <row r="129" spans="1:2" x14ac:dyDescent="0.25">
      <c r="A129" s="66" t="s">
        <v>1867</v>
      </c>
      <c r="B129">
        <v>-1</v>
      </c>
    </row>
    <row r="130" spans="1:2" x14ac:dyDescent="0.25">
      <c r="A130" s="66" t="s">
        <v>1867</v>
      </c>
      <c r="B130">
        <v>-1</v>
      </c>
    </row>
    <row r="131" spans="1:2" x14ac:dyDescent="0.25">
      <c r="A131" s="66" t="s">
        <v>1867</v>
      </c>
      <c r="B131">
        <v>1</v>
      </c>
    </row>
    <row r="132" spans="1:2" x14ac:dyDescent="0.25">
      <c r="A132" s="66" t="s">
        <v>1867</v>
      </c>
      <c r="B132">
        <v>1</v>
      </c>
    </row>
    <row r="133" spans="1:2" x14ac:dyDescent="0.25">
      <c r="A133" s="66" t="s">
        <v>1867</v>
      </c>
      <c r="B133">
        <v>1</v>
      </c>
    </row>
    <row r="134" spans="1:2" x14ac:dyDescent="0.25">
      <c r="A134" s="66" t="s">
        <v>1867</v>
      </c>
      <c r="B134">
        <v>1</v>
      </c>
    </row>
    <row r="135" spans="1:2" x14ac:dyDescent="0.25">
      <c r="A135" s="66" t="s">
        <v>1867</v>
      </c>
      <c r="B135">
        <v>1</v>
      </c>
    </row>
    <row r="136" spans="1:2" x14ac:dyDescent="0.25">
      <c r="A136" s="66" t="s">
        <v>1867</v>
      </c>
      <c r="B136">
        <v>1</v>
      </c>
    </row>
    <row r="137" spans="1:2" x14ac:dyDescent="0.25">
      <c r="A137" s="66" t="s">
        <v>1867</v>
      </c>
      <c r="B137">
        <v>1</v>
      </c>
    </row>
    <row r="138" spans="1:2" x14ac:dyDescent="0.25">
      <c r="A138" s="66" t="s">
        <v>1867</v>
      </c>
      <c r="B138">
        <v>1</v>
      </c>
    </row>
    <row r="139" spans="1:2" x14ac:dyDescent="0.25">
      <c r="A139" s="66" t="s">
        <v>1867</v>
      </c>
      <c r="B139">
        <v>1</v>
      </c>
    </row>
    <row r="140" spans="1:2" x14ac:dyDescent="0.25">
      <c r="A140" s="66" t="s">
        <v>1867</v>
      </c>
      <c r="B140">
        <v>1</v>
      </c>
    </row>
    <row r="141" spans="1:2" x14ac:dyDescent="0.25">
      <c r="A141" s="66" t="s">
        <v>1867</v>
      </c>
      <c r="B141">
        <v>1</v>
      </c>
    </row>
    <row r="142" spans="1:2" x14ac:dyDescent="0.25">
      <c r="A142" s="66" t="s">
        <v>1867</v>
      </c>
      <c r="B142">
        <v>1</v>
      </c>
    </row>
    <row r="143" spans="1:2" x14ac:dyDescent="0.25">
      <c r="A143" s="66" t="s">
        <v>1867</v>
      </c>
      <c r="B143">
        <v>1</v>
      </c>
    </row>
    <row r="144" spans="1:2" x14ac:dyDescent="0.25">
      <c r="A144" s="66" t="s">
        <v>1867</v>
      </c>
      <c r="B144">
        <v>1</v>
      </c>
    </row>
    <row r="145" spans="1:2" x14ac:dyDescent="0.25">
      <c r="A145" s="66" t="s">
        <v>1867</v>
      </c>
      <c r="B145">
        <v>1</v>
      </c>
    </row>
    <row r="146" spans="1:2" x14ac:dyDescent="0.25">
      <c r="A146" s="66" t="s">
        <v>1867</v>
      </c>
      <c r="B146">
        <v>1</v>
      </c>
    </row>
    <row r="147" spans="1:2" x14ac:dyDescent="0.25">
      <c r="A147" s="66" t="s">
        <v>1867</v>
      </c>
      <c r="B147">
        <v>1</v>
      </c>
    </row>
    <row r="148" spans="1:2" x14ac:dyDescent="0.25">
      <c r="A148" s="66" t="s">
        <v>1867</v>
      </c>
      <c r="B148">
        <v>1</v>
      </c>
    </row>
    <row r="149" spans="1:2" x14ac:dyDescent="0.25">
      <c r="A149" s="66" t="s">
        <v>1867</v>
      </c>
      <c r="B149">
        <v>1</v>
      </c>
    </row>
    <row r="150" spans="1:2" x14ac:dyDescent="0.25">
      <c r="A150" s="66" t="s">
        <v>1867</v>
      </c>
      <c r="B150">
        <v>1</v>
      </c>
    </row>
    <row r="151" spans="1:2" x14ac:dyDescent="0.25">
      <c r="A151" s="66" t="s">
        <v>1867</v>
      </c>
      <c r="B151">
        <v>1</v>
      </c>
    </row>
    <row r="152" spans="1:2" x14ac:dyDescent="0.25">
      <c r="A152" s="66" t="s">
        <v>1867</v>
      </c>
      <c r="B152">
        <v>1</v>
      </c>
    </row>
    <row r="153" spans="1:2" x14ac:dyDescent="0.25">
      <c r="A153" s="66" t="s">
        <v>1867</v>
      </c>
      <c r="B153">
        <v>1</v>
      </c>
    </row>
    <row r="154" spans="1:2" x14ac:dyDescent="0.25">
      <c r="A154" s="66" t="s">
        <v>1867</v>
      </c>
      <c r="B154">
        <v>1</v>
      </c>
    </row>
    <row r="155" spans="1:2" x14ac:dyDescent="0.25">
      <c r="A155" s="66" t="s">
        <v>1867</v>
      </c>
      <c r="B155">
        <v>-1</v>
      </c>
    </row>
    <row r="156" spans="1:2" x14ac:dyDescent="0.25">
      <c r="A156" s="66" t="s">
        <v>1867</v>
      </c>
      <c r="B156">
        <v>1</v>
      </c>
    </row>
    <row r="157" spans="1:2" x14ac:dyDescent="0.25">
      <c r="A157" s="66" t="s">
        <v>1867</v>
      </c>
      <c r="B157">
        <v>-1</v>
      </c>
    </row>
    <row r="158" spans="1:2" x14ac:dyDescent="0.25">
      <c r="A158" s="66" t="s">
        <v>1867</v>
      </c>
      <c r="B158">
        <v>1</v>
      </c>
    </row>
    <row r="159" spans="1:2" x14ac:dyDescent="0.25">
      <c r="A159" s="66" t="s">
        <v>1867</v>
      </c>
      <c r="B159">
        <v>1</v>
      </c>
    </row>
    <row r="160" spans="1:2" x14ac:dyDescent="0.25">
      <c r="A160" s="66" t="s">
        <v>1867</v>
      </c>
      <c r="B160">
        <v>1</v>
      </c>
    </row>
    <row r="161" spans="1:2" x14ac:dyDescent="0.25">
      <c r="A161" s="66" t="s">
        <v>1867</v>
      </c>
      <c r="B161">
        <v>0</v>
      </c>
    </row>
    <row r="162" spans="1:2" x14ac:dyDescent="0.25">
      <c r="A162" s="66" t="s">
        <v>1867</v>
      </c>
      <c r="B162">
        <v>-1</v>
      </c>
    </row>
    <row r="163" spans="1:2" x14ac:dyDescent="0.25">
      <c r="A163" s="66" t="s">
        <v>1867</v>
      </c>
      <c r="B163">
        <v>-1</v>
      </c>
    </row>
    <row r="164" spans="1:2" x14ac:dyDescent="0.25">
      <c r="A164" s="66" t="s">
        <v>1867</v>
      </c>
      <c r="B164">
        <v>0</v>
      </c>
    </row>
    <row r="165" spans="1:2" x14ac:dyDescent="0.25">
      <c r="A165" s="66" t="s">
        <v>1867</v>
      </c>
      <c r="B165">
        <v>1</v>
      </c>
    </row>
    <row r="166" spans="1:2" x14ac:dyDescent="0.25">
      <c r="A166" s="66" t="s">
        <v>1867</v>
      </c>
      <c r="B166">
        <v>1</v>
      </c>
    </row>
    <row r="167" spans="1:2" x14ac:dyDescent="0.25">
      <c r="A167" s="66" t="s">
        <v>1867</v>
      </c>
      <c r="B167">
        <v>1</v>
      </c>
    </row>
    <row r="168" spans="1:2" x14ac:dyDescent="0.25">
      <c r="A168" s="66" t="s">
        <v>1867</v>
      </c>
      <c r="B168">
        <v>1</v>
      </c>
    </row>
    <row r="169" spans="1:2" x14ac:dyDescent="0.25">
      <c r="A169" s="66" t="s">
        <v>1867</v>
      </c>
      <c r="B169">
        <v>1</v>
      </c>
    </row>
    <row r="170" spans="1:2" x14ac:dyDescent="0.25">
      <c r="A170" s="66" t="s">
        <v>1867</v>
      </c>
      <c r="B170">
        <v>1</v>
      </c>
    </row>
    <row r="171" spans="1:2" x14ac:dyDescent="0.25">
      <c r="A171" s="66" t="s">
        <v>1867</v>
      </c>
      <c r="B171">
        <v>1</v>
      </c>
    </row>
    <row r="172" spans="1:2" x14ac:dyDescent="0.25">
      <c r="A172" s="66" t="s">
        <v>1867</v>
      </c>
      <c r="B172">
        <v>1</v>
      </c>
    </row>
    <row r="173" spans="1:2" x14ac:dyDescent="0.25">
      <c r="A173" s="66" t="s">
        <v>1867</v>
      </c>
      <c r="B173">
        <v>1</v>
      </c>
    </row>
    <row r="174" spans="1:2" x14ac:dyDescent="0.25">
      <c r="A174" s="66" t="s">
        <v>1867</v>
      </c>
      <c r="B174">
        <v>1</v>
      </c>
    </row>
    <row r="175" spans="1:2" x14ac:dyDescent="0.25">
      <c r="A175" s="66" t="s">
        <v>1867</v>
      </c>
      <c r="B175">
        <v>-1</v>
      </c>
    </row>
    <row r="176" spans="1:2" x14ac:dyDescent="0.25">
      <c r="A176" s="66" t="s">
        <v>1867</v>
      </c>
      <c r="B176">
        <v>-1</v>
      </c>
    </row>
    <row r="177" spans="1:2" x14ac:dyDescent="0.25">
      <c r="A177" s="66" t="s">
        <v>1867</v>
      </c>
      <c r="B177">
        <v>1</v>
      </c>
    </row>
    <row r="178" spans="1:2" x14ac:dyDescent="0.25">
      <c r="A178" s="66" t="s">
        <v>1867</v>
      </c>
      <c r="B178">
        <v>1</v>
      </c>
    </row>
    <row r="179" spans="1:2" x14ac:dyDescent="0.25">
      <c r="A179" s="66" t="s">
        <v>1867</v>
      </c>
      <c r="B179">
        <v>1</v>
      </c>
    </row>
    <row r="180" spans="1:2" x14ac:dyDescent="0.25">
      <c r="A180" s="66" t="s">
        <v>1867</v>
      </c>
      <c r="B180">
        <v>1</v>
      </c>
    </row>
    <row r="181" spans="1:2" x14ac:dyDescent="0.25">
      <c r="A181" s="66" t="s">
        <v>1867</v>
      </c>
      <c r="B181">
        <v>1</v>
      </c>
    </row>
    <row r="182" spans="1:2" x14ac:dyDescent="0.25">
      <c r="A182" s="66" t="s">
        <v>1867</v>
      </c>
      <c r="B182">
        <v>1</v>
      </c>
    </row>
    <row r="183" spans="1:2" x14ac:dyDescent="0.25">
      <c r="A183" s="66" t="s">
        <v>1867</v>
      </c>
      <c r="B183">
        <v>1</v>
      </c>
    </row>
    <row r="184" spans="1:2" x14ac:dyDescent="0.25">
      <c r="A184" s="66" t="s">
        <v>2124</v>
      </c>
      <c r="B184">
        <v>-1</v>
      </c>
    </row>
    <row r="185" spans="1:2" x14ac:dyDescent="0.25">
      <c r="A185" s="66" t="s">
        <v>2124</v>
      </c>
      <c r="B185">
        <v>-1</v>
      </c>
    </row>
    <row r="186" spans="1:2" x14ac:dyDescent="0.25">
      <c r="A186" s="66" t="s">
        <v>2124</v>
      </c>
      <c r="B186">
        <v>-1</v>
      </c>
    </row>
    <row r="187" spans="1:2" x14ac:dyDescent="0.25">
      <c r="A187" s="66" t="s">
        <v>2124</v>
      </c>
      <c r="B187">
        <v>-1</v>
      </c>
    </row>
    <row r="188" spans="1:2" x14ac:dyDescent="0.25">
      <c r="A188" s="66" t="s">
        <v>2124</v>
      </c>
      <c r="B188">
        <v>0</v>
      </c>
    </row>
    <row r="189" spans="1:2" x14ac:dyDescent="0.25">
      <c r="A189" s="66" t="s">
        <v>2124</v>
      </c>
      <c r="B189">
        <v>-1</v>
      </c>
    </row>
    <row r="190" spans="1:2" x14ac:dyDescent="0.25">
      <c r="A190" s="66" t="s">
        <v>2124</v>
      </c>
      <c r="B190">
        <v>-1</v>
      </c>
    </row>
    <row r="191" spans="1:2" x14ac:dyDescent="0.25">
      <c r="A191" s="66" t="s">
        <v>2124</v>
      </c>
      <c r="B191">
        <v>-1</v>
      </c>
    </row>
    <row r="192" spans="1:2" x14ac:dyDescent="0.25">
      <c r="A192" s="66" t="s">
        <v>2415</v>
      </c>
      <c r="B192">
        <v>1</v>
      </c>
    </row>
    <row r="193" spans="1:2" x14ac:dyDescent="0.25">
      <c r="A193" s="66" t="s">
        <v>2415</v>
      </c>
      <c r="B193">
        <v>-1</v>
      </c>
    </row>
    <row r="194" spans="1:2" x14ac:dyDescent="0.25">
      <c r="A194" s="66" t="s">
        <v>2415</v>
      </c>
      <c r="B194">
        <v>1</v>
      </c>
    </row>
    <row r="195" spans="1:2" x14ac:dyDescent="0.25">
      <c r="A195" s="66" t="s">
        <v>2415</v>
      </c>
      <c r="B195">
        <v>1</v>
      </c>
    </row>
    <row r="196" spans="1:2" x14ac:dyDescent="0.25">
      <c r="A196" s="66" t="s">
        <v>2415</v>
      </c>
      <c r="B196">
        <v>1</v>
      </c>
    </row>
    <row r="197" spans="1:2" x14ac:dyDescent="0.25">
      <c r="A197" s="66" t="s">
        <v>2415</v>
      </c>
      <c r="B197">
        <v>1</v>
      </c>
    </row>
    <row r="198" spans="1:2" x14ac:dyDescent="0.25">
      <c r="A198" s="66" t="s">
        <v>2415</v>
      </c>
      <c r="B198">
        <v>1</v>
      </c>
    </row>
    <row r="199" spans="1:2" x14ac:dyDescent="0.25">
      <c r="A199" s="66" t="s">
        <v>2415</v>
      </c>
      <c r="B199">
        <v>1</v>
      </c>
    </row>
    <row r="200" spans="1:2" x14ac:dyDescent="0.25">
      <c r="A200" s="66" t="s">
        <v>2415</v>
      </c>
      <c r="B200">
        <v>1</v>
      </c>
    </row>
    <row r="201" spans="1:2" x14ac:dyDescent="0.25">
      <c r="A201" s="66" t="s">
        <v>2415</v>
      </c>
      <c r="B201">
        <v>1</v>
      </c>
    </row>
    <row r="202" spans="1:2" x14ac:dyDescent="0.25">
      <c r="A202" s="66" t="s">
        <v>2415</v>
      </c>
      <c r="B202">
        <v>1</v>
      </c>
    </row>
    <row r="203" spans="1:2" x14ac:dyDescent="0.25">
      <c r="A203" s="66" t="s">
        <v>2415</v>
      </c>
      <c r="B203">
        <v>1</v>
      </c>
    </row>
    <row r="204" spans="1:2" x14ac:dyDescent="0.25">
      <c r="A204" s="66" t="s">
        <v>2415</v>
      </c>
      <c r="B204">
        <v>1</v>
      </c>
    </row>
    <row r="205" spans="1:2" x14ac:dyDescent="0.25">
      <c r="A205" s="66" t="s">
        <v>2415</v>
      </c>
      <c r="B205">
        <v>1</v>
      </c>
    </row>
    <row r="206" spans="1:2" x14ac:dyDescent="0.25">
      <c r="A206" s="66" t="s">
        <v>2415</v>
      </c>
      <c r="B206">
        <v>1</v>
      </c>
    </row>
    <row r="207" spans="1:2" x14ac:dyDescent="0.25">
      <c r="A207" s="66" t="s">
        <v>2415</v>
      </c>
      <c r="B207">
        <v>1</v>
      </c>
    </row>
    <row r="208" spans="1:2" x14ac:dyDescent="0.25">
      <c r="A208" s="66" t="s">
        <v>2415</v>
      </c>
      <c r="B208">
        <v>1</v>
      </c>
    </row>
    <row r="209" spans="1:2" x14ac:dyDescent="0.25">
      <c r="A209" s="66" t="s">
        <v>2415</v>
      </c>
      <c r="B209">
        <v>1</v>
      </c>
    </row>
    <row r="210" spans="1:2" x14ac:dyDescent="0.25">
      <c r="A210" s="66" t="s">
        <v>2415</v>
      </c>
      <c r="B210">
        <v>1</v>
      </c>
    </row>
    <row r="211" spans="1:2" x14ac:dyDescent="0.25">
      <c r="A211" s="66" t="s">
        <v>2415</v>
      </c>
      <c r="B211">
        <v>1</v>
      </c>
    </row>
    <row r="212" spans="1:2" x14ac:dyDescent="0.25">
      <c r="A212" s="66" t="s">
        <v>2415</v>
      </c>
      <c r="B212">
        <v>1</v>
      </c>
    </row>
    <row r="213" spans="1:2" x14ac:dyDescent="0.25">
      <c r="A213" s="66" t="s">
        <v>2415</v>
      </c>
      <c r="B213">
        <v>1</v>
      </c>
    </row>
    <row r="214" spans="1:2" x14ac:dyDescent="0.25">
      <c r="A214" s="66" t="s">
        <v>2415</v>
      </c>
      <c r="B214">
        <v>1</v>
      </c>
    </row>
    <row r="215" spans="1:2" x14ac:dyDescent="0.25">
      <c r="A215" s="66" t="s">
        <v>2415</v>
      </c>
      <c r="B215">
        <v>1</v>
      </c>
    </row>
    <row r="216" spans="1:2" x14ac:dyDescent="0.25">
      <c r="A216" s="66" t="s">
        <v>2415</v>
      </c>
      <c r="B216">
        <v>0</v>
      </c>
    </row>
    <row r="217" spans="1:2" x14ac:dyDescent="0.25">
      <c r="A217" s="66" t="s">
        <v>2415</v>
      </c>
      <c r="B217">
        <v>1</v>
      </c>
    </row>
    <row r="218" spans="1:2" x14ac:dyDescent="0.25">
      <c r="A218" s="66" t="s">
        <v>2415</v>
      </c>
      <c r="B218">
        <v>1</v>
      </c>
    </row>
    <row r="219" spans="1:2" x14ac:dyDescent="0.25">
      <c r="A219" s="66" t="s">
        <v>2415</v>
      </c>
      <c r="B219">
        <v>1</v>
      </c>
    </row>
    <row r="220" spans="1:2" x14ac:dyDescent="0.25">
      <c r="A220" s="66" t="s">
        <v>2415</v>
      </c>
      <c r="B220">
        <v>1</v>
      </c>
    </row>
    <row r="221" spans="1:2" x14ac:dyDescent="0.25">
      <c r="A221" s="81" t="s">
        <v>2428</v>
      </c>
      <c r="B221">
        <v>0</v>
      </c>
    </row>
    <row r="222" spans="1:2" x14ac:dyDescent="0.25">
      <c r="A222" s="66" t="s">
        <v>2454</v>
      </c>
      <c r="B222">
        <v>1</v>
      </c>
    </row>
    <row r="223" spans="1:2" x14ac:dyDescent="0.25">
      <c r="A223" s="66" t="s">
        <v>2454</v>
      </c>
      <c r="B223">
        <v>0</v>
      </c>
    </row>
    <row r="224" spans="1:2" x14ac:dyDescent="0.25">
      <c r="A224" s="66" t="s">
        <v>2537</v>
      </c>
      <c r="B224">
        <v>-1</v>
      </c>
    </row>
    <row r="225" spans="1:2" x14ac:dyDescent="0.25">
      <c r="A225" s="66" t="s">
        <v>2537</v>
      </c>
      <c r="B225">
        <v>-1</v>
      </c>
    </row>
    <row r="226" spans="1:2" x14ac:dyDescent="0.25">
      <c r="A226" s="66" t="s">
        <v>2537</v>
      </c>
      <c r="B226">
        <v>-1</v>
      </c>
    </row>
    <row r="227" spans="1:2" x14ac:dyDescent="0.25">
      <c r="A227" s="66" t="s">
        <v>2537</v>
      </c>
      <c r="B227">
        <v>-1</v>
      </c>
    </row>
    <row r="228" spans="1:2" x14ac:dyDescent="0.25">
      <c r="A228" s="66" t="s">
        <v>2537</v>
      </c>
      <c r="B228">
        <v>0</v>
      </c>
    </row>
    <row r="229" spans="1:2" x14ac:dyDescent="0.25">
      <c r="A229" s="66" t="s">
        <v>2537</v>
      </c>
      <c r="B229">
        <v>-1</v>
      </c>
    </row>
    <row r="230" spans="1:2" x14ac:dyDescent="0.25">
      <c r="A230" s="66" t="s">
        <v>2537</v>
      </c>
      <c r="B230">
        <v>1</v>
      </c>
    </row>
    <row r="231" spans="1:2" x14ac:dyDescent="0.25">
      <c r="A231" s="66" t="s">
        <v>2537</v>
      </c>
      <c r="B231">
        <v>0</v>
      </c>
    </row>
    <row r="232" spans="1:2" x14ac:dyDescent="0.25">
      <c r="A232" s="66" t="s">
        <v>2537</v>
      </c>
      <c r="B232">
        <v>1</v>
      </c>
    </row>
    <row r="233" spans="1:2" x14ac:dyDescent="0.25">
      <c r="A233" s="66" t="s">
        <v>2537</v>
      </c>
      <c r="B233">
        <v>1</v>
      </c>
    </row>
    <row r="234" spans="1:2" x14ac:dyDescent="0.25">
      <c r="A234" s="66" t="s">
        <v>2727</v>
      </c>
      <c r="B234">
        <v>1</v>
      </c>
    </row>
    <row r="235" spans="1:2" x14ac:dyDescent="0.25">
      <c r="A235" s="66" t="s">
        <v>2727</v>
      </c>
      <c r="B235">
        <v>0</v>
      </c>
    </row>
    <row r="236" spans="1:2" x14ac:dyDescent="0.25">
      <c r="A236" s="66" t="s">
        <v>2727</v>
      </c>
      <c r="B236">
        <v>0</v>
      </c>
    </row>
    <row r="237" spans="1:2" x14ac:dyDescent="0.25">
      <c r="A237" s="66" t="s">
        <v>2727</v>
      </c>
      <c r="B237">
        <v>1</v>
      </c>
    </row>
    <row r="238" spans="1:2" x14ac:dyDescent="0.25">
      <c r="A238" s="66" t="s">
        <v>2727</v>
      </c>
      <c r="B238">
        <v>1</v>
      </c>
    </row>
    <row r="239" spans="1:2" x14ac:dyDescent="0.25">
      <c r="A239" s="66" t="s">
        <v>2727</v>
      </c>
      <c r="B239">
        <v>0</v>
      </c>
    </row>
    <row r="240" spans="1:2" x14ac:dyDescent="0.25">
      <c r="A240" s="66" t="s">
        <v>2727</v>
      </c>
      <c r="B240">
        <v>-1</v>
      </c>
    </row>
    <row r="241" spans="1:2" x14ac:dyDescent="0.25">
      <c r="A241" s="66" t="s">
        <v>2727</v>
      </c>
      <c r="B241">
        <v>1</v>
      </c>
    </row>
    <row r="242" spans="1:2" x14ac:dyDescent="0.25">
      <c r="A242" s="66" t="s">
        <v>2727</v>
      </c>
      <c r="B242">
        <v>1</v>
      </c>
    </row>
    <row r="243" spans="1:2" x14ac:dyDescent="0.25">
      <c r="A243" s="66" t="s">
        <v>2727</v>
      </c>
      <c r="B243">
        <v>1</v>
      </c>
    </row>
    <row r="244" spans="1:2" x14ac:dyDescent="0.25">
      <c r="A244" s="66" t="s">
        <v>2727</v>
      </c>
      <c r="B244">
        <v>1</v>
      </c>
    </row>
    <row r="245" spans="1:2" x14ac:dyDescent="0.25">
      <c r="A245" s="66" t="s">
        <v>2727</v>
      </c>
      <c r="B245">
        <v>1</v>
      </c>
    </row>
    <row r="246" spans="1:2" x14ac:dyDescent="0.25">
      <c r="A246" s="66" t="s">
        <v>2727</v>
      </c>
      <c r="B246">
        <v>1</v>
      </c>
    </row>
    <row r="247" spans="1:2" x14ac:dyDescent="0.25">
      <c r="A247" s="66" t="s">
        <v>2727</v>
      </c>
      <c r="B247">
        <v>1</v>
      </c>
    </row>
    <row r="248" spans="1:2" x14ac:dyDescent="0.25">
      <c r="A248" s="66" t="s">
        <v>2727</v>
      </c>
      <c r="B248">
        <v>-1</v>
      </c>
    </row>
    <row r="249" spans="1:2" x14ac:dyDescent="0.25">
      <c r="A249" s="66" t="s">
        <v>2727</v>
      </c>
      <c r="B249">
        <v>-1</v>
      </c>
    </row>
    <row r="250" spans="1:2" x14ac:dyDescent="0.25">
      <c r="A250" s="66" t="s">
        <v>2727</v>
      </c>
      <c r="B250">
        <v>-1</v>
      </c>
    </row>
    <row r="251" spans="1:2" x14ac:dyDescent="0.25">
      <c r="A251" s="66" t="s">
        <v>2727</v>
      </c>
      <c r="B251">
        <v>-1</v>
      </c>
    </row>
    <row r="252" spans="1:2" x14ac:dyDescent="0.25">
      <c r="A252" s="66" t="s">
        <v>2727</v>
      </c>
      <c r="B252">
        <v>-1</v>
      </c>
    </row>
    <row r="253" spans="1:2" x14ac:dyDescent="0.25">
      <c r="A253" s="66" t="s">
        <v>2727</v>
      </c>
      <c r="B253">
        <v>0</v>
      </c>
    </row>
    <row r="254" spans="1:2" x14ac:dyDescent="0.25">
      <c r="A254" s="66" t="s">
        <v>2727</v>
      </c>
      <c r="B254">
        <v>1</v>
      </c>
    </row>
    <row r="255" spans="1:2" x14ac:dyDescent="0.25">
      <c r="A255" s="66" t="s">
        <v>2727</v>
      </c>
      <c r="B255">
        <v>1</v>
      </c>
    </row>
    <row r="256" spans="1:2" x14ac:dyDescent="0.25">
      <c r="A256" s="66" t="s">
        <v>2756</v>
      </c>
      <c r="B256">
        <v>1</v>
      </c>
    </row>
    <row r="257" spans="1:2" x14ac:dyDescent="0.25">
      <c r="A257" s="66" t="s">
        <v>2756</v>
      </c>
      <c r="B257">
        <v>-1</v>
      </c>
    </row>
    <row r="258" spans="1:2" x14ac:dyDescent="0.25">
      <c r="A258" s="66" t="s">
        <v>2756</v>
      </c>
      <c r="B258">
        <v>0</v>
      </c>
    </row>
    <row r="259" spans="1:2" x14ac:dyDescent="0.25">
      <c r="A259" s="66" t="s">
        <v>2993</v>
      </c>
      <c r="B259">
        <v>-1</v>
      </c>
    </row>
    <row r="260" spans="1:2" x14ac:dyDescent="0.25">
      <c r="A260" s="66" t="s">
        <v>2993</v>
      </c>
      <c r="B260">
        <v>0</v>
      </c>
    </row>
    <row r="261" spans="1:2" x14ac:dyDescent="0.25">
      <c r="A261" s="66" t="s">
        <v>2993</v>
      </c>
      <c r="B261">
        <v>-1</v>
      </c>
    </row>
    <row r="262" spans="1:2" x14ac:dyDescent="0.25">
      <c r="A262" s="66" t="s">
        <v>2993</v>
      </c>
      <c r="B262">
        <v>-1</v>
      </c>
    </row>
    <row r="263" spans="1:2" x14ac:dyDescent="0.25">
      <c r="A263" s="66" t="s">
        <v>2993</v>
      </c>
      <c r="B263">
        <v>-1</v>
      </c>
    </row>
    <row r="264" spans="1:2" x14ac:dyDescent="0.25">
      <c r="A264" s="66" t="s">
        <v>2993</v>
      </c>
      <c r="B264">
        <v>-1</v>
      </c>
    </row>
    <row r="265" spans="1:2" x14ac:dyDescent="0.25">
      <c r="A265" s="66" t="s">
        <v>2993</v>
      </c>
      <c r="B265">
        <v>-1</v>
      </c>
    </row>
    <row r="266" spans="1:2" x14ac:dyDescent="0.25">
      <c r="A266" s="66" t="s">
        <v>2993</v>
      </c>
      <c r="B266">
        <v>-1</v>
      </c>
    </row>
    <row r="267" spans="1:2" x14ac:dyDescent="0.25">
      <c r="A267" s="66" t="s">
        <v>2993</v>
      </c>
      <c r="B267">
        <v>0</v>
      </c>
    </row>
    <row r="268" spans="1:2" x14ac:dyDescent="0.25">
      <c r="A268" s="66" t="s">
        <v>2993</v>
      </c>
      <c r="B268">
        <v>0</v>
      </c>
    </row>
    <row r="269" spans="1:2" x14ac:dyDescent="0.25">
      <c r="A269" s="66" t="s">
        <v>2993</v>
      </c>
      <c r="B269">
        <v>-1</v>
      </c>
    </row>
    <row r="270" spans="1:2" x14ac:dyDescent="0.25">
      <c r="A270" s="66" t="s">
        <v>2993</v>
      </c>
      <c r="B270">
        <v>-1</v>
      </c>
    </row>
    <row r="271" spans="1:2" x14ac:dyDescent="0.25">
      <c r="A271" s="66" t="s">
        <v>2993</v>
      </c>
      <c r="B271">
        <v>-1</v>
      </c>
    </row>
    <row r="272" spans="1:2" x14ac:dyDescent="0.25">
      <c r="A272" s="66" t="s">
        <v>2993</v>
      </c>
      <c r="B272">
        <v>-1</v>
      </c>
    </row>
    <row r="273" spans="1:2" x14ac:dyDescent="0.25">
      <c r="A273" s="66" t="s">
        <v>2993</v>
      </c>
      <c r="B273">
        <v>0</v>
      </c>
    </row>
    <row r="274" spans="1:2" x14ac:dyDescent="0.25">
      <c r="A274" s="66" t="s">
        <v>2993</v>
      </c>
      <c r="B274">
        <v>0</v>
      </c>
    </row>
    <row r="275" spans="1:2" x14ac:dyDescent="0.25">
      <c r="A275" s="66" t="s">
        <v>2993</v>
      </c>
      <c r="B275">
        <v>0</v>
      </c>
    </row>
    <row r="276" spans="1:2" x14ac:dyDescent="0.25">
      <c r="A276" s="66" t="s">
        <v>2993</v>
      </c>
      <c r="B276">
        <v>0</v>
      </c>
    </row>
    <row r="277" spans="1:2" x14ac:dyDescent="0.25">
      <c r="A277" s="66" t="s">
        <v>2993</v>
      </c>
      <c r="B277">
        <v>0</v>
      </c>
    </row>
    <row r="278" spans="1:2" x14ac:dyDescent="0.25">
      <c r="A278" s="66" t="s">
        <v>2993</v>
      </c>
      <c r="B278">
        <v>0</v>
      </c>
    </row>
    <row r="279" spans="1:2" x14ac:dyDescent="0.25">
      <c r="A279" s="66" t="s">
        <v>2993</v>
      </c>
      <c r="B279">
        <v>0</v>
      </c>
    </row>
    <row r="280" spans="1:2" x14ac:dyDescent="0.25">
      <c r="A280" s="66" t="s">
        <v>2993</v>
      </c>
      <c r="B280">
        <v>0</v>
      </c>
    </row>
    <row r="281" spans="1:2" x14ac:dyDescent="0.25">
      <c r="A281" s="66" t="s">
        <v>2993</v>
      </c>
      <c r="B281">
        <v>0</v>
      </c>
    </row>
    <row r="282" spans="1:2" x14ac:dyDescent="0.25">
      <c r="A282" s="66" t="s">
        <v>2993</v>
      </c>
      <c r="B282">
        <v>0</v>
      </c>
    </row>
    <row r="283" spans="1:2" x14ac:dyDescent="0.25">
      <c r="A283" s="66" t="s">
        <v>2993</v>
      </c>
      <c r="B283">
        <v>1</v>
      </c>
    </row>
    <row r="284" spans="1:2" x14ac:dyDescent="0.25">
      <c r="A284" s="66" t="s">
        <v>2993</v>
      </c>
      <c r="B284">
        <v>-1</v>
      </c>
    </row>
    <row r="285" spans="1:2" x14ac:dyDescent="0.25">
      <c r="A285" s="66" t="s">
        <v>3032</v>
      </c>
      <c r="B285">
        <v>-1</v>
      </c>
    </row>
    <row r="286" spans="1:2" x14ac:dyDescent="0.25">
      <c r="A286" s="66" t="s">
        <v>3032</v>
      </c>
      <c r="B286">
        <v>0</v>
      </c>
    </row>
    <row r="287" spans="1:2" x14ac:dyDescent="0.25">
      <c r="A287" s="66" t="s">
        <v>3032</v>
      </c>
      <c r="B287">
        <v>-1</v>
      </c>
    </row>
    <row r="288" spans="1:2" x14ac:dyDescent="0.25">
      <c r="A288" s="66" t="s">
        <v>3032</v>
      </c>
      <c r="B288">
        <v>0</v>
      </c>
    </row>
    <row r="289" spans="1:2" x14ac:dyDescent="0.25">
      <c r="A289" s="66" t="s">
        <v>3074</v>
      </c>
      <c r="B289">
        <v>0</v>
      </c>
    </row>
    <row r="290" spans="1:2" x14ac:dyDescent="0.25">
      <c r="A290" s="66" t="s">
        <v>3074</v>
      </c>
      <c r="B290">
        <v>0</v>
      </c>
    </row>
    <row r="291" spans="1:2" x14ac:dyDescent="0.25">
      <c r="A291" s="66" t="s">
        <v>3074</v>
      </c>
      <c r="B291">
        <v>0</v>
      </c>
    </row>
    <row r="292" spans="1:2" x14ac:dyDescent="0.25">
      <c r="A292" s="66" t="s">
        <v>3074</v>
      </c>
      <c r="B292">
        <v>0</v>
      </c>
    </row>
    <row r="293" spans="1:2" x14ac:dyDescent="0.25">
      <c r="A293" s="66" t="s">
        <v>3074</v>
      </c>
      <c r="B293">
        <v>-1</v>
      </c>
    </row>
    <row r="294" spans="1:2" x14ac:dyDescent="0.25">
      <c r="A294" s="66" t="s">
        <v>3074</v>
      </c>
      <c r="B294">
        <v>0</v>
      </c>
    </row>
    <row r="295" spans="1:2" x14ac:dyDescent="0.25">
      <c r="A295" s="81" t="s">
        <v>3092</v>
      </c>
      <c r="B295">
        <v>-1</v>
      </c>
    </row>
    <row r="296" spans="1:2" x14ac:dyDescent="0.25">
      <c r="A296" s="81" t="s">
        <v>3093</v>
      </c>
      <c r="B296">
        <v>0</v>
      </c>
    </row>
    <row r="297" spans="1:2" x14ac:dyDescent="0.25">
      <c r="A297" s="66" t="s">
        <v>3333</v>
      </c>
      <c r="B297">
        <v>-1</v>
      </c>
    </row>
    <row r="298" spans="1:2" x14ac:dyDescent="0.25">
      <c r="A298" s="66" t="s">
        <v>3333</v>
      </c>
      <c r="B298">
        <v>0</v>
      </c>
    </row>
    <row r="299" spans="1:2" x14ac:dyDescent="0.25">
      <c r="A299" s="66" t="s">
        <v>3333</v>
      </c>
      <c r="B299">
        <v>-1</v>
      </c>
    </row>
    <row r="300" spans="1:2" x14ac:dyDescent="0.25">
      <c r="A300" s="66" t="s">
        <v>3333</v>
      </c>
      <c r="B300">
        <v>-1</v>
      </c>
    </row>
    <row r="301" spans="1:2" x14ac:dyDescent="0.25">
      <c r="A301" s="66" t="s">
        <v>3333</v>
      </c>
      <c r="B301">
        <v>0</v>
      </c>
    </row>
    <row r="302" spans="1:2" x14ac:dyDescent="0.25">
      <c r="A302" s="66" t="s">
        <v>3333</v>
      </c>
      <c r="B302">
        <v>-1</v>
      </c>
    </row>
    <row r="303" spans="1:2" x14ac:dyDescent="0.25">
      <c r="A303" s="66" t="s">
        <v>3333</v>
      </c>
      <c r="B303">
        <v>-1</v>
      </c>
    </row>
    <row r="304" spans="1:2" x14ac:dyDescent="0.25">
      <c r="A304" s="66" t="s">
        <v>3333</v>
      </c>
      <c r="B304">
        <v>1</v>
      </c>
    </row>
    <row r="305" spans="1:2" x14ac:dyDescent="0.25">
      <c r="A305" s="66" t="s">
        <v>3333</v>
      </c>
      <c r="B305">
        <v>1</v>
      </c>
    </row>
    <row r="306" spans="1:2" x14ac:dyDescent="0.25">
      <c r="A306" s="66" t="s">
        <v>3333</v>
      </c>
      <c r="B306">
        <v>1</v>
      </c>
    </row>
    <row r="307" spans="1:2" x14ac:dyDescent="0.25">
      <c r="A307" s="66" t="s">
        <v>3333</v>
      </c>
      <c r="B307">
        <v>1</v>
      </c>
    </row>
    <row r="308" spans="1:2" x14ac:dyDescent="0.25">
      <c r="A308" s="66" t="s">
        <v>3333</v>
      </c>
      <c r="B308">
        <v>1</v>
      </c>
    </row>
    <row r="309" spans="1:2" x14ac:dyDescent="0.25">
      <c r="A309" s="66" t="s">
        <v>3333</v>
      </c>
      <c r="B309">
        <v>1</v>
      </c>
    </row>
    <row r="310" spans="1:2" x14ac:dyDescent="0.25">
      <c r="A310" s="66" t="s">
        <v>3333</v>
      </c>
      <c r="B310">
        <v>-1</v>
      </c>
    </row>
    <row r="311" spans="1:2" x14ac:dyDescent="0.25">
      <c r="A311" s="66" t="s">
        <v>3333</v>
      </c>
      <c r="B311">
        <v>0</v>
      </c>
    </row>
    <row r="312" spans="1:2" x14ac:dyDescent="0.25">
      <c r="A312" s="66" t="s">
        <v>3333</v>
      </c>
      <c r="B312">
        <v>0</v>
      </c>
    </row>
    <row r="313" spans="1:2" x14ac:dyDescent="0.25">
      <c r="A313" s="66" t="s">
        <v>3333</v>
      </c>
      <c r="B313">
        <v>0</v>
      </c>
    </row>
    <row r="314" spans="1:2" x14ac:dyDescent="0.25">
      <c r="A314" s="66" t="s">
        <v>3333</v>
      </c>
      <c r="B314">
        <v>0</v>
      </c>
    </row>
    <row r="315" spans="1:2" x14ac:dyDescent="0.25">
      <c r="A315" s="66" t="s">
        <v>3333</v>
      </c>
      <c r="B315">
        <v>0</v>
      </c>
    </row>
    <row r="316" spans="1:2" x14ac:dyDescent="0.25">
      <c r="A316" s="66" t="s">
        <v>3333</v>
      </c>
      <c r="B316">
        <v>0</v>
      </c>
    </row>
    <row r="317" spans="1:2" x14ac:dyDescent="0.25">
      <c r="A317" s="66" t="s">
        <v>3333</v>
      </c>
      <c r="B317">
        <v>0</v>
      </c>
    </row>
    <row r="318" spans="1:2" x14ac:dyDescent="0.25">
      <c r="A318" s="66" t="s">
        <v>3333</v>
      </c>
      <c r="B318">
        <v>0</v>
      </c>
    </row>
    <row r="319" spans="1:2" x14ac:dyDescent="0.25">
      <c r="A319" s="66" t="s">
        <v>3333</v>
      </c>
      <c r="B319">
        <v>0</v>
      </c>
    </row>
    <row r="320" spans="1:2" x14ac:dyDescent="0.25">
      <c r="A320" s="66" t="s">
        <v>3333</v>
      </c>
      <c r="B320">
        <v>-1</v>
      </c>
    </row>
    <row r="321" spans="1:2" x14ac:dyDescent="0.25">
      <c r="A321" s="66" t="s">
        <v>3333</v>
      </c>
      <c r="B321">
        <v>-1</v>
      </c>
    </row>
    <row r="322" spans="1:2" x14ac:dyDescent="0.25">
      <c r="A322" s="66" t="s">
        <v>3333</v>
      </c>
      <c r="B322">
        <v>-1</v>
      </c>
    </row>
    <row r="323" spans="1:2" x14ac:dyDescent="0.25">
      <c r="A323" s="66" t="s">
        <v>3333</v>
      </c>
      <c r="B323">
        <v>-1</v>
      </c>
    </row>
    <row r="324" spans="1:2" x14ac:dyDescent="0.25">
      <c r="A324" s="66" t="s">
        <v>3333</v>
      </c>
      <c r="B324">
        <v>-1</v>
      </c>
    </row>
    <row r="325" spans="1:2" x14ac:dyDescent="0.25">
      <c r="A325" s="66" t="s">
        <v>3333</v>
      </c>
      <c r="B325">
        <v>-1</v>
      </c>
    </row>
    <row r="326" spans="1:2" x14ac:dyDescent="0.25">
      <c r="A326" s="66" t="s">
        <v>3333</v>
      </c>
      <c r="B326">
        <v>-1</v>
      </c>
    </row>
    <row r="327" spans="1:2" x14ac:dyDescent="0.25">
      <c r="A327" s="66" t="s">
        <v>3549</v>
      </c>
      <c r="B327">
        <v>-1</v>
      </c>
    </row>
    <row r="328" spans="1:2" x14ac:dyDescent="0.25">
      <c r="A328" s="66" t="s">
        <v>3549</v>
      </c>
      <c r="B328">
        <v>1</v>
      </c>
    </row>
    <row r="329" spans="1:2" x14ac:dyDescent="0.25">
      <c r="A329" s="66" t="s">
        <v>3549</v>
      </c>
      <c r="B329">
        <v>1</v>
      </c>
    </row>
    <row r="330" spans="1:2" x14ac:dyDescent="0.25">
      <c r="A330" s="66" t="s">
        <v>3549</v>
      </c>
      <c r="B330">
        <v>1</v>
      </c>
    </row>
    <row r="331" spans="1:2" x14ac:dyDescent="0.25">
      <c r="A331" s="66" t="s">
        <v>3549</v>
      </c>
      <c r="B331">
        <v>-1</v>
      </c>
    </row>
    <row r="332" spans="1:2" x14ac:dyDescent="0.25">
      <c r="A332" s="66" t="s">
        <v>3549</v>
      </c>
      <c r="B332">
        <v>-1</v>
      </c>
    </row>
    <row r="333" spans="1:2" x14ac:dyDescent="0.25">
      <c r="A333" s="66" t="s">
        <v>3549</v>
      </c>
      <c r="B333">
        <v>0</v>
      </c>
    </row>
    <row r="334" spans="1:2" x14ac:dyDescent="0.25">
      <c r="A334" s="66" t="s">
        <v>3549</v>
      </c>
      <c r="B334">
        <v>1</v>
      </c>
    </row>
    <row r="335" spans="1:2" x14ac:dyDescent="0.25">
      <c r="A335" s="66" t="s">
        <v>3549</v>
      </c>
      <c r="B335">
        <v>1</v>
      </c>
    </row>
    <row r="336" spans="1:2" x14ac:dyDescent="0.25">
      <c r="A336" s="66" t="s">
        <v>3549</v>
      </c>
      <c r="B336">
        <v>-1</v>
      </c>
    </row>
    <row r="337" spans="1:2" x14ac:dyDescent="0.25">
      <c r="A337" s="66" t="s">
        <v>3549</v>
      </c>
      <c r="B337">
        <v>1</v>
      </c>
    </row>
    <row r="338" spans="1:2" x14ac:dyDescent="0.25">
      <c r="A338" s="66" t="s">
        <v>3549</v>
      </c>
      <c r="B338">
        <v>1</v>
      </c>
    </row>
    <row r="339" spans="1:2" x14ac:dyDescent="0.25">
      <c r="A339" s="66" t="s">
        <v>3549</v>
      </c>
      <c r="B339">
        <v>1</v>
      </c>
    </row>
    <row r="340" spans="1:2" x14ac:dyDescent="0.25">
      <c r="A340" s="66" t="s">
        <v>3549</v>
      </c>
      <c r="B340">
        <v>1</v>
      </c>
    </row>
    <row r="341" spans="1:2" x14ac:dyDescent="0.25">
      <c r="A341" s="66" t="s">
        <v>3549</v>
      </c>
      <c r="B341">
        <v>0</v>
      </c>
    </row>
    <row r="342" spans="1:2" x14ac:dyDescent="0.25">
      <c r="A342" s="66" t="s">
        <v>3549</v>
      </c>
      <c r="B342">
        <v>-1</v>
      </c>
    </row>
    <row r="343" spans="1:2" x14ac:dyDescent="0.25">
      <c r="A343" s="66" t="s">
        <v>3549</v>
      </c>
      <c r="B343">
        <v>1</v>
      </c>
    </row>
    <row r="344" spans="1:2" x14ac:dyDescent="0.25">
      <c r="A344" s="66" t="s">
        <v>3549</v>
      </c>
      <c r="B344">
        <v>1</v>
      </c>
    </row>
    <row r="345" spans="1:2" x14ac:dyDescent="0.25">
      <c r="A345" s="66" t="s">
        <v>3549</v>
      </c>
      <c r="B345">
        <v>1</v>
      </c>
    </row>
    <row r="346" spans="1:2" x14ac:dyDescent="0.25">
      <c r="A346" s="66" t="s">
        <v>3549</v>
      </c>
      <c r="B346">
        <v>0</v>
      </c>
    </row>
    <row r="347" spans="1:2" x14ac:dyDescent="0.25">
      <c r="A347" s="66" t="s">
        <v>3549</v>
      </c>
      <c r="B347">
        <v>-1</v>
      </c>
    </row>
    <row r="348" spans="1:2" x14ac:dyDescent="0.25">
      <c r="A348" s="66" t="s">
        <v>3549</v>
      </c>
      <c r="B348">
        <v>-1</v>
      </c>
    </row>
    <row r="349" spans="1:2" x14ac:dyDescent="0.25">
      <c r="A349" s="66" t="s">
        <v>3549</v>
      </c>
      <c r="B349">
        <v>1</v>
      </c>
    </row>
    <row r="350" spans="1:2" x14ac:dyDescent="0.25">
      <c r="A350" s="66" t="s">
        <v>3549</v>
      </c>
      <c r="B350">
        <v>0</v>
      </c>
    </row>
    <row r="351" spans="1:2" x14ac:dyDescent="0.25">
      <c r="A351" s="66" t="s">
        <v>3549</v>
      </c>
      <c r="B351">
        <v>0</v>
      </c>
    </row>
    <row r="352" spans="1:2" x14ac:dyDescent="0.25">
      <c r="A352" s="66" t="s">
        <v>3549</v>
      </c>
      <c r="B352">
        <v>0</v>
      </c>
    </row>
    <row r="353" spans="1:2" x14ac:dyDescent="0.25">
      <c r="A353" s="66" t="s">
        <v>3650</v>
      </c>
      <c r="B353">
        <v>-1</v>
      </c>
    </row>
    <row r="354" spans="1:2" x14ac:dyDescent="0.25">
      <c r="A354" s="66" t="s">
        <v>3650</v>
      </c>
      <c r="B354">
        <v>-1</v>
      </c>
    </row>
    <row r="355" spans="1:2" x14ac:dyDescent="0.25">
      <c r="A355" s="66" t="s">
        <v>3650</v>
      </c>
      <c r="B355">
        <v>-1</v>
      </c>
    </row>
    <row r="356" spans="1:2" x14ac:dyDescent="0.25">
      <c r="A356" s="66" t="s">
        <v>3650</v>
      </c>
      <c r="B356">
        <v>-1</v>
      </c>
    </row>
    <row r="357" spans="1:2" x14ac:dyDescent="0.25">
      <c r="A357" s="66" t="s">
        <v>3650</v>
      </c>
      <c r="B357">
        <v>1</v>
      </c>
    </row>
    <row r="358" spans="1:2" x14ac:dyDescent="0.25">
      <c r="A358" s="66" t="s">
        <v>3650</v>
      </c>
      <c r="B358">
        <v>1</v>
      </c>
    </row>
    <row r="359" spans="1:2" x14ac:dyDescent="0.25">
      <c r="A359" s="66" t="s">
        <v>3650</v>
      </c>
      <c r="B359">
        <v>0</v>
      </c>
    </row>
    <row r="360" spans="1:2" x14ac:dyDescent="0.25">
      <c r="A360" s="66" t="s">
        <v>3650</v>
      </c>
      <c r="B360">
        <v>0</v>
      </c>
    </row>
    <row r="361" spans="1:2" x14ac:dyDescent="0.25">
      <c r="A361" s="66" t="s">
        <v>3650</v>
      </c>
      <c r="B361">
        <v>0</v>
      </c>
    </row>
    <row r="362" spans="1:2" x14ac:dyDescent="0.25">
      <c r="A362" s="66" t="s">
        <v>3650</v>
      </c>
      <c r="B362">
        <v>-1</v>
      </c>
    </row>
    <row r="363" spans="1:2" x14ac:dyDescent="0.25">
      <c r="A363" s="66" t="s">
        <v>3650</v>
      </c>
      <c r="B363">
        <v>-1</v>
      </c>
    </row>
    <row r="364" spans="1:2" x14ac:dyDescent="0.25">
      <c r="A364" s="66" t="s">
        <v>3650</v>
      </c>
      <c r="B364">
        <v>1</v>
      </c>
    </row>
    <row r="365" spans="1:2" x14ac:dyDescent="0.25">
      <c r="A365" s="66" t="s">
        <v>3650</v>
      </c>
      <c r="B365">
        <v>0</v>
      </c>
    </row>
    <row r="366" spans="1:2" x14ac:dyDescent="0.25">
      <c r="A366" s="66" t="s">
        <v>3650</v>
      </c>
      <c r="B366">
        <v>-1</v>
      </c>
    </row>
    <row r="367" spans="1:2" x14ac:dyDescent="0.25">
      <c r="A367" s="66" t="s">
        <v>3650</v>
      </c>
      <c r="B367">
        <v>-1</v>
      </c>
    </row>
    <row r="368" spans="1:2" x14ac:dyDescent="0.25">
      <c r="A368" s="66" t="s">
        <v>3650</v>
      </c>
      <c r="B368">
        <v>1</v>
      </c>
    </row>
    <row r="369" spans="1:2" x14ac:dyDescent="0.25">
      <c r="A369" s="66" t="s">
        <v>3650</v>
      </c>
      <c r="B369">
        <v>0</v>
      </c>
    </row>
    <row r="370" spans="1:2" x14ac:dyDescent="0.25">
      <c r="A370" s="66" t="s">
        <v>3650</v>
      </c>
      <c r="B370">
        <v>0</v>
      </c>
    </row>
    <row r="371" spans="1:2" x14ac:dyDescent="0.25">
      <c r="A371" s="66" t="s">
        <v>3650</v>
      </c>
      <c r="B371">
        <v>0</v>
      </c>
    </row>
    <row r="372" spans="1:2" x14ac:dyDescent="0.25">
      <c r="A372" s="66" t="s">
        <v>3650</v>
      </c>
      <c r="B372">
        <v>0</v>
      </c>
    </row>
    <row r="373" spans="1:2" x14ac:dyDescent="0.25">
      <c r="A373" s="66" t="s">
        <v>3760</v>
      </c>
      <c r="B373">
        <v>0</v>
      </c>
    </row>
    <row r="374" spans="1:2" x14ac:dyDescent="0.25">
      <c r="A374" s="66" t="s">
        <v>3760</v>
      </c>
      <c r="B374">
        <v>0</v>
      </c>
    </row>
    <row r="375" spans="1:2" x14ac:dyDescent="0.25">
      <c r="A375" s="66" t="s">
        <v>3832</v>
      </c>
      <c r="B375">
        <v>1</v>
      </c>
    </row>
    <row r="376" spans="1:2" x14ac:dyDescent="0.25">
      <c r="A376" s="66" t="s">
        <v>3832</v>
      </c>
      <c r="B376">
        <v>1</v>
      </c>
    </row>
    <row r="377" spans="1:2" x14ac:dyDescent="0.25">
      <c r="A377" s="66" t="s">
        <v>3832</v>
      </c>
      <c r="B377">
        <v>1</v>
      </c>
    </row>
    <row r="378" spans="1:2" x14ac:dyDescent="0.25">
      <c r="A378" s="66" t="s">
        <v>3832</v>
      </c>
      <c r="B378">
        <v>1</v>
      </c>
    </row>
    <row r="379" spans="1:2" x14ac:dyDescent="0.25">
      <c r="A379" s="66" t="s">
        <v>3832</v>
      </c>
      <c r="B379">
        <v>0</v>
      </c>
    </row>
    <row r="380" spans="1:2" x14ac:dyDescent="0.25">
      <c r="A380" s="66" t="s">
        <v>3832</v>
      </c>
      <c r="B380">
        <v>0</v>
      </c>
    </row>
    <row r="381" spans="1:2" x14ac:dyDescent="0.25">
      <c r="A381" s="66" t="s">
        <v>3832</v>
      </c>
      <c r="B381">
        <v>1</v>
      </c>
    </row>
    <row r="382" spans="1:2" x14ac:dyDescent="0.25">
      <c r="A382" s="66" t="s">
        <v>3832</v>
      </c>
      <c r="B382">
        <v>1</v>
      </c>
    </row>
    <row r="383" spans="1:2" x14ac:dyDescent="0.25">
      <c r="A383" s="66" t="s">
        <v>3832</v>
      </c>
      <c r="B383">
        <v>1</v>
      </c>
    </row>
    <row r="384" spans="1:2" x14ac:dyDescent="0.25">
      <c r="A384" s="66" t="s">
        <v>3832</v>
      </c>
      <c r="B384">
        <v>1</v>
      </c>
    </row>
    <row r="385" spans="1:2" x14ac:dyDescent="0.25">
      <c r="A385" s="66" t="s">
        <v>3832</v>
      </c>
      <c r="B385">
        <v>1</v>
      </c>
    </row>
    <row r="386" spans="1:2" x14ac:dyDescent="0.25">
      <c r="A386" s="66" t="s">
        <v>3832</v>
      </c>
      <c r="B386">
        <v>1</v>
      </c>
    </row>
    <row r="387" spans="1:2" x14ac:dyDescent="0.25">
      <c r="A387" s="66" t="s">
        <v>3832</v>
      </c>
      <c r="B387">
        <v>1</v>
      </c>
    </row>
    <row r="388" spans="1:2" x14ac:dyDescent="0.25">
      <c r="A388" s="66" t="s">
        <v>3832</v>
      </c>
      <c r="B388">
        <v>1</v>
      </c>
    </row>
    <row r="389" spans="1:2" x14ac:dyDescent="0.25">
      <c r="A389" s="66" t="s">
        <v>3832</v>
      </c>
      <c r="B389">
        <v>1</v>
      </c>
    </row>
    <row r="390" spans="1:2" x14ac:dyDescent="0.25">
      <c r="A390" s="66" t="s">
        <v>3832</v>
      </c>
      <c r="B390">
        <v>1</v>
      </c>
    </row>
    <row r="391" spans="1:2" x14ac:dyDescent="0.25">
      <c r="A391" s="66" t="s">
        <v>3832</v>
      </c>
      <c r="B391">
        <v>0</v>
      </c>
    </row>
    <row r="392" spans="1:2" x14ac:dyDescent="0.25">
      <c r="A392" s="66" t="s">
        <v>3832</v>
      </c>
      <c r="B392">
        <v>0</v>
      </c>
    </row>
    <row r="393" spans="1:2" x14ac:dyDescent="0.25">
      <c r="A393" s="66" t="s">
        <v>3913</v>
      </c>
      <c r="B393">
        <v>-1</v>
      </c>
    </row>
    <row r="394" spans="1:2" x14ac:dyDescent="0.25">
      <c r="A394" s="66" t="s">
        <v>3913</v>
      </c>
      <c r="B394">
        <v>0</v>
      </c>
    </row>
    <row r="395" spans="1:2" x14ac:dyDescent="0.25">
      <c r="A395" s="66" t="s">
        <v>3913</v>
      </c>
      <c r="B395">
        <v>0</v>
      </c>
    </row>
    <row r="396" spans="1:2" x14ac:dyDescent="0.25">
      <c r="A396" s="66" t="s">
        <v>3913</v>
      </c>
      <c r="B396">
        <v>-1</v>
      </c>
    </row>
    <row r="397" spans="1:2" x14ac:dyDescent="0.25">
      <c r="A397" s="66" t="s">
        <v>3913</v>
      </c>
      <c r="B397">
        <v>0</v>
      </c>
    </row>
    <row r="398" spans="1:2" x14ac:dyDescent="0.25">
      <c r="A398" s="66" t="s">
        <v>3913</v>
      </c>
      <c r="B398">
        <v>0</v>
      </c>
    </row>
    <row r="399" spans="1:2" x14ac:dyDescent="0.25">
      <c r="A399" s="66" t="s">
        <v>3913</v>
      </c>
      <c r="B399">
        <v>0</v>
      </c>
    </row>
    <row r="400" spans="1:2" x14ac:dyDescent="0.25">
      <c r="A400" s="66" t="s">
        <v>3913</v>
      </c>
      <c r="B400">
        <v>0</v>
      </c>
    </row>
    <row r="401" spans="1:2" x14ac:dyDescent="0.25">
      <c r="A401" s="66" t="s">
        <v>3950</v>
      </c>
      <c r="B401">
        <v>0</v>
      </c>
    </row>
    <row r="402" spans="1:2" x14ac:dyDescent="0.25">
      <c r="A402" s="66" t="s">
        <v>3950</v>
      </c>
      <c r="B402">
        <v>-1</v>
      </c>
    </row>
    <row r="403" spans="1:2" x14ac:dyDescent="0.25">
      <c r="A403" s="66" t="s">
        <v>3950</v>
      </c>
      <c r="B403">
        <v>0</v>
      </c>
    </row>
    <row r="404" spans="1:2" x14ac:dyDescent="0.25">
      <c r="A404" s="66" t="s">
        <v>3950</v>
      </c>
      <c r="B404">
        <v>-1</v>
      </c>
    </row>
    <row r="405" spans="1:2" x14ac:dyDescent="0.25">
      <c r="A405" s="66" t="s">
        <v>3951</v>
      </c>
      <c r="B405">
        <v>0</v>
      </c>
    </row>
    <row r="406" spans="1:2" x14ac:dyDescent="0.25">
      <c r="A406" s="66" t="s">
        <v>3951</v>
      </c>
      <c r="B406">
        <v>0</v>
      </c>
    </row>
    <row r="407" spans="1:2" x14ac:dyDescent="0.25">
      <c r="A407" s="66" t="s">
        <v>3951</v>
      </c>
      <c r="B407">
        <v>0</v>
      </c>
    </row>
    <row r="408" spans="1:2" x14ac:dyDescent="0.25">
      <c r="A408" s="66" t="s">
        <v>3951</v>
      </c>
      <c r="B408">
        <v>0</v>
      </c>
    </row>
    <row r="409" spans="1:2" x14ac:dyDescent="0.25">
      <c r="A409" s="66" t="s">
        <v>4111</v>
      </c>
      <c r="B409">
        <v>0</v>
      </c>
    </row>
    <row r="410" spans="1:2" x14ac:dyDescent="0.25">
      <c r="A410" s="66" t="s">
        <v>4111</v>
      </c>
      <c r="B410">
        <v>-1</v>
      </c>
    </row>
    <row r="411" spans="1:2" x14ac:dyDescent="0.25">
      <c r="A411" s="66" t="s">
        <v>4111</v>
      </c>
      <c r="B411">
        <v>-1</v>
      </c>
    </row>
    <row r="412" spans="1:2" x14ac:dyDescent="0.25">
      <c r="A412" s="66" t="s">
        <v>4111</v>
      </c>
      <c r="B412">
        <v>0</v>
      </c>
    </row>
    <row r="413" spans="1:2" x14ac:dyDescent="0.25">
      <c r="A413" s="66" t="s">
        <v>4111</v>
      </c>
      <c r="B413">
        <v>0</v>
      </c>
    </row>
    <row r="414" spans="1:2" x14ac:dyDescent="0.25">
      <c r="A414" s="66" t="s">
        <v>4111</v>
      </c>
      <c r="B414">
        <v>-1</v>
      </c>
    </row>
    <row r="415" spans="1:2" x14ac:dyDescent="0.25">
      <c r="A415" s="66" t="s">
        <v>4111</v>
      </c>
      <c r="B415">
        <v>0</v>
      </c>
    </row>
    <row r="416" spans="1:2" x14ac:dyDescent="0.25">
      <c r="A416" s="66" t="s">
        <v>4111</v>
      </c>
      <c r="B416">
        <v>1</v>
      </c>
    </row>
    <row r="417" spans="1:2" x14ac:dyDescent="0.25">
      <c r="A417" s="66" t="s">
        <v>4111</v>
      </c>
      <c r="B417">
        <v>0</v>
      </c>
    </row>
    <row r="418" spans="1:2" x14ac:dyDescent="0.25">
      <c r="A418" s="66" t="s">
        <v>4111</v>
      </c>
      <c r="B418">
        <v>-1</v>
      </c>
    </row>
    <row r="419" spans="1:2" x14ac:dyDescent="0.25">
      <c r="A419" s="66" t="s">
        <v>4111</v>
      </c>
      <c r="B419">
        <v>0</v>
      </c>
    </row>
    <row r="420" spans="1:2" x14ac:dyDescent="0.25">
      <c r="A420" s="66" t="s">
        <v>4111</v>
      </c>
      <c r="B420">
        <v>0</v>
      </c>
    </row>
    <row r="421" spans="1:2" x14ac:dyDescent="0.25">
      <c r="A421" s="66" t="s">
        <v>4225</v>
      </c>
      <c r="B421">
        <v>-1</v>
      </c>
    </row>
    <row r="422" spans="1:2" x14ac:dyDescent="0.25">
      <c r="A422" s="66" t="s">
        <v>4225</v>
      </c>
      <c r="B422">
        <v>0</v>
      </c>
    </row>
    <row r="423" spans="1:2" x14ac:dyDescent="0.25">
      <c r="A423" s="66" t="s">
        <v>4225</v>
      </c>
      <c r="B423">
        <v>-1</v>
      </c>
    </row>
    <row r="424" spans="1:2" x14ac:dyDescent="0.25">
      <c r="A424" s="66" t="s">
        <v>4225</v>
      </c>
      <c r="B424">
        <v>1</v>
      </c>
    </row>
    <row r="425" spans="1:2" x14ac:dyDescent="0.25">
      <c r="A425" s="66" t="s">
        <v>4225</v>
      </c>
      <c r="B425">
        <v>1</v>
      </c>
    </row>
    <row r="426" spans="1:2" x14ac:dyDescent="0.25">
      <c r="A426" s="66" t="s">
        <v>4225</v>
      </c>
      <c r="B426">
        <v>-1</v>
      </c>
    </row>
    <row r="427" spans="1:2" x14ac:dyDescent="0.25">
      <c r="A427" s="66" t="s">
        <v>4225</v>
      </c>
      <c r="B427">
        <v>0</v>
      </c>
    </row>
    <row r="428" spans="1:2" x14ac:dyDescent="0.25">
      <c r="A428" s="66" t="s">
        <v>4225</v>
      </c>
      <c r="B428">
        <v>0</v>
      </c>
    </row>
    <row r="429" spans="1:2" x14ac:dyDescent="0.25">
      <c r="A429" s="66" t="s">
        <v>4225</v>
      </c>
      <c r="B429">
        <v>0</v>
      </c>
    </row>
    <row r="430" spans="1:2" x14ac:dyDescent="0.25">
      <c r="A430" s="66" t="s">
        <v>4225</v>
      </c>
      <c r="B430">
        <v>0</v>
      </c>
    </row>
    <row r="431" spans="1:2" x14ac:dyDescent="0.25">
      <c r="A431" s="66" t="s">
        <v>4225</v>
      </c>
      <c r="B431">
        <v>-1</v>
      </c>
    </row>
    <row r="432" spans="1:2" x14ac:dyDescent="0.25">
      <c r="A432" s="66" t="s">
        <v>4225</v>
      </c>
      <c r="B432">
        <v>0</v>
      </c>
    </row>
    <row r="433" spans="1:2" x14ac:dyDescent="0.25">
      <c r="A433" s="66" t="s">
        <v>3479</v>
      </c>
      <c r="B433">
        <v>0</v>
      </c>
    </row>
    <row r="434" spans="1:2" x14ac:dyDescent="0.25">
      <c r="A434" s="66" t="s">
        <v>3479</v>
      </c>
      <c r="B434">
        <v>-1</v>
      </c>
    </row>
    <row r="435" spans="1:2" x14ac:dyDescent="0.25">
      <c r="A435" s="66" t="s">
        <v>3479</v>
      </c>
      <c r="B435">
        <v>0</v>
      </c>
    </row>
    <row r="436" spans="1:2" x14ac:dyDescent="0.25">
      <c r="A436" s="66" t="s">
        <v>3479</v>
      </c>
      <c r="B436">
        <v>-1</v>
      </c>
    </row>
    <row r="437" spans="1:2" x14ac:dyDescent="0.25">
      <c r="A437" s="66" t="s">
        <v>3479</v>
      </c>
      <c r="B437">
        <v>-1</v>
      </c>
    </row>
    <row r="438" spans="1:2" x14ac:dyDescent="0.25">
      <c r="A438" s="66" t="s">
        <v>1167</v>
      </c>
      <c r="B438">
        <v>-1</v>
      </c>
    </row>
    <row r="439" spans="1:2" x14ac:dyDescent="0.25">
      <c r="A439" s="66" t="s">
        <v>1167</v>
      </c>
      <c r="B439">
        <v>1</v>
      </c>
    </row>
    <row r="440" spans="1:2" x14ac:dyDescent="0.25">
      <c r="A440" s="66" t="s">
        <v>1167</v>
      </c>
      <c r="B440">
        <v>1</v>
      </c>
    </row>
    <row r="441" spans="1:2" x14ac:dyDescent="0.25">
      <c r="A441" s="66" t="s">
        <v>1167</v>
      </c>
      <c r="B441">
        <v>-1</v>
      </c>
    </row>
    <row r="442" spans="1:2" x14ac:dyDescent="0.25">
      <c r="A442" s="66" t="s">
        <v>1167</v>
      </c>
      <c r="B442">
        <v>-1</v>
      </c>
    </row>
    <row r="443" spans="1:2" x14ac:dyDescent="0.25">
      <c r="A443" s="66" t="s">
        <v>1167</v>
      </c>
      <c r="B443">
        <v>-1</v>
      </c>
    </row>
    <row r="444" spans="1:2" x14ac:dyDescent="0.25">
      <c r="A444" s="66" t="s">
        <v>1167</v>
      </c>
      <c r="B444">
        <v>-1</v>
      </c>
    </row>
    <row r="445" spans="1:2" x14ac:dyDescent="0.25">
      <c r="A445" s="66" t="s">
        <v>1167</v>
      </c>
      <c r="B445">
        <v>-1</v>
      </c>
    </row>
    <row r="446" spans="1:2" x14ac:dyDescent="0.25">
      <c r="A446" s="66" t="s">
        <v>1167</v>
      </c>
      <c r="B446">
        <v>-1</v>
      </c>
    </row>
    <row r="447" spans="1:2" x14ac:dyDescent="0.25">
      <c r="A447" s="66" t="s">
        <v>1167</v>
      </c>
      <c r="B447">
        <v>-1</v>
      </c>
    </row>
    <row r="448" spans="1:2" x14ac:dyDescent="0.25">
      <c r="A448" s="66" t="s">
        <v>1167</v>
      </c>
      <c r="B448">
        <v>-1</v>
      </c>
    </row>
    <row r="449" spans="1:2" x14ac:dyDescent="0.25">
      <c r="A449" s="66" t="s">
        <v>1167</v>
      </c>
      <c r="B449">
        <v>-1</v>
      </c>
    </row>
    <row r="450" spans="1:2" x14ac:dyDescent="0.25">
      <c r="A450" s="66" t="s">
        <v>1167</v>
      </c>
      <c r="B450">
        <v>-1</v>
      </c>
    </row>
    <row r="451" spans="1:2" x14ac:dyDescent="0.25">
      <c r="A451" s="66" t="s">
        <v>1167</v>
      </c>
      <c r="B451">
        <v>1</v>
      </c>
    </row>
    <row r="452" spans="1:2" x14ac:dyDescent="0.25">
      <c r="A452" s="66" t="s">
        <v>1167</v>
      </c>
      <c r="B452">
        <v>0</v>
      </c>
    </row>
    <row r="453" spans="1:2" x14ac:dyDescent="0.25">
      <c r="A453" s="66" t="s">
        <v>1167</v>
      </c>
      <c r="B453">
        <v>0</v>
      </c>
    </row>
    <row r="454" spans="1:2" x14ac:dyDescent="0.25">
      <c r="A454" s="66" t="s">
        <v>1167</v>
      </c>
      <c r="B454">
        <v>0</v>
      </c>
    </row>
    <row r="455" spans="1:2" x14ac:dyDescent="0.25">
      <c r="A455" s="66" t="s">
        <v>1167</v>
      </c>
      <c r="B455">
        <v>0</v>
      </c>
    </row>
    <row r="456" spans="1:2" x14ac:dyDescent="0.25">
      <c r="A456" s="66" t="s">
        <v>1167</v>
      </c>
      <c r="B456">
        <v>0</v>
      </c>
    </row>
    <row r="457" spans="1:2" x14ac:dyDescent="0.25">
      <c r="A457" s="66" t="s">
        <v>1167</v>
      </c>
      <c r="B457">
        <v>1</v>
      </c>
    </row>
    <row r="458" spans="1:2" x14ac:dyDescent="0.25">
      <c r="A458" s="66" t="s">
        <v>1167</v>
      </c>
      <c r="B458">
        <v>1</v>
      </c>
    </row>
    <row r="459" spans="1:2" x14ac:dyDescent="0.25">
      <c r="A459" s="66" t="s">
        <v>1167</v>
      </c>
      <c r="B459">
        <v>1</v>
      </c>
    </row>
    <row r="460" spans="1:2" x14ac:dyDescent="0.25">
      <c r="A460" s="66" t="s">
        <v>1167</v>
      </c>
      <c r="B460">
        <v>-1</v>
      </c>
    </row>
    <row r="461" spans="1:2" x14ac:dyDescent="0.25">
      <c r="A461" s="66" t="s">
        <v>1167</v>
      </c>
      <c r="B461">
        <v>-1</v>
      </c>
    </row>
    <row r="462" spans="1:2" x14ac:dyDescent="0.25">
      <c r="A462" s="66" t="s">
        <v>1167</v>
      </c>
      <c r="B462">
        <v>-1</v>
      </c>
    </row>
    <row r="463" spans="1:2" x14ac:dyDescent="0.25">
      <c r="A463" s="66" t="s">
        <v>1167</v>
      </c>
      <c r="B463">
        <v>1</v>
      </c>
    </row>
    <row r="464" spans="1:2" x14ac:dyDescent="0.25">
      <c r="A464" s="66" t="s">
        <v>1167</v>
      </c>
      <c r="B464">
        <v>-1</v>
      </c>
    </row>
    <row r="465" spans="1:2" x14ac:dyDescent="0.25">
      <c r="A465" s="66" t="s">
        <v>1167</v>
      </c>
      <c r="B465">
        <v>1</v>
      </c>
    </row>
    <row r="466" spans="1:2" x14ac:dyDescent="0.25">
      <c r="A466" s="66" t="s">
        <v>1167</v>
      </c>
      <c r="B466">
        <v>1</v>
      </c>
    </row>
    <row r="467" spans="1:2" x14ac:dyDescent="0.25">
      <c r="A467" s="66" t="s">
        <v>1167</v>
      </c>
      <c r="B467">
        <v>1</v>
      </c>
    </row>
    <row r="468" spans="1:2" x14ac:dyDescent="0.25">
      <c r="A468" s="66" t="s">
        <v>1167</v>
      </c>
      <c r="B468">
        <v>1</v>
      </c>
    </row>
    <row r="469" spans="1:2" x14ac:dyDescent="0.25">
      <c r="A469" s="66" t="s">
        <v>1167</v>
      </c>
      <c r="B469">
        <v>1</v>
      </c>
    </row>
    <row r="470" spans="1:2" x14ac:dyDescent="0.25">
      <c r="A470" s="66" t="s">
        <v>1167</v>
      </c>
      <c r="B470">
        <v>1</v>
      </c>
    </row>
    <row r="471" spans="1:2" x14ac:dyDescent="0.25">
      <c r="A471" s="66" t="s">
        <v>1167</v>
      </c>
      <c r="B471">
        <v>1</v>
      </c>
    </row>
    <row r="472" spans="1:2" x14ac:dyDescent="0.25">
      <c r="A472" s="66" t="s">
        <v>1167</v>
      </c>
      <c r="B472">
        <v>1</v>
      </c>
    </row>
    <row r="473" spans="1:2" x14ac:dyDescent="0.25">
      <c r="A473" s="66" t="s">
        <v>1167</v>
      </c>
      <c r="B473">
        <v>1</v>
      </c>
    </row>
    <row r="474" spans="1:2" x14ac:dyDescent="0.25">
      <c r="A474" s="66" t="s">
        <v>1167</v>
      </c>
      <c r="B474">
        <v>1</v>
      </c>
    </row>
    <row r="475" spans="1:2" x14ac:dyDescent="0.25">
      <c r="A475" s="66" t="s">
        <v>1167</v>
      </c>
      <c r="B475">
        <v>-1</v>
      </c>
    </row>
    <row r="476" spans="1:2" x14ac:dyDescent="0.25">
      <c r="A476" s="66" t="s">
        <v>1167</v>
      </c>
      <c r="B476">
        <v>1</v>
      </c>
    </row>
    <row r="477" spans="1:2" x14ac:dyDescent="0.25">
      <c r="A477" s="66" t="s">
        <v>1167</v>
      </c>
      <c r="B477">
        <v>1</v>
      </c>
    </row>
    <row r="478" spans="1:2" x14ac:dyDescent="0.25">
      <c r="A478" s="66" t="s">
        <v>1167</v>
      </c>
      <c r="B478">
        <v>1</v>
      </c>
    </row>
    <row r="479" spans="1:2" x14ac:dyDescent="0.25">
      <c r="A479" s="66" t="s">
        <v>1167</v>
      </c>
      <c r="B479">
        <v>1</v>
      </c>
    </row>
    <row r="480" spans="1:2" x14ac:dyDescent="0.25">
      <c r="A480" s="66" t="s">
        <v>1167</v>
      </c>
      <c r="B480">
        <v>1</v>
      </c>
    </row>
    <row r="481" spans="1:2" x14ac:dyDescent="0.25">
      <c r="A481" s="66" t="s">
        <v>1167</v>
      </c>
      <c r="B481">
        <v>1</v>
      </c>
    </row>
    <row r="482" spans="1:2" x14ac:dyDescent="0.25">
      <c r="A482" s="66" t="s">
        <v>1167</v>
      </c>
      <c r="B482">
        <v>1</v>
      </c>
    </row>
    <row r="483" spans="1:2" x14ac:dyDescent="0.25">
      <c r="A483" s="66" t="s">
        <v>1167</v>
      </c>
      <c r="B483">
        <v>1</v>
      </c>
    </row>
    <row r="484" spans="1:2" x14ac:dyDescent="0.25">
      <c r="A484" s="66" t="s">
        <v>1167</v>
      </c>
      <c r="B484">
        <v>1</v>
      </c>
    </row>
    <row r="485" spans="1:2" x14ac:dyDescent="0.25">
      <c r="A485" s="66" t="s">
        <v>1167</v>
      </c>
      <c r="B485">
        <v>1</v>
      </c>
    </row>
    <row r="486" spans="1:2" x14ac:dyDescent="0.25">
      <c r="A486" s="66" t="s">
        <v>1167</v>
      </c>
      <c r="B486">
        <v>1</v>
      </c>
    </row>
    <row r="487" spans="1:2" x14ac:dyDescent="0.25">
      <c r="A487" s="66" t="s">
        <v>1167</v>
      </c>
      <c r="B487">
        <v>1</v>
      </c>
    </row>
    <row r="488" spans="1:2" x14ac:dyDescent="0.25">
      <c r="A488" s="66" t="s">
        <v>1167</v>
      </c>
      <c r="B488">
        <v>1</v>
      </c>
    </row>
    <row r="489" spans="1:2" x14ac:dyDescent="0.25">
      <c r="A489" s="66" t="s">
        <v>1167</v>
      </c>
      <c r="B489">
        <v>1</v>
      </c>
    </row>
    <row r="490" spans="1:2" x14ac:dyDescent="0.25">
      <c r="A490" s="66" t="s">
        <v>1167</v>
      </c>
      <c r="B490">
        <v>1</v>
      </c>
    </row>
    <row r="491" spans="1:2" x14ac:dyDescent="0.25">
      <c r="A491" s="66" t="s">
        <v>1167</v>
      </c>
      <c r="B491">
        <v>1</v>
      </c>
    </row>
    <row r="492" spans="1:2" x14ac:dyDescent="0.25">
      <c r="A492" s="66" t="s">
        <v>1167</v>
      </c>
      <c r="B492">
        <v>1</v>
      </c>
    </row>
    <row r="493" spans="1:2" x14ac:dyDescent="0.25">
      <c r="A493" s="66" t="s">
        <v>1167</v>
      </c>
      <c r="B493">
        <v>1</v>
      </c>
    </row>
    <row r="494" spans="1:2" x14ac:dyDescent="0.25">
      <c r="A494" s="66" t="s">
        <v>1167</v>
      </c>
      <c r="B494">
        <v>1</v>
      </c>
    </row>
    <row r="495" spans="1:2" x14ac:dyDescent="0.25">
      <c r="A495" s="66" t="s">
        <v>1167</v>
      </c>
      <c r="B495">
        <v>1</v>
      </c>
    </row>
    <row r="496" spans="1:2" x14ac:dyDescent="0.25">
      <c r="A496" s="66" t="s">
        <v>1167</v>
      </c>
      <c r="B496">
        <v>1</v>
      </c>
    </row>
    <row r="497" spans="1:2" x14ac:dyDescent="0.25">
      <c r="A497" s="66" t="s">
        <v>1167</v>
      </c>
      <c r="B497">
        <v>1</v>
      </c>
    </row>
    <row r="498" spans="1:2" x14ac:dyDescent="0.25">
      <c r="A498" s="66" t="s">
        <v>1167</v>
      </c>
      <c r="B498">
        <v>1</v>
      </c>
    </row>
    <row r="499" spans="1:2" x14ac:dyDescent="0.25">
      <c r="A499" s="66" t="s">
        <v>1167</v>
      </c>
      <c r="B499">
        <v>1</v>
      </c>
    </row>
    <row r="500" spans="1:2" x14ac:dyDescent="0.25">
      <c r="A500" s="66" t="s">
        <v>1167</v>
      </c>
      <c r="B500">
        <v>1</v>
      </c>
    </row>
    <row r="501" spans="1:2" x14ac:dyDescent="0.25">
      <c r="A501" s="66" t="s">
        <v>1167</v>
      </c>
      <c r="B501">
        <v>1</v>
      </c>
    </row>
    <row r="502" spans="1:2" x14ac:dyDescent="0.25">
      <c r="A502" s="66" t="s">
        <v>1167</v>
      </c>
      <c r="B502">
        <v>1</v>
      </c>
    </row>
    <row r="503" spans="1:2" x14ac:dyDescent="0.25">
      <c r="A503" s="66" t="s">
        <v>1167</v>
      </c>
      <c r="B503">
        <v>1</v>
      </c>
    </row>
    <row r="504" spans="1:2" x14ac:dyDescent="0.25">
      <c r="A504" s="66" t="s">
        <v>1167</v>
      </c>
      <c r="B504">
        <v>1</v>
      </c>
    </row>
    <row r="505" spans="1:2" x14ac:dyDescent="0.25">
      <c r="A505" s="66" t="s">
        <v>1167</v>
      </c>
      <c r="B505">
        <v>1</v>
      </c>
    </row>
    <row r="506" spans="1:2" x14ac:dyDescent="0.25">
      <c r="A506" s="66" t="s">
        <v>1167</v>
      </c>
      <c r="B506">
        <v>1</v>
      </c>
    </row>
    <row r="507" spans="1:2" x14ac:dyDescent="0.25">
      <c r="A507" s="66" t="s">
        <v>1167</v>
      </c>
      <c r="B507">
        <v>1</v>
      </c>
    </row>
    <row r="508" spans="1:2" x14ac:dyDescent="0.25">
      <c r="A508" s="66" t="s">
        <v>1167</v>
      </c>
      <c r="B508">
        <v>1</v>
      </c>
    </row>
    <row r="509" spans="1:2" x14ac:dyDescent="0.25">
      <c r="A509" s="66" t="s">
        <v>1167</v>
      </c>
      <c r="B509">
        <v>1</v>
      </c>
    </row>
    <row r="510" spans="1:2" x14ac:dyDescent="0.25">
      <c r="A510" s="66" t="s">
        <v>1167</v>
      </c>
      <c r="B510">
        <v>1</v>
      </c>
    </row>
    <row r="511" spans="1:2" x14ac:dyDescent="0.25">
      <c r="A511" s="66" t="s">
        <v>1167</v>
      </c>
      <c r="B511">
        <v>1</v>
      </c>
    </row>
    <row r="512" spans="1:2" x14ac:dyDescent="0.25">
      <c r="A512" s="66" t="s">
        <v>1167</v>
      </c>
      <c r="B512">
        <v>1</v>
      </c>
    </row>
    <row r="513" spans="1:2" x14ac:dyDescent="0.25">
      <c r="A513" s="66" t="s">
        <v>1167</v>
      </c>
      <c r="B513">
        <v>1</v>
      </c>
    </row>
    <row r="514" spans="1:2" x14ac:dyDescent="0.25">
      <c r="A514" s="66" t="s">
        <v>1167</v>
      </c>
      <c r="B514">
        <v>1</v>
      </c>
    </row>
    <row r="515" spans="1:2" x14ac:dyDescent="0.25">
      <c r="A515" s="66" t="s">
        <v>1167</v>
      </c>
      <c r="B515">
        <v>1</v>
      </c>
    </row>
    <row r="516" spans="1:2" x14ac:dyDescent="0.25">
      <c r="A516" s="66" t="s">
        <v>1167</v>
      </c>
      <c r="B516">
        <v>1</v>
      </c>
    </row>
    <row r="517" spans="1:2" x14ac:dyDescent="0.25">
      <c r="A517" s="66" t="s">
        <v>1167</v>
      </c>
      <c r="B517">
        <v>1</v>
      </c>
    </row>
    <row r="518" spans="1:2" x14ac:dyDescent="0.25">
      <c r="A518" s="66" t="s">
        <v>1167</v>
      </c>
      <c r="B518">
        <v>1</v>
      </c>
    </row>
    <row r="519" spans="1:2" x14ac:dyDescent="0.25">
      <c r="A519" s="66" t="s">
        <v>1167</v>
      </c>
      <c r="B519">
        <v>1</v>
      </c>
    </row>
    <row r="520" spans="1:2" x14ac:dyDescent="0.25">
      <c r="A520" s="66" t="s">
        <v>1167</v>
      </c>
      <c r="B520">
        <v>1</v>
      </c>
    </row>
    <row r="521" spans="1:2" x14ac:dyDescent="0.25">
      <c r="A521" s="66" t="s">
        <v>1167</v>
      </c>
      <c r="B521">
        <v>1</v>
      </c>
    </row>
    <row r="522" spans="1:2" x14ac:dyDescent="0.25">
      <c r="A522" s="66" t="s">
        <v>1167</v>
      </c>
      <c r="B522">
        <v>1</v>
      </c>
    </row>
    <row r="523" spans="1:2" x14ac:dyDescent="0.25">
      <c r="A523" s="66" t="s">
        <v>1167</v>
      </c>
      <c r="B523">
        <v>1</v>
      </c>
    </row>
    <row r="524" spans="1:2" x14ac:dyDescent="0.25">
      <c r="A524" s="66" t="s">
        <v>1167</v>
      </c>
      <c r="B524">
        <v>1</v>
      </c>
    </row>
    <row r="525" spans="1:2" x14ac:dyDescent="0.25">
      <c r="A525" s="66" t="s">
        <v>1167</v>
      </c>
      <c r="B525">
        <v>1</v>
      </c>
    </row>
    <row r="526" spans="1:2" x14ac:dyDescent="0.25">
      <c r="A526" s="66" t="s">
        <v>1167</v>
      </c>
      <c r="B526">
        <v>1</v>
      </c>
    </row>
    <row r="527" spans="1:2" x14ac:dyDescent="0.25">
      <c r="A527" s="66" t="s">
        <v>1167</v>
      </c>
      <c r="B527">
        <v>1</v>
      </c>
    </row>
    <row r="528" spans="1:2" x14ac:dyDescent="0.25">
      <c r="A528" s="66" t="s">
        <v>1167</v>
      </c>
      <c r="B528">
        <v>1</v>
      </c>
    </row>
    <row r="529" spans="1:2" x14ac:dyDescent="0.25">
      <c r="A529" s="66" t="s">
        <v>1167</v>
      </c>
      <c r="B529">
        <v>1</v>
      </c>
    </row>
    <row r="530" spans="1:2" x14ac:dyDescent="0.25">
      <c r="A530" s="66" t="s">
        <v>1167</v>
      </c>
      <c r="B530">
        <v>1</v>
      </c>
    </row>
    <row r="531" spans="1:2" x14ac:dyDescent="0.25">
      <c r="A531" s="66" t="s">
        <v>1167</v>
      </c>
      <c r="B531">
        <v>1</v>
      </c>
    </row>
    <row r="532" spans="1:2" x14ac:dyDescent="0.25">
      <c r="A532" s="66" t="s">
        <v>1167</v>
      </c>
      <c r="B532">
        <v>1</v>
      </c>
    </row>
    <row r="533" spans="1:2" x14ac:dyDescent="0.25">
      <c r="A533" s="66" t="s">
        <v>1167</v>
      </c>
      <c r="B533">
        <v>1</v>
      </c>
    </row>
    <row r="534" spans="1:2" x14ac:dyDescent="0.25">
      <c r="A534" s="66" t="s">
        <v>1167</v>
      </c>
      <c r="B534">
        <v>1</v>
      </c>
    </row>
    <row r="535" spans="1:2" x14ac:dyDescent="0.25">
      <c r="A535" s="66" t="s">
        <v>1167</v>
      </c>
      <c r="B535">
        <v>1</v>
      </c>
    </row>
    <row r="536" spans="1:2" x14ac:dyDescent="0.25">
      <c r="A536" s="66" t="s">
        <v>1167</v>
      </c>
      <c r="B536">
        <v>1</v>
      </c>
    </row>
    <row r="537" spans="1:2" x14ac:dyDescent="0.25">
      <c r="A537" s="66" t="s">
        <v>1167</v>
      </c>
      <c r="B537">
        <v>1</v>
      </c>
    </row>
    <row r="538" spans="1:2" x14ac:dyDescent="0.25">
      <c r="A538" s="66" t="s">
        <v>1167</v>
      </c>
      <c r="B538">
        <v>1</v>
      </c>
    </row>
    <row r="539" spans="1:2" x14ac:dyDescent="0.25">
      <c r="A539" s="66" t="s">
        <v>1167</v>
      </c>
      <c r="B539">
        <v>1</v>
      </c>
    </row>
    <row r="540" spans="1:2" x14ac:dyDescent="0.25">
      <c r="A540" s="66" t="s">
        <v>1167</v>
      </c>
      <c r="B540">
        <v>1</v>
      </c>
    </row>
    <row r="541" spans="1:2" x14ac:dyDescent="0.25">
      <c r="A541" s="66" t="s">
        <v>1167</v>
      </c>
      <c r="B541">
        <v>1</v>
      </c>
    </row>
    <row r="542" spans="1:2" x14ac:dyDescent="0.25">
      <c r="A542" s="66" t="s">
        <v>1167</v>
      </c>
      <c r="B542">
        <v>1</v>
      </c>
    </row>
    <row r="543" spans="1:2" x14ac:dyDescent="0.25">
      <c r="A543" s="66" t="s">
        <v>1167</v>
      </c>
      <c r="B543">
        <v>1</v>
      </c>
    </row>
    <row r="544" spans="1:2" x14ac:dyDescent="0.25">
      <c r="A544" s="66" t="s">
        <v>1167</v>
      </c>
      <c r="B544">
        <v>1</v>
      </c>
    </row>
    <row r="545" spans="1:2" x14ac:dyDescent="0.25">
      <c r="A545" s="66" t="s">
        <v>1167</v>
      </c>
      <c r="B545">
        <v>1</v>
      </c>
    </row>
    <row r="546" spans="1:2" x14ac:dyDescent="0.25">
      <c r="A546" s="66" t="s">
        <v>1167</v>
      </c>
      <c r="B546">
        <v>1</v>
      </c>
    </row>
    <row r="547" spans="1:2" x14ac:dyDescent="0.25">
      <c r="A547" s="66" t="s">
        <v>1167</v>
      </c>
      <c r="B547">
        <v>1</v>
      </c>
    </row>
    <row r="548" spans="1:2" x14ac:dyDescent="0.25">
      <c r="A548" s="66" t="s">
        <v>1167</v>
      </c>
      <c r="B548">
        <v>1</v>
      </c>
    </row>
    <row r="549" spans="1:2" x14ac:dyDescent="0.25">
      <c r="A549" s="66" t="s">
        <v>1167</v>
      </c>
      <c r="B549">
        <v>1</v>
      </c>
    </row>
    <row r="550" spans="1:2" x14ac:dyDescent="0.25">
      <c r="A550" s="66" t="s">
        <v>1167</v>
      </c>
      <c r="B550">
        <v>1</v>
      </c>
    </row>
    <row r="551" spans="1:2" x14ac:dyDescent="0.25">
      <c r="A551" s="66" t="s">
        <v>1167</v>
      </c>
      <c r="B551">
        <v>1</v>
      </c>
    </row>
    <row r="552" spans="1:2" x14ac:dyDescent="0.25">
      <c r="A552" s="66" t="s">
        <v>1167</v>
      </c>
      <c r="B552">
        <v>1</v>
      </c>
    </row>
    <row r="553" spans="1:2" x14ac:dyDescent="0.25">
      <c r="A553" s="66" t="s">
        <v>1167</v>
      </c>
      <c r="B553">
        <v>1</v>
      </c>
    </row>
    <row r="554" spans="1:2" x14ac:dyDescent="0.25">
      <c r="A554" s="66" t="s">
        <v>1167</v>
      </c>
      <c r="B554">
        <v>1</v>
      </c>
    </row>
    <row r="555" spans="1:2" x14ac:dyDescent="0.25">
      <c r="A555" s="66" t="s">
        <v>1167</v>
      </c>
      <c r="B555">
        <v>1</v>
      </c>
    </row>
    <row r="556" spans="1:2" x14ac:dyDescent="0.25">
      <c r="A556" s="66" t="s">
        <v>1167</v>
      </c>
      <c r="B556">
        <v>1</v>
      </c>
    </row>
    <row r="557" spans="1:2" x14ac:dyDescent="0.25">
      <c r="A557" s="66" t="s">
        <v>1167</v>
      </c>
      <c r="B557">
        <v>1</v>
      </c>
    </row>
    <row r="558" spans="1:2" x14ac:dyDescent="0.25">
      <c r="A558" s="66" t="s">
        <v>1167</v>
      </c>
      <c r="B558">
        <v>1</v>
      </c>
    </row>
    <row r="559" spans="1:2" x14ac:dyDescent="0.25">
      <c r="A559" s="66" t="s">
        <v>1167</v>
      </c>
      <c r="B559">
        <v>1</v>
      </c>
    </row>
    <row r="560" spans="1:2" x14ac:dyDescent="0.25">
      <c r="A560" s="66" t="s">
        <v>1167</v>
      </c>
      <c r="B560">
        <v>1</v>
      </c>
    </row>
    <row r="561" spans="1:2" x14ac:dyDescent="0.25">
      <c r="A561" s="66" t="s">
        <v>1167</v>
      </c>
      <c r="B561">
        <v>1</v>
      </c>
    </row>
    <row r="562" spans="1:2" x14ac:dyDescent="0.25">
      <c r="A562" s="66" t="s">
        <v>1167</v>
      </c>
      <c r="B562">
        <v>1</v>
      </c>
    </row>
    <row r="563" spans="1:2" x14ac:dyDescent="0.25">
      <c r="A563" s="66" t="s">
        <v>1167</v>
      </c>
      <c r="B563">
        <v>1</v>
      </c>
    </row>
    <row r="564" spans="1:2" x14ac:dyDescent="0.25">
      <c r="A564" s="66" t="s">
        <v>1167</v>
      </c>
      <c r="B564">
        <v>1</v>
      </c>
    </row>
    <row r="565" spans="1:2" x14ac:dyDescent="0.25">
      <c r="A565" s="66" t="s">
        <v>1167</v>
      </c>
      <c r="B565">
        <v>1</v>
      </c>
    </row>
    <row r="566" spans="1:2" x14ac:dyDescent="0.25">
      <c r="A566" s="66" t="s">
        <v>1167</v>
      </c>
      <c r="B566">
        <v>1</v>
      </c>
    </row>
    <row r="567" spans="1:2" x14ac:dyDescent="0.25">
      <c r="A567" s="66" t="s">
        <v>1167</v>
      </c>
      <c r="B567">
        <v>1</v>
      </c>
    </row>
    <row r="568" spans="1:2" x14ac:dyDescent="0.25">
      <c r="A568" s="66" t="s">
        <v>1167</v>
      </c>
      <c r="B568">
        <v>1</v>
      </c>
    </row>
    <row r="569" spans="1:2" x14ac:dyDescent="0.25">
      <c r="A569" s="66" t="s">
        <v>1167</v>
      </c>
      <c r="B569">
        <v>1</v>
      </c>
    </row>
    <row r="570" spans="1:2" x14ac:dyDescent="0.25">
      <c r="A570" s="66" t="s">
        <v>1167</v>
      </c>
      <c r="B570">
        <v>1</v>
      </c>
    </row>
    <row r="571" spans="1:2" x14ac:dyDescent="0.25">
      <c r="A571" s="66" t="s">
        <v>1167</v>
      </c>
      <c r="B571">
        <v>1</v>
      </c>
    </row>
    <row r="572" spans="1:2" x14ac:dyDescent="0.25">
      <c r="A572" s="66" t="s">
        <v>1167</v>
      </c>
      <c r="B572">
        <v>1</v>
      </c>
    </row>
    <row r="573" spans="1:2" x14ac:dyDescent="0.25">
      <c r="A573" s="66" t="s">
        <v>1167</v>
      </c>
      <c r="B573">
        <v>1</v>
      </c>
    </row>
    <row r="574" spans="1:2" x14ac:dyDescent="0.25">
      <c r="A574" s="66" t="s">
        <v>1167</v>
      </c>
      <c r="B574">
        <v>1</v>
      </c>
    </row>
    <row r="575" spans="1:2" x14ac:dyDescent="0.25">
      <c r="A575" s="66" t="s">
        <v>1167</v>
      </c>
      <c r="B575">
        <v>1</v>
      </c>
    </row>
    <row r="576" spans="1:2" x14ac:dyDescent="0.25">
      <c r="A576" s="66" t="s">
        <v>1167</v>
      </c>
      <c r="B576">
        <v>1</v>
      </c>
    </row>
    <row r="577" spans="1:2" x14ac:dyDescent="0.25">
      <c r="A577" s="66" t="s">
        <v>1167</v>
      </c>
      <c r="B577">
        <v>1</v>
      </c>
    </row>
    <row r="578" spans="1:2" x14ac:dyDescent="0.25">
      <c r="A578" s="66" t="s">
        <v>1167</v>
      </c>
      <c r="B578">
        <v>1</v>
      </c>
    </row>
    <row r="579" spans="1:2" x14ac:dyDescent="0.25">
      <c r="A579" s="66" t="s">
        <v>1167</v>
      </c>
      <c r="B579">
        <v>1</v>
      </c>
    </row>
    <row r="580" spans="1:2" x14ac:dyDescent="0.25">
      <c r="A580" s="66" t="s">
        <v>1167</v>
      </c>
      <c r="B580">
        <v>1</v>
      </c>
    </row>
    <row r="581" spans="1:2" x14ac:dyDescent="0.25">
      <c r="A581" s="66" t="s">
        <v>1167</v>
      </c>
      <c r="B581">
        <v>1</v>
      </c>
    </row>
    <row r="582" spans="1:2" x14ac:dyDescent="0.25">
      <c r="A582" s="66" t="s">
        <v>1167</v>
      </c>
      <c r="B582">
        <v>1</v>
      </c>
    </row>
    <row r="583" spans="1:2" x14ac:dyDescent="0.25">
      <c r="A583" s="66" t="s">
        <v>1167</v>
      </c>
      <c r="B583">
        <v>1</v>
      </c>
    </row>
    <row r="584" spans="1:2" x14ac:dyDescent="0.25">
      <c r="A584" s="66" t="s">
        <v>1167</v>
      </c>
      <c r="B584">
        <v>1</v>
      </c>
    </row>
    <row r="585" spans="1:2" x14ac:dyDescent="0.25">
      <c r="A585" s="66" t="s">
        <v>1167</v>
      </c>
      <c r="B585">
        <v>1</v>
      </c>
    </row>
    <row r="586" spans="1:2" x14ac:dyDescent="0.25">
      <c r="A586" s="66" t="s">
        <v>1167</v>
      </c>
      <c r="B586">
        <v>1</v>
      </c>
    </row>
    <row r="587" spans="1:2" x14ac:dyDescent="0.25">
      <c r="A587" s="66" t="s">
        <v>1167</v>
      </c>
      <c r="B587">
        <v>1</v>
      </c>
    </row>
    <row r="588" spans="1:2" x14ac:dyDescent="0.25">
      <c r="A588" s="66" t="s">
        <v>1167</v>
      </c>
      <c r="B588">
        <v>1</v>
      </c>
    </row>
    <row r="589" spans="1:2" x14ac:dyDescent="0.25">
      <c r="A589" s="66" t="s">
        <v>1167</v>
      </c>
      <c r="B589">
        <v>1</v>
      </c>
    </row>
    <row r="590" spans="1:2" x14ac:dyDescent="0.25">
      <c r="A590" s="66" t="s">
        <v>1167</v>
      </c>
      <c r="B590">
        <v>1</v>
      </c>
    </row>
    <row r="591" spans="1:2" x14ac:dyDescent="0.25">
      <c r="A591" s="66" t="s">
        <v>1167</v>
      </c>
      <c r="B591">
        <v>1</v>
      </c>
    </row>
    <row r="592" spans="1:2" x14ac:dyDescent="0.25">
      <c r="A592" s="66" t="s">
        <v>1167</v>
      </c>
      <c r="B592">
        <v>1</v>
      </c>
    </row>
    <row r="593" spans="1:2" x14ac:dyDescent="0.25">
      <c r="A593" s="66" t="s">
        <v>1167</v>
      </c>
      <c r="B593">
        <v>-1</v>
      </c>
    </row>
    <row r="594" spans="1:2" x14ac:dyDescent="0.25">
      <c r="A594" s="66" t="s">
        <v>1167</v>
      </c>
      <c r="B594">
        <v>1</v>
      </c>
    </row>
    <row r="595" spans="1:2" x14ac:dyDescent="0.25">
      <c r="A595" s="66" t="s">
        <v>1167</v>
      </c>
      <c r="B595">
        <v>1</v>
      </c>
    </row>
    <row r="596" spans="1:2" x14ac:dyDescent="0.25">
      <c r="A596" s="66" t="s">
        <v>1167</v>
      </c>
      <c r="B596">
        <v>1</v>
      </c>
    </row>
    <row r="597" spans="1:2" x14ac:dyDescent="0.25">
      <c r="A597" s="66" t="s">
        <v>1167</v>
      </c>
      <c r="B597">
        <v>1</v>
      </c>
    </row>
    <row r="598" spans="1:2" x14ac:dyDescent="0.25">
      <c r="A598" s="66" t="s">
        <v>1167</v>
      </c>
      <c r="B598">
        <v>1</v>
      </c>
    </row>
    <row r="599" spans="1:2" x14ac:dyDescent="0.25">
      <c r="A599" s="66" t="s">
        <v>1167</v>
      </c>
      <c r="B599">
        <v>1</v>
      </c>
    </row>
    <row r="600" spans="1:2" x14ac:dyDescent="0.25">
      <c r="A600" s="66" t="s">
        <v>1167</v>
      </c>
      <c r="B600">
        <v>1</v>
      </c>
    </row>
    <row r="601" spans="1:2" x14ac:dyDescent="0.25">
      <c r="A601" s="66" t="s">
        <v>1167</v>
      </c>
      <c r="B601">
        <v>1</v>
      </c>
    </row>
    <row r="602" spans="1:2" x14ac:dyDescent="0.25">
      <c r="A602" s="66" t="s">
        <v>1167</v>
      </c>
      <c r="B602">
        <v>1</v>
      </c>
    </row>
    <row r="603" spans="1:2" x14ac:dyDescent="0.25">
      <c r="A603" s="66" t="s">
        <v>1167</v>
      </c>
      <c r="B603">
        <v>1</v>
      </c>
    </row>
    <row r="604" spans="1:2" x14ac:dyDescent="0.25">
      <c r="A604" s="66" t="s">
        <v>1167</v>
      </c>
      <c r="B604">
        <v>1</v>
      </c>
    </row>
    <row r="605" spans="1:2" x14ac:dyDescent="0.25">
      <c r="A605" s="66" t="s">
        <v>1167</v>
      </c>
      <c r="B605">
        <v>1</v>
      </c>
    </row>
    <row r="606" spans="1:2" x14ac:dyDescent="0.25">
      <c r="A606" s="66" t="s">
        <v>1167</v>
      </c>
      <c r="B606">
        <v>1</v>
      </c>
    </row>
    <row r="607" spans="1:2" x14ac:dyDescent="0.25">
      <c r="A607" s="66" t="s">
        <v>1167</v>
      </c>
      <c r="B607">
        <v>1</v>
      </c>
    </row>
    <row r="608" spans="1:2" x14ac:dyDescent="0.25">
      <c r="A608" s="66" t="s">
        <v>1167</v>
      </c>
      <c r="B608">
        <v>1</v>
      </c>
    </row>
    <row r="609" spans="1:2" x14ac:dyDescent="0.25">
      <c r="A609" s="66" t="s">
        <v>1167</v>
      </c>
      <c r="B609">
        <v>1</v>
      </c>
    </row>
    <row r="610" spans="1:2" x14ac:dyDescent="0.25">
      <c r="A610" s="66" t="s">
        <v>1167</v>
      </c>
      <c r="B610">
        <v>1</v>
      </c>
    </row>
    <row r="611" spans="1:2" x14ac:dyDescent="0.25">
      <c r="A611" s="66" t="s">
        <v>1167</v>
      </c>
      <c r="B611">
        <v>1</v>
      </c>
    </row>
    <row r="612" spans="1:2" x14ac:dyDescent="0.25">
      <c r="A612" s="66" t="s">
        <v>1167</v>
      </c>
      <c r="B612">
        <v>-1</v>
      </c>
    </row>
    <row r="613" spans="1:2" x14ac:dyDescent="0.25">
      <c r="A613" s="66" t="s">
        <v>1167</v>
      </c>
      <c r="B613">
        <v>1</v>
      </c>
    </row>
    <row r="614" spans="1:2" x14ac:dyDescent="0.25">
      <c r="A614" s="66" t="s">
        <v>1167</v>
      </c>
      <c r="B614">
        <v>-1</v>
      </c>
    </row>
    <row r="615" spans="1:2" x14ac:dyDescent="0.25">
      <c r="A615" s="66" t="s">
        <v>1167</v>
      </c>
      <c r="B615">
        <v>1</v>
      </c>
    </row>
    <row r="616" spans="1:2" x14ac:dyDescent="0.25">
      <c r="A616" s="66" t="s">
        <v>1167</v>
      </c>
      <c r="B616">
        <v>1</v>
      </c>
    </row>
    <row r="617" spans="1:2" x14ac:dyDescent="0.25">
      <c r="A617" s="66" t="s">
        <v>1167</v>
      </c>
      <c r="B617">
        <v>0</v>
      </c>
    </row>
    <row r="618" spans="1:2" x14ac:dyDescent="0.25">
      <c r="A618" s="66" t="s">
        <v>1167</v>
      </c>
      <c r="B618">
        <v>1</v>
      </c>
    </row>
    <row r="619" spans="1:2" x14ac:dyDescent="0.25">
      <c r="A619" s="66" t="s">
        <v>1167</v>
      </c>
      <c r="B619">
        <v>1</v>
      </c>
    </row>
    <row r="620" spans="1:2" x14ac:dyDescent="0.25">
      <c r="A620" s="66" t="s">
        <v>1167</v>
      </c>
      <c r="B620">
        <v>1</v>
      </c>
    </row>
    <row r="621" spans="1:2" x14ac:dyDescent="0.25">
      <c r="A621" s="66" t="s">
        <v>1167</v>
      </c>
      <c r="B621">
        <v>1</v>
      </c>
    </row>
    <row r="622" spans="1:2" x14ac:dyDescent="0.25">
      <c r="A622" s="66" t="s">
        <v>1167</v>
      </c>
      <c r="B622">
        <v>1</v>
      </c>
    </row>
    <row r="623" spans="1:2" x14ac:dyDescent="0.25">
      <c r="A623" s="66" t="s">
        <v>1167</v>
      </c>
      <c r="B623">
        <v>1</v>
      </c>
    </row>
    <row r="624" spans="1:2" x14ac:dyDescent="0.25">
      <c r="A624" s="66" t="s">
        <v>1167</v>
      </c>
      <c r="B624">
        <v>1</v>
      </c>
    </row>
    <row r="625" spans="1:2" x14ac:dyDescent="0.25">
      <c r="A625" s="66" t="s">
        <v>1167</v>
      </c>
      <c r="B625">
        <v>1</v>
      </c>
    </row>
    <row r="626" spans="1:2" x14ac:dyDescent="0.25">
      <c r="A626" s="66" t="s">
        <v>1167</v>
      </c>
      <c r="B626">
        <v>1</v>
      </c>
    </row>
    <row r="627" spans="1:2" x14ac:dyDescent="0.25">
      <c r="A627" s="66" t="s">
        <v>1167</v>
      </c>
      <c r="B627">
        <v>1</v>
      </c>
    </row>
    <row r="628" spans="1:2" x14ac:dyDescent="0.25">
      <c r="A628" s="66" t="s">
        <v>1167</v>
      </c>
      <c r="B628">
        <v>1</v>
      </c>
    </row>
    <row r="629" spans="1:2" x14ac:dyDescent="0.25">
      <c r="A629" s="66" t="s">
        <v>1167</v>
      </c>
      <c r="B629">
        <v>1</v>
      </c>
    </row>
    <row r="630" spans="1:2" x14ac:dyDescent="0.25">
      <c r="A630" s="66" t="s">
        <v>1167</v>
      </c>
      <c r="B630">
        <v>1</v>
      </c>
    </row>
    <row r="631" spans="1:2" x14ac:dyDescent="0.25">
      <c r="A631" s="66" t="s">
        <v>1167</v>
      </c>
      <c r="B631">
        <v>1</v>
      </c>
    </row>
    <row r="632" spans="1:2" x14ac:dyDescent="0.25">
      <c r="A632" s="66" t="s">
        <v>1167</v>
      </c>
      <c r="B632">
        <v>1</v>
      </c>
    </row>
    <row r="633" spans="1:2" x14ac:dyDescent="0.25">
      <c r="A633" s="66" t="s">
        <v>1167</v>
      </c>
      <c r="B633">
        <v>1</v>
      </c>
    </row>
    <row r="634" spans="1:2" x14ac:dyDescent="0.25">
      <c r="A634" s="66" t="s">
        <v>1167</v>
      </c>
      <c r="B634">
        <v>1</v>
      </c>
    </row>
    <row r="635" spans="1:2" x14ac:dyDescent="0.25">
      <c r="A635" s="66" t="s">
        <v>1167</v>
      </c>
      <c r="B635">
        <v>1</v>
      </c>
    </row>
    <row r="636" spans="1:2" x14ac:dyDescent="0.25">
      <c r="A636" s="66" t="s">
        <v>1167</v>
      </c>
      <c r="B636">
        <v>1</v>
      </c>
    </row>
    <row r="637" spans="1:2" x14ac:dyDescent="0.25">
      <c r="A637" s="66" t="s">
        <v>1167</v>
      </c>
      <c r="B637">
        <v>1</v>
      </c>
    </row>
    <row r="638" spans="1:2" x14ac:dyDescent="0.25">
      <c r="A638" s="66" t="s">
        <v>1167</v>
      </c>
      <c r="B638">
        <v>1</v>
      </c>
    </row>
    <row r="639" spans="1:2" x14ac:dyDescent="0.25">
      <c r="A639" s="66" t="s">
        <v>1167</v>
      </c>
      <c r="B639">
        <v>1</v>
      </c>
    </row>
    <row r="640" spans="1:2" x14ac:dyDescent="0.25">
      <c r="A640" s="66" t="s">
        <v>1167</v>
      </c>
      <c r="B640">
        <v>1</v>
      </c>
    </row>
    <row r="641" spans="1:2" x14ac:dyDescent="0.25">
      <c r="A641" s="66" t="s">
        <v>1167</v>
      </c>
      <c r="B641">
        <v>1</v>
      </c>
    </row>
    <row r="642" spans="1:2" x14ac:dyDescent="0.25">
      <c r="A642" s="66" t="s">
        <v>1167</v>
      </c>
      <c r="B642">
        <v>1</v>
      </c>
    </row>
    <row r="643" spans="1:2" x14ac:dyDescent="0.25">
      <c r="A643" s="66" t="s">
        <v>1167</v>
      </c>
      <c r="B643">
        <v>1</v>
      </c>
    </row>
    <row r="644" spans="1:2" x14ac:dyDescent="0.25">
      <c r="A644" s="66" t="s">
        <v>1167</v>
      </c>
      <c r="B644">
        <v>1</v>
      </c>
    </row>
    <row r="645" spans="1:2" x14ac:dyDescent="0.25">
      <c r="A645" s="66" t="s">
        <v>1167</v>
      </c>
      <c r="B645">
        <v>1</v>
      </c>
    </row>
    <row r="646" spans="1:2" x14ac:dyDescent="0.25">
      <c r="A646" s="66" t="s">
        <v>1167</v>
      </c>
      <c r="B646">
        <v>1</v>
      </c>
    </row>
    <row r="647" spans="1:2" x14ac:dyDescent="0.25">
      <c r="A647" s="66" t="s">
        <v>1167</v>
      </c>
      <c r="B647">
        <v>1</v>
      </c>
    </row>
    <row r="648" spans="1:2" x14ac:dyDescent="0.25">
      <c r="A648" s="66" t="s">
        <v>1167</v>
      </c>
      <c r="B648">
        <v>1</v>
      </c>
    </row>
    <row r="649" spans="1:2" x14ac:dyDescent="0.25">
      <c r="A649" s="66" t="s">
        <v>1167</v>
      </c>
      <c r="B649">
        <v>0</v>
      </c>
    </row>
    <row r="650" spans="1:2" x14ac:dyDescent="0.25">
      <c r="A650" s="66" t="s">
        <v>1167</v>
      </c>
      <c r="B650">
        <v>1</v>
      </c>
    </row>
    <row r="651" spans="1:2" x14ac:dyDescent="0.25">
      <c r="A651" s="66" t="s">
        <v>1167</v>
      </c>
      <c r="B651">
        <v>1</v>
      </c>
    </row>
    <row r="652" spans="1:2" x14ac:dyDescent="0.25">
      <c r="A652" s="66" t="s">
        <v>1167</v>
      </c>
      <c r="B652">
        <v>-1</v>
      </c>
    </row>
    <row r="653" spans="1:2" x14ac:dyDescent="0.25">
      <c r="A653" s="66" t="s">
        <v>1167</v>
      </c>
      <c r="B653">
        <v>-1</v>
      </c>
    </row>
    <row r="654" spans="1:2" x14ac:dyDescent="0.25">
      <c r="A654" s="66" t="s">
        <v>1167</v>
      </c>
      <c r="B654">
        <v>1</v>
      </c>
    </row>
    <row r="655" spans="1:2" x14ac:dyDescent="0.25">
      <c r="A655" s="66" t="s">
        <v>1167</v>
      </c>
      <c r="B655">
        <v>1</v>
      </c>
    </row>
    <row r="656" spans="1:2" x14ac:dyDescent="0.25">
      <c r="A656" s="66" t="s">
        <v>1167</v>
      </c>
      <c r="B656">
        <v>1</v>
      </c>
    </row>
    <row r="657" spans="1:2" x14ac:dyDescent="0.25">
      <c r="A657" s="66" t="s">
        <v>1167</v>
      </c>
      <c r="B657">
        <v>1</v>
      </c>
    </row>
    <row r="658" spans="1:2" x14ac:dyDescent="0.25">
      <c r="A658" s="66" t="s">
        <v>1167</v>
      </c>
      <c r="B658">
        <v>1</v>
      </c>
    </row>
    <row r="659" spans="1:2" x14ac:dyDescent="0.25">
      <c r="A659" s="66" t="s">
        <v>1167</v>
      </c>
      <c r="B659">
        <v>1</v>
      </c>
    </row>
    <row r="660" spans="1:2" x14ac:dyDescent="0.25">
      <c r="A660" s="66" t="s">
        <v>1167</v>
      </c>
      <c r="B660">
        <v>1</v>
      </c>
    </row>
    <row r="661" spans="1:2" x14ac:dyDescent="0.25">
      <c r="A661" s="66" t="s">
        <v>1167</v>
      </c>
      <c r="B661">
        <v>1</v>
      </c>
    </row>
    <row r="662" spans="1:2" x14ac:dyDescent="0.25">
      <c r="A662" s="66" t="s">
        <v>1167</v>
      </c>
      <c r="B662">
        <v>1</v>
      </c>
    </row>
    <row r="663" spans="1:2" x14ac:dyDescent="0.25">
      <c r="A663" s="66" t="s">
        <v>1167</v>
      </c>
      <c r="B663">
        <v>1</v>
      </c>
    </row>
    <row r="664" spans="1:2" x14ac:dyDescent="0.25">
      <c r="A664" s="66" t="s">
        <v>1167</v>
      </c>
      <c r="B664">
        <v>1</v>
      </c>
    </row>
    <row r="665" spans="1:2" x14ac:dyDescent="0.25">
      <c r="A665" s="66" t="s">
        <v>1167</v>
      </c>
      <c r="B665">
        <v>1</v>
      </c>
    </row>
    <row r="666" spans="1:2" x14ac:dyDescent="0.25">
      <c r="A666" s="66" t="s">
        <v>1167</v>
      </c>
      <c r="B666">
        <v>0</v>
      </c>
    </row>
    <row r="667" spans="1:2" x14ac:dyDescent="0.25">
      <c r="A667" s="66" t="s">
        <v>1167</v>
      </c>
      <c r="B667">
        <v>0</v>
      </c>
    </row>
    <row r="668" spans="1:2" x14ac:dyDescent="0.25">
      <c r="A668" s="66" t="s">
        <v>1167</v>
      </c>
      <c r="B668">
        <v>0</v>
      </c>
    </row>
    <row r="669" spans="1:2" x14ac:dyDescent="0.25">
      <c r="A669" s="66" t="s">
        <v>1167</v>
      </c>
      <c r="B669">
        <v>-1</v>
      </c>
    </row>
    <row r="670" spans="1:2" x14ac:dyDescent="0.25">
      <c r="A670" s="66" t="s">
        <v>1167</v>
      </c>
      <c r="B670">
        <v>-1</v>
      </c>
    </row>
    <row r="671" spans="1:2" x14ac:dyDescent="0.25">
      <c r="A671" s="66" t="s">
        <v>1167</v>
      </c>
      <c r="B671">
        <v>1</v>
      </c>
    </row>
    <row r="672" spans="1:2" x14ac:dyDescent="0.25">
      <c r="A672" s="66" t="s">
        <v>1167</v>
      </c>
      <c r="B672">
        <v>1</v>
      </c>
    </row>
    <row r="673" spans="1:2" x14ac:dyDescent="0.25">
      <c r="A673" s="66" t="s">
        <v>1167</v>
      </c>
      <c r="B673">
        <v>1</v>
      </c>
    </row>
    <row r="674" spans="1:2" x14ac:dyDescent="0.25">
      <c r="A674" s="66" t="s">
        <v>1167</v>
      </c>
      <c r="B674">
        <v>1</v>
      </c>
    </row>
    <row r="675" spans="1:2" x14ac:dyDescent="0.25">
      <c r="A675" s="66" t="s">
        <v>1167</v>
      </c>
      <c r="B675">
        <v>1</v>
      </c>
    </row>
    <row r="676" spans="1:2" x14ac:dyDescent="0.25">
      <c r="A676" s="66" t="s">
        <v>1167</v>
      </c>
      <c r="B676">
        <v>1</v>
      </c>
    </row>
    <row r="677" spans="1:2" x14ac:dyDescent="0.25">
      <c r="A677" s="66" t="s">
        <v>1167</v>
      </c>
      <c r="B677">
        <v>1</v>
      </c>
    </row>
    <row r="678" spans="1:2" x14ac:dyDescent="0.25">
      <c r="A678" s="66" t="s">
        <v>1167</v>
      </c>
      <c r="B678">
        <v>1</v>
      </c>
    </row>
    <row r="679" spans="1:2" x14ac:dyDescent="0.25">
      <c r="A679" s="66" t="s">
        <v>1167</v>
      </c>
      <c r="B679">
        <v>1</v>
      </c>
    </row>
    <row r="680" spans="1:2" x14ac:dyDescent="0.25">
      <c r="A680" s="66" t="s">
        <v>1167</v>
      </c>
      <c r="B680">
        <v>1</v>
      </c>
    </row>
    <row r="681" spans="1:2" x14ac:dyDescent="0.25">
      <c r="A681" s="66" t="s">
        <v>1167</v>
      </c>
      <c r="B681">
        <v>0</v>
      </c>
    </row>
    <row r="682" spans="1:2" x14ac:dyDescent="0.25">
      <c r="A682" s="66" t="s">
        <v>1167</v>
      </c>
      <c r="B682">
        <v>0</v>
      </c>
    </row>
    <row r="683" spans="1:2" x14ac:dyDescent="0.25">
      <c r="A683" s="66" t="s">
        <v>1167</v>
      </c>
      <c r="B683">
        <v>0</v>
      </c>
    </row>
    <row r="684" spans="1:2" x14ac:dyDescent="0.25">
      <c r="A684" s="66" t="s">
        <v>1167</v>
      </c>
      <c r="B684">
        <v>0</v>
      </c>
    </row>
    <row r="685" spans="1:2" x14ac:dyDescent="0.25">
      <c r="A685" s="66" t="s">
        <v>1167</v>
      </c>
      <c r="B685">
        <v>0</v>
      </c>
    </row>
    <row r="686" spans="1:2" x14ac:dyDescent="0.25">
      <c r="A686" s="66" t="s">
        <v>1167</v>
      </c>
      <c r="B686">
        <v>0</v>
      </c>
    </row>
    <row r="687" spans="1:2" x14ac:dyDescent="0.25">
      <c r="A687" s="66" t="s">
        <v>1167</v>
      </c>
      <c r="B687">
        <v>0</v>
      </c>
    </row>
    <row r="688" spans="1:2" x14ac:dyDescent="0.25">
      <c r="A688" s="66" t="s">
        <v>1167</v>
      </c>
      <c r="B688">
        <v>0</v>
      </c>
    </row>
    <row r="689" spans="1:2" x14ac:dyDescent="0.25">
      <c r="A689" s="66" t="s">
        <v>1167</v>
      </c>
      <c r="B689">
        <v>0</v>
      </c>
    </row>
    <row r="690" spans="1:2" x14ac:dyDescent="0.25">
      <c r="A690" s="66" t="s">
        <v>1167</v>
      </c>
      <c r="B690">
        <v>0</v>
      </c>
    </row>
    <row r="691" spans="1:2" x14ac:dyDescent="0.25">
      <c r="A691" s="66" t="s">
        <v>1167</v>
      </c>
      <c r="B691">
        <v>0</v>
      </c>
    </row>
    <row r="692" spans="1:2" x14ac:dyDescent="0.25">
      <c r="A692" s="66" t="s">
        <v>1167</v>
      </c>
      <c r="B692">
        <v>0</v>
      </c>
    </row>
    <row r="693" spans="1:2" x14ac:dyDescent="0.25">
      <c r="A693" s="66" t="s">
        <v>1167</v>
      </c>
      <c r="B693">
        <v>0</v>
      </c>
    </row>
    <row r="694" spans="1:2" x14ac:dyDescent="0.25">
      <c r="A694" s="66" t="s">
        <v>1167</v>
      </c>
      <c r="B694">
        <v>0</v>
      </c>
    </row>
    <row r="695" spans="1:2" x14ac:dyDescent="0.25">
      <c r="A695" s="66" t="s">
        <v>1167</v>
      </c>
      <c r="B695">
        <v>0</v>
      </c>
    </row>
    <row r="696" spans="1:2" x14ac:dyDescent="0.25">
      <c r="A696" s="66" t="s">
        <v>1167</v>
      </c>
      <c r="B696">
        <v>0</v>
      </c>
    </row>
    <row r="697" spans="1:2" x14ac:dyDescent="0.25">
      <c r="A697" s="66" t="s">
        <v>1167</v>
      </c>
      <c r="B697">
        <v>0</v>
      </c>
    </row>
    <row r="698" spans="1:2" x14ac:dyDescent="0.25">
      <c r="A698" s="66" t="s">
        <v>1167</v>
      </c>
      <c r="B698">
        <v>-1</v>
      </c>
    </row>
    <row r="699" spans="1:2" x14ac:dyDescent="0.25">
      <c r="A699" s="66" t="s">
        <v>1167</v>
      </c>
      <c r="B699">
        <v>-1</v>
      </c>
    </row>
    <row r="700" spans="1:2" x14ac:dyDescent="0.25">
      <c r="A700" s="66" t="s">
        <v>1167</v>
      </c>
      <c r="B700">
        <v>0</v>
      </c>
    </row>
    <row r="701" spans="1:2" x14ac:dyDescent="0.25">
      <c r="A701" s="66" t="s">
        <v>1167</v>
      </c>
      <c r="B701">
        <v>1</v>
      </c>
    </row>
    <row r="702" spans="1:2" x14ac:dyDescent="0.25">
      <c r="A702" s="66" t="s">
        <v>1167</v>
      </c>
      <c r="B702">
        <v>0</v>
      </c>
    </row>
    <row r="703" spans="1:2" x14ac:dyDescent="0.25">
      <c r="A703" s="66" t="s">
        <v>1167</v>
      </c>
      <c r="B703">
        <v>0</v>
      </c>
    </row>
    <row r="704" spans="1:2" x14ac:dyDescent="0.25">
      <c r="A704" s="66" t="s">
        <v>1167</v>
      </c>
      <c r="B704">
        <v>0</v>
      </c>
    </row>
    <row r="705" spans="1:2" x14ac:dyDescent="0.25">
      <c r="A705" s="66" t="s">
        <v>1167</v>
      </c>
      <c r="B705">
        <v>0</v>
      </c>
    </row>
    <row r="706" spans="1:2" x14ac:dyDescent="0.25">
      <c r="A706" s="66" t="s">
        <v>1167</v>
      </c>
      <c r="B706">
        <v>0</v>
      </c>
    </row>
    <row r="707" spans="1:2" x14ac:dyDescent="0.25">
      <c r="A707" s="66" t="s">
        <v>1167</v>
      </c>
      <c r="B707">
        <v>1</v>
      </c>
    </row>
    <row r="708" spans="1:2" x14ac:dyDescent="0.25">
      <c r="A708" s="66" t="s">
        <v>1167</v>
      </c>
      <c r="B708">
        <v>0</v>
      </c>
    </row>
    <row r="709" spans="1:2" x14ac:dyDescent="0.25">
      <c r="A709" s="66" t="s">
        <v>1167</v>
      </c>
      <c r="B709">
        <v>0</v>
      </c>
    </row>
    <row r="710" spans="1:2" x14ac:dyDescent="0.25">
      <c r="A710" s="66" t="s">
        <v>1167</v>
      </c>
      <c r="B710">
        <v>0</v>
      </c>
    </row>
    <row r="711" spans="1:2" x14ac:dyDescent="0.25">
      <c r="A711" s="66" t="s">
        <v>1167</v>
      </c>
      <c r="B711">
        <v>0</v>
      </c>
    </row>
    <row r="712" spans="1:2" x14ac:dyDescent="0.25">
      <c r="A712" s="66" t="s">
        <v>1167</v>
      </c>
      <c r="B712">
        <v>0</v>
      </c>
    </row>
    <row r="713" spans="1:2" x14ac:dyDescent="0.25">
      <c r="A713" s="66" t="s">
        <v>1167</v>
      </c>
      <c r="B713">
        <v>0</v>
      </c>
    </row>
    <row r="714" spans="1:2" x14ac:dyDescent="0.25">
      <c r="A714" s="66" t="s">
        <v>1167</v>
      </c>
      <c r="B714">
        <v>0</v>
      </c>
    </row>
    <row r="715" spans="1:2" x14ac:dyDescent="0.25">
      <c r="A715" s="66" t="s">
        <v>1167</v>
      </c>
      <c r="B715">
        <v>0</v>
      </c>
    </row>
    <row r="716" spans="1:2" x14ac:dyDescent="0.25">
      <c r="A716" s="66" t="s">
        <v>1167</v>
      </c>
      <c r="B716">
        <v>0</v>
      </c>
    </row>
    <row r="717" spans="1:2" x14ac:dyDescent="0.25">
      <c r="A717" s="66" t="s">
        <v>1167</v>
      </c>
      <c r="B717">
        <v>0</v>
      </c>
    </row>
    <row r="718" spans="1:2" x14ac:dyDescent="0.25">
      <c r="A718" s="66" t="s">
        <v>1167</v>
      </c>
      <c r="B718">
        <v>0</v>
      </c>
    </row>
    <row r="719" spans="1:2" x14ac:dyDescent="0.25">
      <c r="A719" s="66" t="s">
        <v>1167</v>
      </c>
      <c r="B719">
        <v>0</v>
      </c>
    </row>
    <row r="720" spans="1:2" x14ac:dyDescent="0.25">
      <c r="A720" s="66" t="s">
        <v>1167</v>
      </c>
      <c r="B720">
        <v>0</v>
      </c>
    </row>
    <row r="721" spans="1:2" x14ac:dyDescent="0.25">
      <c r="A721" s="66" t="s">
        <v>1167</v>
      </c>
      <c r="B721">
        <v>0</v>
      </c>
    </row>
    <row r="722" spans="1:2" x14ac:dyDescent="0.25">
      <c r="A722" s="66" t="s">
        <v>1167</v>
      </c>
      <c r="B722">
        <v>0</v>
      </c>
    </row>
    <row r="723" spans="1:2" x14ac:dyDescent="0.25">
      <c r="A723" s="66" t="s">
        <v>1167</v>
      </c>
      <c r="B723">
        <v>0</v>
      </c>
    </row>
    <row r="724" spans="1:2" x14ac:dyDescent="0.25">
      <c r="A724" s="66" t="s">
        <v>1167</v>
      </c>
      <c r="B724">
        <v>0</v>
      </c>
    </row>
    <row r="725" spans="1:2" x14ac:dyDescent="0.25">
      <c r="A725" s="66" t="s">
        <v>1167</v>
      </c>
      <c r="B725">
        <v>0</v>
      </c>
    </row>
    <row r="726" spans="1:2" x14ac:dyDescent="0.25">
      <c r="A726" s="66" t="s">
        <v>1167</v>
      </c>
      <c r="B726">
        <v>0</v>
      </c>
    </row>
    <row r="727" spans="1:2" x14ac:dyDescent="0.25">
      <c r="A727" s="66" t="s">
        <v>1167</v>
      </c>
      <c r="B727">
        <v>0</v>
      </c>
    </row>
    <row r="728" spans="1:2" x14ac:dyDescent="0.25">
      <c r="A728" s="66" t="s">
        <v>1167</v>
      </c>
      <c r="B728">
        <v>0</v>
      </c>
    </row>
    <row r="729" spans="1:2" x14ac:dyDescent="0.25">
      <c r="A729" s="66" t="s">
        <v>1167</v>
      </c>
      <c r="B729">
        <v>-1</v>
      </c>
    </row>
    <row r="730" spans="1:2" x14ac:dyDescent="0.25">
      <c r="A730" s="66" t="s">
        <v>1167</v>
      </c>
      <c r="B730">
        <v>0</v>
      </c>
    </row>
    <row r="731" spans="1:2" x14ac:dyDescent="0.25">
      <c r="A731" s="66" t="s">
        <v>1167</v>
      </c>
      <c r="B731">
        <v>0</v>
      </c>
    </row>
    <row r="732" spans="1:2" x14ac:dyDescent="0.25">
      <c r="A732" s="66" t="s">
        <v>1167</v>
      </c>
      <c r="B732">
        <v>0</v>
      </c>
    </row>
    <row r="733" spans="1:2" x14ac:dyDescent="0.25">
      <c r="A733" s="66" t="s">
        <v>1167</v>
      </c>
      <c r="B733">
        <v>0</v>
      </c>
    </row>
    <row r="734" spans="1:2" x14ac:dyDescent="0.25">
      <c r="A734" s="66" t="s">
        <v>1167</v>
      </c>
      <c r="B734">
        <v>1</v>
      </c>
    </row>
    <row r="735" spans="1:2" x14ac:dyDescent="0.25">
      <c r="A735" s="66" t="s">
        <v>1167</v>
      </c>
      <c r="B735">
        <v>1</v>
      </c>
    </row>
    <row r="736" spans="1:2" x14ac:dyDescent="0.25">
      <c r="A736" s="66" t="s">
        <v>1167</v>
      </c>
      <c r="B736">
        <v>1</v>
      </c>
    </row>
    <row r="737" spans="1:2" x14ac:dyDescent="0.25">
      <c r="A737" s="66" t="s">
        <v>1167</v>
      </c>
      <c r="B737">
        <v>1</v>
      </c>
    </row>
    <row r="738" spans="1:2" x14ac:dyDescent="0.25">
      <c r="A738" s="66" t="s">
        <v>1167</v>
      </c>
      <c r="B738">
        <v>-1</v>
      </c>
    </row>
    <row r="739" spans="1:2" x14ac:dyDescent="0.25">
      <c r="A739" s="66" t="s">
        <v>1167</v>
      </c>
      <c r="B739">
        <v>1</v>
      </c>
    </row>
    <row r="740" spans="1:2" x14ac:dyDescent="0.25">
      <c r="A740" s="66" t="s">
        <v>1167</v>
      </c>
      <c r="B740">
        <v>1</v>
      </c>
    </row>
    <row r="741" spans="1:2" x14ac:dyDescent="0.25">
      <c r="A741" s="66" t="s">
        <v>1167</v>
      </c>
      <c r="B741">
        <v>0</v>
      </c>
    </row>
    <row r="742" spans="1:2" x14ac:dyDescent="0.25">
      <c r="A742" s="66" t="s">
        <v>1167</v>
      </c>
      <c r="B742">
        <v>0</v>
      </c>
    </row>
    <row r="743" spans="1:2" x14ac:dyDescent="0.25">
      <c r="A743" s="66" t="s">
        <v>1167</v>
      </c>
      <c r="B743">
        <v>-1</v>
      </c>
    </row>
    <row r="744" spans="1:2" x14ac:dyDescent="0.25">
      <c r="A744" s="66" t="s">
        <v>1167</v>
      </c>
      <c r="B744">
        <v>-1</v>
      </c>
    </row>
    <row r="745" spans="1:2" x14ac:dyDescent="0.25">
      <c r="A745" s="66" t="s">
        <v>1167</v>
      </c>
      <c r="B745">
        <v>-1</v>
      </c>
    </row>
    <row r="746" spans="1:2" x14ac:dyDescent="0.25">
      <c r="A746" s="66" t="s">
        <v>1167</v>
      </c>
      <c r="B746">
        <v>0</v>
      </c>
    </row>
    <row r="747" spans="1:2" x14ac:dyDescent="0.25">
      <c r="A747" s="66" t="s">
        <v>1167</v>
      </c>
      <c r="B747">
        <v>1</v>
      </c>
    </row>
    <row r="748" spans="1:2" x14ac:dyDescent="0.25">
      <c r="A748" s="66" t="s">
        <v>1167</v>
      </c>
      <c r="B748">
        <v>1</v>
      </c>
    </row>
    <row r="749" spans="1:2" x14ac:dyDescent="0.25">
      <c r="A749" s="66" t="s">
        <v>1167</v>
      </c>
      <c r="B749">
        <v>1</v>
      </c>
    </row>
    <row r="750" spans="1:2" x14ac:dyDescent="0.25">
      <c r="A750" s="66" t="s">
        <v>1167</v>
      </c>
      <c r="B750">
        <v>0</v>
      </c>
    </row>
    <row r="751" spans="1:2" x14ac:dyDescent="0.25">
      <c r="A751" s="66" t="s">
        <v>1167</v>
      </c>
      <c r="B751">
        <v>0</v>
      </c>
    </row>
    <row r="752" spans="1:2" x14ac:dyDescent="0.25">
      <c r="A752" s="66" t="s">
        <v>1167</v>
      </c>
      <c r="B752">
        <v>0</v>
      </c>
    </row>
    <row r="753" spans="1:2" x14ac:dyDescent="0.25">
      <c r="A753" s="66" t="s">
        <v>1167</v>
      </c>
      <c r="B753">
        <v>1</v>
      </c>
    </row>
    <row r="754" spans="1:2" x14ac:dyDescent="0.25">
      <c r="A754" s="66" t="s">
        <v>1167</v>
      </c>
      <c r="B754">
        <v>0</v>
      </c>
    </row>
    <row r="755" spans="1:2" x14ac:dyDescent="0.25">
      <c r="A755" s="66" t="s">
        <v>1167</v>
      </c>
      <c r="B755">
        <v>0</v>
      </c>
    </row>
    <row r="756" spans="1:2" x14ac:dyDescent="0.25">
      <c r="A756" s="66" t="s">
        <v>1167</v>
      </c>
      <c r="B756">
        <v>0</v>
      </c>
    </row>
    <row r="757" spans="1:2" x14ac:dyDescent="0.25">
      <c r="A757" s="66" t="s">
        <v>1167</v>
      </c>
      <c r="B757">
        <v>1</v>
      </c>
    </row>
    <row r="758" spans="1:2" x14ac:dyDescent="0.25">
      <c r="A758" s="66" t="s">
        <v>1167</v>
      </c>
      <c r="B758">
        <v>-1</v>
      </c>
    </row>
    <row r="759" spans="1:2" x14ac:dyDescent="0.25">
      <c r="A759" s="66" t="s">
        <v>1167</v>
      </c>
      <c r="B759">
        <v>-1</v>
      </c>
    </row>
    <row r="760" spans="1:2" x14ac:dyDescent="0.25">
      <c r="A760" s="66" t="s">
        <v>1167</v>
      </c>
      <c r="B760">
        <v>-1</v>
      </c>
    </row>
    <row r="761" spans="1:2" x14ac:dyDescent="0.25">
      <c r="A761" s="66" t="s">
        <v>1167</v>
      </c>
      <c r="B761">
        <v>-1</v>
      </c>
    </row>
    <row r="762" spans="1:2" x14ac:dyDescent="0.25">
      <c r="A762" s="66" t="s">
        <v>1167</v>
      </c>
      <c r="B762">
        <v>0</v>
      </c>
    </row>
    <row r="763" spans="1:2" x14ac:dyDescent="0.25">
      <c r="A763" s="66" t="s">
        <v>1167</v>
      </c>
      <c r="B763">
        <v>-1</v>
      </c>
    </row>
    <row r="764" spans="1:2" x14ac:dyDescent="0.25">
      <c r="A764" s="66" t="s">
        <v>1167</v>
      </c>
      <c r="B764">
        <v>-1</v>
      </c>
    </row>
    <row r="765" spans="1:2" x14ac:dyDescent="0.25">
      <c r="A765" s="66" t="s">
        <v>1167</v>
      </c>
      <c r="B765">
        <v>-1</v>
      </c>
    </row>
    <row r="766" spans="1:2" x14ac:dyDescent="0.25">
      <c r="A766" s="66" t="s">
        <v>1167</v>
      </c>
      <c r="B766">
        <v>1</v>
      </c>
    </row>
    <row r="767" spans="1:2" x14ac:dyDescent="0.25">
      <c r="A767" s="66" t="s">
        <v>1167</v>
      </c>
      <c r="B767">
        <v>1</v>
      </c>
    </row>
    <row r="768" spans="1:2" x14ac:dyDescent="0.25">
      <c r="A768" s="66" t="s">
        <v>1167</v>
      </c>
      <c r="B768">
        <v>-1</v>
      </c>
    </row>
    <row r="769" spans="1:2" x14ac:dyDescent="0.25">
      <c r="A769" s="66" t="s">
        <v>1167</v>
      </c>
      <c r="B769">
        <v>-1</v>
      </c>
    </row>
    <row r="770" spans="1:2" x14ac:dyDescent="0.25">
      <c r="A770" s="66" t="s">
        <v>1167</v>
      </c>
      <c r="B770">
        <v>-1</v>
      </c>
    </row>
    <row r="771" spans="1:2" x14ac:dyDescent="0.25">
      <c r="A771" s="66" t="s">
        <v>1167</v>
      </c>
      <c r="B771">
        <v>-1</v>
      </c>
    </row>
    <row r="772" spans="1:2" x14ac:dyDescent="0.25">
      <c r="A772" s="66" t="s">
        <v>1167</v>
      </c>
      <c r="B772">
        <v>-1</v>
      </c>
    </row>
    <row r="773" spans="1:2" x14ac:dyDescent="0.25">
      <c r="A773" s="66" t="s">
        <v>1167</v>
      </c>
      <c r="B773">
        <v>1</v>
      </c>
    </row>
    <row r="774" spans="1:2" x14ac:dyDescent="0.25">
      <c r="A774" s="66" t="s">
        <v>1167</v>
      </c>
      <c r="B774">
        <v>1</v>
      </c>
    </row>
    <row r="775" spans="1:2" x14ac:dyDescent="0.25">
      <c r="A775" s="66" t="s">
        <v>1167</v>
      </c>
      <c r="B775">
        <v>-1</v>
      </c>
    </row>
    <row r="776" spans="1:2" x14ac:dyDescent="0.25">
      <c r="A776" s="66" t="s">
        <v>1167</v>
      </c>
      <c r="B776">
        <v>0</v>
      </c>
    </row>
    <row r="777" spans="1:2" x14ac:dyDescent="0.25">
      <c r="A777" s="66" t="s">
        <v>1167</v>
      </c>
      <c r="B777">
        <v>0</v>
      </c>
    </row>
    <row r="778" spans="1:2" x14ac:dyDescent="0.25">
      <c r="A778" s="66" t="s">
        <v>1167</v>
      </c>
      <c r="B778">
        <v>0</v>
      </c>
    </row>
    <row r="779" spans="1:2" x14ac:dyDescent="0.25">
      <c r="A779" s="66" t="s">
        <v>1167</v>
      </c>
      <c r="B779">
        <v>-1</v>
      </c>
    </row>
    <row r="780" spans="1:2" x14ac:dyDescent="0.25">
      <c r="A780" s="66" t="s">
        <v>1167</v>
      </c>
      <c r="B780">
        <v>-1</v>
      </c>
    </row>
    <row r="781" spans="1:2" x14ac:dyDescent="0.25">
      <c r="A781" s="66" t="s">
        <v>1167</v>
      </c>
      <c r="B781">
        <v>-1</v>
      </c>
    </row>
    <row r="782" spans="1:2" x14ac:dyDescent="0.25">
      <c r="A782" s="66" t="s">
        <v>1167</v>
      </c>
      <c r="B782">
        <v>-1</v>
      </c>
    </row>
    <row r="783" spans="1:2" x14ac:dyDescent="0.25">
      <c r="A783" s="66" t="s">
        <v>1167</v>
      </c>
      <c r="B783">
        <v>-1</v>
      </c>
    </row>
    <row r="784" spans="1:2" x14ac:dyDescent="0.25">
      <c r="A784" s="66" t="s">
        <v>1167</v>
      </c>
      <c r="B784">
        <v>0</v>
      </c>
    </row>
    <row r="785" spans="1:2" x14ac:dyDescent="0.25">
      <c r="A785" s="66" t="s">
        <v>1167</v>
      </c>
      <c r="B785">
        <v>-1</v>
      </c>
    </row>
    <row r="786" spans="1:2" x14ac:dyDescent="0.25">
      <c r="A786" s="66" t="s">
        <v>1167</v>
      </c>
      <c r="B786">
        <v>-1</v>
      </c>
    </row>
    <row r="787" spans="1:2" x14ac:dyDescent="0.25">
      <c r="A787" s="66" t="s">
        <v>1167</v>
      </c>
      <c r="B787">
        <v>0</v>
      </c>
    </row>
    <row r="788" spans="1:2" x14ac:dyDescent="0.25">
      <c r="A788" s="66" t="s">
        <v>1167</v>
      </c>
      <c r="B788">
        <v>0</v>
      </c>
    </row>
    <row r="789" spans="1:2" x14ac:dyDescent="0.25">
      <c r="A789" s="66" t="s">
        <v>1167</v>
      </c>
      <c r="B789">
        <v>0</v>
      </c>
    </row>
    <row r="790" spans="1:2" x14ac:dyDescent="0.25">
      <c r="A790" s="66" t="s">
        <v>1167</v>
      </c>
      <c r="B790">
        <v>0</v>
      </c>
    </row>
    <row r="791" spans="1:2" x14ac:dyDescent="0.25">
      <c r="A791" s="66" t="s">
        <v>1167</v>
      </c>
      <c r="B791">
        <v>-1</v>
      </c>
    </row>
    <row r="792" spans="1:2" x14ac:dyDescent="0.25">
      <c r="A792" s="66" t="s">
        <v>1167</v>
      </c>
      <c r="B792">
        <v>-1</v>
      </c>
    </row>
    <row r="793" spans="1:2" x14ac:dyDescent="0.25">
      <c r="A793" s="66" t="s">
        <v>1167</v>
      </c>
      <c r="B793">
        <v>0</v>
      </c>
    </row>
    <row r="794" spans="1:2" x14ac:dyDescent="0.25">
      <c r="A794" s="66" t="s">
        <v>1167</v>
      </c>
      <c r="B794">
        <v>-1</v>
      </c>
    </row>
    <row r="795" spans="1:2" x14ac:dyDescent="0.25">
      <c r="A795" s="66" t="s">
        <v>1167</v>
      </c>
      <c r="B795">
        <v>1</v>
      </c>
    </row>
    <row r="796" spans="1:2" x14ac:dyDescent="0.25">
      <c r="A796" s="66" t="s">
        <v>1167</v>
      </c>
      <c r="B796">
        <v>1</v>
      </c>
    </row>
    <row r="797" spans="1:2" x14ac:dyDescent="0.25">
      <c r="A797" s="66" t="s">
        <v>1167</v>
      </c>
      <c r="B797">
        <v>-1</v>
      </c>
    </row>
    <row r="798" spans="1:2" x14ac:dyDescent="0.25">
      <c r="A798" s="66" t="s">
        <v>1167</v>
      </c>
      <c r="B798">
        <v>-1</v>
      </c>
    </row>
    <row r="799" spans="1:2" x14ac:dyDescent="0.25">
      <c r="A799" s="66" t="s">
        <v>1167</v>
      </c>
      <c r="B799">
        <v>0</v>
      </c>
    </row>
    <row r="800" spans="1:2" x14ac:dyDescent="0.25">
      <c r="A800" s="66" t="s">
        <v>1167</v>
      </c>
      <c r="B800">
        <v>0</v>
      </c>
    </row>
    <row r="801" spans="1:2" x14ac:dyDescent="0.25">
      <c r="A801" s="66" t="s">
        <v>1167</v>
      </c>
      <c r="B801">
        <v>-1</v>
      </c>
    </row>
    <row r="802" spans="1:2" x14ac:dyDescent="0.25">
      <c r="A802" s="66" t="s">
        <v>1167</v>
      </c>
      <c r="B802">
        <v>-1</v>
      </c>
    </row>
    <row r="803" spans="1:2" x14ac:dyDescent="0.25">
      <c r="A803" s="66" t="s">
        <v>1167</v>
      </c>
      <c r="B803">
        <v>-1</v>
      </c>
    </row>
    <row r="804" spans="1:2" x14ac:dyDescent="0.25">
      <c r="A804" s="66" t="s">
        <v>1167</v>
      </c>
      <c r="B804">
        <v>1</v>
      </c>
    </row>
    <row r="805" spans="1:2" x14ac:dyDescent="0.25">
      <c r="A805" s="66" t="s">
        <v>1167</v>
      </c>
      <c r="B805">
        <v>1</v>
      </c>
    </row>
    <row r="806" spans="1:2" x14ac:dyDescent="0.25">
      <c r="A806" s="66" t="s">
        <v>1167</v>
      </c>
      <c r="B806">
        <v>1</v>
      </c>
    </row>
    <row r="807" spans="1:2" x14ac:dyDescent="0.25">
      <c r="A807" s="66" t="s">
        <v>1167</v>
      </c>
      <c r="B807">
        <v>1</v>
      </c>
    </row>
    <row r="808" spans="1:2" x14ac:dyDescent="0.25">
      <c r="A808" s="66" t="s">
        <v>1167</v>
      </c>
      <c r="B808">
        <v>1</v>
      </c>
    </row>
    <row r="809" spans="1:2" x14ac:dyDescent="0.25">
      <c r="A809" s="66" t="s">
        <v>1167</v>
      </c>
      <c r="B809">
        <v>1</v>
      </c>
    </row>
    <row r="810" spans="1:2" x14ac:dyDescent="0.25">
      <c r="A810" s="66" t="s">
        <v>1167</v>
      </c>
      <c r="B810">
        <v>1</v>
      </c>
    </row>
    <row r="811" spans="1:2" x14ac:dyDescent="0.25">
      <c r="A811" s="66" t="s">
        <v>1167</v>
      </c>
      <c r="B811">
        <v>1</v>
      </c>
    </row>
    <row r="812" spans="1:2" x14ac:dyDescent="0.25">
      <c r="A812" s="66" t="s">
        <v>1167</v>
      </c>
      <c r="B812">
        <v>0</v>
      </c>
    </row>
    <row r="813" spans="1:2" x14ac:dyDescent="0.25">
      <c r="A813" s="66" t="s">
        <v>1167</v>
      </c>
      <c r="B813">
        <v>-1</v>
      </c>
    </row>
    <row r="814" spans="1:2" x14ac:dyDescent="0.25">
      <c r="A814" s="66" t="s">
        <v>1167</v>
      </c>
      <c r="B814">
        <v>0</v>
      </c>
    </row>
    <row r="815" spans="1:2" x14ac:dyDescent="0.25">
      <c r="A815" s="66" t="s">
        <v>1167</v>
      </c>
      <c r="B815">
        <v>0</v>
      </c>
    </row>
    <row r="816" spans="1:2" x14ac:dyDescent="0.25">
      <c r="A816" s="66" t="s">
        <v>1167</v>
      </c>
      <c r="B816">
        <v>-1</v>
      </c>
    </row>
    <row r="817" spans="1:2" x14ac:dyDescent="0.25">
      <c r="A817" s="66" t="s">
        <v>1167</v>
      </c>
      <c r="B817">
        <v>-1</v>
      </c>
    </row>
    <row r="818" spans="1:2" x14ac:dyDescent="0.25">
      <c r="A818" s="66" t="s">
        <v>1167</v>
      </c>
      <c r="B818">
        <v>-1</v>
      </c>
    </row>
    <row r="819" spans="1:2" x14ac:dyDescent="0.25">
      <c r="A819" s="66" t="s">
        <v>1167</v>
      </c>
      <c r="B819">
        <v>-1</v>
      </c>
    </row>
    <row r="820" spans="1:2" x14ac:dyDescent="0.25">
      <c r="A820" s="66" t="s">
        <v>1167</v>
      </c>
      <c r="B820">
        <v>-1</v>
      </c>
    </row>
    <row r="821" spans="1:2" x14ac:dyDescent="0.25">
      <c r="A821" s="66" t="s">
        <v>1167</v>
      </c>
      <c r="B821">
        <v>-1</v>
      </c>
    </row>
    <row r="822" spans="1:2" x14ac:dyDescent="0.25">
      <c r="A822" s="66" t="s">
        <v>1167</v>
      </c>
      <c r="B822">
        <v>-1</v>
      </c>
    </row>
    <row r="823" spans="1:2" x14ac:dyDescent="0.25">
      <c r="A823" s="66" t="s">
        <v>1167</v>
      </c>
      <c r="B823">
        <v>-1</v>
      </c>
    </row>
    <row r="824" spans="1:2" x14ac:dyDescent="0.25">
      <c r="A824" s="66" t="s">
        <v>1167</v>
      </c>
      <c r="B824">
        <v>-1</v>
      </c>
    </row>
    <row r="825" spans="1:2" x14ac:dyDescent="0.25">
      <c r="A825" s="66" t="s">
        <v>1167</v>
      </c>
      <c r="B825">
        <v>-1</v>
      </c>
    </row>
    <row r="826" spans="1:2" x14ac:dyDescent="0.25">
      <c r="A826" s="66" t="s">
        <v>1167</v>
      </c>
      <c r="B826">
        <v>0</v>
      </c>
    </row>
    <row r="827" spans="1:2" x14ac:dyDescent="0.25">
      <c r="A827" s="66" t="s">
        <v>1167</v>
      </c>
      <c r="B827">
        <v>0</v>
      </c>
    </row>
    <row r="828" spans="1:2" x14ac:dyDescent="0.25">
      <c r="A828" s="66" t="s">
        <v>1167</v>
      </c>
      <c r="B828">
        <v>-1</v>
      </c>
    </row>
    <row r="829" spans="1:2" x14ac:dyDescent="0.25">
      <c r="A829" s="66" t="s">
        <v>1167</v>
      </c>
      <c r="B829">
        <v>0</v>
      </c>
    </row>
    <row r="830" spans="1:2" x14ac:dyDescent="0.25">
      <c r="A830" s="66" t="s">
        <v>1167</v>
      </c>
      <c r="B830">
        <v>1</v>
      </c>
    </row>
    <row r="831" spans="1:2" x14ac:dyDescent="0.25">
      <c r="A831" s="66" t="s">
        <v>1167</v>
      </c>
      <c r="B831">
        <v>-1</v>
      </c>
    </row>
    <row r="832" spans="1:2" x14ac:dyDescent="0.25">
      <c r="A832" s="66" t="s">
        <v>1167</v>
      </c>
      <c r="B832">
        <v>-1</v>
      </c>
    </row>
    <row r="833" spans="1:2" x14ac:dyDescent="0.25">
      <c r="A833" s="66" t="s">
        <v>1167</v>
      </c>
      <c r="B833">
        <v>-1</v>
      </c>
    </row>
    <row r="834" spans="1:2" x14ac:dyDescent="0.25">
      <c r="A834" s="66" t="s">
        <v>1167</v>
      </c>
      <c r="B834">
        <v>-1</v>
      </c>
    </row>
    <row r="835" spans="1:2" x14ac:dyDescent="0.25">
      <c r="A835" s="66" t="s">
        <v>1167</v>
      </c>
      <c r="B835">
        <v>-1</v>
      </c>
    </row>
    <row r="836" spans="1:2" x14ac:dyDescent="0.25">
      <c r="A836" s="66" t="s">
        <v>1167</v>
      </c>
      <c r="B836">
        <v>-1</v>
      </c>
    </row>
    <row r="837" spans="1:2" x14ac:dyDescent="0.25">
      <c r="A837" s="66" t="s">
        <v>1167</v>
      </c>
      <c r="B837">
        <v>0</v>
      </c>
    </row>
    <row r="838" spans="1:2" x14ac:dyDescent="0.25">
      <c r="A838" s="66" t="s">
        <v>1167</v>
      </c>
      <c r="B838">
        <v>0</v>
      </c>
    </row>
    <row r="839" spans="1:2" x14ac:dyDescent="0.25">
      <c r="A839" s="66" t="s">
        <v>1167</v>
      </c>
      <c r="B839">
        <v>-1</v>
      </c>
    </row>
    <row r="840" spans="1:2" x14ac:dyDescent="0.25">
      <c r="A840" s="81" t="s">
        <v>484</v>
      </c>
      <c r="B840">
        <v>-1</v>
      </c>
    </row>
    <row r="841" spans="1:2" x14ac:dyDescent="0.25">
      <c r="A841" s="81" t="s">
        <v>484</v>
      </c>
      <c r="B841">
        <v>1</v>
      </c>
    </row>
    <row r="842" spans="1:2" x14ac:dyDescent="0.25">
      <c r="A842" s="81" t="s">
        <v>484</v>
      </c>
      <c r="B842">
        <v>1</v>
      </c>
    </row>
    <row r="843" spans="1:2" x14ac:dyDescent="0.25">
      <c r="A843" s="81" t="s">
        <v>484</v>
      </c>
      <c r="B843">
        <v>0</v>
      </c>
    </row>
    <row r="844" spans="1:2" x14ac:dyDescent="0.25">
      <c r="A844" s="81" t="s">
        <v>484</v>
      </c>
      <c r="B844">
        <v>0</v>
      </c>
    </row>
    <row r="845" spans="1:2" x14ac:dyDescent="0.25">
      <c r="A845" s="81" t="s">
        <v>484</v>
      </c>
      <c r="B845">
        <v>0</v>
      </c>
    </row>
    <row r="846" spans="1:2" x14ac:dyDescent="0.25">
      <c r="A846" s="81" t="s">
        <v>484</v>
      </c>
      <c r="B846">
        <v>0</v>
      </c>
    </row>
    <row r="847" spans="1:2" x14ac:dyDescent="0.25">
      <c r="A847" s="66" t="s">
        <v>460</v>
      </c>
      <c r="B847">
        <v>0</v>
      </c>
    </row>
    <row r="848" spans="1:2" x14ac:dyDescent="0.25">
      <c r="A848" s="66" t="s">
        <v>460</v>
      </c>
      <c r="B848">
        <v>0</v>
      </c>
    </row>
    <row r="849" spans="1:2" x14ac:dyDescent="0.25">
      <c r="A849" s="66" t="s">
        <v>460</v>
      </c>
      <c r="B849">
        <v>0</v>
      </c>
    </row>
    <row r="850" spans="1:2" x14ac:dyDescent="0.25">
      <c r="A850" s="66" t="s">
        <v>460</v>
      </c>
      <c r="B850">
        <v>0</v>
      </c>
    </row>
    <row r="851" spans="1:2" x14ac:dyDescent="0.25">
      <c r="A851" s="66" t="s">
        <v>460</v>
      </c>
      <c r="B851">
        <v>0</v>
      </c>
    </row>
    <row r="852" spans="1:2" x14ac:dyDescent="0.25">
      <c r="A852" s="66" t="s">
        <v>460</v>
      </c>
      <c r="B852">
        <v>0</v>
      </c>
    </row>
    <row r="853" spans="1:2" x14ac:dyDescent="0.25">
      <c r="A853" s="66" t="s">
        <v>460</v>
      </c>
      <c r="B853">
        <v>0</v>
      </c>
    </row>
    <row r="854" spans="1:2" x14ac:dyDescent="0.25">
      <c r="A854" s="66" t="s">
        <v>460</v>
      </c>
      <c r="B854">
        <v>0</v>
      </c>
    </row>
    <row r="855" spans="1:2" x14ac:dyDescent="0.25">
      <c r="A855" s="66" t="s">
        <v>460</v>
      </c>
      <c r="B855">
        <v>1</v>
      </c>
    </row>
    <row r="856" spans="1:2" x14ac:dyDescent="0.25">
      <c r="A856" s="66" t="s">
        <v>460</v>
      </c>
      <c r="B856">
        <v>0</v>
      </c>
    </row>
    <row r="857" spans="1:2" x14ac:dyDescent="0.25">
      <c r="A857" s="66" t="s">
        <v>460</v>
      </c>
      <c r="B857">
        <v>0</v>
      </c>
    </row>
    <row r="858" spans="1:2" x14ac:dyDescent="0.25">
      <c r="A858" s="66" t="s">
        <v>460</v>
      </c>
      <c r="B858">
        <v>0</v>
      </c>
    </row>
    <row r="859" spans="1:2" x14ac:dyDescent="0.25">
      <c r="A859" s="66" t="s">
        <v>460</v>
      </c>
      <c r="B859">
        <v>1</v>
      </c>
    </row>
    <row r="860" spans="1:2" x14ac:dyDescent="0.25">
      <c r="A860" s="66" t="s">
        <v>460</v>
      </c>
      <c r="B860">
        <v>0</v>
      </c>
    </row>
    <row r="861" spans="1:2" x14ac:dyDescent="0.25">
      <c r="A861" s="66" t="s">
        <v>460</v>
      </c>
      <c r="B861">
        <v>0</v>
      </c>
    </row>
    <row r="862" spans="1:2" x14ac:dyDescent="0.25">
      <c r="A862" s="66" t="s">
        <v>460</v>
      </c>
      <c r="B862">
        <v>-1</v>
      </c>
    </row>
    <row r="863" spans="1:2" x14ac:dyDescent="0.25">
      <c r="A863" s="66" t="s">
        <v>460</v>
      </c>
      <c r="B863">
        <v>-1</v>
      </c>
    </row>
    <row r="864" spans="1:2" x14ac:dyDescent="0.25">
      <c r="A864" s="66" t="s">
        <v>460</v>
      </c>
      <c r="B864">
        <v>-1</v>
      </c>
    </row>
    <row r="865" spans="1:2" x14ac:dyDescent="0.25">
      <c r="A865" s="66" t="s">
        <v>460</v>
      </c>
      <c r="B865">
        <v>0</v>
      </c>
    </row>
    <row r="866" spans="1:2" x14ac:dyDescent="0.25">
      <c r="A866" s="66" t="s">
        <v>460</v>
      </c>
      <c r="B866">
        <v>0</v>
      </c>
    </row>
    <row r="867" spans="1:2" x14ac:dyDescent="0.25">
      <c r="A867" s="66" t="s">
        <v>460</v>
      </c>
      <c r="B867">
        <v>0</v>
      </c>
    </row>
    <row r="868" spans="1:2" x14ac:dyDescent="0.25">
      <c r="A868" s="66" t="s">
        <v>460</v>
      </c>
      <c r="B868">
        <v>0</v>
      </c>
    </row>
    <row r="869" spans="1:2" x14ac:dyDescent="0.25">
      <c r="A869" s="66" t="s">
        <v>460</v>
      </c>
      <c r="B869">
        <v>1</v>
      </c>
    </row>
    <row r="870" spans="1:2" x14ac:dyDescent="0.25">
      <c r="A870" s="66" t="s">
        <v>460</v>
      </c>
      <c r="B870">
        <v>1</v>
      </c>
    </row>
    <row r="871" spans="1:2" x14ac:dyDescent="0.25">
      <c r="A871" s="66" t="s">
        <v>460</v>
      </c>
      <c r="B871">
        <v>0</v>
      </c>
    </row>
    <row r="872" spans="1:2" x14ac:dyDescent="0.25">
      <c r="A872" s="66" t="s">
        <v>460</v>
      </c>
      <c r="B872">
        <v>0</v>
      </c>
    </row>
    <row r="873" spans="1:2" x14ac:dyDescent="0.25">
      <c r="A873" s="66" t="s">
        <v>460</v>
      </c>
      <c r="B873">
        <v>0</v>
      </c>
    </row>
    <row r="874" spans="1:2" x14ac:dyDescent="0.25">
      <c r="A874" s="66" t="s">
        <v>460</v>
      </c>
      <c r="B874">
        <v>0</v>
      </c>
    </row>
    <row r="875" spans="1:2" x14ac:dyDescent="0.25">
      <c r="A875" s="66" t="s">
        <v>460</v>
      </c>
      <c r="B875">
        <v>0</v>
      </c>
    </row>
    <row r="876" spans="1:2" x14ac:dyDescent="0.25">
      <c r="A876" s="66" t="s">
        <v>460</v>
      </c>
      <c r="B876">
        <v>0</v>
      </c>
    </row>
    <row r="877" spans="1:2" x14ac:dyDescent="0.25">
      <c r="A877" s="66" t="s">
        <v>460</v>
      </c>
      <c r="B877">
        <v>0</v>
      </c>
    </row>
    <row r="878" spans="1:2" x14ac:dyDescent="0.25">
      <c r="A878" s="66" t="s">
        <v>460</v>
      </c>
      <c r="B878">
        <v>0</v>
      </c>
    </row>
    <row r="879" spans="1:2" x14ac:dyDescent="0.25">
      <c r="A879" s="66" t="s">
        <v>460</v>
      </c>
      <c r="B879">
        <v>0</v>
      </c>
    </row>
    <row r="880" spans="1:2" x14ac:dyDescent="0.25">
      <c r="A880" s="66" t="s">
        <v>460</v>
      </c>
      <c r="B880">
        <v>0</v>
      </c>
    </row>
    <row r="881" spans="1:2" x14ac:dyDescent="0.25">
      <c r="A881" s="66" t="s">
        <v>460</v>
      </c>
      <c r="B881">
        <v>0</v>
      </c>
    </row>
    <row r="882" spans="1:2" x14ac:dyDescent="0.25">
      <c r="A882" s="66" t="s">
        <v>460</v>
      </c>
      <c r="B882">
        <v>0</v>
      </c>
    </row>
    <row r="883" spans="1:2" x14ac:dyDescent="0.25">
      <c r="A883" s="66" t="s">
        <v>460</v>
      </c>
      <c r="B883">
        <v>0</v>
      </c>
    </row>
    <row r="884" spans="1:2" x14ac:dyDescent="0.25">
      <c r="A884" s="66" t="s">
        <v>460</v>
      </c>
      <c r="B884">
        <v>0</v>
      </c>
    </row>
    <row r="885" spans="1:2" x14ac:dyDescent="0.25">
      <c r="A885" s="66" t="s">
        <v>460</v>
      </c>
      <c r="B885">
        <v>0</v>
      </c>
    </row>
    <row r="886" spans="1:2" x14ac:dyDescent="0.25">
      <c r="A886" s="66" t="s">
        <v>460</v>
      </c>
      <c r="B886">
        <v>0</v>
      </c>
    </row>
    <row r="887" spans="1:2" x14ac:dyDescent="0.25">
      <c r="A887" s="66" t="s">
        <v>460</v>
      </c>
      <c r="B887">
        <v>0</v>
      </c>
    </row>
    <row r="888" spans="1:2" x14ac:dyDescent="0.25">
      <c r="A888" s="66" t="s">
        <v>460</v>
      </c>
      <c r="B888">
        <v>0</v>
      </c>
    </row>
    <row r="889" spans="1:2" x14ac:dyDescent="0.25">
      <c r="A889" s="66" t="s">
        <v>460</v>
      </c>
      <c r="B889">
        <v>0</v>
      </c>
    </row>
    <row r="890" spans="1:2" x14ac:dyDescent="0.25">
      <c r="A890" s="66" t="s">
        <v>460</v>
      </c>
      <c r="B890">
        <v>1</v>
      </c>
    </row>
    <row r="891" spans="1:2" x14ac:dyDescent="0.25">
      <c r="A891" s="66" t="s">
        <v>460</v>
      </c>
      <c r="B891">
        <v>1</v>
      </c>
    </row>
    <row r="892" spans="1:2" x14ac:dyDescent="0.25">
      <c r="A892" s="66" t="s">
        <v>460</v>
      </c>
      <c r="B892">
        <v>1</v>
      </c>
    </row>
    <row r="893" spans="1:2" x14ac:dyDescent="0.25">
      <c r="A893" s="66" t="s">
        <v>460</v>
      </c>
      <c r="B893">
        <v>-1</v>
      </c>
    </row>
    <row r="894" spans="1:2" x14ac:dyDescent="0.25">
      <c r="A894" s="66" t="s">
        <v>460</v>
      </c>
      <c r="B894">
        <v>0</v>
      </c>
    </row>
    <row r="895" spans="1:2" x14ac:dyDescent="0.25">
      <c r="A895" s="66" t="s">
        <v>460</v>
      </c>
      <c r="B895">
        <v>-1</v>
      </c>
    </row>
    <row r="896" spans="1:2" x14ac:dyDescent="0.25">
      <c r="A896" s="66" t="s">
        <v>460</v>
      </c>
      <c r="B896">
        <v>-1</v>
      </c>
    </row>
    <row r="897" spans="1:2" x14ac:dyDescent="0.25">
      <c r="A897" s="66" t="s">
        <v>460</v>
      </c>
      <c r="B897">
        <v>-1</v>
      </c>
    </row>
    <row r="898" spans="1:2" x14ac:dyDescent="0.25">
      <c r="A898" s="66" t="s">
        <v>460</v>
      </c>
      <c r="B898">
        <v>-1</v>
      </c>
    </row>
    <row r="899" spans="1:2" x14ac:dyDescent="0.25">
      <c r="A899" s="66" t="s">
        <v>460</v>
      </c>
      <c r="B899">
        <v>0</v>
      </c>
    </row>
    <row r="900" spans="1:2" x14ac:dyDescent="0.25">
      <c r="A900" s="66" t="s">
        <v>460</v>
      </c>
      <c r="B900">
        <v>0</v>
      </c>
    </row>
    <row r="901" spans="1:2" x14ac:dyDescent="0.25">
      <c r="A901" s="66" t="s">
        <v>460</v>
      </c>
      <c r="B901">
        <v>0</v>
      </c>
    </row>
    <row r="902" spans="1:2" x14ac:dyDescent="0.25">
      <c r="A902" s="66" t="s">
        <v>460</v>
      </c>
      <c r="B902">
        <v>0</v>
      </c>
    </row>
    <row r="903" spans="1:2" x14ac:dyDescent="0.25">
      <c r="A903" s="66" t="s">
        <v>460</v>
      </c>
      <c r="B903">
        <v>0</v>
      </c>
    </row>
    <row r="904" spans="1:2" x14ac:dyDescent="0.25">
      <c r="A904" s="66" t="s">
        <v>460</v>
      </c>
      <c r="B904">
        <v>0</v>
      </c>
    </row>
    <row r="905" spans="1:2" x14ac:dyDescent="0.25">
      <c r="A905" s="66" t="s">
        <v>460</v>
      </c>
      <c r="B905">
        <v>0</v>
      </c>
    </row>
    <row r="906" spans="1:2" x14ac:dyDescent="0.25">
      <c r="A906" s="66" t="s">
        <v>460</v>
      </c>
      <c r="B906">
        <v>0</v>
      </c>
    </row>
    <row r="907" spans="1:2" x14ac:dyDescent="0.25">
      <c r="A907" s="66" t="s">
        <v>460</v>
      </c>
      <c r="B907">
        <v>0</v>
      </c>
    </row>
    <row r="908" spans="1:2" x14ac:dyDescent="0.25">
      <c r="A908" s="66" t="s">
        <v>460</v>
      </c>
      <c r="B908">
        <v>0</v>
      </c>
    </row>
    <row r="909" spans="1:2" x14ac:dyDescent="0.25">
      <c r="A909" s="66" t="s">
        <v>460</v>
      </c>
      <c r="B909">
        <v>0</v>
      </c>
    </row>
    <row r="910" spans="1:2" x14ac:dyDescent="0.25">
      <c r="A910" s="66" t="s">
        <v>460</v>
      </c>
      <c r="B910">
        <v>1</v>
      </c>
    </row>
    <row r="911" spans="1:2" x14ac:dyDescent="0.25">
      <c r="A911" s="66" t="s">
        <v>460</v>
      </c>
      <c r="B911">
        <v>1</v>
      </c>
    </row>
    <row r="912" spans="1:2" x14ac:dyDescent="0.25">
      <c r="A912" s="66" t="s">
        <v>460</v>
      </c>
      <c r="B912">
        <v>0</v>
      </c>
    </row>
    <row r="913" spans="1:2" x14ac:dyDescent="0.25">
      <c r="A913" s="66" t="s">
        <v>460</v>
      </c>
      <c r="B913">
        <v>0</v>
      </c>
    </row>
    <row r="914" spans="1:2" x14ac:dyDescent="0.25">
      <c r="A914" s="66" t="s">
        <v>460</v>
      </c>
      <c r="B914">
        <v>0</v>
      </c>
    </row>
    <row r="915" spans="1:2" x14ac:dyDescent="0.25">
      <c r="A915" s="66" t="s">
        <v>460</v>
      </c>
      <c r="B915">
        <v>0</v>
      </c>
    </row>
    <row r="916" spans="1:2" x14ac:dyDescent="0.25">
      <c r="A916" s="66" t="s">
        <v>460</v>
      </c>
      <c r="B916">
        <v>0</v>
      </c>
    </row>
    <row r="917" spans="1:2" x14ac:dyDescent="0.25">
      <c r="A917" s="66" t="s">
        <v>460</v>
      </c>
      <c r="B917">
        <v>0</v>
      </c>
    </row>
    <row r="918" spans="1:2" x14ac:dyDescent="0.25">
      <c r="A918" s="66" t="s">
        <v>460</v>
      </c>
      <c r="B918">
        <v>0</v>
      </c>
    </row>
    <row r="919" spans="1:2" x14ac:dyDescent="0.25">
      <c r="A919" s="66" t="s">
        <v>460</v>
      </c>
      <c r="B919">
        <v>0</v>
      </c>
    </row>
    <row r="920" spans="1:2" x14ac:dyDescent="0.25">
      <c r="A920" s="66" t="s">
        <v>460</v>
      </c>
      <c r="B920">
        <v>0</v>
      </c>
    </row>
    <row r="921" spans="1:2" x14ac:dyDescent="0.25">
      <c r="A921" s="66" t="s">
        <v>460</v>
      </c>
      <c r="B921">
        <v>0</v>
      </c>
    </row>
    <row r="922" spans="1:2" x14ac:dyDescent="0.25">
      <c r="A922" s="66" t="s">
        <v>460</v>
      </c>
      <c r="B922">
        <v>0</v>
      </c>
    </row>
    <row r="923" spans="1:2" x14ac:dyDescent="0.25">
      <c r="A923" s="66" t="s">
        <v>460</v>
      </c>
      <c r="B923">
        <v>0</v>
      </c>
    </row>
    <row r="924" spans="1:2" x14ac:dyDescent="0.25">
      <c r="A924" s="66" t="s">
        <v>460</v>
      </c>
      <c r="B924">
        <v>0</v>
      </c>
    </row>
    <row r="925" spans="1:2" x14ac:dyDescent="0.25">
      <c r="A925" s="66" t="s">
        <v>460</v>
      </c>
      <c r="B925">
        <v>0</v>
      </c>
    </row>
    <row r="926" spans="1:2" x14ac:dyDescent="0.25">
      <c r="A926" s="66" t="s">
        <v>460</v>
      </c>
      <c r="B926">
        <v>0</v>
      </c>
    </row>
    <row r="927" spans="1:2" x14ac:dyDescent="0.25">
      <c r="A927" s="66" t="s">
        <v>460</v>
      </c>
      <c r="B927">
        <v>0</v>
      </c>
    </row>
    <row r="928" spans="1:2" x14ac:dyDescent="0.25">
      <c r="A928" s="66" t="s">
        <v>460</v>
      </c>
      <c r="B928">
        <v>0</v>
      </c>
    </row>
    <row r="929" spans="1:2" x14ac:dyDescent="0.25">
      <c r="A929" s="66" t="s">
        <v>460</v>
      </c>
      <c r="B929">
        <v>0</v>
      </c>
    </row>
    <row r="930" spans="1:2" x14ac:dyDescent="0.25">
      <c r="A930" s="66" t="s">
        <v>460</v>
      </c>
      <c r="B930">
        <v>0</v>
      </c>
    </row>
    <row r="931" spans="1:2" x14ac:dyDescent="0.25">
      <c r="A931" s="66" t="s">
        <v>460</v>
      </c>
      <c r="B931">
        <v>0</v>
      </c>
    </row>
    <row r="932" spans="1:2" x14ac:dyDescent="0.25">
      <c r="A932" s="66" t="s">
        <v>460</v>
      </c>
      <c r="B932">
        <v>0</v>
      </c>
    </row>
    <row r="933" spans="1:2" x14ac:dyDescent="0.25">
      <c r="A933" s="66" t="s">
        <v>460</v>
      </c>
      <c r="B933">
        <v>0</v>
      </c>
    </row>
    <row r="934" spans="1:2" x14ac:dyDescent="0.25">
      <c r="A934" s="66" t="s">
        <v>460</v>
      </c>
      <c r="B934">
        <v>0</v>
      </c>
    </row>
    <row r="935" spans="1:2" x14ac:dyDescent="0.25">
      <c r="A935" s="66" t="s">
        <v>460</v>
      </c>
      <c r="B935">
        <v>0</v>
      </c>
    </row>
    <row r="936" spans="1:2" x14ac:dyDescent="0.25">
      <c r="A936" s="66" t="s">
        <v>460</v>
      </c>
      <c r="B936">
        <v>0</v>
      </c>
    </row>
    <row r="937" spans="1:2" x14ac:dyDescent="0.25">
      <c r="A937" s="66" t="s">
        <v>460</v>
      </c>
      <c r="B937">
        <v>0</v>
      </c>
    </row>
    <row r="938" spans="1:2" x14ac:dyDescent="0.25">
      <c r="A938" s="66" t="s">
        <v>460</v>
      </c>
      <c r="B938">
        <v>0</v>
      </c>
    </row>
    <row r="939" spans="1:2" x14ac:dyDescent="0.25">
      <c r="A939" s="66" t="s">
        <v>460</v>
      </c>
      <c r="B939">
        <v>0</v>
      </c>
    </row>
    <row r="940" spans="1:2" x14ac:dyDescent="0.25">
      <c r="A940" s="66" t="s">
        <v>460</v>
      </c>
      <c r="B940">
        <v>0</v>
      </c>
    </row>
    <row r="941" spans="1:2" x14ac:dyDescent="0.25">
      <c r="A941" s="66" t="s">
        <v>460</v>
      </c>
      <c r="B941">
        <v>0</v>
      </c>
    </row>
    <row r="942" spans="1:2" x14ac:dyDescent="0.25">
      <c r="A942" s="66" t="s">
        <v>460</v>
      </c>
      <c r="B942">
        <v>0</v>
      </c>
    </row>
    <row r="943" spans="1:2" x14ac:dyDescent="0.25">
      <c r="A943" s="66" t="s">
        <v>460</v>
      </c>
      <c r="B943">
        <v>0</v>
      </c>
    </row>
    <row r="944" spans="1:2" x14ac:dyDescent="0.25">
      <c r="A944" s="66" t="s">
        <v>460</v>
      </c>
      <c r="B944">
        <v>0</v>
      </c>
    </row>
    <row r="945" spans="1:2" x14ac:dyDescent="0.25">
      <c r="A945" s="66" t="s">
        <v>460</v>
      </c>
      <c r="B945">
        <v>0</v>
      </c>
    </row>
    <row r="946" spans="1:2" x14ac:dyDescent="0.25">
      <c r="A946" s="66" t="s">
        <v>460</v>
      </c>
      <c r="B946">
        <v>0</v>
      </c>
    </row>
    <row r="947" spans="1:2" x14ac:dyDescent="0.25">
      <c r="A947" s="66" t="s">
        <v>460</v>
      </c>
      <c r="B947">
        <v>0</v>
      </c>
    </row>
    <row r="948" spans="1:2" x14ac:dyDescent="0.25">
      <c r="A948" s="66" t="s">
        <v>460</v>
      </c>
      <c r="B948">
        <v>0</v>
      </c>
    </row>
    <row r="949" spans="1:2" x14ac:dyDescent="0.25">
      <c r="A949" s="66" t="s">
        <v>460</v>
      </c>
      <c r="B949">
        <v>0</v>
      </c>
    </row>
    <row r="950" spans="1:2" x14ac:dyDescent="0.25">
      <c r="A950" s="66" t="s">
        <v>460</v>
      </c>
      <c r="B950">
        <v>0</v>
      </c>
    </row>
    <row r="951" spans="1:2" x14ac:dyDescent="0.25">
      <c r="A951" s="66" t="s">
        <v>460</v>
      </c>
      <c r="B951">
        <v>0</v>
      </c>
    </row>
    <row r="952" spans="1:2" x14ac:dyDescent="0.25">
      <c r="A952" s="66" t="s">
        <v>460</v>
      </c>
      <c r="B952">
        <v>0</v>
      </c>
    </row>
    <row r="953" spans="1:2" x14ac:dyDescent="0.25">
      <c r="A953" s="66" t="s">
        <v>460</v>
      </c>
      <c r="B953">
        <v>0</v>
      </c>
    </row>
    <row r="954" spans="1:2" x14ac:dyDescent="0.25">
      <c r="A954" s="66" t="s">
        <v>460</v>
      </c>
      <c r="B954">
        <v>0</v>
      </c>
    </row>
    <row r="955" spans="1:2" x14ac:dyDescent="0.25">
      <c r="A955" s="66" t="s">
        <v>460</v>
      </c>
      <c r="B955">
        <v>1</v>
      </c>
    </row>
    <row r="956" spans="1:2" x14ac:dyDescent="0.25">
      <c r="A956" s="66" t="s">
        <v>460</v>
      </c>
      <c r="B956">
        <v>0</v>
      </c>
    </row>
    <row r="957" spans="1:2" x14ac:dyDescent="0.25">
      <c r="A957" s="66" t="s">
        <v>460</v>
      </c>
      <c r="B957">
        <v>0</v>
      </c>
    </row>
    <row r="958" spans="1:2" x14ac:dyDescent="0.25">
      <c r="A958" s="66" t="s">
        <v>460</v>
      </c>
      <c r="B958">
        <v>0</v>
      </c>
    </row>
    <row r="959" spans="1:2" x14ac:dyDescent="0.25">
      <c r="A959" s="66" t="s">
        <v>460</v>
      </c>
      <c r="B959">
        <v>0</v>
      </c>
    </row>
    <row r="960" spans="1:2" x14ac:dyDescent="0.25">
      <c r="A960" s="66" t="s">
        <v>460</v>
      </c>
      <c r="B960">
        <v>0</v>
      </c>
    </row>
    <row r="961" spans="1:2" x14ac:dyDescent="0.25">
      <c r="A961" s="66" t="s">
        <v>460</v>
      </c>
      <c r="B961">
        <v>0</v>
      </c>
    </row>
    <row r="962" spans="1:2" x14ac:dyDescent="0.25">
      <c r="A962" s="66" t="s">
        <v>460</v>
      </c>
      <c r="B962">
        <v>1</v>
      </c>
    </row>
    <row r="963" spans="1:2" x14ac:dyDescent="0.25">
      <c r="A963" s="66" t="s">
        <v>460</v>
      </c>
      <c r="B963">
        <v>0</v>
      </c>
    </row>
    <row r="964" spans="1:2" x14ac:dyDescent="0.25">
      <c r="A964" s="66" t="s">
        <v>460</v>
      </c>
      <c r="B964">
        <v>0</v>
      </c>
    </row>
    <row r="965" spans="1:2" x14ac:dyDescent="0.25">
      <c r="A965" s="66" t="s">
        <v>460</v>
      </c>
      <c r="B965">
        <v>1</v>
      </c>
    </row>
    <row r="966" spans="1:2" x14ac:dyDescent="0.25">
      <c r="A966" s="66" t="s">
        <v>460</v>
      </c>
      <c r="B966">
        <v>1</v>
      </c>
    </row>
    <row r="967" spans="1:2" x14ac:dyDescent="0.25">
      <c r="A967" s="66" t="s">
        <v>460</v>
      </c>
      <c r="B967">
        <v>-1</v>
      </c>
    </row>
    <row r="968" spans="1:2" x14ac:dyDescent="0.25">
      <c r="A968" s="66" t="s">
        <v>460</v>
      </c>
      <c r="B968">
        <v>0</v>
      </c>
    </row>
    <row r="969" spans="1:2" x14ac:dyDescent="0.25">
      <c r="A969" s="66" t="s">
        <v>460</v>
      </c>
      <c r="B969">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458</v>
      </c>
    </row>
    <row r="4" spans="1:18" x14ac:dyDescent="0.25">
      <c r="A4" s="1" t="s">
        <v>53</v>
      </c>
      <c r="B4" s="1" t="s">
        <v>134</v>
      </c>
      <c r="C4" t="s">
        <v>53</v>
      </c>
      <c r="D4" t="s">
        <v>57</v>
      </c>
      <c r="E4" t="s">
        <v>57</v>
      </c>
      <c r="F4" s="1" t="s">
        <v>53</v>
      </c>
      <c r="G4">
        <v>0</v>
      </c>
      <c r="H4" t="s">
        <v>69</v>
      </c>
      <c r="J4" s="12" t="s">
        <v>78</v>
      </c>
      <c r="K4" s="12"/>
    </row>
    <row r="5" spans="1:18" ht="409.5" x14ac:dyDescent="0.25">
      <c r="A5">
        <v>1</v>
      </c>
      <c r="B5" s="1" t="s">
        <v>135</v>
      </c>
      <c r="C5" t="s">
        <v>51</v>
      </c>
      <c r="D5" t="s">
        <v>58</v>
      </c>
      <c r="E5" t="s">
        <v>58</v>
      </c>
      <c r="F5">
        <v>1</v>
      </c>
      <c r="G5">
        <v>1</v>
      </c>
      <c r="H5" t="s">
        <v>70</v>
      </c>
      <c r="J5" t="s">
        <v>172</v>
      </c>
      <c r="K5" s="13" t="s">
        <v>9487</v>
      </c>
    </row>
    <row r="6" spans="1:18" x14ac:dyDescent="0.25">
      <c r="A6">
        <v>0</v>
      </c>
      <c r="B6" s="1" t="s">
        <v>136</v>
      </c>
      <c r="C6">
        <v>1</v>
      </c>
      <c r="D6" t="s">
        <v>59</v>
      </c>
      <c r="E6" t="s">
        <v>59</v>
      </c>
      <c r="F6">
        <v>0</v>
      </c>
      <c r="H6" t="s">
        <v>71</v>
      </c>
      <c r="J6" t="s">
        <v>173</v>
      </c>
      <c r="K6">
        <v>3</v>
      </c>
      <c r="R6" t="s">
        <v>129</v>
      </c>
    </row>
    <row r="7" spans="1:18" x14ac:dyDescent="0.25">
      <c r="A7">
        <v>2</v>
      </c>
      <c r="B7">
        <v>1</v>
      </c>
      <c r="C7">
        <v>0</v>
      </c>
      <c r="D7" t="s">
        <v>60</v>
      </c>
      <c r="E7" t="s">
        <v>60</v>
      </c>
      <c r="F7">
        <v>2</v>
      </c>
      <c r="H7" t="s">
        <v>72</v>
      </c>
      <c r="J7" t="s">
        <v>174</v>
      </c>
      <c r="K7" t="s">
        <v>9489</v>
      </c>
    </row>
    <row r="8" spans="1:18" x14ac:dyDescent="0.25">
      <c r="A8"/>
      <c r="B8">
        <v>2</v>
      </c>
      <c r="C8">
        <v>2</v>
      </c>
      <c r="D8" t="s">
        <v>61</v>
      </c>
      <c r="E8" t="s">
        <v>61</v>
      </c>
      <c r="H8" t="s">
        <v>73</v>
      </c>
      <c r="J8" t="s">
        <v>175</v>
      </c>
      <c r="K8" t="s">
        <v>9472</v>
      </c>
    </row>
    <row r="9" spans="1:18" ht="409.5" x14ac:dyDescent="0.25">
      <c r="A9"/>
      <c r="B9">
        <v>3</v>
      </c>
      <c r="C9">
        <v>4</v>
      </c>
      <c r="D9" t="s">
        <v>62</v>
      </c>
      <c r="E9" t="s">
        <v>62</v>
      </c>
      <c r="H9" t="s">
        <v>74</v>
      </c>
      <c r="J9" t="s">
        <v>9471</v>
      </c>
      <c r="K9" s="13" t="s">
        <v>9490</v>
      </c>
    </row>
    <row r="10" spans="1:18" ht="409.5" x14ac:dyDescent="0.25">
      <c r="A10"/>
      <c r="B10">
        <v>4</v>
      </c>
      <c r="D10" t="s">
        <v>63</v>
      </c>
      <c r="E10" t="s">
        <v>63</v>
      </c>
      <c r="H10" t="s">
        <v>75</v>
      </c>
      <c r="J10" t="s">
        <v>9485</v>
      </c>
      <c r="K10" s="13" t="s">
        <v>9488</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workbookViewId="0"/>
  </sheetViews>
  <sheetFormatPr defaultRowHeight="15" x14ac:dyDescent="0.25"/>
  <cols>
    <col min="1" max="1" width="39.7109375" customWidth="1"/>
    <col min="2" max="2" width="20.28515625" bestFit="1" customWidth="1"/>
  </cols>
  <sheetData>
    <row r="1" spans="1:2" ht="15" customHeight="1" x14ac:dyDescent="0.25">
      <c r="A1" s="13" t="s">
        <v>8726</v>
      </c>
      <c r="B1" s="13" t="s">
        <v>8729</v>
      </c>
    </row>
    <row r="2" spans="1:2" x14ac:dyDescent="0.25">
      <c r="A2" s="70" t="s">
        <v>8727</v>
      </c>
      <c r="B2" s="65">
        <v>8</v>
      </c>
    </row>
    <row r="3" spans="1:2" x14ac:dyDescent="0.25">
      <c r="A3" s="70" t="s">
        <v>246</v>
      </c>
      <c r="B3" s="65">
        <v>3</v>
      </c>
    </row>
    <row r="4" spans="1:2" x14ac:dyDescent="0.25">
      <c r="A4" s="70" t="s">
        <v>8025</v>
      </c>
      <c r="B4" s="65">
        <v>2</v>
      </c>
    </row>
    <row r="5" spans="1:2" x14ac:dyDescent="0.25">
      <c r="A5" s="70" t="s">
        <v>8024</v>
      </c>
      <c r="B5" s="65">
        <v>2</v>
      </c>
    </row>
    <row r="6" spans="1:2" x14ac:dyDescent="0.25">
      <c r="A6" s="70" t="s">
        <v>8728</v>
      </c>
      <c r="B6" s="65">
        <v>2</v>
      </c>
    </row>
    <row r="7" spans="1:2" x14ac:dyDescent="0.25">
      <c r="A7" s="70" t="s">
        <v>9453</v>
      </c>
      <c r="B7" s="65">
        <v>2</v>
      </c>
    </row>
    <row r="8" spans="1:2" x14ac:dyDescent="0.25">
      <c r="A8" s="70" t="s">
        <v>9454</v>
      </c>
      <c r="B8" s="65">
        <v>2</v>
      </c>
    </row>
    <row r="9" spans="1:2" x14ac:dyDescent="0.25">
      <c r="A9" s="70" t="s">
        <v>3381</v>
      </c>
      <c r="B9" s="65">
        <v>2</v>
      </c>
    </row>
    <row r="10" spans="1:2" x14ac:dyDescent="0.25">
      <c r="A10" s="70" t="s">
        <v>3375</v>
      </c>
      <c r="B10" s="65">
        <v>2</v>
      </c>
    </row>
    <row r="11" spans="1:2" x14ac:dyDescent="0.25">
      <c r="A11" s="70" t="s">
        <v>9455</v>
      </c>
      <c r="B11" s="65">
        <v>2</v>
      </c>
    </row>
    <row r="14" spans="1:2" ht="15" customHeight="1" x14ac:dyDescent="0.25">
      <c r="A14" s="13" t="s">
        <v>8731</v>
      </c>
      <c r="B14" s="13" t="s">
        <v>8729</v>
      </c>
    </row>
    <row r="15" spans="1:2" x14ac:dyDescent="0.25">
      <c r="A15" s="65" t="s">
        <v>525</v>
      </c>
      <c r="B15" s="65">
        <v>52</v>
      </c>
    </row>
    <row r="16" spans="1:2" x14ac:dyDescent="0.25">
      <c r="A16" s="65" t="s">
        <v>3382</v>
      </c>
      <c r="B16" s="65">
        <v>11</v>
      </c>
    </row>
    <row r="17" spans="1:2" x14ac:dyDescent="0.25">
      <c r="A17" s="65" t="s">
        <v>251</v>
      </c>
      <c r="B17" s="65">
        <v>10</v>
      </c>
    </row>
    <row r="18" spans="1:2" x14ac:dyDescent="0.25">
      <c r="A18" s="65" t="s">
        <v>8732</v>
      </c>
      <c r="B18" s="65">
        <v>5</v>
      </c>
    </row>
    <row r="19" spans="1:2" x14ac:dyDescent="0.25">
      <c r="A19" s="65" t="s">
        <v>8733</v>
      </c>
      <c r="B19" s="65">
        <v>4</v>
      </c>
    </row>
    <row r="20" spans="1:2" x14ac:dyDescent="0.25">
      <c r="A20" s="65" t="s">
        <v>8734</v>
      </c>
      <c r="B20" s="65">
        <v>4</v>
      </c>
    </row>
    <row r="21" spans="1:2" x14ac:dyDescent="0.25">
      <c r="A21" s="65" t="s">
        <v>249</v>
      </c>
      <c r="B21" s="65">
        <v>3</v>
      </c>
    </row>
    <row r="22" spans="1:2" x14ac:dyDescent="0.25">
      <c r="A22" s="65" t="s">
        <v>8036</v>
      </c>
      <c r="B22" s="65">
        <v>2</v>
      </c>
    </row>
    <row r="23" spans="1:2" x14ac:dyDescent="0.25">
      <c r="A23" s="65" t="s">
        <v>8035</v>
      </c>
      <c r="B23" s="65">
        <v>2</v>
      </c>
    </row>
    <row r="24" spans="1:2" x14ac:dyDescent="0.25">
      <c r="A24" s="65" t="s">
        <v>9456</v>
      </c>
      <c r="B24" s="65">
        <v>2</v>
      </c>
    </row>
    <row r="27" spans="1:2" ht="15" customHeight="1" x14ac:dyDescent="0.25">
      <c r="A27" s="13" t="s">
        <v>8736</v>
      </c>
      <c r="B27" s="13" t="s">
        <v>8729</v>
      </c>
    </row>
    <row r="28" spans="1:2" x14ac:dyDescent="0.25">
      <c r="A28" s="65" t="s">
        <v>4854</v>
      </c>
      <c r="B28" s="65">
        <v>176</v>
      </c>
    </row>
    <row r="29" spans="1:2" x14ac:dyDescent="0.25">
      <c r="A29" s="65" t="s">
        <v>8737</v>
      </c>
      <c r="B29" s="65">
        <v>57</v>
      </c>
    </row>
    <row r="30" spans="1:2" x14ac:dyDescent="0.25">
      <c r="A30" s="65" t="s">
        <v>4864</v>
      </c>
      <c r="B30" s="65">
        <v>26</v>
      </c>
    </row>
    <row r="31" spans="1:2" x14ac:dyDescent="0.25">
      <c r="A31" s="65" t="s">
        <v>252</v>
      </c>
      <c r="B31" s="65">
        <v>18</v>
      </c>
    </row>
    <row r="32" spans="1:2" x14ac:dyDescent="0.25">
      <c r="A32" s="65" t="s">
        <v>4611</v>
      </c>
      <c r="B32" s="65">
        <v>6</v>
      </c>
    </row>
    <row r="33" spans="1:2" x14ac:dyDescent="0.25">
      <c r="A33" s="65" t="s">
        <v>8738</v>
      </c>
      <c r="B33" s="65">
        <v>4</v>
      </c>
    </row>
    <row r="34" spans="1:2" x14ac:dyDescent="0.25">
      <c r="A34" s="65" t="s">
        <v>2178</v>
      </c>
      <c r="B34" s="65">
        <v>4</v>
      </c>
    </row>
    <row r="35" spans="1:2" x14ac:dyDescent="0.25">
      <c r="A35" s="65" t="s">
        <v>526</v>
      </c>
      <c r="B35" s="65">
        <v>4</v>
      </c>
    </row>
    <row r="36" spans="1:2" x14ac:dyDescent="0.25">
      <c r="A36" s="65" t="s">
        <v>4850</v>
      </c>
      <c r="B36" s="65">
        <v>3</v>
      </c>
    </row>
    <row r="37" spans="1:2" x14ac:dyDescent="0.25">
      <c r="A37" s="65" t="s">
        <v>3137</v>
      </c>
      <c r="B37" s="65">
        <v>3</v>
      </c>
    </row>
    <row r="40" spans="1:2" ht="15" customHeight="1" x14ac:dyDescent="0.25">
      <c r="A40" s="13" t="s">
        <v>8740</v>
      </c>
      <c r="B40" s="13" t="s">
        <v>8729</v>
      </c>
    </row>
    <row r="41" spans="1:2" x14ac:dyDescent="0.25">
      <c r="A41" s="71" t="s">
        <v>8741</v>
      </c>
      <c r="B41" s="71">
        <v>199</v>
      </c>
    </row>
    <row r="42" spans="1:2" x14ac:dyDescent="0.25">
      <c r="A42" s="71" t="s">
        <v>8742</v>
      </c>
      <c r="B42" s="71">
        <v>483</v>
      </c>
    </row>
    <row r="43" spans="1:2" x14ac:dyDescent="0.25">
      <c r="A43" s="71" t="s">
        <v>8743</v>
      </c>
      <c r="B43" s="71">
        <v>0</v>
      </c>
    </row>
    <row r="44" spans="1:2" x14ac:dyDescent="0.25">
      <c r="A44" s="71" t="s">
        <v>8744</v>
      </c>
      <c r="B44" s="71">
        <v>9516</v>
      </c>
    </row>
    <row r="45" spans="1:2" x14ac:dyDescent="0.25">
      <c r="A45" s="71" t="s">
        <v>8745</v>
      </c>
      <c r="B45" s="71">
        <v>10198</v>
      </c>
    </row>
    <row r="46" spans="1:2" x14ac:dyDescent="0.25">
      <c r="A46" s="71" t="s">
        <v>252</v>
      </c>
      <c r="B46" s="71">
        <v>534</v>
      </c>
    </row>
    <row r="47" spans="1:2" x14ac:dyDescent="0.25">
      <c r="A47" s="71" t="s">
        <v>6612</v>
      </c>
      <c r="B47" s="71">
        <v>279</v>
      </c>
    </row>
    <row r="48" spans="1:2" x14ac:dyDescent="0.25">
      <c r="A48" s="71" t="s">
        <v>8746</v>
      </c>
      <c r="B48" s="71">
        <v>271</v>
      </c>
    </row>
    <row r="49" spans="1:2" x14ac:dyDescent="0.25">
      <c r="A49" s="71" t="s">
        <v>8747</v>
      </c>
      <c r="B49" s="71">
        <v>198</v>
      </c>
    </row>
    <row r="50" spans="1:2" x14ac:dyDescent="0.25">
      <c r="A50" s="71" t="s">
        <v>8748</v>
      </c>
      <c r="B50" s="71">
        <v>188</v>
      </c>
    </row>
    <row r="53" spans="1:2" ht="15" customHeight="1" x14ac:dyDescent="0.25">
      <c r="A53" s="13" t="s">
        <v>8750</v>
      </c>
      <c r="B53" s="13" t="s">
        <v>8729</v>
      </c>
    </row>
    <row r="54" spans="1:2" x14ac:dyDescent="0.25">
      <c r="A54" s="71" t="s">
        <v>8751</v>
      </c>
      <c r="B54" s="71">
        <v>194</v>
      </c>
    </row>
    <row r="55" spans="1:2" x14ac:dyDescent="0.25">
      <c r="A55" s="71" t="s">
        <v>8753</v>
      </c>
      <c r="B55" s="71">
        <v>177</v>
      </c>
    </row>
    <row r="56" spans="1:2" x14ac:dyDescent="0.25">
      <c r="A56" s="71" t="s">
        <v>8754</v>
      </c>
      <c r="B56" s="71">
        <v>177</v>
      </c>
    </row>
    <row r="57" spans="1:2" x14ac:dyDescent="0.25">
      <c r="A57" s="71" t="s">
        <v>8755</v>
      </c>
      <c r="B57" s="71">
        <v>177</v>
      </c>
    </row>
    <row r="58" spans="1:2" x14ac:dyDescent="0.25">
      <c r="A58" s="71" t="s">
        <v>8756</v>
      </c>
      <c r="B58" s="71">
        <v>177</v>
      </c>
    </row>
    <row r="59" spans="1:2" x14ac:dyDescent="0.25">
      <c r="A59" s="71" t="s">
        <v>8757</v>
      </c>
      <c r="B59" s="71">
        <v>177</v>
      </c>
    </row>
    <row r="60" spans="1:2" x14ac:dyDescent="0.25">
      <c r="A60" s="71" t="s">
        <v>8758</v>
      </c>
      <c r="B60" s="71">
        <v>177</v>
      </c>
    </row>
    <row r="61" spans="1:2" x14ac:dyDescent="0.25">
      <c r="A61" s="71" t="s">
        <v>8752</v>
      </c>
      <c r="B61" s="71">
        <v>177</v>
      </c>
    </row>
    <row r="62" spans="1:2" x14ac:dyDescent="0.25">
      <c r="A62" s="71" t="s">
        <v>8759</v>
      </c>
      <c r="B62" s="71">
        <v>177</v>
      </c>
    </row>
    <row r="63" spans="1:2" x14ac:dyDescent="0.25">
      <c r="A63" s="71" t="s">
        <v>8760</v>
      </c>
      <c r="B63" s="71">
        <v>177</v>
      </c>
    </row>
    <row r="66" spans="1:2" ht="15" customHeight="1" x14ac:dyDescent="0.25">
      <c r="A66" s="13" t="s">
        <v>8762</v>
      </c>
      <c r="B66" s="13" t="s">
        <v>8729</v>
      </c>
    </row>
    <row r="67" spans="1:2" x14ac:dyDescent="0.25">
      <c r="A67" s="65" t="s">
        <v>226</v>
      </c>
      <c r="B67" s="65">
        <v>94</v>
      </c>
    </row>
    <row r="68" spans="1:2" x14ac:dyDescent="0.25">
      <c r="A68" s="65" t="s">
        <v>227</v>
      </c>
      <c r="B68" s="65">
        <v>31</v>
      </c>
    </row>
    <row r="69" spans="1:2" x14ac:dyDescent="0.25">
      <c r="A69" s="65" t="s">
        <v>759</v>
      </c>
      <c r="B69" s="65">
        <v>5</v>
      </c>
    </row>
    <row r="70" spans="1:2" x14ac:dyDescent="0.25">
      <c r="A70" s="65" t="s">
        <v>228</v>
      </c>
      <c r="B70" s="65">
        <v>4</v>
      </c>
    </row>
    <row r="71" spans="1:2" x14ac:dyDescent="0.25">
      <c r="A71" s="65" t="s">
        <v>7975</v>
      </c>
      <c r="B71" s="65">
        <v>3</v>
      </c>
    </row>
    <row r="72" spans="1:2" x14ac:dyDescent="0.25">
      <c r="A72" s="65" t="s">
        <v>1610</v>
      </c>
      <c r="B72" s="65">
        <v>3</v>
      </c>
    </row>
    <row r="73" spans="1:2" x14ac:dyDescent="0.25">
      <c r="A73" s="65" t="s">
        <v>503</v>
      </c>
      <c r="B73" s="65">
        <v>3</v>
      </c>
    </row>
    <row r="74" spans="1:2" x14ac:dyDescent="0.25">
      <c r="A74" s="65" t="s">
        <v>775</v>
      </c>
      <c r="B74" s="65">
        <v>3</v>
      </c>
    </row>
    <row r="75" spans="1:2" x14ac:dyDescent="0.25">
      <c r="A75" s="65" t="s">
        <v>756</v>
      </c>
      <c r="B75" s="65">
        <v>2</v>
      </c>
    </row>
    <row r="76" spans="1:2" x14ac:dyDescent="0.25">
      <c r="A76" s="65" t="s">
        <v>7913</v>
      </c>
      <c r="B76" s="65">
        <v>2</v>
      </c>
    </row>
    <row r="79" spans="1:2" ht="15" customHeight="1" x14ac:dyDescent="0.25">
      <c r="A79" s="13" t="s">
        <v>8763</v>
      </c>
      <c r="B79" s="13" t="s">
        <v>8729</v>
      </c>
    </row>
    <row r="80" spans="1:2" x14ac:dyDescent="0.25">
      <c r="A80" s="65" t="s">
        <v>4500</v>
      </c>
      <c r="B80" s="65">
        <v>119</v>
      </c>
    </row>
    <row r="81" spans="1:2" x14ac:dyDescent="0.25">
      <c r="A81" s="65" t="s">
        <v>4565</v>
      </c>
      <c r="B81" s="65">
        <v>56</v>
      </c>
    </row>
    <row r="82" spans="1:2" x14ac:dyDescent="0.25">
      <c r="A82" s="65" t="s">
        <v>227</v>
      </c>
      <c r="B82" s="65">
        <v>35</v>
      </c>
    </row>
    <row r="83" spans="1:2" x14ac:dyDescent="0.25">
      <c r="A83" s="65" t="s">
        <v>4591</v>
      </c>
      <c r="B83" s="65">
        <v>26</v>
      </c>
    </row>
    <row r="84" spans="1:2" x14ac:dyDescent="0.25">
      <c r="A84" s="65" t="s">
        <v>226</v>
      </c>
      <c r="B84" s="65">
        <v>20</v>
      </c>
    </row>
    <row r="85" spans="1:2" x14ac:dyDescent="0.25">
      <c r="A85" s="65" t="s">
        <v>231</v>
      </c>
      <c r="B85" s="65">
        <v>12</v>
      </c>
    </row>
    <row r="86" spans="1:2" x14ac:dyDescent="0.25">
      <c r="A86" s="65" t="s">
        <v>503</v>
      </c>
      <c r="B86" s="65">
        <v>7</v>
      </c>
    </row>
    <row r="87" spans="1:2" x14ac:dyDescent="0.25">
      <c r="A87" s="65" t="s">
        <v>502</v>
      </c>
      <c r="B87" s="65">
        <v>7</v>
      </c>
    </row>
    <row r="88" spans="1:2" x14ac:dyDescent="0.25">
      <c r="A88" s="65" t="s">
        <v>7948</v>
      </c>
      <c r="B88" s="65">
        <v>6</v>
      </c>
    </row>
    <row r="89" spans="1:2" x14ac:dyDescent="0.25">
      <c r="A89" s="65" t="s">
        <v>775</v>
      </c>
      <c r="B89" s="65">
        <v>6</v>
      </c>
    </row>
    <row r="92" spans="1:2" ht="15" customHeight="1" x14ac:dyDescent="0.25">
      <c r="A92" s="13" t="s">
        <v>8766</v>
      </c>
      <c r="B92" s="13" t="s">
        <v>8729</v>
      </c>
    </row>
    <row r="93" spans="1:2" x14ac:dyDescent="0.25">
      <c r="A93" s="115" t="s">
        <v>2788</v>
      </c>
      <c r="B93" s="65">
        <v>1054126</v>
      </c>
    </row>
    <row r="94" spans="1:2" x14ac:dyDescent="0.25">
      <c r="A94" s="115" t="s">
        <v>7960</v>
      </c>
      <c r="B94" s="65">
        <v>788405</v>
      </c>
    </row>
    <row r="95" spans="1:2" x14ac:dyDescent="0.25">
      <c r="A95" s="115" t="s">
        <v>503</v>
      </c>
      <c r="B95" s="65">
        <v>770219</v>
      </c>
    </row>
    <row r="96" spans="1:2" x14ac:dyDescent="0.25">
      <c r="A96" s="115" t="s">
        <v>7967</v>
      </c>
      <c r="B96" s="65">
        <v>629476</v>
      </c>
    </row>
    <row r="97" spans="1:2" x14ac:dyDescent="0.25">
      <c r="A97" s="115" t="s">
        <v>7945</v>
      </c>
      <c r="B97" s="65">
        <v>385240</v>
      </c>
    </row>
    <row r="98" spans="1:2" x14ac:dyDescent="0.25">
      <c r="A98" s="115" t="s">
        <v>4606</v>
      </c>
      <c r="B98" s="65">
        <v>309166</v>
      </c>
    </row>
    <row r="99" spans="1:2" x14ac:dyDescent="0.25">
      <c r="A99" s="115" t="s">
        <v>3838</v>
      </c>
      <c r="B99" s="65">
        <v>244931</v>
      </c>
    </row>
    <row r="100" spans="1:2" x14ac:dyDescent="0.25">
      <c r="A100" s="115" t="s">
        <v>4642</v>
      </c>
      <c r="B100" s="65">
        <v>184052</v>
      </c>
    </row>
    <row r="101" spans="1:2" x14ac:dyDescent="0.25">
      <c r="A101" s="115" t="s">
        <v>4504</v>
      </c>
      <c r="B101" s="65">
        <v>178305</v>
      </c>
    </row>
    <row r="102" spans="1:2" x14ac:dyDescent="0.25">
      <c r="A102" s="115" t="s">
        <v>226</v>
      </c>
      <c r="B102" s="65">
        <v>170121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s>
  <pageMargins left="0.7" right="0.7" top="0.75" bottom="0.75" header="0.3" footer="0.3"/>
  <tableParts count="8">
    <tablePart r:id="rId11"/>
    <tablePart r:id="rId12"/>
    <tablePart r:id="rId13"/>
    <tablePart r:id="rId14"/>
    <tablePart r:id="rId15"/>
    <tablePart r:id="rId16"/>
    <tablePart r:id="rId17"/>
    <tablePart r:id="rId18"/>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545"/>
  <sheetViews>
    <sheetView topLeftCell="A786" workbookViewId="0">
      <selection activeCell="E2" sqref="E2:E808"/>
    </sheetView>
  </sheetViews>
  <sheetFormatPr defaultRowHeight="15" x14ac:dyDescent="0.25"/>
  <cols>
    <col min="1" max="1" width="19" bestFit="1" customWidth="1"/>
    <col min="2" max="2" width="16.85546875" bestFit="1" customWidth="1"/>
    <col min="4" max="4" width="19" bestFit="1" customWidth="1"/>
    <col min="5" max="5" width="16.85546875" bestFit="1" customWidth="1"/>
  </cols>
  <sheetData>
    <row r="1" spans="1:5" x14ac:dyDescent="0.25">
      <c r="A1" s="113" t="s">
        <v>9451</v>
      </c>
      <c r="B1" s="113" t="s">
        <v>8713</v>
      </c>
      <c r="D1" s="113" t="s">
        <v>5</v>
      </c>
      <c r="E1" s="113" t="s">
        <v>8713</v>
      </c>
    </row>
    <row r="2" spans="1:5" x14ac:dyDescent="0.25">
      <c r="A2" s="64" t="s">
        <v>463</v>
      </c>
      <c r="B2" s="66" t="s">
        <v>484</v>
      </c>
      <c r="D2" s="64" t="s">
        <v>463</v>
      </c>
      <c r="E2" t="str">
        <f>VLOOKUP(D2,A:B,2,FALSE)</f>
        <v>Arunachal</v>
      </c>
    </row>
    <row r="3" spans="1:5" x14ac:dyDescent="0.25">
      <c r="A3" s="64" t="s">
        <v>215</v>
      </c>
      <c r="B3" s="81" t="s">
        <v>460</v>
      </c>
      <c r="D3" s="64" t="s">
        <v>464</v>
      </c>
      <c r="E3" t="str">
        <f t="shared" ref="E3:E66" si="0">VLOOKUP(D3,A:B,2,FALSE)</f>
        <v>Arunachal</v>
      </c>
    </row>
    <row r="4" spans="1:5" x14ac:dyDescent="0.25">
      <c r="A4" s="64" t="s">
        <v>216</v>
      </c>
      <c r="B4" s="81" t="s">
        <v>460</v>
      </c>
      <c r="D4" s="64" t="s">
        <v>215</v>
      </c>
      <c r="E4" t="str">
        <f t="shared" si="0"/>
        <v>Andhra</v>
      </c>
    </row>
    <row r="5" spans="1:5" x14ac:dyDescent="0.25">
      <c r="A5" s="64" t="s">
        <v>217</v>
      </c>
      <c r="B5" s="81" t="s">
        <v>460</v>
      </c>
      <c r="D5" s="64" t="s">
        <v>216</v>
      </c>
      <c r="E5" t="str">
        <f t="shared" si="0"/>
        <v>Andhra</v>
      </c>
    </row>
    <row r="6" spans="1:5" x14ac:dyDescent="0.25">
      <c r="A6" s="64" t="s">
        <v>218</v>
      </c>
      <c r="B6" s="81" t="s">
        <v>460</v>
      </c>
      <c r="D6" s="64" t="s">
        <v>217</v>
      </c>
      <c r="E6" t="str">
        <f t="shared" si="0"/>
        <v>Andhra</v>
      </c>
    </row>
    <row r="7" spans="1:5" x14ac:dyDescent="0.25">
      <c r="A7" s="64" t="s">
        <v>219</v>
      </c>
      <c r="B7" s="81" t="s">
        <v>460</v>
      </c>
      <c r="D7" s="64" t="s">
        <v>221</v>
      </c>
      <c r="E7" t="s">
        <v>9452</v>
      </c>
    </row>
    <row r="8" spans="1:5" x14ac:dyDescent="0.25">
      <c r="A8" s="64" t="s">
        <v>220</v>
      </c>
      <c r="B8" s="81" t="s">
        <v>460</v>
      </c>
      <c r="D8" s="64" t="s">
        <v>218</v>
      </c>
      <c r="E8" t="s">
        <v>9452</v>
      </c>
    </row>
    <row r="9" spans="1:5" x14ac:dyDescent="0.25">
      <c r="A9" s="64" t="s">
        <v>221</v>
      </c>
      <c r="B9" s="81" t="s">
        <v>460</v>
      </c>
      <c r="D9" s="64" t="s">
        <v>219</v>
      </c>
      <c r="E9" t="str">
        <f t="shared" si="0"/>
        <v>Andhra</v>
      </c>
    </row>
    <row r="10" spans="1:5" x14ac:dyDescent="0.25">
      <c r="A10" s="64" t="s">
        <v>222</v>
      </c>
      <c r="B10" s="81" t="s">
        <v>460</v>
      </c>
      <c r="D10" s="64" t="s">
        <v>220</v>
      </c>
      <c r="E10" t="str">
        <f t="shared" si="0"/>
        <v>Andhra</v>
      </c>
    </row>
    <row r="11" spans="1:5" x14ac:dyDescent="0.25">
      <c r="A11" s="64" t="s">
        <v>223</v>
      </c>
      <c r="B11" s="81" t="s">
        <v>460</v>
      </c>
      <c r="D11" s="64" t="s">
        <v>222</v>
      </c>
      <c r="E11" t="str">
        <f t="shared" si="0"/>
        <v>Andhra</v>
      </c>
    </row>
    <row r="12" spans="1:5" x14ac:dyDescent="0.25">
      <c r="A12" s="64" t="s">
        <v>223</v>
      </c>
      <c r="B12" s="81" t="s">
        <v>460</v>
      </c>
      <c r="D12" s="64" t="s">
        <v>223</v>
      </c>
      <c r="E12" t="str">
        <f t="shared" si="0"/>
        <v>Andhra</v>
      </c>
    </row>
    <row r="13" spans="1:5" x14ac:dyDescent="0.25">
      <c r="A13" s="64" t="s">
        <v>224</v>
      </c>
      <c r="B13" s="81" t="s">
        <v>460</v>
      </c>
      <c r="D13" s="64" t="s">
        <v>224</v>
      </c>
      <c r="E13" t="str">
        <f t="shared" si="0"/>
        <v>Andhra</v>
      </c>
    </row>
    <row r="14" spans="1:5" x14ac:dyDescent="0.25">
      <c r="A14" s="64" t="s">
        <v>224</v>
      </c>
      <c r="B14" s="81" t="s">
        <v>460</v>
      </c>
      <c r="D14" s="64" t="s">
        <v>229</v>
      </c>
      <c r="E14" t="s">
        <v>9452</v>
      </c>
    </row>
    <row r="15" spans="1:5" x14ac:dyDescent="0.25">
      <c r="A15" s="80" t="s">
        <v>225</v>
      </c>
      <c r="B15" s="81" t="s">
        <v>460</v>
      </c>
      <c r="D15" s="64" t="s">
        <v>230</v>
      </c>
      <c r="E15" t="str">
        <f t="shared" si="0"/>
        <v>Andhra</v>
      </c>
    </row>
    <row r="16" spans="1:5" x14ac:dyDescent="0.25">
      <c r="A16" s="64" t="s">
        <v>485</v>
      </c>
      <c r="B16" s="66" t="s">
        <v>623</v>
      </c>
      <c r="D16" s="64" t="s">
        <v>225</v>
      </c>
      <c r="E16" t="str">
        <f t="shared" si="0"/>
        <v>Andhra</v>
      </c>
    </row>
    <row r="17" spans="1:5" x14ac:dyDescent="0.25">
      <c r="A17" s="64" t="s">
        <v>485</v>
      </c>
      <c r="B17" s="66" t="s">
        <v>623</v>
      </c>
      <c r="D17" s="80" t="s">
        <v>231</v>
      </c>
      <c r="E17" t="s">
        <v>9452</v>
      </c>
    </row>
    <row r="18" spans="1:5" x14ac:dyDescent="0.25">
      <c r="A18" s="64" t="s">
        <v>486</v>
      </c>
      <c r="B18" s="66" t="s">
        <v>623</v>
      </c>
      <c r="D18" s="64" t="s">
        <v>485</v>
      </c>
      <c r="E18" t="str">
        <f t="shared" si="0"/>
        <v>Assam</v>
      </c>
    </row>
    <row r="19" spans="1:5" x14ac:dyDescent="0.25">
      <c r="A19" s="64" t="s">
        <v>487</v>
      </c>
      <c r="B19" s="66" t="s">
        <v>623</v>
      </c>
      <c r="D19" s="64" t="s">
        <v>227</v>
      </c>
      <c r="E19" t="s">
        <v>9452</v>
      </c>
    </row>
    <row r="20" spans="1:5" x14ac:dyDescent="0.25">
      <c r="A20" s="64" t="s">
        <v>488</v>
      </c>
      <c r="B20" s="66" t="s">
        <v>623</v>
      </c>
      <c r="D20" s="64" t="s">
        <v>226</v>
      </c>
      <c r="E20" t="s">
        <v>9452</v>
      </c>
    </row>
    <row r="21" spans="1:5" x14ac:dyDescent="0.25">
      <c r="A21" s="64" t="s">
        <v>489</v>
      </c>
      <c r="B21" s="66" t="s">
        <v>623</v>
      </c>
      <c r="D21" s="64" t="s">
        <v>486</v>
      </c>
      <c r="E21" t="str">
        <f t="shared" si="0"/>
        <v>Assam</v>
      </c>
    </row>
    <row r="22" spans="1:5" x14ac:dyDescent="0.25">
      <c r="A22" s="64" t="s">
        <v>490</v>
      </c>
      <c r="B22" s="66" t="s">
        <v>623</v>
      </c>
      <c r="D22" s="64" t="s">
        <v>487</v>
      </c>
      <c r="E22" t="str">
        <f t="shared" si="0"/>
        <v>Assam</v>
      </c>
    </row>
    <row r="23" spans="1:5" x14ac:dyDescent="0.25">
      <c r="A23" s="64" t="s">
        <v>491</v>
      </c>
      <c r="B23" s="66" t="s">
        <v>623</v>
      </c>
      <c r="D23" s="64" t="s">
        <v>490</v>
      </c>
      <c r="E23" t="str">
        <f t="shared" si="0"/>
        <v>Assam</v>
      </c>
    </row>
    <row r="24" spans="1:5" x14ac:dyDescent="0.25">
      <c r="A24" s="64" t="s">
        <v>492</v>
      </c>
      <c r="B24" s="66" t="s">
        <v>623</v>
      </c>
      <c r="D24" s="64" t="s">
        <v>488</v>
      </c>
      <c r="E24" t="str">
        <f t="shared" si="0"/>
        <v>Assam</v>
      </c>
    </row>
    <row r="25" spans="1:5" x14ac:dyDescent="0.25">
      <c r="A25" s="64" t="s">
        <v>493</v>
      </c>
      <c r="B25" s="66" t="s">
        <v>623</v>
      </c>
      <c r="D25" s="64" t="s">
        <v>489</v>
      </c>
      <c r="E25" t="str">
        <f t="shared" si="0"/>
        <v>Assam</v>
      </c>
    </row>
    <row r="26" spans="1:5" x14ac:dyDescent="0.25">
      <c r="A26" s="64" t="s">
        <v>494</v>
      </c>
      <c r="B26" s="66" t="s">
        <v>623</v>
      </c>
      <c r="D26" s="64" t="s">
        <v>491</v>
      </c>
      <c r="E26" t="str">
        <f t="shared" si="0"/>
        <v>Assam</v>
      </c>
    </row>
    <row r="27" spans="1:5" x14ac:dyDescent="0.25">
      <c r="A27" s="64" t="s">
        <v>495</v>
      </c>
      <c r="B27" s="66" t="s">
        <v>623</v>
      </c>
      <c r="D27" s="64" t="s">
        <v>492</v>
      </c>
      <c r="E27" t="str">
        <f t="shared" si="0"/>
        <v>Assam</v>
      </c>
    </row>
    <row r="28" spans="1:5" x14ac:dyDescent="0.25">
      <c r="A28" s="64" t="s">
        <v>496</v>
      </c>
      <c r="B28" s="66" t="s">
        <v>623</v>
      </c>
      <c r="D28" s="64" t="s">
        <v>502</v>
      </c>
      <c r="E28" t="s">
        <v>9452</v>
      </c>
    </row>
    <row r="29" spans="1:5" x14ac:dyDescent="0.25">
      <c r="A29" s="64" t="s">
        <v>497</v>
      </c>
      <c r="B29" s="66" t="s">
        <v>623</v>
      </c>
      <c r="D29" s="64" t="s">
        <v>493</v>
      </c>
      <c r="E29" t="str">
        <f t="shared" si="0"/>
        <v>Assam</v>
      </c>
    </row>
    <row r="30" spans="1:5" x14ac:dyDescent="0.25">
      <c r="A30" s="64" t="s">
        <v>497</v>
      </c>
      <c r="B30" s="66" t="s">
        <v>623</v>
      </c>
      <c r="D30" s="64" t="s">
        <v>494</v>
      </c>
      <c r="E30" t="str">
        <f t="shared" si="0"/>
        <v>Assam</v>
      </c>
    </row>
    <row r="31" spans="1:5" x14ac:dyDescent="0.25">
      <c r="A31" s="64" t="s">
        <v>497</v>
      </c>
      <c r="B31" s="66" t="s">
        <v>623</v>
      </c>
      <c r="D31" s="64" t="s">
        <v>495</v>
      </c>
      <c r="E31" t="str">
        <f t="shared" si="0"/>
        <v>Assam</v>
      </c>
    </row>
    <row r="32" spans="1:5" x14ac:dyDescent="0.25">
      <c r="A32" s="64" t="s">
        <v>498</v>
      </c>
      <c r="B32" s="66" t="s">
        <v>623</v>
      </c>
      <c r="D32" s="64" t="s">
        <v>496</v>
      </c>
      <c r="E32" t="str">
        <f t="shared" si="0"/>
        <v>Assam</v>
      </c>
    </row>
    <row r="33" spans="1:5" x14ac:dyDescent="0.25">
      <c r="A33" s="64" t="s">
        <v>499</v>
      </c>
      <c r="B33" s="66" t="s">
        <v>623</v>
      </c>
      <c r="D33" s="64" t="s">
        <v>497</v>
      </c>
      <c r="E33" t="str">
        <f t="shared" si="0"/>
        <v>Assam</v>
      </c>
    </row>
    <row r="34" spans="1:5" x14ac:dyDescent="0.25">
      <c r="A34" s="64" t="s">
        <v>499</v>
      </c>
      <c r="B34" s="66" t="s">
        <v>623</v>
      </c>
      <c r="D34" s="64" t="s">
        <v>503</v>
      </c>
      <c r="E34" t="s">
        <v>9452</v>
      </c>
    </row>
    <row r="35" spans="1:5" x14ac:dyDescent="0.25">
      <c r="A35" s="64" t="s">
        <v>500</v>
      </c>
      <c r="B35" s="66" t="s">
        <v>623</v>
      </c>
      <c r="D35" s="64" t="s">
        <v>504</v>
      </c>
      <c r="E35" t="str">
        <f t="shared" si="0"/>
        <v>Assam</v>
      </c>
    </row>
    <row r="36" spans="1:5" x14ac:dyDescent="0.25">
      <c r="A36" s="80" t="s">
        <v>501</v>
      </c>
      <c r="B36" s="66" t="s">
        <v>623</v>
      </c>
      <c r="D36" s="64" t="s">
        <v>505</v>
      </c>
      <c r="E36" t="str">
        <f t="shared" si="0"/>
        <v>Assam</v>
      </c>
    </row>
    <row r="37" spans="1:5" x14ac:dyDescent="0.25">
      <c r="A37" s="64" t="s">
        <v>712</v>
      </c>
      <c r="B37" s="66" t="s">
        <v>1176</v>
      </c>
      <c r="D37" s="64" t="s">
        <v>498</v>
      </c>
      <c r="E37" t="str">
        <f t="shared" si="0"/>
        <v>Assam</v>
      </c>
    </row>
    <row r="38" spans="1:5" x14ac:dyDescent="0.25">
      <c r="A38" s="64" t="s">
        <v>712</v>
      </c>
      <c r="B38" s="66" t="s">
        <v>1176</v>
      </c>
      <c r="D38" s="64" t="s">
        <v>499</v>
      </c>
      <c r="E38" t="str">
        <f t="shared" si="0"/>
        <v>Assam</v>
      </c>
    </row>
    <row r="39" spans="1:5" x14ac:dyDescent="0.25">
      <c r="A39" s="64" t="s">
        <v>713</v>
      </c>
      <c r="B39" s="66" t="s">
        <v>1176</v>
      </c>
      <c r="D39" s="64" t="s">
        <v>500</v>
      </c>
      <c r="E39" t="str">
        <f t="shared" si="0"/>
        <v>Assam</v>
      </c>
    </row>
    <row r="40" spans="1:5" x14ac:dyDescent="0.25">
      <c r="A40" s="64" t="s">
        <v>714</v>
      </c>
      <c r="B40" s="66" t="s">
        <v>1176</v>
      </c>
      <c r="D40" s="80" t="s">
        <v>501</v>
      </c>
      <c r="E40" t="str">
        <f t="shared" si="0"/>
        <v>Assam</v>
      </c>
    </row>
    <row r="41" spans="1:5" x14ac:dyDescent="0.25">
      <c r="A41" s="64" t="s">
        <v>715</v>
      </c>
      <c r="B41" s="66" t="s">
        <v>1176</v>
      </c>
      <c r="D41" s="64" t="s">
        <v>712</v>
      </c>
      <c r="E41" t="str">
        <f t="shared" si="0"/>
        <v>Bihar</v>
      </c>
    </row>
    <row r="42" spans="1:5" x14ac:dyDescent="0.25">
      <c r="A42" s="64" t="s">
        <v>716</v>
      </c>
      <c r="B42" s="66" t="s">
        <v>1176</v>
      </c>
      <c r="D42" s="64" t="s">
        <v>713</v>
      </c>
      <c r="E42" t="str">
        <f t="shared" si="0"/>
        <v>Bihar</v>
      </c>
    </row>
    <row r="43" spans="1:5" x14ac:dyDescent="0.25">
      <c r="A43" s="64" t="s">
        <v>717</v>
      </c>
      <c r="B43" s="66" t="s">
        <v>1176</v>
      </c>
      <c r="D43" s="64" t="s">
        <v>714</v>
      </c>
      <c r="E43" t="str">
        <f t="shared" si="0"/>
        <v>Bihar</v>
      </c>
    </row>
    <row r="44" spans="1:5" x14ac:dyDescent="0.25">
      <c r="A44" s="64" t="s">
        <v>718</v>
      </c>
      <c r="B44" s="66" t="s">
        <v>1176</v>
      </c>
      <c r="D44" s="64" t="s">
        <v>715</v>
      </c>
      <c r="E44" t="str">
        <f t="shared" si="0"/>
        <v>Bihar</v>
      </c>
    </row>
    <row r="45" spans="1:5" x14ac:dyDescent="0.25">
      <c r="A45" s="64" t="s">
        <v>719</v>
      </c>
      <c r="B45" s="66" t="s">
        <v>1176</v>
      </c>
      <c r="D45" s="64" t="s">
        <v>716</v>
      </c>
      <c r="E45" t="str">
        <f t="shared" si="0"/>
        <v>Bihar</v>
      </c>
    </row>
    <row r="46" spans="1:5" x14ac:dyDescent="0.25">
      <c r="A46" s="64" t="s">
        <v>720</v>
      </c>
      <c r="B46" s="66" t="s">
        <v>1176</v>
      </c>
      <c r="D46" s="64" t="s">
        <v>717</v>
      </c>
      <c r="E46" t="str">
        <f t="shared" si="0"/>
        <v>Bihar</v>
      </c>
    </row>
    <row r="47" spans="1:5" x14ac:dyDescent="0.25">
      <c r="A47" s="64" t="s">
        <v>721</v>
      </c>
      <c r="B47" s="66" t="s">
        <v>1176</v>
      </c>
      <c r="D47" s="64" t="s">
        <v>754</v>
      </c>
      <c r="E47" t="str">
        <f t="shared" si="0"/>
        <v>Bihar</v>
      </c>
    </row>
    <row r="48" spans="1:5" x14ac:dyDescent="0.25">
      <c r="A48" s="64" t="s">
        <v>721</v>
      </c>
      <c r="B48" s="66" t="s">
        <v>1176</v>
      </c>
      <c r="D48" s="64" t="s">
        <v>718</v>
      </c>
      <c r="E48" t="str">
        <f t="shared" si="0"/>
        <v>Bihar</v>
      </c>
    </row>
    <row r="49" spans="1:5" x14ac:dyDescent="0.25">
      <c r="A49" s="64" t="s">
        <v>722</v>
      </c>
      <c r="B49" s="66" t="s">
        <v>1176</v>
      </c>
      <c r="D49" s="64" t="s">
        <v>228</v>
      </c>
      <c r="E49" t="s">
        <v>9452</v>
      </c>
    </row>
    <row r="50" spans="1:5" x14ac:dyDescent="0.25">
      <c r="A50" s="64" t="s">
        <v>723</v>
      </c>
      <c r="B50" s="66" t="s">
        <v>1176</v>
      </c>
      <c r="D50" s="64" t="s">
        <v>719</v>
      </c>
      <c r="E50" t="str">
        <f t="shared" si="0"/>
        <v>Bihar</v>
      </c>
    </row>
    <row r="51" spans="1:5" x14ac:dyDescent="0.25">
      <c r="A51" s="64" t="s">
        <v>724</v>
      </c>
      <c r="B51" s="66" t="s">
        <v>1176</v>
      </c>
      <c r="D51" s="64" t="s">
        <v>720</v>
      </c>
      <c r="E51" t="str">
        <f t="shared" si="0"/>
        <v>Bihar</v>
      </c>
    </row>
    <row r="52" spans="1:5" x14ac:dyDescent="0.25">
      <c r="A52" s="64" t="s">
        <v>725</v>
      </c>
      <c r="B52" s="66" t="s">
        <v>1176</v>
      </c>
      <c r="D52" s="64" t="s">
        <v>721</v>
      </c>
      <c r="E52" t="str">
        <f t="shared" si="0"/>
        <v>Bihar</v>
      </c>
    </row>
    <row r="53" spans="1:5" x14ac:dyDescent="0.25">
      <c r="A53" s="64" t="s">
        <v>726</v>
      </c>
      <c r="B53" s="66" t="s">
        <v>1176</v>
      </c>
      <c r="D53" s="64" t="s">
        <v>755</v>
      </c>
      <c r="E53" t="str">
        <f t="shared" si="0"/>
        <v>Bihar</v>
      </c>
    </row>
    <row r="54" spans="1:5" x14ac:dyDescent="0.25">
      <c r="A54" s="64" t="s">
        <v>727</v>
      </c>
      <c r="B54" s="66" t="s">
        <v>1176</v>
      </c>
      <c r="D54" s="64" t="s">
        <v>756</v>
      </c>
      <c r="E54" t="s">
        <v>9452</v>
      </c>
    </row>
    <row r="55" spans="1:5" x14ac:dyDescent="0.25">
      <c r="A55" s="64" t="s">
        <v>727</v>
      </c>
      <c r="B55" s="66" t="s">
        <v>1176</v>
      </c>
      <c r="D55" s="64" t="s">
        <v>722</v>
      </c>
      <c r="E55" t="str">
        <f t="shared" si="0"/>
        <v>Bihar</v>
      </c>
    </row>
    <row r="56" spans="1:5" x14ac:dyDescent="0.25">
      <c r="A56" s="64" t="s">
        <v>728</v>
      </c>
      <c r="B56" s="66" t="s">
        <v>1176</v>
      </c>
      <c r="D56" s="64" t="s">
        <v>723</v>
      </c>
      <c r="E56" t="str">
        <f t="shared" si="0"/>
        <v>Bihar</v>
      </c>
    </row>
    <row r="57" spans="1:5" x14ac:dyDescent="0.25">
      <c r="A57" s="64" t="s">
        <v>729</v>
      </c>
      <c r="B57" s="66" t="s">
        <v>1176</v>
      </c>
      <c r="D57" s="64" t="s">
        <v>724</v>
      </c>
      <c r="E57" t="str">
        <f t="shared" si="0"/>
        <v>Bihar</v>
      </c>
    </row>
    <row r="58" spans="1:5" x14ac:dyDescent="0.25">
      <c r="A58" s="64" t="s">
        <v>729</v>
      </c>
      <c r="B58" s="66" t="s">
        <v>1176</v>
      </c>
      <c r="D58" s="64" t="s">
        <v>757</v>
      </c>
      <c r="E58" t="str">
        <f t="shared" si="0"/>
        <v>Bihar</v>
      </c>
    </row>
    <row r="59" spans="1:5" x14ac:dyDescent="0.25">
      <c r="A59" s="64" t="s">
        <v>730</v>
      </c>
      <c r="B59" s="66" t="s">
        <v>1176</v>
      </c>
      <c r="D59" s="64" t="s">
        <v>725</v>
      </c>
      <c r="E59" t="str">
        <f t="shared" si="0"/>
        <v>Bihar</v>
      </c>
    </row>
    <row r="60" spans="1:5" x14ac:dyDescent="0.25">
      <c r="A60" s="64" t="s">
        <v>731</v>
      </c>
      <c r="B60" s="66" t="s">
        <v>1176</v>
      </c>
      <c r="D60" s="64" t="s">
        <v>758</v>
      </c>
      <c r="E60" t="str">
        <f t="shared" si="0"/>
        <v>Bihar</v>
      </c>
    </row>
    <row r="61" spans="1:5" x14ac:dyDescent="0.25">
      <c r="A61" s="64" t="s">
        <v>730</v>
      </c>
      <c r="B61" s="66" t="s">
        <v>1176</v>
      </c>
      <c r="D61" s="64" t="s">
        <v>726</v>
      </c>
      <c r="E61" t="str">
        <f t="shared" si="0"/>
        <v>Bihar</v>
      </c>
    </row>
    <row r="62" spans="1:5" x14ac:dyDescent="0.25">
      <c r="A62" s="64" t="s">
        <v>731</v>
      </c>
      <c r="B62" s="66" t="s">
        <v>1176</v>
      </c>
      <c r="D62" s="64" t="s">
        <v>727</v>
      </c>
      <c r="E62" t="str">
        <f t="shared" si="0"/>
        <v>Bihar</v>
      </c>
    </row>
    <row r="63" spans="1:5" x14ac:dyDescent="0.25">
      <c r="A63" s="64" t="s">
        <v>730</v>
      </c>
      <c r="B63" s="66" t="s">
        <v>1176</v>
      </c>
      <c r="D63" s="64" t="s">
        <v>728</v>
      </c>
      <c r="E63" t="str">
        <f t="shared" si="0"/>
        <v>Bihar</v>
      </c>
    </row>
    <row r="64" spans="1:5" x14ac:dyDescent="0.25">
      <c r="A64" s="64" t="s">
        <v>731</v>
      </c>
      <c r="B64" s="66" t="s">
        <v>1176</v>
      </c>
      <c r="D64" s="64" t="s">
        <v>759</v>
      </c>
      <c r="E64" t="s">
        <v>9452</v>
      </c>
    </row>
    <row r="65" spans="1:5" x14ac:dyDescent="0.25">
      <c r="A65" s="64" t="s">
        <v>730</v>
      </c>
      <c r="B65" s="66" t="s">
        <v>1176</v>
      </c>
      <c r="D65" s="64" t="s">
        <v>729</v>
      </c>
      <c r="E65" t="str">
        <f t="shared" si="0"/>
        <v>Bihar</v>
      </c>
    </row>
    <row r="66" spans="1:5" x14ac:dyDescent="0.25">
      <c r="A66" s="64" t="s">
        <v>731</v>
      </c>
      <c r="B66" s="66" t="s">
        <v>1176</v>
      </c>
      <c r="D66" s="64" t="s">
        <v>730</v>
      </c>
      <c r="E66" t="str">
        <f t="shared" si="0"/>
        <v>Bihar</v>
      </c>
    </row>
    <row r="67" spans="1:5" x14ac:dyDescent="0.25">
      <c r="A67" s="64" t="s">
        <v>730</v>
      </c>
      <c r="B67" s="66" t="s">
        <v>1176</v>
      </c>
      <c r="D67" s="64" t="s">
        <v>760</v>
      </c>
      <c r="E67" t="str">
        <f t="shared" ref="E67:E130" si="1">VLOOKUP(D67,A:B,2,FALSE)</f>
        <v>Bihar</v>
      </c>
    </row>
    <row r="68" spans="1:5" x14ac:dyDescent="0.25">
      <c r="A68" s="64" t="s">
        <v>731</v>
      </c>
      <c r="B68" s="66" t="s">
        <v>1176</v>
      </c>
      <c r="D68" s="64" t="s">
        <v>731</v>
      </c>
      <c r="E68" t="str">
        <f t="shared" si="1"/>
        <v>Bihar</v>
      </c>
    </row>
    <row r="69" spans="1:5" x14ac:dyDescent="0.25">
      <c r="A69" s="64" t="s">
        <v>730</v>
      </c>
      <c r="B69" s="66" t="s">
        <v>1176</v>
      </c>
      <c r="D69" s="64" t="s">
        <v>761</v>
      </c>
      <c r="E69" t="str">
        <f t="shared" si="1"/>
        <v>Bihar</v>
      </c>
    </row>
    <row r="70" spans="1:5" x14ac:dyDescent="0.25">
      <c r="A70" s="64" t="s">
        <v>731</v>
      </c>
      <c r="B70" s="66" t="s">
        <v>1176</v>
      </c>
      <c r="D70" s="64" t="s">
        <v>762</v>
      </c>
      <c r="E70" t="str">
        <f t="shared" si="1"/>
        <v>Bihar</v>
      </c>
    </row>
    <row r="71" spans="1:5" x14ac:dyDescent="0.25">
      <c r="A71" s="64" t="s">
        <v>730</v>
      </c>
      <c r="B71" s="66" t="s">
        <v>1176</v>
      </c>
      <c r="D71" s="64" t="s">
        <v>763</v>
      </c>
      <c r="E71" t="str">
        <f t="shared" si="1"/>
        <v>Bihar</v>
      </c>
    </row>
    <row r="72" spans="1:5" x14ac:dyDescent="0.25">
      <c r="A72" s="64" t="s">
        <v>731</v>
      </c>
      <c r="B72" s="66" t="s">
        <v>1176</v>
      </c>
      <c r="D72" s="64" t="s">
        <v>764</v>
      </c>
      <c r="E72" t="str">
        <f t="shared" si="1"/>
        <v>Bihar</v>
      </c>
    </row>
    <row r="73" spans="1:5" x14ac:dyDescent="0.25">
      <c r="A73" s="64" t="s">
        <v>732</v>
      </c>
      <c r="B73" s="66" t="s">
        <v>1176</v>
      </c>
      <c r="D73" s="64" t="s">
        <v>765</v>
      </c>
      <c r="E73" t="str">
        <f t="shared" si="1"/>
        <v>Bihar</v>
      </c>
    </row>
    <row r="74" spans="1:5" x14ac:dyDescent="0.25">
      <c r="A74" s="64" t="s">
        <v>733</v>
      </c>
      <c r="B74" s="66" t="s">
        <v>1176</v>
      </c>
      <c r="D74" s="64" t="s">
        <v>732</v>
      </c>
      <c r="E74" t="str">
        <f t="shared" si="1"/>
        <v>Bihar</v>
      </c>
    </row>
    <row r="75" spans="1:5" x14ac:dyDescent="0.25">
      <c r="A75" s="64" t="s">
        <v>734</v>
      </c>
      <c r="B75" s="66" t="s">
        <v>1176</v>
      </c>
      <c r="D75" s="64" t="s">
        <v>733</v>
      </c>
      <c r="E75" t="str">
        <f t="shared" si="1"/>
        <v>Bihar</v>
      </c>
    </row>
    <row r="76" spans="1:5" x14ac:dyDescent="0.25">
      <c r="A76" s="64" t="s">
        <v>735</v>
      </c>
      <c r="B76" s="66" t="s">
        <v>1176</v>
      </c>
      <c r="D76" s="64" t="s">
        <v>734</v>
      </c>
      <c r="E76" t="str">
        <f t="shared" si="1"/>
        <v>Bihar</v>
      </c>
    </row>
    <row r="77" spans="1:5" x14ac:dyDescent="0.25">
      <c r="A77" s="64" t="s">
        <v>736</v>
      </c>
      <c r="B77" s="66" t="s">
        <v>1176</v>
      </c>
      <c r="D77" s="64" t="s">
        <v>766</v>
      </c>
      <c r="E77" t="str">
        <f t="shared" si="1"/>
        <v>Bihar</v>
      </c>
    </row>
    <row r="78" spans="1:5" x14ac:dyDescent="0.25">
      <c r="A78" s="64" t="s">
        <v>735</v>
      </c>
      <c r="B78" s="66" t="s">
        <v>1176</v>
      </c>
      <c r="D78" s="64" t="s">
        <v>735</v>
      </c>
      <c r="E78" t="str">
        <f t="shared" si="1"/>
        <v>Bihar</v>
      </c>
    </row>
    <row r="79" spans="1:5" x14ac:dyDescent="0.25">
      <c r="A79" s="64" t="s">
        <v>736</v>
      </c>
      <c r="B79" s="66" t="s">
        <v>1176</v>
      </c>
      <c r="D79" s="64" t="s">
        <v>767</v>
      </c>
      <c r="E79" t="str">
        <f t="shared" si="1"/>
        <v>Bihar</v>
      </c>
    </row>
    <row r="80" spans="1:5" x14ac:dyDescent="0.25">
      <c r="A80" s="64" t="s">
        <v>735</v>
      </c>
      <c r="B80" s="66" t="s">
        <v>1176</v>
      </c>
      <c r="D80" s="64" t="s">
        <v>736</v>
      </c>
      <c r="E80" t="str">
        <f t="shared" si="1"/>
        <v>Bihar</v>
      </c>
    </row>
    <row r="81" spans="1:5" x14ac:dyDescent="0.25">
      <c r="A81" s="64" t="s">
        <v>736</v>
      </c>
      <c r="B81" s="66" t="s">
        <v>1176</v>
      </c>
      <c r="D81" s="64" t="s">
        <v>768</v>
      </c>
      <c r="E81" t="s">
        <v>9452</v>
      </c>
    </row>
    <row r="82" spans="1:5" x14ac:dyDescent="0.25">
      <c r="A82" s="64" t="s">
        <v>736</v>
      </c>
      <c r="B82" s="66" t="s">
        <v>1176</v>
      </c>
      <c r="D82" s="64" t="s">
        <v>769</v>
      </c>
      <c r="E82" t="s">
        <v>9452</v>
      </c>
    </row>
    <row r="83" spans="1:5" x14ac:dyDescent="0.25">
      <c r="A83" s="64" t="s">
        <v>737</v>
      </c>
      <c r="B83" s="66" t="s">
        <v>1176</v>
      </c>
      <c r="D83" s="64" t="s">
        <v>737</v>
      </c>
      <c r="E83" t="str">
        <f t="shared" si="1"/>
        <v>Bihar</v>
      </c>
    </row>
    <row r="84" spans="1:5" x14ac:dyDescent="0.25">
      <c r="A84" s="64" t="s">
        <v>738</v>
      </c>
      <c r="B84" s="66" t="s">
        <v>1176</v>
      </c>
      <c r="D84" s="64" t="s">
        <v>738</v>
      </c>
      <c r="E84" t="str">
        <f t="shared" si="1"/>
        <v>Bihar</v>
      </c>
    </row>
    <row r="85" spans="1:5" x14ac:dyDescent="0.25">
      <c r="A85" s="64" t="s">
        <v>739</v>
      </c>
      <c r="B85" s="66" t="s">
        <v>1176</v>
      </c>
      <c r="D85" s="64" t="s">
        <v>739</v>
      </c>
      <c r="E85" t="str">
        <f t="shared" si="1"/>
        <v>Bihar</v>
      </c>
    </row>
    <row r="86" spans="1:5" x14ac:dyDescent="0.25">
      <c r="A86" s="64" t="s">
        <v>740</v>
      </c>
      <c r="B86" s="66" t="s">
        <v>1176</v>
      </c>
      <c r="D86" s="64" t="s">
        <v>770</v>
      </c>
      <c r="E86" t="str">
        <f t="shared" si="1"/>
        <v>Bihar</v>
      </c>
    </row>
    <row r="87" spans="1:5" x14ac:dyDescent="0.25">
      <c r="A87" s="64" t="s">
        <v>741</v>
      </c>
      <c r="B87" s="66" t="s">
        <v>1176</v>
      </c>
      <c r="D87" s="64" t="s">
        <v>740</v>
      </c>
      <c r="E87" t="str">
        <f t="shared" si="1"/>
        <v>Bihar</v>
      </c>
    </row>
    <row r="88" spans="1:5" x14ac:dyDescent="0.25">
      <c r="A88" s="64" t="s">
        <v>742</v>
      </c>
      <c r="B88" s="66" t="s">
        <v>1176</v>
      </c>
      <c r="D88" s="64" t="s">
        <v>741</v>
      </c>
      <c r="E88" t="str">
        <f t="shared" si="1"/>
        <v>Bihar</v>
      </c>
    </row>
    <row r="89" spans="1:5" x14ac:dyDescent="0.25">
      <c r="A89" s="64" t="s">
        <v>742</v>
      </c>
      <c r="B89" s="66" t="s">
        <v>1176</v>
      </c>
      <c r="D89" s="64" t="s">
        <v>771</v>
      </c>
      <c r="E89" t="str">
        <f t="shared" si="1"/>
        <v>Bihar</v>
      </c>
    </row>
    <row r="90" spans="1:5" x14ac:dyDescent="0.25">
      <c r="A90" s="64" t="s">
        <v>742</v>
      </c>
      <c r="B90" s="66" t="s">
        <v>1176</v>
      </c>
      <c r="D90" s="64" t="s">
        <v>742</v>
      </c>
      <c r="E90" t="str">
        <f t="shared" si="1"/>
        <v>Bihar</v>
      </c>
    </row>
    <row r="91" spans="1:5" x14ac:dyDescent="0.25">
      <c r="A91" s="64" t="s">
        <v>743</v>
      </c>
      <c r="B91" s="66" t="s">
        <v>1176</v>
      </c>
      <c r="D91" s="64" t="s">
        <v>743</v>
      </c>
      <c r="E91" t="str">
        <f t="shared" si="1"/>
        <v>Bihar</v>
      </c>
    </row>
    <row r="92" spans="1:5" x14ac:dyDescent="0.25">
      <c r="A92" s="64" t="s">
        <v>743</v>
      </c>
      <c r="B92" s="66" t="s">
        <v>1176</v>
      </c>
      <c r="D92" s="64" t="s">
        <v>772</v>
      </c>
      <c r="E92" t="s">
        <v>9452</v>
      </c>
    </row>
    <row r="93" spans="1:5" x14ac:dyDescent="0.25">
      <c r="A93" s="64" t="s">
        <v>743</v>
      </c>
      <c r="B93" s="66" t="s">
        <v>1176</v>
      </c>
      <c r="D93" s="64" t="s">
        <v>773</v>
      </c>
      <c r="E93" t="s">
        <v>9452</v>
      </c>
    </row>
    <row r="94" spans="1:5" x14ac:dyDescent="0.25">
      <c r="A94" s="64" t="s">
        <v>743</v>
      </c>
      <c r="B94" s="66" t="s">
        <v>1176</v>
      </c>
      <c r="D94" s="64" t="s">
        <v>744</v>
      </c>
      <c r="E94" t="str">
        <f t="shared" si="1"/>
        <v>Bihar</v>
      </c>
    </row>
    <row r="95" spans="1:5" x14ac:dyDescent="0.25">
      <c r="A95" s="64" t="s">
        <v>744</v>
      </c>
      <c r="B95" s="66" t="s">
        <v>1176</v>
      </c>
      <c r="D95" s="64" t="s">
        <v>745</v>
      </c>
      <c r="E95" t="str">
        <f t="shared" si="1"/>
        <v>Bihar</v>
      </c>
    </row>
    <row r="96" spans="1:5" x14ac:dyDescent="0.25">
      <c r="A96" s="64" t="s">
        <v>745</v>
      </c>
      <c r="B96" s="66" t="s">
        <v>1176</v>
      </c>
      <c r="D96" s="64" t="s">
        <v>746</v>
      </c>
      <c r="E96" t="str">
        <f t="shared" si="1"/>
        <v>Bihar</v>
      </c>
    </row>
    <row r="97" spans="1:5" x14ac:dyDescent="0.25">
      <c r="A97" s="64" t="s">
        <v>745</v>
      </c>
      <c r="B97" s="66" t="s">
        <v>1176</v>
      </c>
      <c r="D97" s="64" t="s">
        <v>747</v>
      </c>
      <c r="E97" t="str">
        <f t="shared" si="1"/>
        <v>Bihar</v>
      </c>
    </row>
    <row r="98" spans="1:5" x14ac:dyDescent="0.25">
      <c r="A98" s="64" t="s">
        <v>746</v>
      </c>
      <c r="B98" s="66" t="s">
        <v>1176</v>
      </c>
      <c r="D98" s="64" t="s">
        <v>748</v>
      </c>
      <c r="E98" t="str">
        <f t="shared" si="1"/>
        <v>Bihar</v>
      </c>
    </row>
    <row r="99" spans="1:5" x14ac:dyDescent="0.25">
      <c r="A99" s="64" t="s">
        <v>747</v>
      </c>
      <c r="B99" s="66" t="s">
        <v>1176</v>
      </c>
      <c r="D99" s="64" t="s">
        <v>774</v>
      </c>
      <c r="E99" t="str">
        <f t="shared" si="1"/>
        <v>Bihar</v>
      </c>
    </row>
    <row r="100" spans="1:5" x14ac:dyDescent="0.25">
      <c r="A100" s="64" t="s">
        <v>747</v>
      </c>
      <c r="B100" s="66" t="s">
        <v>1176</v>
      </c>
      <c r="D100" s="64" t="s">
        <v>749</v>
      </c>
      <c r="E100" t="str">
        <f t="shared" si="1"/>
        <v>Bihar</v>
      </c>
    </row>
    <row r="101" spans="1:5" x14ac:dyDescent="0.25">
      <c r="A101" s="64" t="s">
        <v>748</v>
      </c>
      <c r="B101" s="66" t="s">
        <v>1176</v>
      </c>
      <c r="D101" s="64" t="s">
        <v>750</v>
      </c>
      <c r="E101" t="str">
        <f t="shared" si="1"/>
        <v>Bihar</v>
      </c>
    </row>
    <row r="102" spans="1:5" x14ac:dyDescent="0.25">
      <c r="A102" s="64" t="s">
        <v>749</v>
      </c>
      <c r="B102" s="66" t="s">
        <v>1176</v>
      </c>
      <c r="D102" s="64" t="s">
        <v>775</v>
      </c>
      <c r="E102" t="s">
        <v>9452</v>
      </c>
    </row>
    <row r="103" spans="1:5" x14ac:dyDescent="0.25">
      <c r="A103" s="64" t="s">
        <v>750</v>
      </c>
      <c r="B103" s="66" t="s">
        <v>1176</v>
      </c>
      <c r="D103" s="64" t="s">
        <v>751</v>
      </c>
      <c r="E103" t="str">
        <f t="shared" si="1"/>
        <v>Bihar</v>
      </c>
    </row>
    <row r="104" spans="1:5" x14ac:dyDescent="0.25">
      <c r="A104" s="64" t="s">
        <v>750</v>
      </c>
      <c r="B104" s="66" t="s">
        <v>1176</v>
      </c>
      <c r="D104" s="64" t="s">
        <v>752</v>
      </c>
      <c r="E104" t="str">
        <f t="shared" si="1"/>
        <v>Bihar</v>
      </c>
    </row>
    <row r="105" spans="1:5" x14ac:dyDescent="0.25">
      <c r="A105" s="64" t="s">
        <v>750</v>
      </c>
      <c r="B105" s="66" t="s">
        <v>1176</v>
      </c>
      <c r="D105" s="80" t="s">
        <v>753</v>
      </c>
      <c r="E105" t="str">
        <f t="shared" si="1"/>
        <v>Bihar</v>
      </c>
    </row>
    <row r="106" spans="1:5" x14ac:dyDescent="0.25">
      <c r="A106" s="64" t="s">
        <v>751</v>
      </c>
      <c r="B106" s="66" t="s">
        <v>1176</v>
      </c>
      <c r="D106" s="64" t="s">
        <v>1424</v>
      </c>
      <c r="E106" t="str">
        <f t="shared" si="1"/>
        <v>Chhattisgarh</v>
      </c>
    </row>
    <row r="107" spans="1:5" x14ac:dyDescent="0.25">
      <c r="A107" s="64" t="s">
        <v>752</v>
      </c>
      <c r="B107" s="66" t="s">
        <v>1176</v>
      </c>
      <c r="D107" s="64" t="s">
        <v>1425</v>
      </c>
      <c r="E107" t="str">
        <f t="shared" si="1"/>
        <v>Chhattisgarh</v>
      </c>
    </row>
    <row r="108" spans="1:5" x14ac:dyDescent="0.25">
      <c r="A108" s="64" t="s">
        <v>752</v>
      </c>
      <c r="B108" s="66" t="s">
        <v>1176</v>
      </c>
      <c r="D108" s="64" t="s">
        <v>1426</v>
      </c>
      <c r="E108" t="str">
        <f t="shared" si="1"/>
        <v>Chhattisgarh</v>
      </c>
    </row>
    <row r="109" spans="1:5" x14ac:dyDescent="0.25">
      <c r="A109" s="80" t="s">
        <v>753</v>
      </c>
      <c r="B109" s="66" t="s">
        <v>1176</v>
      </c>
      <c r="D109" s="64" t="s">
        <v>1427</v>
      </c>
      <c r="E109" t="str">
        <f t="shared" si="1"/>
        <v>Chhattisgarh</v>
      </c>
    </row>
    <row r="110" spans="1:5" x14ac:dyDescent="0.25">
      <c r="A110" s="64" t="s">
        <v>1424</v>
      </c>
      <c r="B110" s="66" t="s">
        <v>1508</v>
      </c>
      <c r="D110" s="64" t="s">
        <v>1428</v>
      </c>
      <c r="E110" t="str">
        <f t="shared" si="1"/>
        <v>Chhattisgarh</v>
      </c>
    </row>
    <row r="111" spans="1:5" x14ac:dyDescent="0.25">
      <c r="A111" s="64" t="s">
        <v>1425</v>
      </c>
      <c r="B111" s="66" t="s">
        <v>1508</v>
      </c>
      <c r="D111" s="64" t="s">
        <v>1430</v>
      </c>
      <c r="E111" t="str">
        <f t="shared" si="1"/>
        <v>Chhattisgarh</v>
      </c>
    </row>
    <row r="112" spans="1:5" x14ac:dyDescent="0.25">
      <c r="A112" s="64" t="s">
        <v>1426</v>
      </c>
      <c r="B112" s="66" t="s">
        <v>1508</v>
      </c>
      <c r="D112" s="64" t="s">
        <v>1431</v>
      </c>
      <c r="E112" t="str">
        <f t="shared" si="1"/>
        <v>Chhattisgarh</v>
      </c>
    </row>
    <row r="113" spans="1:5" x14ac:dyDescent="0.25">
      <c r="A113" s="64" t="s">
        <v>1426</v>
      </c>
      <c r="B113" s="66" t="s">
        <v>1508</v>
      </c>
      <c r="D113" s="64" t="s">
        <v>1429</v>
      </c>
      <c r="E113" t="str">
        <f t="shared" si="1"/>
        <v>Chhattisgarh</v>
      </c>
    </row>
    <row r="114" spans="1:5" x14ac:dyDescent="0.25">
      <c r="A114" s="64" t="s">
        <v>1427</v>
      </c>
      <c r="B114" s="66" t="s">
        <v>1508</v>
      </c>
      <c r="D114" s="80" t="s">
        <v>1432</v>
      </c>
      <c r="E114" t="s">
        <v>9452</v>
      </c>
    </row>
    <row r="115" spans="1:5" x14ac:dyDescent="0.25">
      <c r="A115" s="64" t="s">
        <v>1428</v>
      </c>
      <c r="B115" s="66" t="s">
        <v>1508</v>
      </c>
      <c r="D115" s="64" t="s">
        <v>1509</v>
      </c>
      <c r="E115" t="str">
        <f t="shared" si="1"/>
        <v>Goa</v>
      </c>
    </row>
    <row r="116" spans="1:5" x14ac:dyDescent="0.25">
      <c r="A116" s="64" t="s">
        <v>1428</v>
      </c>
      <c r="B116" s="66" t="s">
        <v>1508</v>
      </c>
      <c r="D116" s="64" t="s">
        <v>1513</v>
      </c>
      <c r="E116" t="str">
        <f t="shared" si="1"/>
        <v>Goa</v>
      </c>
    </row>
    <row r="117" spans="1:5" x14ac:dyDescent="0.25">
      <c r="A117" s="64" t="s">
        <v>1428</v>
      </c>
      <c r="B117" s="66" t="s">
        <v>1508</v>
      </c>
      <c r="D117" s="64" t="s">
        <v>1510</v>
      </c>
      <c r="E117" t="str">
        <f t="shared" si="1"/>
        <v>Goa</v>
      </c>
    </row>
    <row r="118" spans="1:5" x14ac:dyDescent="0.25">
      <c r="A118" s="64" t="s">
        <v>1429</v>
      </c>
      <c r="B118" s="66" t="s">
        <v>1508</v>
      </c>
      <c r="D118" s="64" t="s">
        <v>1511</v>
      </c>
      <c r="E118" t="str">
        <f t="shared" si="1"/>
        <v>Goa</v>
      </c>
    </row>
    <row r="119" spans="1:5" x14ac:dyDescent="0.25">
      <c r="A119" s="64" t="s">
        <v>1429</v>
      </c>
      <c r="B119" s="66" t="s">
        <v>1508</v>
      </c>
      <c r="D119" s="64" t="s">
        <v>1515</v>
      </c>
      <c r="E119" t="str">
        <f t="shared" si="1"/>
        <v>Goa</v>
      </c>
    </row>
    <row r="120" spans="1:5" x14ac:dyDescent="0.25">
      <c r="A120" s="80" t="s">
        <v>1429</v>
      </c>
      <c r="B120" s="66" t="s">
        <v>1508</v>
      </c>
      <c r="D120" s="64" t="s">
        <v>1512</v>
      </c>
      <c r="E120" t="str">
        <f t="shared" si="1"/>
        <v>Goa</v>
      </c>
    </row>
    <row r="121" spans="1:5" x14ac:dyDescent="0.25">
      <c r="A121" s="64" t="s">
        <v>1509</v>
      </c>
      <c r="B121" s="66" t="s">
        <v>1572</v>
      </c>
      <c r="D121" s="80" t="s">
        <v>1514</v>
      </c>
      <c r="E121" t="str">
        <f t="shared" si="1"/>
        <v>Goa</v>
      </c>
    </row>
    <row r="122" spans="1:5" x14ac:dyDescent="0.25">
      <c r="A122" s="64" t="s">
        <v>1509</v>
      </c>
      <c r="B122" s="66" t="s">
        <v>1572</v>
      </c>
      <c r="D122" s="64" t="s">
        <v>1573</v>
      </c>
      <c r="E122" t="str">
        <f t="shared" si="1"/>
        <v xml:space="preserve">Gujarat </v>
      </c>
    </row>
    <row r="123" spans="1:5" x14ac:dyDescent="0.25">
      <c r="A123" s="64" t="s">
        <v>1510</v>
      </c>
      <c r="B123" s="66" t="s">
        <v>1572</v>
      </c>
      <c r="D123" s="64" t="s">
        <v>1574</v>
      </c>
      <c r="E123" t="str">
        <f t="shared" si="1"/>
        <v xml:space="preserve">Gujarat </v>
      </c>
    </row>
    <row r="124" spans="1:5" x14ac:dyDescent="0.25">
      <c r="A124" s="64" t="s">
        <v>1511</v>
      </c>
      <c r="B124" s="66" t="s">
        <v>1572</v>
      </c>
      <c r="D124" s="64" t="s">
        <v>1575</v>
      </c>
      <c r="E124" t="str">
        <f t="shared" si="1"/>
        <v xml:space="preserve">Gujarat </v>
      </c>
    </row>
    <row r="125" spans="1:5" x14ac:dyDescent="0.25">
      <c r="A125" s="64" t="s">
        <v>1512</v>
      </c>
      <c r="B125" s="66" t="s">
        <v>1572</v>
      </c>
      <c r="D125" s="64" t="s">
        <v>1576</v>
      </c>
      <c r="E125" t="str">
        <f t="shared" si="1"/>
        <v xml:space="preserve">Gujarat </v>
      </c>
    </row>
    <row r="126" spans="1:5" x14ac:dyDescent="0.25">
      <c r="A126" s="64" t="s">
        <v>1513</v>
      </c>
      <c r="B126" s="66" t="s">
        <v>1572</v>
      </c>
      <c r="D126" s="64" t="s">
        <v>1577</v>
      </c>
      <c r="E126" t="str">
        <f t="shared" si="1"/>
        <v xml:space="preserve">Gujarat </v>
      </c>
    </row>
    <row r="127" spans="1:5" x14ac:dyDescent="0.25">
      <c r="A127" s="64" t="s">
        <v>1514</v>
      </c>
      <c r="B127" s="66" t="s">
        <v>1572</v>
      </c>
      <c r="D127" s="64" t="s">
        <v>1606</v>
      </c>
      <c r="E127" t="s">
        <v>9452</v>
      </c>
    </row>
    <row r="128" spans="1:5" x14ac:dyDescent="0.25">
      <c r="A128" s="80" t="s">
        <v>1514</v>
      </c>
      <c r="B128" s="66" t="s">
        <v>1572</v>
      </c>
      <c r="D128" s="64" t="s">
        <v>1578</v>
      </c>
      <c r="E128" t="str">
        <f t="shared" si="1"/>
        <v xml:space="preserve">Gujarat </v>
      </c>
    </row>
    <row r="129" spans="1:5" x14ac:dyDescent="0.25">
      <c r="A129" s="64" t="s">
        <v>1573</v>
      </c>
      <c r="B129" s="66" t="s">
        <v>1867</v>
      </c>
      <c r="D129" s="64" t="s">
        <v>1579</v>
      </c>
      <c r="E129" t="str">
        <f t="shared" si="1"/>
        <v xml:space="preserve">Gujarat </v>
      </c>
    </row>
    <row r="130" spans="1:5" x14ac:dyDescent="0.25">
      <c r="A130" s="64" t="s">
        <v>1574</v>
      </c>
      <c r="B130" s="66" t="s">
        <v>1867</v>
      </c>
      <c r="D130" s="64" t="s">
        <v>1580</v>
      </c>
      <c r="E130" t="str">
        <f t="shared" si="1"/>
        <v xml:space="preserve">Gujarat </v>
      </c>
    </row>
    <row r="131" spans="1:5" x14ac:dyDescent="0.25">
      <c r="A131" s="64" t="s">
        <v>1575</v>
      </c>
      <c r="B131" s="66" t="s">
        <v>1867</v>
      </c>
      <c r="D131" s="64" t="s">
        <v>1607</v>
      </c>
      <c r="E131" t="s">
        <v>9452</v>
      </c>
    </row>
    <row r="132" spans="1:5" x14ac:dyDescent="0.25">
      <c r="A132" s="64" t="s">
        <v>1576</v>
      </c>
      <c r="B132" s="66" t="s">
        <v>1867</v>
      </c>
      <c r="D132" s="64" t="s">
        <v>1581</v>
      </c>
      <c r="E132" t="str">
        <f t="shared" ref="E131:E194" si="2">VLOOKUP(D132,A:B,2,FALSE)</f>
        <v xml:space="preserve">Gujarat </v>
      </c>
    </row>
    <row r="133" spans="1:5" x14ac:dyDescent="0.25">
      <c r="A133" s="64" t="s">
        <v>1577</v>
      </c>
      <c r="B133" s="66" t="s">
        <v>1867</v>
      </c>
      <c r="D133" s="64" t="s">
        <v>1582</v>
      </c>
      <c r="E133" t="str">
        <f t="shared" si="2"/>
        <v xml:space="preserve">Gujarat </v>
      </c>
    </row>
    <row r="134" spans="1:5" x14ac:dyDescent="0.25">
      <c r="A134" s="64" t="s">
        <v>1578</v>
      </c>
      <c r="B134" s="66" t="s">
        <v>1867</v>
      </c>
      <c r="D134" s="64" t="s">
        <v>1608</v>
      </c>
      <c r="E134" t="str">
        <f t="shared" si="2"/>
        <v xml:space="preserve">Gujarat </v>
      </c>
    </row>
    <row r="135" spans="1:5" x14ac:dyDescent="0.25">
      <c r="A135" s="64" t="s">
        <v>1579</v>
      </c>
      <c r="B135" s="66" t="s">
        <v>1867</v>
      </c>
      <c r="D135" s="64" t="s">
        <v>1583</v>
      </c>
      <c r="E135" t="str">
        <f t="shared" si="2"/>
        <v xml:space="preserve">Gujarat </v>
      </c>
    </row>
    <row r="136" spans="1:5" x14ac:dyDescent="0.25">
      <c r="A136" s="64" t="s">
        <v>1579</v>
      </c>
      <c r="B136" s="66" t="s">
        <v>1867</v>
      </c>
      <c r="D136" s="64" t="s">
        <v>1584</v>
      </c>
      <c r="E136" t="str">
        <f t="shared" si="2"/>
        <v xml:space="preserve">Gujarat </v>
      </c>
    </row>
    <row r="137" spans="1:5" x14ac:dyDescent="0.25">
      <c r="A137" s="64" t="s">
        <v>1580</v>
      </c>
      <c r="B137" s="66" t="s">
        <v>1867</v>
      </c>
      <c r="D137" s="64" t="s">
        <v>1585</v>
      </c>
      <c r="E137" t="str">
        <f t="shared" si="2"/>
        <v xml:space="preserve">Gujarat </v>
      </c>
    </row>
    <row r="138" spans="1:5" x14ac:dyDescent="0.25">
      <c r="A138" s="64" t="s">
        <v>1581</v>
      </c>
      <c r="B138" s="66" t="s">
        <v>1867</v>
      </c>
      <c r="D138" s="64" t="s">
        <v>1586</v>
      </c>
      <c r="E138" t="str">
        <f t="shared" si="2"/>
        <v xml:space="preserve">Gujarat </v>
      </c>
    </row>
    <row r="139" spans="1:5" x14ac:dyDescent="0.25">
      <c r="A139" s="64" t="s">
        <v>1582</v>
      </c>
      <c r="B139" s="66" t="s">
        <v>1867</v>
      </c>
      <c r="D139" s="64" t="s">
        <v>1587</v>
      </c>
      <c r="E139" t="str">
        <f t="shared" si="2"/>
        <v xml:space="preserve">Gujarat </v>
      </c>
    </row>
    <row r="140" spans="1:5" x14ac:dyDescent="0.25">
      <c r="A140" s="64" t="s">
        <v>1582</v>
      </c>
      <c r="B140" s="66" t="s">
        <v>1867</v>
      </c>
      <c r="D140" s="64" t="s">
        <v>1588</v>
      </c>
      <c r="E140" t="str">
        <f t="shared" si="2"/>
        <v xml:space="preserve">Gujarat </v>
      </c>
    </row>
    <row r="141" spans="1:5" x14ac:dyDescent="0.25">
      <c r="A141" s="64" t="s">
        <v>1583</v>
      </c>
      <c r="B141" s="66" t="s">
        <v>1867</v>
      </c>
      <c r="D141" s="64" t="s">
        <v>1609</v>
      </c>
      <c r="E141" t="str">
        <f t="shared" si="2"/>
        <v xml:space="preserve">Gujarat </v>
      </c>
    </row>
    <row r="142" spans="1:5" x14ac:dyDescent="0.25">
      <c r="A142" s="64" t="s">
        <v>1583</v>
      </c>
      <c r="B142" s="66" t="s">
        <v>1867</v>
      </c>
      <c r="D142" s="64" t="s">
        <v>1589</v>
      </c>
      <c r="E142" t="str">
        <f t="shared" si="2"/>
        <v xml:space="preserve">Gujarat </v>
      </c>
    </row>
    <row r="143" spans="1:5" x14ac:dyDescent="0.25">
      <c r="A143" s="64" t="s">
        <v>1584</v>
      </c>
      <c r="B143" s="66" t="s">
        <v>1867</v>
      </c>
      <c r="D143" s="64" t="s">
        <v>1590</v>
      </c>
      <c r="E143" t="str">
        <f t="shared" si="2"/>
        <v xml:space="preserve">Gujarat </v>
      </c>
    </row>
    <row r="144" spans="1:5" x14ac:dyDescent="0.25">
      <c r="A144" s="64" t="s">
        <v>1585</v>
      </c>
      <c r="B144" s="66" t="s">
        <v>1867</v>
      </c>
      <c r="D144" s="64" t="s">
        <v>1591</v>
      </c>
      <c r="E144" t="str">
        <f t="shared" si="2"/>
        <v xml:space="preserve">Gujarat </v>
      </c>
    </row>
    <row r="145" spans="1:5" x14ac:dyDescent="0.25">
      <c r="A145" s="64" t="s">
        <v>1586</v>
      </c>
      <c r="B145" s="66" t="s">
        <v>1867</v>
      </c>
      <c r="D145" s="64" t="s">
        <v>1592</v>
      </c>
      <c r="E145" t="str">
        <f t="shared" si="2"/>
        <v xml:space="preserve">Gujarat </v>
      </c>
    </row>
    <row r="146" spans="1:5" x14ac:dyDescent="0.25">
      <c r="A146" s="64" t="s">
        <v>1587</v>
      </c>
      <c r="B146" s="66" t="s">
        <v>1867</v>
      </c>
      <c r="D146" s="64" t="s">
        <v>1593</v>
      </c>
      <c r="E146" t="str">
        <f t="shared" si="2"/>
        <v xml:space="preserve">Gujarat </v>
      </c>
    </row>
    <row r="147" spans="1:5" x14ac:dyDescent="0.25">
      <c r="A147" s="64" t="s">
        <v>1588</v>
      </c>
      <c r="B147" s="66" t="s">
        <v>1867</v>
      </c>
      <c r="D147" s="64" t="s">
        <v>1594</v>
      </c>
      <c r="E147" t="str">
        <f t="shared" si="2"/>
        <v xml:space="preserve">Gujarat </v>
      </c>
    </row>
    <row r="148" spans="1:5" x14ac:dyDescent="0.25">
      <c r="A148" s="64" t="s">
        <v>1587</v>
      </c>
      <c r="B148" s="66" t="s">
        <v>1867</v>
      </c>
      <c r="D148" s="64" t="s">
        <v>1595</v>
      </c>
      <c r="E148" t="str">
        <f t="shared" si="2"/>
        <v xml:space="preserve">Gujarat </v>
      </c>
    </row>
    <row r="149" spans="1:5" x14ac:dyDescent="0.25">
      <c r="A149" s="64" t="s">
        <v>1588</v>
      </c>
      <c r="B149" s="66" t="s">
        <v>1867</v>
      </c>
      <c r="D149" s="64" t="s">
        <v>1610</v>
      </c>
      <c r="E149" t="str">
        <f t="shared" si="2"/>
        <v xml:space="preserve">Gujarat </v>
      </c>
    </row>
    <row r="150" spans="1:5" x14ac:dyDescent="0.25">
      <c r="A150" s="64" t="s">
        <v>1587</v>
      </c>
      <c r="B150" s="66" t="s">
        <v>1867</v>
      </c>
      <c r="D150" s="64" t="s">
        <v>1596</v>
      </c>
      <c r="E150" t="str">
        <f t="shared" si="2"/>
        <v xml:space="preserve">Gujarat </v>
      </c>
    </row>
    <row r="151" spans="1:5" x14ac:dyDescent="0.25">
      <c r="A151" s="64" t="s">
        <v>1587</v>
      </c>
      <c r="B151" s="66" t="s">
        <v>1867</v>
      </c>
      <c r="D151" s="64" t="s">
        <v>1597</v>
      </c>
      <c r="E151" t="str">
        <f t="shared" si="2"/>
        <v xml:space="preserve">Gujarat </v>
      </c>
    </row>
    <row r="152" spans="1:5" x14ac:dyDescent="0.25">
      <c r="A152" s="64" t="s">
        <v>1588</v>
      </c>
      <c r="B152" s="66" t="s">
        <v>1867</v>
      </c>
      <c r="D152" s="64" t="s">
        <v>1611</v>
      </c>
      <c r="E152" t="str">
        <f t="shared" si="2"/>
        <v xml:space="preserve">Gujarat </v>
      </c>
    </row>
    <row r="153" spans="1:5" x14ac:dyDescent="0.25">
      <c r="A153" s="64" t="s">
        <v>1588</v>
      </c>
      <c r="B153" s="66" t="s">
        <v>1867</v>
      </c>
      <c r="D153" s="64" t="s">
        <v>1598</v>
      </c>
      <c r="E153" t="str">
        <f t="shared" si="2"/>
        <v xml:space="preserve">Gujarat </v>
      </c>
    </row>
    <row r="154" spans="1:5" x14ac:dyDescent="0.25">
      <c r="A154" s="64" t="s">
        <v>1588</v>
      </c>
      <c r="B154" s="66" t="s">
        <v>1867</v>
      </c>
      <c r="D154" s="64" t="s">
        <v>1612</v>
      </c>
      <c r="E154" t="str">
        <f t="shared" si="2"/>
        <v xml:space="preserve">Gujarat </v>
      </c>
    </row>
    <row r="155" spans="1:5" x14ac:dyDescent="0.25">
      <c r="A155" s="64" t="s">
        <v>1589</v>
      </c>
      <c r="B155" s="66" t="s">
        <v>1867</v>
      </c>
      <c r="D155" s="64" t="s">
        <v>1613</v>
      </c>
      <c r="E155" t="str">
        <f t="shared" si="2"/>
        <v xml:space="preserve">Gujarat </v>
      </c>
    </row>
    <row r="156" spans="1:5" x14ac:dyDescent="0.25">
      <c r="A156" s="64" t="s">
        <v>1590</v>
      </c>
      <c r="B156" s="66" t="s">
        <v>1867</v>
      </c>
      <c r="D156" s="64" t="s">
        <v>1614</v>
      </c>
      <c r="E156" t="str">
        <f t="shared" si="2"/>
        <v xml:space="preserve">Gujarat </v>
      </c>
    </row>
    <row r="157" spans="1:5" x14ac:dyDescent="0.25">
      <c r="A157" s="64" t="s">
        <v>1591</v>
      </c>
      <c r="B157" s="66" t="s">
        <v>1867</v>
      </c>
      <c r="D157" s="64" t="s">
        <v>1599</v>
      </c>
      <c r="E157" t="str">
        <f t="shared" si="2"/>
        <v xml:space="preserve">Gujarat </v>
      </c>
    </row>
    <row r="158" spans="1:5" x14ac:dyDescent="0.25">
      <c r="A158" s="64" t="s">
        <v>1592</v>
      </c>
      <c r="B158" s="66" t="s">
        <v>1867</v>
      </c>
      <c r="D158" s="64" t="s">
        <v>1600</v>
      </c>
      <c r="E158" t="str">
        <f t="shared" si="2"/>
        <v xml:space="preserve">Gujarat </v>
      </c>
    </row>
    <row r="159" spans="1:5" x14ac:dyDescent="0.25">
      <c r="A159" s="64" t="s">
        <v>1593</v>
      </c>
      <c r="B159" s="66" t="s">
        <v>1867</v>
      </c>
      <c r="D159" s="64" t="s">
        <v>1615</v>
      </c>
      <c r="E159" t="str">
        <f t="shared" si="2"/>
        <v xml:space="preserve">Gujarat </v>
      </c>
    </row>
    <row r="160" spans="1:5" x14ac:dyDescent="0.25">
      <c r="A160" s="64" t="s">
        <v>1593</v>
      </c>
      <c r="B160" s="66" t="s">
        <v>1867</v>
      </c>
      <c r="D160" s="64" t="s">
        <v>1601</v>
      </c>
      <c r="E160" t="str">
        <f t="shared" si="2"/>
        <v xml:space="preserve">Gujarat </v>
      </c>
    </row>
    <row r="161" spans="1:5" x14ac:dyDescent="0.25">
      <c r="A161" s="64" t="s">
        <v>1594</v>
      </c>
      <c r="B161" s="66" t="s">
        <v>1867</v>
      </c>
      <c r="D161" s="64" t="s">
        <v>1602</v>
      </c>
      <c r="E161" t="str">
        <f t="shared" si="2"/>
        <v xml:space="preserve">Gujarat </v>
      </c>
    </row>
    <row r="162" spans="1:5" x14ac:dyDescent="0.25">
      <c r="A162" s="64" t="s">
        <v>1595</v>
      </c>
      <c r="B162" s="66" t="s">
        <v>1867</v>
      </c>
      <c r="D162" s="64" t="s">
        <v>1603</v>
      </c>
      <c r="E162" t="str">
        <f t="shared" si="2"/>
        <v xml:space="preserve">Gujarat </v>
      </c>
    </row>
    <row r="163" spans="1:5" x14ac:dyDescent="0.25">
      <c r="A163" s="64" t="s">
        <v>1595</v>
      </c>
      <c r="B163" s="66" t="s">
        <v>1867</v>
      </c>
      <c r="D163" s="64" t="s">
        <v>1604</v>
      </c>
      <c r="E163" t="str">
        <f t="shared" si="2"/>
        <v xml:space="preserve">Gujarat </v>
      </c>
    </row>
    <row r="164" spans="1:5" x14ac:dyDescent="0.25">
      <c r="A164" s="64" t="s">
        <v>1596</v>
      </c>
      <c r="B164" s="66" t="s">
        <v>1867</v>
      </c>
      <c r="D164" s="80" t="s">
        <v>1605</v>
      </c>
      <c r="E164" t="str">
        <f t="shared" si="2"/>
        <v xml:space="preserve">Gujarat </v>
      </c>
    </row>
    <row r="165" spans="1:5" x14ac:dyDescent="0.25">
      <c r="A165" s="64" t="s">
        <v>1597</v>
      </c>
      <c r="B165" s="66" t="s">
        <v>1867</v>
      </c>
      <c r="D165" s="64" t="s">
        <v>2057</v>
      </c>
      <c r="E165" t="str">
        <f t="shared" si="2"/>
        <v>Haryana</v>
      </c>
    </row>
    <row r="166" spans="1:5" x14ac:dyDescent="0.25">
      <c r="A166" s="64" t="s">
        <v>1598</v>
      </c>
      <c r="B166" s="66" t="s">
        <v>1867</v>
      </c>
      <c r="D166" s="64" t="s">
        <v>2058</v>
      </c>
      <c r="E166" t="str">
        <f t="shared" si="2"/>
        <v>Haryana</v>
      </c>
    </row>
    <row r="167" spans="1:5" x14ac:dyDescent="0.25">
      <c r="A167" s="64" t="s">
        <v>1597</v>
      </c>
      <c r="B167" s="66" t="s">
        <v>1867</v>
      </c>
      <c r="D167" s="64" t="s">
        <v>2059</v>
      </c>
      <c r="E167" t="str">
        <f t="shared" si="2"/>
        <v>Haryana</v>
      </c>
    </row>
    <row r="168" spans="1:5" x14ac:dyDescent="0.25">
      <c r="A168" s="64" t="s">
        <v>1598</v>
      </c>
      <c r="B168" s="66" t="s">
        <v>1867</v>
      </c>
      <c r="D168" s="64" t="s">
        <v>2062</v>
      </c>
      <c r="E168" t="str">
        <f t="shared" si="2"/>
        <v>Haryana</v>
      </c>
    </row>
    <row r="169" spans="1:5" x14ac:dyDescent="0.25">
      <c r="A169" s="64" t="s">
        <v>1597</v>
      </c>
      <c r="B169" s="66" t="s">
        <v>1867</v>
      </c>
      <c r="D169" s="64" t="s">
        <v>2060</v>
      </c>
      <c r="E169" t="str">
        <f t="shared" si="2"/>
        <v>Haryana</v>
      </c>
    </row>
    <row r="170" spans="1:5" x14ac:dyDescent="0.25">
      <c r="A170" s="64" t="s">
        <v>1598</v>
      </c>
      <c r="B170" s="66" t="s">
        <v>1867</v>
      </c>
      <c r="D170" s="64" t="s">
        <v>2061</v>
      </c>
      <c r="E170" t="str">
        <f t="shared" si="2"/>
        <v>Haryana</v>
      </c>
    </row>
    <row r="171" spans="1:5" x14ac:dyDescent="0.25">
      <c r="A171" s="64" t="s">
        <v>1597</v>
      </c>
      <c r="B171" s="66" t="s">
        <v>1867</v>
      </c>
      <c r="D171" s="80" t="s">
        <v>2063</v>
      </c>
      <c r="E171" t="s">
        <v>9452</v>
      </c>
    </row>
    <row r="172" spans="1:5" x14ac:dyDescent="0.25">
      <c r="A172" s="64" t="s">
        <v>1598</v>
      </c>
      <c r="B172" s="66" t="s">
        <v>1867</v>
      </c>
      <c r="D172" s="64" t="s">
        <v>2125</v>
      </c>
      <c r="E172" t="str">
        <f t="shared" si="2"/>
        <v>Himachal Pradesh</v>
      </c>
    </row>
    <row r="173" spans="1:5" x14ac:dyDescent="0.25">
      <c r="A173" s="64" t="s">
        <v>1597</v>
      </c>
      <c r="B173" s="66" t="s">
        <v>1867</v>
      </c>
      <c r="D173" s="64" t="s">
        <v>2126</v>
      </c>
      <c r="E173" t="str">
        <f t="shared" si="2"/>
        <v>Himachal Pradesh</v>
      </c>
    </row>
    <row r="174" spans="1:5" x14ac:dyDescent="0.25">
      <c r="A174" s="64" t="s">
        <v>1598</v>
      </c>
      <c r="B174" s="66" t="s">
        <v>1867</v>
      </c>
      <c r="D174" s="64" t="s">
        <v>2127</v>
      </c>
      <c r="E174" t="str">
        <f t="shared" si="2"/>
        <v>Himachal Pradesh</v>
      </c>
    </row>
    <row r="175" spans="1:5" x14ac:dyDescent="0.25">
      <c r="A175" s="64" t="s">
        <v>1599</v>
      </c>
      <c r="B175" s="66" t="s">
        <v>1867</v>
      </c>
      <c r="D175" s="64" t="s">
        <v>2128</v>
      </c>
      <c r="E175" t="str">
        <f t="shared" si="2"/>
        <v>Himachal Pradesh</v>
      </c>
    </row>
    <row r="176" spans="1:5" x14ac:dyDescent="0.25">
      <c r="A176" s="64" t="s">
        <v>1599</v>
      </c>
      <c r="B176" s="66" t="s">
        <v>1867</v>
      </c>
      <c r="D176" s="64" t="s">
        <v>2129</v>
      </c>
      <c r="E176" t="str">
        <f t="shared" si="2"/>
        <v>Himachal Pradesh</v>
      </c>
    </row>
    <row r="177" spans="1:5" x14ac:dyDescent="0.25">
      <c r="A177" s="64" t="s">
        <v>1600</v>
      </c>
      <c r="B177" s="66" t="s">
        <v>1867</v>
      </c>
      <c r="D177" s="64" t="s">
        <v>2137</v>
      </c>
      <c r="E177" t="str">
        <f t="shared" si="2"/>
        <v>Himachal Pradesh</v>
      </c>
    </row>
    <row r="178" spans="1:5" x14ac:dyDescent="0.25">
      <c r="A178" s="64" t="s">
        <v>1601</v>
      </c>
      <c r="B178" s="66" t="s">
        <v>1867</v>
      </c>
      <c r="D178" s="64" t="s">
        <v>2130</v>
      </c>
      <c r="E178" t="str">
        <f t="shared" si="2"/>
        <v>Himachal Pradesh</v>
      </c>
    </row>
    <row r="179" spans="1:5" x14ac:dyDescent="0.25">
      <c r="A179" s="64" t="s">
        <v>1600</v>
      </c>
      <c r="B179" s="66" t="s">
        <v>1867</v>
      </c>
      <c r="D179" s="64" t="s">
        <v>2131</v>
      </c>
      <c r="E179" t="str">
        <f t="shared" si="2"/>
        <v>Himachal Pradesh</v>
      </c>
    </row>
    <row r="180" spans="1:5" x14ac:dyDescent="0.25">
      <c r="A180" s="64" t="s">
        <v>1602</v>
      </c>
      <c r="B180" s="66" t="s">
        <v>1867</v>
      </c>
      <c r="D180" s="64" t="s">
        <v>2132</v>
      </c>
      <c r="E180" t="str">
        <f t="shared" si="2"/>
        <v>Himachal Pradesh</v>
      </c>
    </row>
    <row r="181" spans="1:5" x14ac:dyDescent="0.25">
      <c r="A181" s="64" t="s">
        <v>1603</v>
      </c>
      <c r="B181" s="66" t="s">
        <v>1867</v>
      </c>
      <c r="D181" s="64" t="s">
        <v>2146</v>
      </c>
      <c r="E181" t="str">
        <f t="shared" si="2"/>
        <v>Himachal Pradesh</v>
      </c>
    </row>
    <row r="182" spans="1:5" x14ac:dyDescent="0.25">
      <c r="A182" s="64" t="s">
        <v>1604</v>
      </c>
      <c r="B182" s="66" t="s">
        <v>1867</v>
      </c>
      <c r="D182" s="64" t="s">
        <v>2147</v>
      </c>
      <c r="E182" t="str">
        <f t="shared" si="2"/>
        <v>Himachal Pradesh</v>
      </c>
    </row>
    <row r="183" spans="1:5" x14ac:dyDescent="0.25">
      <c r="A183" s="80" t="s">
        <v>1605</v>
      </c>
      <c r="B183" s="66" t="s">
        <v>1867</v>
      </c>
      <c r="D183" s="64" t="s">
        <v>2133</v>
      </c>
      <c r="E183" t="str">
        <f t="shared" si="2"/>
        <v>Himachal Pradesh</v>
      </c>
    </row>
    <row r="184" spans="1:5" x14ac:dyDescent="0.25">
      <c r="A184" s="64" t="s">
        <v>2057</v>
      </c>
      <c r="B184" s="66" t="s">
        <v>2124</v>
      </c>
      <c r="D184" s="64" t="s">
        <v>2134</v>
      </c>
      <c r="E184" t="str">
        <f t="shared" si="2"/>
        <v>Himachal Pradesh</v>
      </c>
    </row>
    <row r="185" spans="1:5" x14ac:dyDescent="0.25">
      <c r="A185" s="64" t="s">
        <v>2057</v>
      </c>
      <c r="B185" s="66" t="s">
        <v>2124</v>
      </c>
      <c r="D185" s="64" t="s">
        <v>2135</v>
      </c>
      <c r="E185" t="str">
        <f t="shared" si="2"/>
        <v>Himachal Pradesh</v>
      </c>
    </row>
    <row r="186" spans="1:5" x14ac:dyDescent="0.25">
      <c r="A186" s="64" t="s">
        <v>2058</v>
      </c>
      <c r="B186" s="66" t="s">
        <v>2124</v>
      </c>
      <c r="D186" s="64" t="s">
        <v>2136</v>
      </c>
      <c r="E186" t="str">
        <f t="shared" si="2"/>
        <v>Himachal Pradesh</v>
      </c>
    </row>
    <row r="187" spans="1:5" x14ac:dyDescent="0.25">
      <c r="A187" s="64" t="s">
        <v>2059</v>
      </c>
      <c r="B187" s="66" t="s">
        <v>2124</v>
      </c>
      <c r="D187" s="64" t="s">
        <v>2138</v>
      </c>
      <c r="E187" t="str">
        <f t="shared" si="2"/>
        <v>Himachal Pradesh</v>
      </c>
    </row>
    <row r="188" spans="1:5" x14ac:dyDescent="0.25">
      <c r="A188" s="64" t="s">
        <v>2060</v>
      </c>
      <c r="B188" s="66" t="s">
        <v>2124</v>
      </c>
      <c r="D188" s="64" t="s">
        <v>2139</v>
      </c>
      <c r="E188" t="str">
        <f t="shared" si="2"/>
        <v>Himachal Pradesh</v>
      </c>
    </row>
    <row r="189" spans="1:5" x14ac:dyDescent="0.25">
      <c r="A189" s="64" t="s">
        <v>2061</v>
      </c>
      <c r="B189" s="66" t="s">
        <v>2124</v>
      </c>
      <c r="D189" s="64" t="s">
        <v>2148</v>
      </c>
      <c r="E189" t="str">
        <f t="shared" si="2"/>
        <v>Himachal Pradesh</v>
      </c>
    </row>
    <row r="190" spans="1:5" x14ac:dyDescent="0.25">
      <c r="A190" s="64" t="s">
        <v>2061</v>
      </c>
      <c r="B190" s="66" t="s">
        <v>2124</v>
      </c>
      <c r="D190" s="64" t="s">
        <v>2140</v>
      </c>
      <c r="E190" t="str">
        <f t="shared" si="2"/>
        <v>Himachal Pradesh</v>
      </c>
    </row>
    <row r="191" spans="1:5" x14ac:dyDescent="0.25">
      <c r="A191" s="80" t="s">
        <v>2061</v>
      </c>
      <c r="B191" s="66" t="s">
        <v>2124</v>
      </c>
      <c r="D191" s="64" t="s">
        <v>2141</v>
      </c>
      <c r="E191" t="str">
        <f t="shared" si="2"/>
        <v>Himachal Pradesh</v>
      </c>
    </row>
    <row r="192" spans="1:5" x14ac:dyDescent="0.25">
      <c r="A192" s="64" t="s">
        <v>2125</v>
      </c>
      <c r="B192" s="66" t="s">
        <v>2415</v>
      </c>
      <c r="D192" s="64" t="s">
        <v>2142</v>
      </c>
      <c r="E192" t="str">
        <f t="shared" si="2"/>
        <v>Himachal Pradesh</v>
      </c>
    </row>
    <row r="193" spans="1:5" x14ac:dyDescent="0.25">
      <c r="A193" s="64" t="s">
        <v>2126</v>
      </c>
      <c r="B193" s="66" t="s">
        <v>2415</v>
      </c>
      <c r="D193" s="64" t="s">
        <v>2143</v>
      </c>
      <c r="E193" t="str">
        <f t="shared" si="2"/>
        <v>Himachal Pradesh</v>
      </c>
    </row>
    <row r="194" spans="1:5" x14ac:dyDescent="0.25">
      <c r="A194" s="64" t="s">
        <v>2127</v>
      </c>
      <c r="B194" s="66" t="s">
        <v>2415</v>
      </c>
      <c r="D194" s="64" t="s">
        <v>2149</v>
      </c>
      <c r="E194" t="str">
        <f t="shared" si="2"/>
        <v>Himachal Pradesh</v>
      </c>
    </row>
    <row r="195" spans="1:5" x14ac:dyDescent="0.25">
      <c r="A195" s="64" t="s">
        <v>2128</v>
      </c>
      <c r="B195" s="66" t="s">
        <v>2415</v>
      </c>
      <c r="D195" s="64" t="s">
        <v>2144</v>
      </c>
      <c r="E195" t="str">
        <f t="shared" ref="E195:E258" si="3">VLOOKUP(D195,A:B,2,FALSE)</f>
        <v>Himachal Pradesh</v>
      </c>
    </row>
    <row r="196" spans="1:5" x14ac:dyDescent="0.25">
      <c r="A196" s="64" t="s">
        <v>2128</v>
      </c>
      <c r="B196" s="66" t="s">
        <v>2415</v>
      </c>
      <c r="D196" s="64" t="s">
        <v>2150</v>
      </c>
      <c r="E196" t="str">
        <f t="shared" si="3"/>
        <v>Himachal Pradesh</v>
      </c>
    </row>
    <row r="197" spans="1:5" x14ac:dyDescent="0.25">
      <c r="A197" s="64" t="s">
        <v>2129</v>
      </c>
      <c r="B197" s="66" t="s">
        <v>2415</v>
      </c>
      <c r="D197" s="80" t="s">
        <v>2145</v>
      </c>
      <c r="E197" t="str">
        <f t="shared" si="3"/>
        <v>Himachal Pradesh</v>
      </c>
    </row>
    <row r="198" spans="1:5" x14ac:dyDescent="0.25">
      <c r="A198" s="64" t="s">
        <v>2130</v>
      </c>
      <c r="B198" s="66" t="s">
        <v>2415</v>
      </c>
      <c r="D198" s="80" t="s">
        <v>2416</v>
      </c>
      <c r="E198" t="str">
        <f t="shared" si="3"/>
        <v>Jammu &amp; Kashmir</v>
      </c>
    </row>
    <row r="199" spans="1:5" x14ac:dyDescent="0.25">
      <c r="A199" s="64" t="s">
        <v>2131</v>
      </c>
      <c r="B199" s="66" t="s">
        <v>2415</v>
      </c>
      <c r="D199" s="64" t="s">
        <v>2429</v>
      </c>
      <c r="E199" t="str">
        <f t="shared" si="3"/>
        <v>Jharkhand</v>
      </c>
    </row>
    <row r="200" spans="1:5" x14ac:dyDescent="0.25">
      <c r="A200" s="64" t="s">
        <v>2132</v>
      </c>
      <c r="B200" s="66" t="s">
        <v>2415</v>
      </c>
      <c r="D200" s="80" t="s">
        <v>2430</v>
      </c>
      <c r="E200" t="str">
        <f t="shared" si="3"/>
        <v>Jharkhand</v>
      </c>
    </row>
    <row r="201" spans="1:5" x14ac:dyDescent="0.25">
      <c r="A201" s="64" t="s">
        <v>2132</v>
      </c>
      <c r="B201" s="66" t="s">
        <v>2415</v>
      </c>
      <c r="D201" s="64" t="s">
        <v>2455</v>
      </c>
      <c r="E201" t="str">
        <f t="shared" si="3"/>
        <v>Karnataka</v>
      </c>
    </row>
    <row r="202" spans="1:5" x14ac:dyDescent="0.25">
      <c r="A202" s="64" t="s">
        <v>2132</v>
      </c>
      <c r="B202" s="66" t="s">
        <v>2415</v>
      </c>
      <c r="D202" s="64" t="s">
        <v>2456</v>
      </c>
      <c r="E202" t="str">
        <f t="shared" si="3"/>
        <v>Karnataka</v>
      </c>
    </row>
    <row r="203" spans="1:5" x14ac:dyDescent="0.25">
      <c r="A203" s="64" t="s">
        <v>2133</v>
      </c>
      <c r="B203" s="66" t="s">
        <v>2415</v>
      </c>
      <c r="D203" s="64" t="s">
        <v>2457</v>
      </c>
      <c r="E203" t="str">
        <f t="shared" si="3"/>
        <v>Karnataka</v>
      </c>
    </row>
    <row r="204" spans="1:5" x14ac:dyDescent="0.25">
      <c r="A204" s="64" t="s">
        <v>2133</v>
      </c>
      <c r="B204" s="66" t="s">
        <v>2415</v>
      </c>
      <c r="D204" s="64" t="s">
        <v>2458</v>
      </c>
      <c r="E204" t="str">
        <f t="shared" si="3"/>
        <v>Karnataka</v>
      </c>
    </row>
    <row r="205" spans="1:5" x14ac:dyDescent="0.25">
      <c r="A205" s="64" t="s">
        <v>2133</v>
      </c>
      <c r="B205" s="66" t="s">
        <v>2415</v>
      </c>
      <c r="D205" s="64" t="s">
        <v>2459</v>
      </c>
      <c r="E205" t="str">
        <f t="shared" si="3"/>
        <v>Karnataka</v>
      </c>
    </row>
    <row r="206" spans="1:5" x14ac:dyDescent="0.25">
      <c r="A206" s="64" t="s">
        <v>2133</v>
      </c>
      <c r="B206" s="66" t="s">
        <v>2415</v>
      </c>
      <c r="D206" s="64" t="s">
        <v>2460</v>
      </c>
      <c r="E206" t="str">
        <f t="shared" si="3"/>
        <v>Karnataka</v>
      </c>
    </row>
    <row r="207" spans="1:5" x14ac:dyDescent="0.25">
      <c r="A207" s="64" t="s">
        <v>2134</v>
      </c>
      <c r="B207" s="66" t="s">
        <v>2415</v>
      </c>
      <c r="D207" s="64" t="s">
        <v>2461</v>
      </c>
      <c r="E207" t="str">
        <f t="shared" si="3"/>
        <v>Karnataka</v>
      </c>
    </row>
    <row r="208" spans="1:5" x14ac:dyDescent="0.25">
      <c r="A208" s="64" t="s">
        <v>2135</v>
      </c>
      <c r="B208" s="66" t="s">
        <v>2415</v>
      </c>
      <c r="D208" s="64" t="s">
        <v>2462</v>
      </c>
      <c r="E208" t="str">
        <f t="shared" si="3"/>
        <v>Karnataka</v>
      </c>
    </row>
    <row r="209" spans="1:5" x14ac:dyDescent="0.25">
      <c r="A209" s="64" t="s">
        <v>2136</v>
      </c>
      <c r="B209" s="66" t="s">
        <v>2415</v>
      </c>
      <c r="D209" s="80" t="s">
        <v>2463</v>
      </c>
      <c r="E209" t="str">
        <f t="shared" si="3"/>
        <v>Karnataka</v>
      </c>
    </row>
    <row r="210" spans="1:5" x14ac:dyDescent="0.25">
      <c r="A210" s="64" t="s">
        <v>2137</v>
      </c>
      <c r="B210" s="66" t="s">
        <v>2415</v>
      </c>
      <c r="D210" s="64" t="s">
        <v>2538</v>
      </c>
      <c r="E210" t="s">
        <v>9452</v>
      </c>
    </row>
    <row r="211" spans="1:5" x14ac:dyDescent="0.25">
      <c r="A211" s="64" t="s">
        <v>2138</v>
      </c>
      <c r="B211" s="66" t="s">
        <v>2415</v>
      </c>
      <c r="D211" s="64" t="s">
        <v>214</v>
      </c>
      <c r="E211" t="str">
        <f t="shared" si="3"/>
        <v>Kerala</v>
      </c>
    </row>
    <row r="212" spans="1:5" x14ac:dyDescent="0.25">
      <c r="A212" s="64" t="s">
        <v>2139</v>
      </c>
      <c r="B212" s="66" t="s">
        <v>2415</v>
      </c>
      <c r="D212" s="64" t="s">
        <v>2539</v>
      </c>
      <c r="E212" t="str">
        <f t="shared" si="3"/>
        <v>Kerala</v>
      </c>
    </row>
    <row r="213" spans="1:5" x14ac:dyDescent="0.25">
      <c r="A213" s="64" t="s">
        <v>2140</v>
      </c>
      <c r="B213" s="66" t="s">
        <v>2415</v>
      </c>
      <c r="D213" s="64" t="s">
        <v>2546</v>
      </c>
      <c r="E213" t="str">
        <f t="shared" si="3"/>
        <v>Kerala</v>
      </c>
    </row>
    <row r="214" spans="1:5" x14ac:dyDescent="0.25">
      <c r="A214" s="64" t="s">
        <v>2141</v>
      </c>
      <c r="B214" s="66" t="s">
        <v>2415</v>
      </c>
      <c r="D214" s="64" t="s">
        <v>2540</v>
      </c>
      <c r="E214" t="str">
        <f t="shared" si="3"/>
        <v>Kerala</v>
      </c>
    </row>
    <row r="215" spans="1:5" x14ac:dyDescent="0.25">
      <c r="A215" s="64" t="s">
        <v>2142</v>
      </c>
      <c r="B215" s="66" t="s">
        <v>2415</v>
      </c>
      <c r="D215" s="64" t="s">
        <v>2541</v>
      </c>
      <c r="E215" t="str">
        <f t="shared" si="3"/>
        <v>Kerala</v>
      </c>
    </row>
    <row r="216" spans="1:5" x14ac:dyDescent="0.25">
      <c r="A216" s="64" t="s">
        <v>2143</v>
      </c>
      <c r="B216" s="66" t="s">
        <v>2415</v>
      </c>
      <c r="D216" s="64" t="s">
        <v>2549</v>
      </c>
      <c r="E216" t="str">
        <f t="shared" si="3"/>
        <v>Kerala</v>
      </c>
    </row>
    <row r="217" spans="1:5" x14ac:dyDescent="0.25">
      <c r="A217" s="64" t="s">
        <v>2144</v>
      </c>
      <c r="B217" s="66" t="s">
        <v>2415</v>
      </c>
      <c r="D217" s="64" t="s">
        <v>2542</v>
      </c>
      <c r="E217" t="str">
        <f t="shared" si="3"/>
        <v>Kerala</v>
      </c>
    </row>
    <row r="218" spans="1:5" x14ac:dyDescent="0.25">
      <c r="A218" s="64" t="s">
        <v>2145</v>
      </c>
      <c r="B218" s="66" t="s">
        <v>2415</v>
      </c>
      <c r="D218" s="64" t="s">
        <v>2543</v>
      </c>
      <c r="E218" t="str">
        <f t="shared" si="3"/>
        <v>Kerala</v>
      </c>
    </row>
    <row r="219" spans="1:5" x14ac:dyDescent="0.25">
      <c r="A219" s="64" t="s">
        <v>2145</v>
      </c>
      <c r="B219" s="66" t="s">
        <v>2415</v>
      </c>
      <c r="D219" s="64" t="s">
        <v>2544</v>
      </c>
      <c r="E219" t="str">
        <f t="shared" si="3"/>
        <v>Kerala</v>
      </c>
    </row>
    <row r="220" spans="1:5" x14ac:dyDescent="0.25">
      <c r="A220" s="80" t="s">
        <v>2145</v>
      </c>
      <c r="B220" s="66" t="s">
        <v>2415</v>
      </c>
      <c r="D220" s="64" t="s">
        <v>2545</v>
      </c>
      <c r="E220" t="str">
        <f t="shared" si="3"/>
        <v>Kerala</v>
      </c>
    </row>
    <row r="221" spans="1:5" x14ac:dyDescent="0.25">
      <c r="A221" s="80" t="s">
        <v>226</v>
      </c>
      <c r="B221" s="81" t="s">
        <v>2428</v>
      </c>
      <c r="D221" s="64" t="s">
        <v>2547</v>
      </c>
      <c r="E221" t="str">
        <f t="shared" si="3"/>
        <v>Kerala</v>
      </c>
    </row>
    <row r="222" spans="1:5" x14ac:dyDescent="0.25">
      <c r="A222" s="64" t="s">
        <v>2429</v>
      </c>
      <c r="B222" s="66" t="s">
        <v>2454</v>
      </c>
      <c r="D222" s="64" t="s">
        <v>2548</v>
      </c>
      <c r="E222" t="str">
        <f t="shared" si="3"/>
        <v>Kerala</v>
      </c>
    </row>
    <row r="223" spans="1:5" x14ac:dyDescent="0.25">
      <c r="A223" s="80" t="s">
        <v>2430</v>
      </c>
      <c r="B223" s="66" t="s">
        <v>2454</v>
      </c>
      <c r="D223" s="80" t="s">
        <v>2550</v>
      </c>
      <c r="E223" t="str">
        <f t="shared" si="3"/>
        <v>Kerala</v>
      </c>
    </row>
    <row r="224" spans="1:5" x14ac:dyDescent="0.25">
      <c r="A224" s="64" t="s">
        <v>2455</v>
      </c>
      <c r="B224" s="66" t="s">
        <v>2537</v>
      </c>
      <c r="D224" s="64" t="s">
        <v>2728</v>
      </c>
      <c r="E224" t="str">
        <f t="shared" si="3"/>
        <v>Madhya Pradesh</v>
      </c>
    </row>
    <row r="225" spans="1:5" x14ac:dyDescent="0.25">
      <c r="A225" s="64" t="s">
        <v>2456</v>
      </c>
      <c r="B225" s="66" t="s">
        <v>2537</v>
      </c>
      <c r="D225" s="64" t="s">
        <v>2729</v>
      </c>
      <c r="E225" t="str">
        <f t="shared" si="3"/>
        <v>Madhya Pradesh</v>
      </c>
    </row>
    <row r="226" spans="1:5" x14ac:dyDescent="0.25">
      <c r="A226" s="64" t="s">
        <v>2457</v>
      </c>
      <c r="B226" s="66" t="s">
        <v>2537</v>
      </c>
      <c r="D226" s="64" t="s">
        <v>2730</v>
      </c>
      <c r="E226" t="str">
        <f t="shared" si="3"/>
        <v>Madhya Pradesh</v>
      </c>
    </row>
    <row r="227" spans="1:5" x14ac:dyDescent="0.25">
      <c r="A227" s="64" t="s">
        <v>2458</v>
      </c>
      <c r="B227" s="66" t="s">
        <v>2537</v>
      </c>
      <c r="D227" s="80" t="s">
        <v>2731</v>
      </c>
      <c r="E227" t="str">
        <f t="shared" si="3"/>
        <v>Madhya Pradesh</v>
      </c>
    </row>
    <row r="228" spans="1:5" x14ac:dyDescent="0.25">
      <c r="A228" s="64" t="s">
        <v>2459</v>
      </c>
      <c r="B228" s="66" t="s">
        <v>2537</v>
      </c>
      <c r="D228" s="64" t="s">
        <v>2772</v>
      </c>
      <c r="E228" t="str">
        <f t="shared" si="3"/>
        <v>Maharashtra</v>
      </c>
    </row>
    <row r="229" spans="1:5" x14ac:dyDescent="0.25">
      <c r="A229" s="64" t="s">
        <v>2460</v>
      </c>
      <c r="B229" s="66" t="s">
        <v>2537</v>
      </c>
      <c r="D229" s="64" t="s">
        <v>2773</v>
      </c>
      <c r="E229" t="str">
        <f t="shared" si="3"/>
        <v>Maharashtra</v>
      </c>
    </row>
    <row r="230" spans="1:5" x14ac:dyDescent="0.25">
      <c r="A230" s="64" t="s">
        <v>2461</v>
      </c>
      <c r="B230" s="66" t="s">
        <v>2537</v>
      </c>
      <c r="D230" s="64" t="s">
        <v>2774</v>
      </c>
      <c r="E230" t="str">
        <f t="shared" si="3"/>
        <v>Maharashtra</v>
      </c>
    </row>
    <row r="231" spans="1:5" x14ac:dyDescent="0.25">
      <c r="A231" s="64" t="s">
        <v>2462</v>
      </c>
      <c r="B231" s="66" t="s">
        <v>2537</v>
      </c>
      <c r="D231" s="64" t="s">
        <v>2775</v>
      </c>
      <c r="E231" t="str">
        <f t="shared" si="3"/>
        <v>Maharashtra</v>
      </c>
    </row>
    <row r="232" spans="1:5" x14ac:dyDescent="0.25">
      <c r="A232" s="64" t="s">
        <v>2463</v>
      </c>
      <c r="B232" s="66" t="s">
        <v>2537</v>
      </c>
      <c r="D232" s="64" t="s">
        <v>2776</v>
      </c>
      <c r="E232" t="str">
        <f t="shared" si="3"/>
        <v>Maharashtra</v>
      </c>
    </row>
    <row r="233" spans="1:5" x14ac:dyDescent="0.25">
      <c r="A233" s="80" t="s">
        <v>2463</v>
      </c>
      <c r="B233" s="66" t="s">
        <v>2537</v>
      </c>
      <c r="D233" s="64" t="s">
        <v>2777</v>
      </c>
      <c r="E233" t="str">
        <f t="shared" si="3"/>
        <v>Maharashtra</v>
      </c>
    </row>
    <row r="234" spans="1:5" x14ac:dyDescent="0.25">
      <c r="A234" s="64" t="s">
        <v>2538</v>
      </c>
      <c r="B234" s="66" t="s">
        <v>2727</v>
      </c>
      <c r="D234" s="64" t="s">
        <v>2778</v>
      </c>
      <c r="E234" t="str">
        <f t="shared" si="3"/>
        <v>Maharashtra</v>
      </c>
    </row>
    <row r="235" spans="1:5" x14ac:dyDescent="0.25">
      <c r="A235" s="64" t="s">
        <v>214</v>
      </c>
      <c r="B235" s="66" t="s">
        <v>2727</v>
      </c>
      <c r="D235" s="64" t="s">
        <v>2779</v>
      </c>
      <c r="E235" t="str">
        <f t="shared" si="3"/>
        <v>Maharashtra</v>
      </c>
    </row>
    <row r="236" spans="1:5" x14ac:dyDescent="0.25">
      <c r="A236" s="64" t="s">
        <v>214</v>
      </c>
      <c r="B236" s="66" t="s">
        <v>2727</v>
      </c>
      <c r="D236" s="64" t="s">
        <v>2787</v>
      </c>
      <c r="E236" t="str">
        <f t="shared" si="3"/>
        <v>Maharashtra</v>
      </c>
    </row>
    <row r="237" spans="1:5" x14ac:dyDescent="0.25">
      <c r="A237" s="64" t="s">
        <v>2539</v>
      </c>
      <c r="B237" s="66" t="s">
        <v>2727</v>
      </c>
      <c r="D237" s="64" t="s">
        <v>2780</v>
      </c>
      <c r="E237" t="str">
        <f t="shared" si="3"/>
        <v>Maharashtra</v>
      </c>
    </row>
    <row r="238" spans="1:5" x14ac:dyDescent="0.25">
      <c r="A238" s="64" t="s">
        <v>2540</v>
      </c>
      <c r="B238" s="66" t="s">
        <v>2727</v>
      </c>
      <c r="D238" s="64" t="s">
        <v>2781</v>
      </c>
      <c r="E238" t="str">
        <f t="shared" si="3"/>
        <v>Maharashtra</v>
      </c>
    </row>
    <row r="239" spans="1:5" x14ac:dyDescent="0.25">
      <c r="A239" s="64" t="s">
        <v>2541</v>
      </c>
      <c r="B239" s="66" t="s">
        <v>2727</v>
      </c>
      <c r="D239" s="64" t="s">
        <v>2788</v>
      </c>
      <c r="E239" t="s">
        <v>9452</v>
      </c>
    </row>
    <row r="240" spans="1:5" x14ac:dyDescent="0.25">
      <c r="A240" s="64" t="s">
        <v>2542</v>
      </c>
      <c r="B240" s="66" t="s">
        <v>2727</v>
      </c>
      <c r="D240" s="64" t="s">
        <v>2782</v>
      </c>
      <c r="E240" t="str">
        <f t="shared" si="3"/>
        <v>Maharashtra</v>
      </c>
    </row>
    <row r="241" spans="1:5" x14ac:dyDescent="0.25">
      <c r="A241" s="64" t="s">
        <v>2543</v>
      </c>
      <c r="B241" s="66" t="s">
        <v>2727</v>
      </c>
      <c r="D241" s="64" t="s">
        <v>2783</v>
      </c>
      <c r="E241" t="str">
        <f t="shared" si="3"/>
        <v>Maharashtra</v>
      </c>
    </row>
    <row r="242" spans="1:5" x14ac:dyDescent="0.25">
      <c r="A242" s="64" t="s">
        <v>2544</v>
      </c>
      <c r="B242" s="66" t="s">
        <v>2727</v>
      </c>
      <c r="D242" s="64" t="s">
        <v>2784</v>
      </c>
      <c r="E242" t="str">
        <f t="shared" si="3"/>
        <v>Maharashtra</v>
      </c>
    </row>
    <row r="243" spans="1:5" x14ac:dyDescent="0.25">
      <c r="A243" s="64" t="s">
        <v>2545</v>
      </c>
      <c r="B243" s="66" t="s">
        <v>2727</v>
      </c>
      <c r="D243" s="64" t="s">
        <v>2785</v>
      </c>
      <c r="E243" t="str">
        <f t="shared" si="3"/>
        <v>Maharashtra</v>
      </c>
    </row>
    <row r="244" spans="1:5" x14ac:dyDescent="0.25">
      <c r="A244" s="64" t="s">
        <v>2546</v>
      </c>
      <c r="B244" s="66" t="s">
        <v>2727</v>
      </c>
      <c r="D244" s="80" t="s">
        <v>2786</v>
      </c>
      <c r="E244" t="str">
        <f t="shared" si="3"/>
        <v>Maharashtra</v>
      </c>
    </row>
    <row r="245" spans="1:5" x14ac:dyDescent="0.25">
      <c r="A245" s="64" t="s">
        <v>2546</v>
      </c>
      <c r="B245" s="66" t="s">
        <v>2727</v>
      </c>
      <c r="D245" s="64" t="s">
        <v>2994</v>
      </c>
      <c r="E245" t="str">
        <f t="shared" si="3"/>
        <v>Manipur</v>
      </c>
    </row>
    <row r="246" spans="1:5" x14ac:dyDescent="0.25">
      <c r="A246" s="64" t="s">
        <v>2546</v>
      </c>
      <c r="B246" s="66" t="s">
        <v>2727</v>
      </c>
      <c r="D246" s="64" t="s">
        <v>2995</v>
      </c>
      <c r="E246" t="str">
        <f t="shared" si="3"/>
        <v>Manipur</v>
      </c>
    </row>
    <row r="247" spans="1:5" x14ac:dyDescent="0.25">
      <c r="A247" s="64" t="s">
        <v>2546</v>
      </c>
      <c r="B247" s="66" t="s">
        <v>2727</v>
      </c>
      <c r="D247" s="80" t="s">
        <v>2996</v>
      </c>
      <c r="E247" t="str">
        <f t="shared" si="3"/>
        <v>Manipur</v>
      </c>
    </row>
    <row r="248" spans="1:5" x14ac:dyDescent="0.25">
      <c r="A248" s="64" t="s">
        <v>215</v>
      </c>
      <c r="B248" s="66" t="s">
        <v>2727</v>
      </c>
      <c r="D248" s="64" t="s">
        <v>3033</v>
      </c>
      <c r="E248" t="str">
        <f t="shared" si="3"/>
        <v>Meghalaya</v>
      </c>
    </row>
    <row r="249" spans="1:5" x14ac:dyDescent="0.25">
      <c r="A249" s="64" t="s">
        <v>221</v>
      </c>
      <c r="B249" s="66" t="s">
        <v>2727</v>
      </c>
      <c r="D249" s="64" t="s">
        <v>3035</v>
      </c>
      <c r="E249" t="s">
        <v>9452</v>
      </c>
    </row>
    <row r="250" spans="1:5" x14ac:dyDescent="0.25">
      <c r="A250" s="64" t="s">
        <v>216</v>
      </c>
      <c r="B250" s="66" t="s">
        <v>2727</v>
      </c>
      <c r="D250" s="64" t="s">
        <v>3036</v>
      </c>
      <c r="E250" t="s">
        <v>9452</v>
      </c>
    </row>
    <row r="251" spans="1:5" x14ac:dyDescent="0.25">
      <c r="A251" s="64" t="s">
        <v>218</v>
      </c>
      <c r="B251" s="66" t="s">
        <v>2727</v>
      </c>
      <c r="D251" s="80" t="s">
        <v>3034</v>
      </c>
      <c r="E251" t="str">
        <f t="shared" si="3"/>
        <v>Meghalaya</v>
      </c>
    </row>
    <row r="252" spans="1:5" x14ac:dyDescent="0.25">
      <c r="A252" s="64" t="s">
        <v>219</v>
      </c>
      <c r="B252" s="66" t="s">
        <v>2727</v>
      </c>
      <c r="D252" s="80" t="s">
        <v>3075</v>
      </c>
      <c r="E252" t="str">
        <f t="shared" si="3"/>
        <v xml:space="preserve">Mizoram </v>
      </c>
    </row>
    <row r="253" spans="1:5" x14ac:dyDescent="0.25">
      <c r="A253" s="64" t="s">
        <v>2547</v>
      </c>
      <c r="B253" s="66" t="s">
        <v>2727</v>
      </c>
      <c r="D253" s="64" t="s">
        <v>3094</v>
      </c>
      <c r="E253" t="str">
        <f t="shared" si="3"/>
        <v xml:space="preserve">Odisha </v>
      </c>
    </row>
    <row r="254" spans="1:5" x14ac:dyDescent="0.25">
      <c r="A254" s="64" t="s">
        <v>2548</v>
      </c>
      <c r="B254" s="66" t="s">
        <v>2727</v>
      </c>
      <c r="D254" s="64" t="s">
        <v>3095</v>
      </c>
      <c r="E254" t="str">
        <f t="shared" si="3"/>
        <v xml:space="preserve">Odisha </v>
      </c>
    </row>
    <row r="255" spans="1:5" x14ac:dyDescent="0.25">
      <c r="A255" s="80" t="s">
        <v>2548</v>
      </c>
      <c r="B255" s="66" t="s">
        <v>2727</v>
      </c>
      <c r="D255" s="64" t="s">
        <v>3096</v>
      </c>
      <c r="E255" t="str">
        <f t="shared" si="3"/>
        <v xml:space="preserve">Odisha </v>
      </c>
    </row>
    <row r="256" spans="1:5" x14ac:dyDescent="0.25">
      <c r="A256" s="64" t="s">
        <v>2728</v>
      </c>
      <c r="B256" s="66" t="s">
        <v>2756</v>
      </c>
      <c r="D256" s="64" t="s">
        <v>3097</v>
      </c>
      <c r="E256" t="str">
        <f t="shared" si="3"/>
        <v xml:space="preserve">Odisha </v>
      </c>
    </row>
    <row r="257" spans="1:5" x14ac:dyDescent="0.25">
      <c r="A257" s="64" t="s">
        <v>2729</v>
      </c>
      <c r="B257" s="66" t="s">
        <v>2756</v>
      </c>
      <c r="D257" s="64" t="s">
        <v>3098</v>
      </c>
      <c r="E257" t="str">
        <f t="shared" si="3"/>
        <v xml:space="preserve">Odisha </v>
      </c>
    </row>
    <row r="258" spans="1:5" x14ac:dyDescent="0.25">
      <c r="A258" s="80" t="s">
        <v>2730</v>
      </c>
      <c r="B258" s="66" t="s">
        <v>2756</v>
      </c>
      <c r="D258" s="64" t="s">
        <v>3099</v>
      </c>
      <c r="E258" t="str">
        <f t="shared" si="3"/>
        <v xml:space="preserve">Odisha </v>
      </c>
    </row>
    <row r="259" spans="1:5" x14ac:dyDescent="0.25">
      <c r="A259" s="64" t="s">
        <v>2772</v>
      </c>
      <c r="B259" s="66" t="s">
        <v>2993</v>
      </c>
      <c r="D259" s="64" t="s">
        <v>3100</v>
      </c>
      <c r="E259" t="str">
        <f t="shared" ref="E259:E322" si="4">VLOOKUP(D259,A:B,2,FALSE)</f>
        <v xml:space="preserve">Odisha </v>
      </c>
    </row>
    <row r="260" spans="1:5" x14ac:dyDescent="0.25">
      <c r="A260" s="64" t="s">
        <v>2773</v>
      </c>
      <c r="B260" s="66" t="s">
        <v>2993</v>
      </c>
      <c r="D260" s="64" t="s">
        <v>3108</v>
      </c>
      <c r="E260" t="s">
        <v>9452</v>
      </c>
    </row>
    <row r="261" spans="1:5" x14ac:dyDescent="0.25">
      <c r="A261" s="64" t="s">
        <v>2774</v>
      </c>
      <c r="B261" s="66" t="s">
        <v>2993</v>
      </c>
      <c r="D261" s="64" t="s">
        <v>3109</v>
      </c>
      <c r="E261" t="str">
        <f t="shared" si="4"/>
        <v xml:space="preserve">Odisha </v>
      </c>
    </row>
    <row r="262" spans="1:5" x14ac:dyDescent="0.25">
      <c r="A262" s="64" t="s">
        <v>2775</v>
      </c>
      <c r="B262" s="66" t="s">
        <v>2993</v>
      </c>
      <c r="D262" s="64" t="s">
        <v>3101</v>
      </c>
      <c r="E262" t="str">
        <f t="shared" si="4"/>
        <v xml:space="preserve">Odisha </v>
      </c>
    </row>
    <row r="263" spans="1:5" x14ac:dyDescent="0.25">
      <c r="A263" s="64" t="s">
        <v>2776</v>
      </c>
      <c r="B263" s="66" t="s">
        <v>2993</v>
      </c>
      <c r="D263" s="64" t="s">
        <v>3102</v>
      </c>
      <c r="E263" t="str">
        <f t="shared" si="4"/>
        <v xml:space="preserve">Odisha </v>
      </c>
    </row>
    <row r="264" spans="1:5" x14ac:dyDescent="0.25">
      <c r="A264" s="64" t="s">
        <v>2777</v>
      </c>
      <c r="B264" s="66" t="s">
        <v>2993</v>
      </c>
      <c r="D264" s="64" t="s">
        <v>3103</v>
      </c>
      <c r="E264" t="str">
        <f t="shared" si="4"/>
        <v xml:space="preserve">Odisha </v>
      </c>
    </row>
    <row r="265" spans="1:5" x14ac:dyDescent="0.25">
      <c r="A265" s="64" t="s">
        <v>2778</v>
      </c>
      <c r="B265" s="66" t="s">
        <v>2993</v>
      </c>
      <c r="D265" s="64" t="s">
        <v>3104</v>
      </c>
      <c r="E265" t="str">
        <f t="shared" si="4"/>
        <v xml:space="preserve">Odisha </v>
      </c>
    </row>
    <row r="266" spans="1:5" x14ac:dyDescent="0.25">
      <c r="A266" s="64" t="s">
        <v>2779</v>
      </c>
      <c r="B266" s="66" t="s">
        <v>2993</v>
      </c>
      <c r="D266" s="64" t="s">
        <v>3105</v>
      </c>
      <c r="E266" t="str">
        <f t="shared" si="4"/>
        <v xml:space="preserve">Odisha </v>
      </c>
    </row>
    <row r="267" spans="1:5" x14ac:dyDescent="0.25">
      <c r="A267" s="64" t="s">
        <v>2780</v>
      </c>
      <c r="B267" s="66" t="s">
        <v>2993</v>
      </c>
      <c r="D267" s="64" t="s">
        <v>3106</v>
      </c>
      <c r="E267" t="str">
        <f t="shared" si="4"/>
        <v xml:space="preserve">Odisha </v>
      </c>
    </row>
    <row r="268" spans="1:5" x14ac:dyDescent="0.25">
      <c r="A268" s="64" t="s">
        <v>2781</v>
      </c>
      <c r="B268" s="66" t="s">
        <v>2993</v>
      </c>
      <c r="D268" s="64" t="s">
        <v>3107</v>
      </c>
      <c r="E268" t="str">
        <f t="shared" si="4"/>
        <v xml:space="preserve">Odisha </v>
      </c>
    </row>
    <row r="269" spans="1:5" x14ac:dyDescent="0.25">
      <c r="A269" s="64" t="s">
        <v>2782</v>
      </c>
      <c r="B269" s="66" t="s">
        <v>2993</v>
      </c>
      <c r="D269" s="64" t="s">
        <v>3110</v>
      </c>
      <c r="E269" t="s">
        <v>9452</v>
      </c>
    </row>
    <row r="270" spans="1:5" x14ac:dyDescent="0.25">
      <c r="A270" s="64" t="s">
        <v>2783</v>
      </c>
      <c r="B270" s="66" t="s">
        <v>2993</v>
      </c>
      <c r="D270" s="64" t="s">
        <v>3111</v>
      </c>
      <c r="E270" t="str">
        <f t="shared" si="4"/>
        <v xml:space="preserve">Odisha </v>
      </c>
    </row>
    <row r="271" spans="1:5" x14ac:dyDescent="0.25">
      <c r="A271" s="64" t="s">
        <v>2783</v>
      </c>
      <c r="B271" s="66" t="s">
        <v>2993</v>
      </c>
      <c r="D271" s="64" t="s">
        <v>3112</v>
      </c>
      <c r="E271" t="str">
        <f t="shared" si="4"/>
        <v xml:space="preserve">Odisha </v>
      </c>
    </row>
    <row r="272" spans="1:5" x14ac:dyDescent="0.25">
      <c r="A272" s="64" t="s">
        <v>2783</v>
      </c>
      <c r="B272" s="66" t="s">
        <v>2993</v>
      </c>
      <c r="D272" s="80" t="s">
        <v>3113</v>
      </c>
      <c r="E272" t="str">
        <f t="shared" si="4"/>
        <v xml:space="preserve">Odisha </v>
      </c>
    </row>
    <row r="273" spans="1:5" x14ac:dyDescent="0.25">
      <c r="A273" s="64" t="s">
        <v>2784</v>
      </c>
      <c r="B273" s="66" t="s">
        <v>2993</v>
      </c>
      <c r="D273" s="64" t="s">
        <v>3334</v>
      </c>
      <c r="E273" t="str">
        <f t="shared" si="4"/>
        <v>Punjab</v>
      </c>
    </row>
    <row r="274" spans="1:5" x14ac:dyDescent="0.25">
      <c r="A274" s="64" t="s">
        <v>2784</v>
      </c>
      <c r="B274" s="66" t="s">
        <v>2993</v>
      </c>
      <c r="D274" s="64" t="s">
        <v>3348</v>
      </c>
      <c r="E274" t="str">
        <f t="shared" si="4"/>
        <v>Punjab</v>
      </c>
    </row>
    <row r="275" spans="1:5" x14ac:dyDescent="0.25">
      <c r="A275" s="64" t="s">
        <v>2784</v>
      </c>
      <c r="B275" s="66" t="s">
        <v>2993</v>
      </c>
      <c r="D275" s="64" t="s">
        <v>3335</v>
      </c>
      <c r="E275" t="str">
        <f t="shared" si="4"/>
        <v>Punjab</v>
      </c>
    </row>
    <row r="276" spans="1:5" x14ac:dyDescent="0.25">
      <c r="A276" s="64" t="s">
        <v>2784</v>
      </c>
      <c r="B276" s="66" t="s">
        <v>2993</v>
      </c>
      <c r="D276" s="64" t="s">
        <v>3349</v>
      </c>
      <c r="E276" t="str">
        <f t="shared" si="4"/>
        <v>Punjab</v>
      </c>
    </row>
    <row r="277" spans="1:5" x14ac:dyDescent="0.25">
      <c r="A277" s="64" t="s">
        <v>2784</v>
      </c>
      <c r="B277" s="66" t="s">
        <v>2993</v>
      </c>
      <c r="D277" s="64" t="s">
        <v>3350</v>
      </c>
      <c r="E277" t="str">
        <f t="shared" si="4"/>
        <v>Punjab</v>
      </c>
    </row>
    <row r="278" spans="1:5" x14ac:dyDescent="0.25">
      <c r="A278" s="64" t="s">
        <v>2784</v>
      </c>
      <c r="B278" s="66" t="s">
        <v>2993</v>
      </c>
      <c r="D278" s="64" t="s">
        <v>3351</v>
      </c>
      <c r="E278" t="str">
        <f t="shared" si="4"/>
        <v>Punjab</v>
      </c>
    </row>
    <row r="279" spans="1:5" x14ac:dyDescent="0.25">
      <c r="A279" s="64" t="s">
        <v>2784</v>
      </c>
      <c r="B279" s="66" t="s">
        <v>2993</v>
      </c>
      <c r="D279" s="64" t="s">
        <v>3336</v>
      </c>
      <c r="E279" t="str">
        <f t="shared" si="4"/>
        <v>Punjab</v>
      </c>
    </row>
    <row r="280" spans="1:5" x14ac:dyDescent="0.25">
      <c r="A280" s="64" t="s">
        <v>2784</v>
      </c>
      <c r="B280" s="66" t="s">
        <v>2993</v>
      </c>
      <c r="D280" s="64" t="s">
        <v>3337</v>
      </c>
      <c r="E280" t="s">
        <v>9452</v>
      </c>
    </row>
    <row r="281" spans="1:5" x14ac:dyDescent="0.25">
      <c r="A281" s="64" t="s">
        <v>2784</v>
      </c>
      <c r="B281" s="66" t="s">
        <v>2993</v>
      </c>
      <c r="D281" s="64" t="s">
        <v>3338</v>
      </c>
      <c r="E281" t="str">
        <f t="shared" si="4"/>
        <v>Punjab</v>
      </c>
    </row>
    <row r="282" spans="1:5" x14ac:dyDescent="0.25">
      <c r="A282" s="64" t="s">
        <v>2784</v>
      </c>
      <c r="B282" s="66" t="s">
        <v>2993</v>
      </c>
      <c r="D282" s="64" t="s">
        <v>3339</v>
      </c>
      <c r="E282" t="str">
        <f t="shared" si="4"/>
        <v>Punjab</v>
      </c>
    </row>
    <row r="283" spans="1:5" x14ac:dyDescent="0.25">
      <c r="A283" s="64" t="s">
        <v>2785</v>
      </c>
      <c r="B283" s="66" t="s">
        <v>2993</v>
      </c>
      <c r="D283" s="64" t="s">
        <v>3340</v>
      </c>
      <c r="E283" t="str">
        <f t="shared" si="4"/>
        <v>Punjab</v>
      </c>
    </row>
    <row r="284" spans="1:5" x14ac:dyDescent="0.25">
      <c r="A284" s="80" t="s">
        <v>2786</v>
      </c>
      <c r="B284" s="66" t="s">
        <v>2993</v>
      </c>
      <c r="D284" s="64" t="s">
        <v>3352</v>
      </c>
      <c r="E284" t="s">
        <v>9452</v>
      </c>
    </row>
    <row r="285" spans="1:5" x14ac:dyDescent="0.25">
      <c r="A285" s="64" t="s">
        <v>2994</v>
      </c>
      <c r="B285" s="66" t="s">
        <v>3032</v>
      </c>
      <c r="D285" s="64" t="s">
        <v>3341</v>
      </c>
      <c r="E285" t="str">
        <f t="shared" si="4"/>
        <v>Punjab</v>
      </c>
    </row>
    <row r="286" spans="1:5" x14ac:dyDescent="0.25">
      <c r="A286" s="64" t="s">
        <v>496</v>
      </c>
      <c r="B286" s="66" t="s">
        <v>3032</v>
      </c>
      <c r="D286" s="64" t="s">
        <v>3342</v>
      </c>
      <c r="E286" t="str">
        <f t="shared" si="4"/>
        <v>Punjab</v>
      </c>
    </row>
    <row r="287" spans="1:5" x14ac:dyDescent="0.25">
      <c r="A287" s="64" t="s">
        <v>2995</v>
      </c>
      <c r="B287" s="66" t="s">
        <v>3032</v>
      </c>
      <c r="D287" s="64" t="s">
        <v>3343</v>
      </c>
      <c r="E287" t="str">
        <f t="shared" si="4"/>
        <v>Punjab</v>
      </c>
    </row>
    <row r="288" spans="1:5" x14ac:dyDescent="0.25">
      <c r="A288" s="80" t="s">
        <v>2996</v>
      </c>
      <c r="B288" s="66" t="s">
        <v>3032</v>
      </c>
      <c r="D288" s="64" t="s">
        <v>3344</v>
      </c>
      <c r="E288" t="str">
        <f t="shared" si="4"/>
        <v>Punjab</v>
      </c>
    </row>
    <row r="289" spans="1:5" x14ac:dyDescent="0.25">
      <c r="A289" s="64" t="s">
        <v>3033</v>
      </c>
      <c r="B289" s="66" t="s">
        <v>3074</v>
      </c>
      <c r="D289" s="64" t="s">
        <v>3345</v>
      </c>
      <c r="E289" t="str">
        <f t="shared" si="4"/>
        <v>Punjab</v>
      </c>
    </row>
    <row r="290" spans="1:5" x14ac:dyDescent="0.25">
      <c r="A290" s="64" t="s">
        <v>3033</v>
      </c>
      <c r="B290" s="66" t="s">
        <v>3074</v>
      </c>
      <c r="D290" s="64" t="s">
        <v>3346</v>
      </c>
      <c r="E290" t="str">
        <f t="shared" si="4"/>
        <v>Punjab</v>
      </c>
    </row>
    <row r="291" spans="1:5" x14ac:dyDescent="0.25">
      <c r="A291" s="64" t="s">
        <v>3033</v>
      </c>
      <c r="B291" s="66" t="s">
        <v>3074</v>
      </c>
      <c r="D291" s="80" t="s">
        <v>3347</v>
      </c>
      <c r="E291" t="str">
        <f t="shared" si="4"/>
        <v>Punjab</v>
      </c>
    </row>
    <row r="292" spans="1:5" x14ac:dyDescent="0.25">
      <c r="A292" s="64" t="s">
        <v>3033</v>
      </c>
      <c r="B292" s="66" t="s">
        <v>3074</v>
      </c>
      <c r="D292" s="64" t="s">
        <v>3550</v>
      </c>
      <c r="E292" t="str">
        <f t="shared" si="4"/>
        <v>Rajasthan</v>
      </c>
    </row>
    <row r="293" spans="1:5" x14ac:dyDescent="0.25">
      <c r="A293" s="64" t="s">
        <v>3034</v>
      </c>
      <c r="B293" s="66" t="s">
        <v>3074</v>
      </c>
      <c r="D293" s="64" t="s">
        <v>3563</v>
      </c>
      <c r="E293" t="str">
        <f t="shared" si="4"/>
        <v>Rajasthan</v>
      </c>
    </row>
    <row r="294" spans="1:5" x14ac:dyDescent="0.25">
      <c r="A294" s="80" t="s">
        <v>496</v>
      </c>
      <c r="B294" s="66" t="s">
        <v>3074</v>
      </c>
      <c r="D294" s="64" t="s">
        <v>3564</v>
      </c>
      <c r="E294" t="s">
        <v>9452</v>
      </c>
    </row>
    <row r="295" spans="1:5" x14ac:dyDescent="0.25">
      <c r="A295" s="80" t="s">
        <v>3075</v>
      </c>
      <c r="B295" s="81" t="s">
        <v>3092</v>
      </c>
      <c r="D295" s="64" t="s">
        <v>3551</v>
      </c>
      <c r="E295" t="str">
        <f t="shared" si="4"/>
        <v>Rajasthan</v>
      </c>
    </row>
    <row r="296" spans="1:5" x14ac:dyDescent="0.25">
      <c r="A296" s="80" t="s">
        <v>496</v>
      </c>
      <c r="B296" s="81" t="s">
        <v>3093</v>
      </c>
      <c r="D296" s="64" t="s">
        <v>3552</v>
      </c>
      <c r="E296" t="str">
        <f t="shared" si="4"/>
        <v>Rajasthan</v>
      </c>
    </row>
    <row r="297" spans="1:5" x14ac:dyDescent="0.25">
      <c r="A297" s="64" t="s">
        <v>3094</v>
      </c>
      <c r="B297" s="66" t="s">
        <v>3333</v>
      </c>
      <c r="D297" s="64" t="s">
        <v>3553</v>
      </c>
      <c r="E297" t="str">
        <f t="shared" si="4"/>
        <v>Rajasthan</v>
      </c>
    </row>
    <row r="298" spans="1:5" x14ac:dyDescent="0.25">
      <c r="A298" s="64" t="s">
        <v>3095</v>
      </c>
      <c r="B298" s="66" t="s">
        <v>3333</v>
      </c>
      <c r="D298" s="64" t="s">
        <v>3554</v>
      </c>
      <c r="E298" t="str">
        <f t="shared" si="4"/>
        <v>Rajasthan</v>
      </c>
    </row>
    <row r="299" spans="1:5" x14ac:dyDescent="0.25">
      <c r="A299" s="64" t="s">
        <v>3096</v>
      </c>
      <c r="B299" s="66" t="s">
        <v>3333</v>
      </c>
      <c r="D299" s="64" t="s">
        <v>3555</v>
      </c>
      <c r="E299" t="str">
        <f t="shared" si="4"/>
        <v>Rajasthan</v>
      </c>
    </row>
    <row r="300" spans="1:5" x14ac:dyDescent="0.25">
      <c r="A300" s="64" t="s">
        <v>3097</v>
      </c>
      <c r="B300" s="66" t="s">
        <v>3333</v>
      </c>
      <c r="D300" s="64" t="s">
        <v>3556</v>
      </c>
      <c r="E300" t="str">
        <f t="shared" si="4"/>
        <v>Rajasthan</v>
      </c>
    </row>
    <row r="301" spans="1:5" x14ac:dyDescent="0.25">
      <c r="A301" s="64" t="s">
        <v>496</v>
      </c>
      <c r="B301" s="66" t="s">
        <v>3333</v>
      </c>
      <c r="D301" s="64" t="s">
        <v>3557</v>
      </c>
      <c r="E301" t="str">
        <f t="shared" si="4"/>
        <v>Rajasthan</v>
      </c>
    </row>
    <row r="302" spans="1:5" x14ac:dyDescent="0.25">
      <c r="A302" s="64" t="s">
        <v>3098</v>
      </c>
      <c r="B302" s="66" t="s">
        <v>3333</v>
      </c>
      <c r="D302" s="64" t="s">
        <v>3565</v>
      </c>
      <c r="E302" t="str">
        <f t="shared" si="4"/>
        <v>Rajasthan</v>
      </c>
    </row>
    <row r="303" spans="1:5" x14ac:dyDescent="0.25">
      <c r="A303" s="64" t="s">
        <v>3098</v>
      </c>
      <c r="B303" s="66" t="s">
        <v>3333</v>
      </c>
      <c r="D303" s="64" t="s">
        <v>3558</v>
      </c>
      <c r="E303" t="str">
        <f t="shared" si="4"/>
        <v>Rajasthan</v>
      </c>
    </row>
    <row r="304" spans="1:5" x14ac:dyDescent="0.25">
      <c r="A304" s="64" t="s">
        <v>3099</v>
      </c>
      <c r="B304" s="66" t="s">
        <v>3333</v>
      </c>
      <c r="D304" s="64" t="s">
        <v>3559</v>
      </c>
      <c r="E304" t="str">
        <f t="shared" si="4"/>
        <v>Rajasthan</v>
      </c>
    </row>
    <row r="305" spans="1:5" x14ac:dyDescent="0.25">
      <c r="A305" s="64" t="s">
        <v>3099</v>
      </c>
      <c r="B305" s="66" t="s">
        <v>3333</v>
      </c>
      <c r="D305" s="64" t="s">
        <v>3560</v>
      </c>
      <c r="E305" t="str">
        <f t="shared" si="4"/>
        <v>Rajasthan</v>
      </c>
    </row>
    <row r="306" spans="1:5" x14ac:dyDescent="0.25">
      <c r="A306" s="64" t="s">
        <v>3099</v>
      </c>
      <c r="B306" s="66" t="s">
        <v>3333</v>
      </c>
      <c r="D306" s="64" t="s">
        <v>3561</v>
      </c>
      <c r="E306" t="str">
        <f t="shared" si="4"/>
        <v>Rajasthan</v>
      </c>
    </row>
    <row r="307" spans="1:5" x14ac:dyDescent="0.25">
      <c r="A307" s="64" t="s">
        <v>3099</v>
      </c>
      <c r="B307" s="66" t="s">
        <v>3333</v>
      </c>
      <c r="D307" s="80" t="s">
        <v>3562</v>
      </c>
      <c r="E307" t="str">
        <f t="shared" si="4"/>
        <v>Rajasthan</v>
      </c>
    </row>
    <row r="308" spans="1:5" x14ac:dyDescent="0.25">
      <c r="A308" s="64" t="s">
        <v>3100</v>
      </c>
      <c r="B308" s="66" t="s">
        <v>3333</v>
      </c>
      <c r="D308" s="80" t="s">
        <v>3746</v>
      </c>
      <c r="E308" t="str">
        <f t="shared" si="4"/>
        <v xml:space="preserve">Sikkim </v>
      </c>
    </row>
    <row r="309" spans="1:5" x14ac:dyDescent="0.25">
      <c r="A309" s="64" t="s">
        <v>3100</v>
      </c>
      <c r="B309" s="66" t="s">
        <v>3333</v>
      </c>
      <c r="D309" s="64" t="s">
        <v>3761</v>
      </c>
      <c r="E309" t="str">
        <f t="shared" si="4"/>
        <v>Tamil Nadu</v>
      </c>
    </row>
    <row r="310" spans="1:5" x14ac:dyDescent="0.25">
      <c r="A310" s="64" t="s">
        <v>3101</v>
      </c>
      <c r="B310" s="66" t="s">
        <v>3333</v>
      </c>
      <c r="D310" s="64" t="s">
        <v>3765</v>
      </c>
      <c r="E310" t="str">
        <f t="shared" si="4"/>
        <v>Tamil Nadu</v>
      </c>
    </row>
    <row r="311" spans="1:5" x14ac:dyDescent="0.25">
      <c r="A311" s="64" t="s">
        <v>3102</v>
      </c>
      <c r="B311" s="66" t="s">
        <v>3333</v>
      </c>
      <c r="D311" s="64" t="s">
        <v>3762</v>
      </c>
      <c r="E311" t="str">
        <f t="shared" si="4"/>
        <v>Tamil Nadu</v>
      </c>
    </row>
    <row r="312" spans="1:5" x14ac:dyDescent="0.25">
      <c r="A312" s="64" t="s">
        <v>3103</v>
      </c>
      <c r="B312" s="66" t="s">
        <v>3333</v>
      </c>
      <c r="D312" s="64" t="s">
        <v>3766</v>
      </c>
      <c r="E312" t="str">
        <f t="shared" si="4"/>
        <v>Tamil Nadu</v>
      </c>
    </row>
    <row r="313" spans="1:5" x14ac:dyDescent="0.25">
      <c r="A313" s="64" t="s">
        <v>3102</v>
      </c>
      <c r="B313" s="66" t="s">
        <v>3333</v>
      </c>
      <c r="D313" s="64" t="s">
        <v>3763</v>
      </c>
      <c r="E313" t="str">
        <f t="shared" si="4"/>
        <v>Tamil Nadu</v>
      </c>
    </row>
    <row r="314" spans="1:5" x14ac:dyDescent="0.25">
      <c r="A314" s="64" t="s">
        <v>3103</v>
      </c>
      <c r="B314" s="66" t="s">
        <v>3333</v>
      </c>
      <c r="D314" s="80" t="s">
        <v>3764</v>
      </c>
      <c r="E314" t="str">
        <f t="shared" si="4"/>
        <v>Tamil Nadu</v>
      </c>
    </row>
    <row r="315" spans="1:5" x14ac:dyDescent="0.25">
      <c r="A315" s="64" t="s">
        <v>3102</v>
      </c>
      <c r="B315" s="66" t="s">
        <v>3333</v>
      </c>
      <c r="D315" s="64" t="s">
        <v>3833</v>
      </c>
      <c r="E315" t="str">
        <f t="shared" si="4"/>
        <v>Telangana</v>
      </c>
    </row>
    <row r="316" spans="1:5" x14ac:dyDescent="0.25">
      <c r="A316" s="64" t="s">
        <v>3103</v>
      </c>
      <c r="B316" s="66" t="s">
        <v>3333</v>
      </c>
      <c r="D316" s="64" t="s">
        <v>3834</v>
      </c>
      <c r="E316" t="str">
        <f t="shared" si="4"/>
        <v>Telangana</v>
      </c>
    </row>
    <row r="317" spans="1:5" x14ac:dyDescent="0.25">
      <c r="A317" s="64" t="s">
        <v>3102</v>
      </c>
      <c r="B317" s="66" t="s">
        <v>3333</v>
      </c>
      <c r="D317" s="64" t="s">
        <v>3835</v>
      </c>
      <c r="E317" t="str">
        <f t="shared" si="4"/>
        <v>Telangana</v>
      </c>
    </row>
    <row r="318" spans="1:5" x14ac:dyDescent="0.25">
      <c r="A318" s="64" t="s">
        <v>3103</v>
      </c>
      <c r="B318" s="66" t="s">
        <v>3333</v>
      </c>
      <c r="D318" s="64" t="s">
        <v>3840</v>
      </c>
      <c r="E318" t="s">
        <v>9452</v>
      </c>
    </row>
    <row r="319" spans="1:5" x14ac:dyDescent="0.25">
      <c r="A319" s="64" t="s">
        <v>2462</v>
      </c>
      <c r="B319" s="66" t="s">
        <v>3333</v>
      </c>
      <c r="D319" s="64" t="s">
        <v>3836</v>
      </c>
      <c r="E319" t="str">
        <f t="shared" si="4"/>
        <v>Telangana</v>
      </c>
    </row>
    <row r="320" spans="1:5" x14ac:dyDescent="0.25">
      <c r="A320" s="64" t="s">
        <v>3104</v>
      </c>
      <c r="B320" s="66" t="s">
        <v>3333</v>
      </c>
      <c r="D320" s="64" t="s">
        <v>3837</v>
      </c>
      <c r="E320" t="str">
        <f t="shared" si="4"/>
        <v>Telangana</v>
      </c>
    </row>
    <row r="321" spans="1:5" x14ac:dyDescent="0.25">
      <c r="A321" s="64" t="s">
        <v>3105</v>
      </c>
      <c r="B321" s="66" t="s">
        <v>3333</v>
      </c>
      <c r="D321" s="64" t="s">
        <v>3838</v>
      </c>
      <c r="E321" t="str">
        <f t="shared" si="4"/>
        <v>Telangana</v>
      </c>
    </row>
    <row r="322" spans="1:5" x14ac:dyDescent="0.25">
      <c r="A322" s="64" t="s">
        <v>3106</v>
      </c>
      <c r="B322" s="66" t="s">
        <v>3333</v>
      </c>
      <c r="D322" s="80" t="s">
        <v>3839</v>
      </c>
      <c r="E322" t="str">
        <f t="shared" si="4"/>
        <v>Telangana</v>
      </c>
    </row>
    <row r="323" spans="1:5" x14ac:dyDescent="0.25">
      <c r="A323" s="64" t="s">
        <v>3107</v>
      </c>
      <c r="B323" s="66" t="s">
        <v>3333</v>
      </c>
      <c r="D323" s="64" t="s">
        <v>3914</v>
      </c>
      <c r="E323" t="str">
        <f t="shared" ref="E323:E386" si="5">VLOOKUP(D323,A:B,2,FALSE)</f>
        <v xml:space="preserve">Tripura </v>
      </c>
    </row>
    <row r="324" spans="1:5" x14ac:dyDescent="0.25">
      <c r="A324" s="64" t="s">
        <v>3107</v>
      </c>
      <c r="B324" s="66" t="s">
        <v>3333</v>
      </c>
      <c r="D324" s="64" t="s">
        <v>3915</v>
      </c>
      <c r="E324" t="str">
        <f t="shared" si="5"/>
        <v xml:space="preserve">Tripura </v>
      </c>
    </row>
    <row r="325" spans="1:5" x14ac:dyDescent="0.25">
      <c r="A325" s="64" t="s">
        <v>3107</v>
      </c>
      <c r="B325" s="66" t="s">
        <v>3333</v>
      </c>
      <c r="D325" s="80" t="s">
        <v>3916</v>
      </c>
      <c r="E325" t="str">
        <f t="shared" si="5"/>
        <v xml:space="preserve">Tripura </v>
      </c>
    </row>
    <row r="326" spans="1:5" x14ac:dyDescent="0.25">
      <c r="A326" s="80" t="s">
        <v>3107</v>
      </c>
      <c r="B326" s="66" t="s">
        <v>3333</v>
      </c>
      <c r="D326" s="64" t="s">
        <v>3952</v>
      </c>
      <c r="E326" t="str">
        <f t="shared" si="5"/>
        <v>Uttarakhand</v>
      </c>
    </row>
    <row r="327" spans="1:5" x14ac:dyDescent="0.25">
      <c r="A327" s="64" t="s">
        <v>3334</v>
      </c>
      <c r="B327" s="66" t="s">
        <v>3549</v>
      </c>
      <c r="D327" s="64" t="s">
        <v>3953</v>
      </c>
      <c r="E327" t="str">
        <f t="shared" si="5"/>
        <v>Uttarakhand</v>
      </c>
    </row>
    <row r="328" spans="1:5" x14ac:dyDescent="0.25">
      <c r="A328" s="64" t="s">
        <v>3335</v>
      </c>
      <c r="B328" s="66" t="s">
        <v>3549</v>
      </c>
      <c r="D328" s="64" t="s">
        <v>3954</v>
      </c>
      <c r="E328" t="str">
        <f t="shared" si="5"/>
        <v>Uttarakhand</v>
      </c>
    </row>
    <row r="329" spans="1:5" x14ac:dyDescent="0.25">
      <c r="A329" s="64" t="s">
        <v>3335</v>
      </c>
      <c r="B329" s="66" t="s">
        <v>3549</v>
      </c>
      <c r="D329" s="80" t="s">
        <v>3955</v>
      </c>
      <c r="E329" t="str">
        <f t="shared" si="5"/>
        <v>Uttarakhand</v>
      </c>
    </row>
    <row r="330" spans="1:5" x14ac:dyDescent="0.25">
      <c r="A330" s="64" t="s">
        <v>3335</v>
      </c>
      <c r="B330" s="66" t="s">
        <v>3549</v>
      </c>
      <c r="D330" s="64" t="s">
        <v>3994</v>
      </c>
      <c r="E330" t="str">
        <f t="shared" si="5"/>
        <v xml:space="preserve">Uttar Pradesh </v>
      </c>
    </row>
    <row r="331" spans="1:5" x14ac:dyDescent="0.25">
      <c r="A331" s="64" t="s">
        <v>3336</v>
      </c>
      <c r="B331" s="66" t="s">
        <v>3549</v>
      </c>
      <c r="D331" s="64" t="s">
        <v>3995</v>
      </c>
      <c r="E331" t="str">
        <f t="shared" si="5"/>
        <v xml:space="preserve">Uttar Pradesh </v>
      </c>
    </row>
    <row r="332" spans="1:5" x14ac:dyDescent="0.25">
      <c r="A332" s="64" t="s">
        <v>3336</v>
      </c>
      <c r="B332" s="66" t="s">
        <v>3549</v>
      </c>
      <c r="D332" s="64" t="s">
        <v>3996</v>
      </c>
      <c r="E332" t="str">
        <f t="shared" si="5"/>
        <v xml:space="preserve">Uttar Pradesh </v>
      </c>
    </row>
    <row r="333" spans="1:5" x14ac:dyDescent="0.25">
      <c r="A333" s="64" t="s">
        <v>227</v>
      </c>
      <c r="B333" s="66" t="s">
        <v>3549</v>
      </c>
      <c r="D333" s="64" t="s">
        <v>3997</v>
      </c>
      <c r="E333" t="str">
        <f t="shared" si="5"/>
        <v xml:space="preserve">Uttar Pradesh </v>
      </c>
    </row>
    <row r="334" spans="1:5" x14ac:dyDescent="0.25">
      <c r="A334" s="64" t="s">
        <v>3337</v>
      </c>
      <c r="B334" s="66" t="s">
        <v>3549</v>
      </c>
      <c r="D334" s="64" t="s">
        <v>3998</v>
      </c>
      <c r="E334" t="str">
        <f t="shared" si="5"/>
        <v xml:space="preserve">Uttar Pradesh </v>
      </c>
    </row>
    <row r="335" spans="1:5" x14ac:dyDescent="0.25">
      <c r="A335" s="64" t="s">
        <v>3337</v>
      </c>
      <c r="B335" s="66" t="s">
        <v>3549</v>
      </c>
      <c r="D335" s="64" t="s">
        <v>4004</v>
      </c>
      <c r="E335" t="str">
        <f t="shared" si="5"/>
        <v xml:space="preserve">Uttar Pradesh </v>
      </c>
    </row>
    <row r="336" spans="1:5" x14ac:dyDescent="0.25">
      <c r="A336" s="64" t="s">
        <v>3338</v>
      </c>
      <c r="B336" s="66" t="s">
        <v>3549</v>
      </c>
      <c r="D336" s="64" t="s">
        <v>3999</v>
      </c>
      <c r="E336" t="str">
        <f t="shared" si="5"/>
        <v xml:space="preserve">Uttar Pradesh </v>
      </c>
    </row>
    <row r="337" spans="1:5" x14ac:dyDescent="0.25">
      <c r="A337" s="64" t="s">
        <v>1578</v>
      </c>
      <c r="B337" s="66" t="s">
        <v>3549</v>
      </c>
      <c r="D337" s="64" t="s">
        <v>4000</v>
      </c>
      <c r="E337" t="str">
        <f t="shared" si="5"/>
        <v xml:space="preserve">Uttar Pradesh </v>
      </c>
    </row>
    <row r="338" spans="1:5" x14ac:dyDescent="0.25">
      <c r="A338" s="64" t="s">
        <v>1579</v>
      </c>
      <c r="B338" s="66" t="s">
        <v>3549</v>
      </c>
      <c r="D338" s="64" t="s">
        <v>4001</v>
      </c>
      <c r="E338" t="str">
        <f t="shared" si="5"/>
        <v xml:space="preserve">Uttar Pradesh </v>
      </c>
    </row>
    <row r="339" spans="1:5" x14ac:dyDescent="0.25">
      <c r="A339" s="64" t="s">
        <v>3339</v>
      </c>
      <c r="B339" s="66" t="s">
        <v>3549</v>
      </c>
      <c r="D339" s="64" t="s">
        <v>4002</v>
      </c>
      <c r="E339" t="str">
        <f t="shared" si="5"/>
        <v xml:space="preserve">Uttar Pradesh </v>
      </c>
    </row>
    <row r="340" spans="1:5" x14ac:dyDescent="0.25">
      <c r="A340" s="64" t="s">
        <v>1511</v>
      </c>
      <c r="B340" s="66" t="s">
        <v>3549</v>
      </c>
      <c r="D340" s="80" t="s">
        <v>4003</v>
      </c>
      <c r="E340" t="str">
        <f t="shared" si="5"/>
        <v xml:space="preserve">Uttar Pradesh </v>
      </c>
    </row>
    <row r="341" spans="1:5" x14ac:dyDescent="0.25">
      <c r="A341" s="64" t="s">
        <v>3340</v>
      </c>
      <c r="B341" s="66" t="s">
        <v>3549</v>
      </c>
      <c r="D341" s="64" t="s">
        <v>4112</v>
      </c>
      <c r="E341" t="str">
        <f t="shared" si="5"/>
        <v>West Bengal</v>
      </c>
    </row>
    <row r="342" spans="1:5" x14ac:dyDescent="0.25">
      <c r="A342" s="64" t="s">
        <v>3341</v>
      </c>
      <c r="B342" s="66" t="s">
        <v>3549</v>
      </c>
      <c r="D342" s="64" t="s">
        <v>4113</v>
      </c>
      <c r="E342" t="str">
        <f t="shared" si="5"/>
        <v>West Bengal</v>
      </c>
    </row>
    <row r="343" spans="1:5" x14ac:dyDescent="0.25">
      <c r="A343" s="64" t="s">
        <v>3342</v>
      </c>
      <c r="B343" s="66" t="s">
        <v>3549</v>
      </c>
      <c r="D343" s="64" t="s">
        <v>4114</v>
      </c>
      <c r="E343" t="str">
        <f t="shared" si="5"/>
        <v>West Bengal</v>
      </c>
    </row>
    <row r="344" spans="1:5" x14ac:dyDescent="0.25">
      <c r="A344" s="64" t="s">
        <v>3342</v>
      </c>
      <c r="B344" s="66" t="s">
        <v>3549</v>
      </c>
      <c r="D344" s="64" t="s">
        <v>4115</v>
      </c>
      <c r="E344" t="str">
        <f t="shared" si="5"/>
        <v>West Bengal</v>
      </c>
    </row>
    <row r="345" spans="1:5" x14ac:dyDescent="0.25">
      <c r="A345" s="64" t="s">
        <v>3342</v>
      </c>
      <c r="B345" s="66" t="s">
        <v>3549</v>
      </c>
      <c r="D345" s="64" t="s">
        <v>4116</v>
      </c>
      <c r="E345" t="str">
        <f t="shared" si="5"/>
        <v>West Bengal</v>
      </c>
    </row>
    <row r="346" spans="1:5" x14ac:dyDescent="0.25">
      <c r="A346" s="64" t="s">
        <v>3343</v>
      </c>
      <c r="B346" s="66" t="s">
        <v>3549</v>
      </c>
      <c r="D346" s="64" t="s">
        <v>4121</v>
      </c>
      <c r="E346" t="str">
        <f t="shared" si="5"/>
        <v>West Bengal</v>
      </c>
    </row>
    <row r="347" spans="1:5" x14ac:dyDescent="0.25">
      <c r="A347" s="64" t="s">
        <v>3344</v>
      </c>
      <c r="B347" s="66" t="s">
        <v>3549</v>
      </c>
      <c r="D347" s="64" t="s">
        <v>4117</v>
      </c>
      <c r="E347" t="str">
        <f t="shared" si="5"/>
        <v>West Bengal</v>
      </c>
    </row>
    <row r="348" spans="1:5" x14ac:dyDescent="0.25">
      <c r="A348" s="64" t="s">
        <v>3344</v>
      </c>
      <c r="B348" s="66" t="s">
        <v>3549</v>
      </c>
      <c r="D348" s="64" t="s">
        <v>4118</v>
      </c>
      <c r="E348" t="str">
        <f t="shared" si="5"/>
        <v>West Bengal</v>
      </c>
    </row>
    <row r="349" spans="1:5" x14ac:dyDescent="0.25">
      <c r="A349" s="64" t="s">
        <v>3345</v>
      </c>
      <c r="B349" s="66" t="s">
        <v>3549</v>
      </c>
      <c r="D349" s="64" t="s">
        <v>4119</v>
      </c>
      <c r="E349" t="str">
        <f t="shared" si="5"/>
        <v>West Bengal</v>
      </c>
    </row>
    <row r="350" spans="1:5" x14ac:dyDescent="0.25">
      <c r="A350" s="64" t="s">
        <v>3346</v>
      </c>
      <c r="B350" s="66" t="s">
        <v>3549</v>
      </c>
      <c r="D350" s="80" t="s">
        <v>4120</v>
      </c>
      <c r="E350" t="str">
        <f t="shared" si="5"/>
        <v>West Bengal</v>
      </c>
    </row>
    <row r="351" spans="1:5" x14ac:dyDescent="0.25">
      <c r="A351" s="64" t="s">
        <v>3347</v>
      </c>
      <c r="B351" s="66" t="s">
        <v>3549</v>
      </c>
      <c r="D351" s="64" t="s">
        <v>4226</v>
      </c>
      <c r="E351" t="str">
        <f t="shared" si="5"/>
        <v>Chandigarh</v>
      </c>
    </row>
    <row r="352" spans="1:5" x14ac:dyDescent="0.25">
      <c r="A352" s="80" t="s">
        <v>3347</v>
      </c>
      <c r="B352" s="66" t="s">
        <v>3549</v>
      </c>
      <c r="D352" s="64" t="s">
        <v>4227</v>
      </c>
      <c r="E352" t="str">
        <f t="shared" si="5"/>
        <v>Chandigarh</v>
      </c>
    </row>
    <row r="353" spans="1:5" x14ac:dyDescent="0.25">
      <c r="A353" s="64" t="s">
        <v>3550</v>
      </c>
      <c r="B353" s="66" t="s">
        <v>3650</v>
      </c>
      <c r="D353" s="64" t="s">
        <v>4228</v>
      </c>
      <c r="E353" t="str">
        <f t="shared" si="5"/>
        <v>Chandigarh</v>
      </c>
    </row>
    <row r="354" spans="1:5" x14ac:dyDescent="0.25">
      <c r="A354" s="64" t="s">
        <v>3550</v>
      </c>
      <c r="B354" s="66" t="s">
        <v>3650</v>
      </c>
      <c r="D354" s="80" t="s">
        <v>4229</v>
      </c>
      <c r="E354" t="str">
        <f t="shared" si="5"/>
        <v>Chandigarh</v>
      </c>
    </row>
    <row r="355" spans="1:5" x14ac:dyDescent="0.25">
      <c r="A355" s="64" t="s">
        <v>3550</v>
      </c>
      <c r="B355" s="66" t="s">
        <v>3650</v>
      </c>
      <c r="D355" s="64" t="s">
        <v>4281</v>
      </c>
      <c r="E355" t="s">
        <v>9452</v>
      </c>
    </row>
    <row r="356" spans="1:5" x14ac:dyDescent="0.25">
      <c r="A356" s="64" t="s">
        <v>3550</v>
      </c>
      <c r="B356" s="66" t="s">
        <v>3650</v>
      </c>
      <c r="D356" s="64" t="s">
        <v>4282</v>
      </c>
      <c r="E356" t="str">
        <f t="shared" si="5"/>
        <v>Delhi</v>
      </c>
    </row>
    <row r="357" spans="1:5" x14ac:dyDescent="0.25">
      <c r="A357" s="64" t="s">
        <v>3551</v>
      </c>
      <c r="B357" s="66" t="s">
        <v>3650</v>
      </c>
      <c r="D357" s="64" t="s">
        <v>4606</v>
      </c>
      <c r="E357" t="s">
        <v>9452</v>
      </c>
    </row>
    <row r="358" spans="1:5" x14ac:dyDescent="0.25">
      <c r="A358" s="64" t="s">
        <v>3552</v>
      </c>
      <c r="B358" s="66" t="s">
        <v>3650</v>
      </c>
      <c r="D358" s="64" t="s">
        <v>4283</v>
      </c>
      <c r="E358" t="str">
        <f t="shared" si="5"/>
        <v>Delhi</v>
      </c>
    </row>
    <row r="359" spans="1:5" x14ac:dyDescent="0.25">
      <c r="A359" s="64" t="s">
        <v>3553</v>
      </c>
      <c r="B359" s="66" t="s">
        <v>3650</v>
      </c>
      <c r="D359" s="64" t="s">
        <v>4284</v>
      </c>
      <c r="E359" t="str">
        <f t="shared" si="5"/>
        <v>Delhi</v>
      </c>
    </row>
    <row r="360" spans="1:5" x14ac:dyDescent="0.25">
      <c r="A360" s="64" t="s">
        <v>3554</v>
      </c>
      <c r="B360" s="66" t="s">
        <v>3650</v>
      </c>
      <c r="D360" s="64" t="s">
        <v>4285</v>
      </c>
      <c r="E360" t="str">
        <f t="shared" si="5"/>
        <v>Delhi</v>
      </c>
    </row>
    <row r="361" spans="1:5" x14ac:dyDescent="0.25">
      <c r="A361" s="64" t="s">
        <v>3555</v>
      </c>
      <c r="B361" s="66" t="s">
        <v>3650</v>
      </c>
      <c r="D361" s="64" t="s">
        <v>4286</v>
      </c>
      <c r="E361" t="str">
        <f t="shared" si="5"/>
        <v>Delhi</v>
      </c>
    </row>
    <row r="362" spans="1:5" x14ac:dyDescent="0.25">
      <c r="A362" s="64" t="s">
        <v>3556</v>
      </c>
      <c r="B362" s="66" t="s">
        <v>3650</v>
      </c>
      <c r="D362" s="64" t="s">
        <v>4287</v>
      </c>
      <c r="E362" t="str">
        <f t="shared" si="5"/>
        <v>Delhi</v>
      </c>
    </row>
    <row r="363" spans="1:5" x14ac:dyDescent="0.25">
      <c r="A363" s="64" t="s">
        <v>3556</v>
      </c>
      <c r="B363" s="66" t="s">
        <v>3650</v>
      </c>
      <c r="D363" s="64" t="s">
        <v>4288</v>
      </c>
      <c r="E363" t="str">
        <f t="shared" si="5"/>
        <v>Delhi</v>
      </c>
    </row>
    <row r="364" spans="1:5" x14ac:dyDescent="0.25">
      <c r="A364" s="64" t="s">
        <v>3556</v>
      </c>
      <c r="B364" s="66" t="s">
        <v>3650</v>
      </c>
      <c r="D364" s="64" t="s">
        <v>4289</v>
      </c>
      <c r="E364" t="str">
        <f t="shared" si="5"/>
        <v>Delhi</v>
      </c>
    </row>
    <row r="365" spans="1:5" x14ac:dyDescent="0.25">
      <c r="A365" s="64" t="s">
        <v>3557</v>
      </c>
      <c r="B365" s="66" t="s">
        <v>3650</v>
      </c>
      <c r="D365" s="64" t="s">
        <v>4290</v>
      </c>
      <c r="E365" t="str">
        <f t="shared" si="5"/>
        <v>Delhi</v>
      </c>
    </row>
    <row r="366" spans="1:5" x14ac:dyDescent="0.25">
      <c r="A366" s="64" t="s">
        <v>3558</v>
      </c>
      <c r="B366" s="66" t="s">
        <v>3650</v>
      </c>
      <c r="D366" s="64" t="s">
        <v>4291</v>
      </c>
      <c r="E366" t="str">
        <f t="shared" si="5"/>
        <v>Delhi</v>
      </c>
    </row>
    <row r="367" spans="1:5" x14ac:dyDescent="0.25">
      <c r="A367" s="64" t="s">
        <v>3558</v>
      </c>
      <c r="B367" s="66" t="s">
        <v>3650</v>
      </c>
      <c r="D367" s="64" t="s">
        <v>4292</v>
      </c>
      <c r="E367" t="str">
        <f t="shared" si="5"/>
        <v>Delhi</v>
      </c>
    </row>
    <row r="368" spans="1:5" x14ac:dyDescent="0.25">
      <c r="A368" s="64" t="s">
        <v>3559</v>
      </c>
      <c r="B368" s="66" t="s">
        <v>3650</v>
      </c>
      <c r="D368" s="64" t="s">
        <v>4594</v>
      </c>
      <c r="E368" t="str">
        <f t="shared" si="5"/>
        <v>Delhi</v>
      </c>
    </row>
    <row r="369" spans="1:5" x14ac:dyDescent="0.25">
      <c r="A369" s="64" t="s">
        <v>3560</v>
      </c>
      <c r="B369" s="66" t="s">
        <v>3650</v>
      </c>
      <c r="D369" s="64" t="s">
        <v>4293</v>
      </c>
      <c r="E369" t="str">
        <f t="shared" si="5"/>
        <v>Delhi</v>
      </c>
    </row>
    <row r="370" spans="1:5" x14ac:dyDescent="0.25">
      <c r="A370" s="64" t="s">
        <v>3561</v>
      </c>
      <c r="B370" s="66" t="s">
        <v>3650</v>
      </c>
      <c r="D370" s="64" t="s">
        <v>4443</v>
      </c>
      <c r="E370" t="str">
        <f t="shared" si="5"/>
        <v>Delhi</v>
      </c>
    </row>
    <row r="371" spans="1:5" x14ac:dyDescent="0.25">
      <c r="A371" s="64" t="s">
        <v>3561</v>
      </c>
      <c r="B371" s="66" t="s">
        <v>3650</v>
      </c>
      <c r="D371" s="64" t="s">
        <v>4294</v>
      </c>
      <c r="E371" t="str">
        <f t="shared" si="5"/>
        <v>Delhi</v>
      </c>
    </row>
    <row r="372" spans="1:5" x14ac:dyDescent="0.25">
      <c r="A372" s="80" t="s">
        <v>3562</v>
      </c>
      <c r="B372" s="66" t="s">
        <v>3650</v>
      </c>
      <c r="D372" s="64" t="s">
        <v>4295</v>
      </c>
      <c r="E372" t="str">
        <f t="shared" si="5"/>
        <v>Delhi</v>
      </c>
    </row>
    <row r="373" spans="1:5" x14ac:dyDescent="0.25">
      <c r="A373" s="64" t="s">
        <v>3746</v>
      </c>
      <c r="B373" s="66" t="s">
        <v>3760</v>
      </c>
      <c r="D373" s="64" t="s">
        <v>4296</v>
      </c>
      <c r="E373" t="s">
        <v>9452</v>
      </c>
    </row>
    <row r="374" spans="1:5" x14ac:dyDescent="0.25">
      <c r="A374" s="80" t="s">
        <v>3746</v>
      </c>
      <c r="B374" s="66" t="s">
        <v>3760</v>
      </c>
      <c r="D374" s="64" t="s">
        <v>4297</v>
      </c>
      <c r="E374" t="str">
        <f t="shared" si="5"/>
        <v>Delhi</v>
      </c>
    </row>
    <row r="375" spans="1:5" x14ac:dyDescent="0.25">
      <c r="A375" s="64" t="s">
        <v>3761</v>
      </c>
      <c r="B375" s="66" t="s">
        <v>3832</v>
      </c>
      <c r="D375" s="64" t="s">
        <v>4298</v>
      </c>
      <c r="E375" t="str">
        <f t="shared" si="5"/>
        <v>Delhi</v>
      </c>
    </row>
    <row r="376" spans="1:5" x14ac:dyDescent="0.25">
      <c r="A376" s="64" t="s">
        <v>3761</v>
      </c>
      <c r="B376" s="66" t="s">
        <v>3832</v>
      </c>
      <c r="D376" s="64" t="s">
        <v>4607</v>
      </c>
      <c r="E376" t="str">
        <f t="shared" si="5"/>
        <v>Delhi</v>
      </c>
    </row>
    <row r="377" spans="1:5" x14ac:dyDescent="0.25">
      <c r="A377" s="64" t="s">
        <v>3761</v>
      </c>
      <c r="B377" s="66" t="s">
        <v>3832</v>
      </c>
      <c r="D377" s="64" t="s">
        <v>4608</v>
      </c>
      <c r="E377" t="str">
        <f t="shared" si="5"/>
        <v>Delhi</v>
      </c>
    </row>
    <row r="378" spans="1:5" x14ac:dyDescent="0.25">
      <c r="A378" s="64" t="s">
        <v>3761</v>
      </c>
      <c r="B378" s="66" t="s">
        <v>3832</v>
      </c>
      <c r="D378" s="64" t="s">
        <v>4299</v>
      </c>
      <c r="E378" t="str">
        <f t="shared" si="5"/>
        <v>Delhi</v>
      </c>
    </row>
    <row r="379" spans="1:5" x14ac:dyDescent="0.25">
      <c r="A379" s="64" t="s">
        <v>3762</v>
      </c>
      <c r="B379" s="66" t="s">
        <v>3832</v>
      </c>
      <c r="D379" s="64" t="s">
        <v>4300</v>
      </c>
      <c r="E379" t="str">
        <f t="shared" si="5"/>
        <v>Delhi</v>
      </c>
    </row>
    <row r="380" spans="1:5" x14ac:dyDescent="0.25">
      <c r="A380" s="64" t="s">
        <v>3762</v>
      </c>
      <c r="B380" s="66" t="s">
        <v>3832</v>
      </c>
      <c r="D380" s="64" t="s">
        <v>4301</v>
      </c>
      <c r="E380" t="str">
        <f t="shared" si="5"/>
        <v>Delhi</v>
      </c>
    </row>
    <row r="381" spans="1:5" x14ac:dyDescent="0.25">
      <c r="A381" s="64" t="s">
        <v>215</v>
      </c>
      <c r="B381" s="66" t="s">
        <v>3832</v>
      </c>
      <c r="D381" s="64" t="s">
        <v>4302</v>
      </c>
      <c r="E381" t="str">
        <f t="shared" si="5"/>
        <v>Delhi</v>
      </c>
    </row>
    <row r="382" spans="1:5" x14ac:dyDescent="0.25">
      <c r="A382" s="64" t="s">
        <v>216</v>
      </c>
      <c r="B382" s="66" t="s">
        <v>3832</v>
      </c>
      <c r="D382" s="64" t="s">
        <v>4303</v>
      </c>
      <c r="E382" t="str">
        <f t="shared" si="5"/>
        <v>Delhi</v>
      </c>
    </row>
    <row r="383" spans="1:5" x14ac:dyDescent="0.25">
      <c r="A383" s="64" t="s">
        <v>217</v>
      </c>
      <c r="B383" s="66" t="s">
        <v>3832</v>
      </c>
      <c r="D383" s="64" t="s">
        <v>4304</v>
      </c>
      <c r="E383" t="str">
        <f t="shared" si="5"/>
        <v>Delhi</v>
      </c>
    </row>
    <row r="384" spans="1:5" x14ac:dyDescent="0.25">
      <c r="A384" s="64" t="s">
        <v>218</v>
      </c>
      <c r="B384" s="66" t="s">
        <v>3832</v>
      </c>
      <c r="D384" s="64" t="s">
        <v>4609</v>
      </c>
      <c r="E384" t="str">
        <f t="shared" si="5"/>
        <v>Delhi</v>
      </c>
    </row>
    <row r="385" spans="1:5" x14ac:dyDescent="0.25">
      <c r="A385" s="64" t="s">
        <v>219</v>
      </c>
      <c r="B385" s="66" t="s">
        <v>3832</v>
      </c>
      <c r="D385" s="64" t="s">
        <v>4305</v>
      </c>
      <c r="E385" t="str">
        <f t="shared" si="5"/>
        <v>Delhi</v>
      </c>
    </row>
    <row r="386" spans="1:5" x14ac:dyDescent="0.25">
      <c r="A386" s="64" t="s">
        <v>220</v>
      </c>
      <c r="B386" s="66" t="s">
        <v>3832</v>
      </c>
      <c r="D386" s="64" t="s">
        <v>4610</v>
      </c>
      <c r="E386" t="str">
        <f t="shared" si="5"/>
        <v>Delhi</v>
      </c>
    </row>
    <row r="387" spans="1:5" x14ac:dyDescent="0.25">
      <c r="A387" s="64" t="s">
        <v>221</v>
      </c>
      <c r="B387" s="66" t="s">
        <v>3832</v>
      </c>
      <c r="D387" s="64" t="s">
        <v>4306</v>
      </c>
      <c r="E387" t="str">
        <f t="shared" ref="E387:E450" si="6">VLOOKUP(D387,A:B,2,FALSE)</f>
        <v>Delhi</v>
      </c>
    </row>
    <row r="388" spans="1:5" x14ac:dyDescent="0.25">
      <c r="A388" s="64" t="s">
        <v>222</v>
      </c>
      <c r="B388" s="66" t="s">
        <v>3832</v>
      </c>
      <c r="D388" s="64" t="s">
        <v>4307</v>
      </c>
      <c r="E388" t="str">
        <f t="shared" si="6"/>
        <v>Delhi</v>
      </c>
    </row>
    <row r="389" spans="1:5" x14ac:dyDescent="0.25">
      <c r="A389" s="64" t="s">
        <v>223</v>
      </c>
      <c r="B389" s="66" t="s">
        <v>3832</v>
      </c>
      <c r="D389" s="64" t="s">
        <v>4308</v>
      </c>
      <c r="E389" t="str">
        <f t="shared" si="6"/>
        <v>Delhi</v>
      </c>
    </row>
    <row r="390" spans="1:5" x14ac:dyDescent="0.25">
      <c r="A390" s="64" t="s">
        <v>223</v>
      </c>
      <c r="B390" s="66" t="s">
        <v>3832</v>
      </c>
      <c r="D390" s="64" t="s">
        <v>4500</v>
      </c>
      <c r="E390" t="str">
        <f t="shared" si="6"/>
        <v>Delhi</v>
      </c>
    </row>
    <row r="391" spans="1:5" x14ac:dyDescent="0.25">
      <c r="A391" s="64" t="s">
        <v>3763</v>
      </c>
      <c r="B391" s="66" t="s">
        <v>3832</v>
      </c>
      <c r="D391" s="64" t="s">
        <v>4309</v>
      </c>
      <c r="E391" t="str">
        <f t="shared" si="6"/>
        <v>Delhi</v>
      </c>
    </row>
    <row r="392" spans="1:5" x14ac:dyDescent="0.25">
      <c r="A392" s="80" t="s">
        <v>3764</v>
      </c>
      <c r="B392" s="66" t="s">
        <v>3832</v>
      </c>
      <c r="D392" s="64" t="s">
        <v>4310</v>
      </c>
      <c r="E392" t="str">
        <f t="shared" si="6"/>
        <v>Delhi</v>
      </c>
    </row>
    <row r="393" spans="1:5" x14ac:dyDescent="0.25">
      <c r="A393" s="64" t="s">
        <v>3833</v>
      </c>
      <c r="B393" s="66" t="s">
        <v>3913</v>
      </c>
      <c r="D393" s="64" t="s">
        <v>4311</v>
      </c>
      <c r="E393" t="str">
        <f t="shared" si="6"/>
        <v>Delhi</v>
      </c>
    </row>
    <row r="394" spans="1:5" x14ac:dyDescent="0.25">
      <c r="A394" s="64" t="s">
        <v>3834</v>
      </c>
      <c r="B394" s="66" t="s">
        <v>3913</v>
      </c>
      <c r="D394" s="64" t="s">
        <v>4312</v>
      </c>
      <c r="E394" t="str">
        <f t="shared" si="6"/>
        <v>Delhi</v>
      </c>
    </row>
    <row r="395" spans="1:5" x14ac:dyDescent="0.25">
      <c r="A395" s="64" t="s">
        <v>3835</v>
      </c>
      <c r="B395" s="66" t="s">
        <v>3913</v>
      </c>
      <c r="D395" s="64" t="s">
        <v>4313</v>
      </c>
      <c r="E395" t="str">
        <f t="shared" si="6"/>
        <v>Delhi</v>
      </c>
    </row>
    <row r="396" spans="1:5" x14ac:dyDescent="0.25">
      <c r="A396" s="64" t="s">
        <v>3836</v>
      </c>
      <c r="B396" s="66" t="s">
        <v>3913</v>
      </c>
      <c r="D396" s="64" t="s">
        <v>4314</v>
      </c>
      <c r="E396" t="str">
        <f t="shared" si="6"/>
        <v>Delhi</v>
      </c>
    </row>
    <row r="397" spans="1:5" x14ac:dyDescent="0.25">
      <c r="A397" s="64" t="s">
        <v>3837</v>
      </c>
      <c r="B397" s="66" t="s">
        <v>3913</v>
      </c>
      <c r="D397" s="64" t="s">
        <v>4315</v>
      </c>
      <c r="E397" t="str">
        <f t="shared" si="6"/>
        <v>Delhi</v>
      </c>
    </row>
    <row r="398" spans="1:5" x14ac:dyDescent="0.25">
      <c r="A398" s="64" t="s">
        <v>3764</v>
      </c>
      <c r="B398" s="66" t="s">
        <v>3913</v>
      </c>
      <c r="D398" s="64" t="s">
        <v>4316</v>
      </c>
      <c r="E398" t="str">
        <f t="shared" si="6"/>
        <v>Delhi</v>
      </c>
    </row>
    <row r="399" spans="1:5" x14ac:dyDescent="0.25">
      <c r="A399" s="64" t="s">
        <v>3838</v>
      </c>
      <c r="B399" s="66" t="s">
        <v>3913</v>
      </c>
      <c r="D399" s="64" t="s">
        <v>4317</v>
      </c>
      <c r="E399" t="str">
        <f t="shared" si="6"/>
        <v>Delhi</v>
      </c>
    </row>
    <row r="400" spans="1:5" x14ac:dyDescent="0.25">
      <c r="A400" s="80" t="s">
        <v>3839</v>
      </c>
      <c r="B400" s="66" t="s">
        <v>3913</v>
      </c>
      <c r="D400" s="64" t="s">
        <v>4318</v>
      </c>
      <c r="E400" t="str">
        <f t="shared" si="6"/>
        <v>Delhi</v>
      </c>
    </row>
    <row r="401" spans="1:5" x14ac:dyDescent="0.25">
      <c r="A401" s="64" t="s">
        <v>3914</v>
      </c>
      <c r="B401" s="66" t="s">
        <v>3950</v>
      </c>
      <c r="D401" s="64" t="s">
        <v>4319</v>
      </c>
      <c r="E401" t="str">
        <f t="shared" si="6"/>
        <v>Delhi</v>
      </c>
    </row>
    <row r="402" spans="1:5" x14ac:dyDescent="0.25">
      <c r="A402" s="64" t="s">
        <v>3915</v>
      </c>
      <c r="B402" s="66" t="s">
        <v>3950</v>
      </c>
      <c r="D402" s="64" t="s">
        <v>4320</v>
      </c>
      <c r="E402" t="str">
        <f t="shared" si="6"/>
        <v>Delhi</v>
      </c>
    </row>
    <row r="403" spans="1:5" x14ac:dyDescent="0.25">
      <c r="A403" s="64" t="s">
        <v>496</v>
      </c>
      <c r="B403" s="66" t="s">
        <v>3950</v>
      </c>
      <c r="D403" s="64" t="s">
        <v>4321</v>
      </c>
      <c r="E403" t="s">
        <v>9452</v>
      </c>
    </row>
    <row r="404" spans="1:5" x14ac:dyDescent="0.25">
      <c r="A404" s="80" t="s">
        <v>3916</v>
      </c>
      <c r="B404" s="66" t="s">
        <v>3950</v>
      </c>
      <c r="D404" s="64" t="s">
        <v>4322</v>
      </c>
      <c r="E404" t="str">
        <f t="shared" si="6"/>
        <v>Delhi</v>
      </c>
    </row>
    <row r="405" spans="1:5" x14ac:dyDescent="0.25">
      <c r="A405" s="64" t="s">
        <v>3952</v>
      </c>
      <c r="B405" s="66" t="s">
        <v>3951</v>
      </c>
      <c r="D405" s="64" t="s">
        <v>4323</v>
      </c>
      <c r="E405" t="str">
        <f t="shared" si="6"/>
        <v>Delhi</v>
      </c>
    </row>
    <row r="406" spans="1:5" x14ac:dyDescent="0.25">
      <c r="A406" s="80" t="s">
        <v>3953</v>
      </c>
      <c r="B406" s="66" t="s">
        <v>3951</v>
      </c>
      <c r="D406" s="64" t="s">
        <v>4324</v>
      </c>
      <c r="E406" t="str">
        <f t="shared" si="6"/>
        <v>Delhi</v>
      </c>
    </row>
    <row r="407" spans="1:5" x14ac:dyDescent="0.25">
      <c r="A407" s="64" t="s">
        <v>3954</v>
      </c>
      <c r="B407" s="66" t="s">
        <v>3951</v>
      </c>
      <c r="D407" s="64" t="s">
        <v>4325</v>
      </c>
      <c r="E407" t="str">
        <f t="shared" si="6"/>
        <v>Delhi</v>
      </c>
    </row>
    <row r="408" spans="1:5" x14ac:dyDescent="0.25">
      <c r="A408" s="64" t="s">
        <v>3954</v>
      </c>
      <c r="B408" s="66" t="s">
        <v>3951</v>
      </c>
      <c r="D408" s="64" t="s">
        <v>4326</v>
      </c>
      <c r="E408" t="str">
        <f t="shared" si="6"/>
        <v>Delhi</v>
      </c>
    </row>
    <row r="409" spans="1:5" x14ac:dyDescent="0.25">
      <c r="A409" s="64" t="s">
        <v>3994</v>
      </c>
      <c r="B409" s="66" t="s">
        <v>4111</v>
      </c>
      <c r="D409" s="64" t="s">
        <v>4327</v>
      </c>
      <c r="E409" t="str">
        <f t="shared" si="6"/>
        <v>Delhi</v>
      </c>
    </row>
    <row r="410" spans="1:5" x14ac:dyDescent="0.25">
      <c r="A410" s="64" t="s">
        <v>3995</v>
      </c>
      <c r="B410" s="66" t="s">
        <v>4111</v>
      </c>
      <c r="D410" s="64" t="s">
        <v>4328</v>
      </c>
      <c r="E410" t="str">
        <f t="shared" si="6"/>
        <v>Delhi</v>
      </c>
    </row>
    <row r="411" spans="1:5" x14ac:dyDescent="0.25">
      <c r="A411" s="64" t="s">
        <v>3995</v>
      </c>
      <c r="B411" s="66" t="s">
        <v>4111</v>
      </c>
      <c r="D411" s="64" t="s">
        <v>4329</v>
      </c>
      <c r="E411" t="str">
        <f t="shared" si="6"/>
        <v>Delhi</v>
      </c>
    </row>
    <row r="412" spans="1:5" x14ac:dyDescent="0.25">
      <c r="A412" s="64" t="s">
        <v>3996</v>
      </c>
      <c r="B412" s="66" t="s">
        <v>4111</v>
      </c>
      <c r="D412" s="64" t="s">
        <v>4330</v>
      </c>
      <c r="E412" t="str">
        <f t="shared" si="6"/>
        <v>Delhi</v>
      </c>
    </row>
    <row r="413" spans="1:5" x14ac:dyDescent="0.25">
      <c r="A413" s="64" t="s">
        <v>3997</v>
      </c>
      <c r="B413" s="66" t="s">
        <v>4111</v>
      </c>
      <c r="D413" s="64" t="s">
        <v>4331</v>
      </c>
      <c r="E413" t="str">
        <f t="shared" si="6"/>
        <v>Delhi</v>
      </c>
    </row>
    <row r="414" spans="1:5" x14ac:dyDescent="0.25">
      <c r="A414" s="64" t="s">
        <v>3998</v>
      </c>
      <c r="B414" s="66" t="s">
        <v>4111</v>
      </c>
      <c r="D414" s="64" t="s">
        <v>4332</v>
      </c>
      <c r="E414" t="str">
        <f t="shared" si="6"/>
        <v>Delhi</v>
      </c>
    </row>
    <row r="415" spans="1:5" x14ac:dyDescent="0.25">
      <c r="A415" s="64" t="s">
        <v>3999</v>
      </c>
      <c r="B415" s="66" t="s">
        <v>4111</v>
      </c>
      <c r="D415" s="64" t="s">
        <v>4333</v>
      </c>
      <c r="E415" t="str">
        <f t="shared" si="6"/>
        <v>Delhi</v>
      </c>
    </row>
    <row r="416" spans="1:5" x14ac:dyDescent="0.25">
      <c r="A416" s="64" t="s">
        <v>4000</v>
      </c>
      <c r="B416" s="66" t="s">
        <v>4111</v>
      </c>
      <c r="D416" s="64" t="s">
        <v>4334</v>
      </c>
      <c r="E416" t="str">
        <f t="shared" si="6"/>
        <v>Delhi</v>
      </c>
    </row>
    <row r="417" spans="1:5" x14ac:dyDescent="0.25">
      <c r="A417" s="64" t="s">
        <v>4001</v>
      </c>
      <c r="B417" s="66" t="s">
        <v>4111</v>
      </c>
      <c r="D417" s="64" t="s">
        <v>4335</v>
      </c>
      <c r="E417" t="str">
        <f t="shared" si="6"/>
        <v>Delhi</v>
      </c>
    </row>
    <row r="418" spans="1:5" x14ac:dyDescent="0.25">
      <c r="A418" s="64" t="s">
        <v>4002</v>
      </c>
      <c r="B418" s="66" t="s">
        <v>4111</v>
      </c>
      <c r="D418" s="64" t="s">
        <v>4336</v>
      </c>
      <c r="E418" t="str">
        <f t="shared" si="6"/>
        <v>Delhi</v>
      </c>
    </row>
    <row r="419" spans="1:5" x14ac:dyDescent="0.25">
      <c r="A419" s="64" t="s">
        <v>225</v>
      </c>
      <c r="B419" s="66" t="s">
        <v>4111</v>
      </c>
      <c r="D419" s="64" t="s">
        <v>4337</v>
      </c>
      <c r="E419" t="str">
        <f t="shared" si="6"/>
        <v>Delhi</v>
      </c>
    </row>
    <row r="420" spans="1:5" x14ac:dyDescent="0.25">
      <c r="A420" s="80" t="s">
        <v>4003</v>
      </c>
      <c r="B420" s="66" t="s">
        <v>4111</v>
      </c>
      <c r="D420" s="64" t="s">
        <v>4338</v>
      </c>
      <c r="E420" t="str">
        <f t="shared" si="6"/>
        <v>Delhi</v>
      </c>
    </row>
    <row r="421" spans="1:5" x14ac:dyDescent="0.25">
      <c r="A421" s="64" t="s">
        <v>4112</v>
      </c>
      <c r="B421" s="66" t="s">
        <v>4225</v>
      </c>
      <c r="D421" s="64" t="s">
        <v>4339</v>
      </c>
      <c r="E421" t="str">
        <f t="shared" si="6"/>
        <v>Delhi</v>
      </c>
    </row>
    <row r="422" spans="1:5" x14ac:dyDescent="0.25">
      <c r="A422" s="64" t="s">
        <v>4113</v>
      </c>
      <c r="B422" s="66" t="s">
        <v>4225</v>
      </c>
      <c r="D422" s="64" t="s">
        <v>4340</v>
      </c>
      <c r="E422" t="str">
        <f t="shared" si="6"/>
        <v>Delhi</v>
      </c>
    </row>
    <row r="423" spans="1:5" x14ac:dyDescent="0.25">
      <c r="A423" s="64" t="s">
        <v>4114</v>
      </c>
      <c r="B423" s="66" t="s">
        <v>4225</v>
      </c>
      <c r="D423" s="64" t="s">
        <v>4341</v>
      </c>
      <c r="E423" t="str">
        <f t="shared" si="6"/>
        <v>Delhi</v>
      </c>
    </row>
    <row r="424" spans="1:5" x14ac:dyDescent="0.25">
      <c r="A424" s="64" t="s">
        <v>4115</v>
      </c>
      <c r="B424" s="66" t="s">
        <v>4225</v>
      </c>
      <c r="D424" s="64" t="s">
        <v>4342</v>
      </c>
      <c r="E424" t="str">
        <f t="shared" si="6"/>
        <v>Delhi</v>
      </c>
    </row>
    <row r="425" spans="1:5" x14ac:dyDescent="0.25">
      <c r="A425" s="64" t="s">
        <v>4116</v>
      </c>
      <c r="B425" s="66" t="s">
        <v>4225</v>
      </c>
      <c r="D425" s="64" t="s">
        <v>4343</v>
      </c>
      <c r="E425" t="str">
        <f t="shared" si="6"/>
        <v>Delhi</v>
      </c>
    </row>
    <row r="426" spans="1:5" x14ac:dyDescent="0.25">
      <c r="A426" s="64" t="s">
        <v>4117</v>
      </c>
      <c r="B426" s="66" t="s">
        <v>4225</v>
      </c>
      <c r="D426" s="64" t="s">
        <v>4344</v>
      </c>
      <c r="E426" t="str">
        <f t="shared" si="6"/>
        <v>Delhi</v>
      </c>
    </row>
    <row r="427" spans="1:5" x14ac:dyDescent="0.25">
      <c r="A427" s="64" t="s">
        <v>4118</v>
      </c>
      <c r="B427" s="66" t="s">
        <v>4225</v>
      </c>
      <c r="D427" s="64" t="s">
        <v>4345</v>
      </c>
      <c r="E427" t="str">
        <f t="shared" si="6"/>
        <v>Delhi</v>
      </c>
    </row>
    <row r="428" spans="1:5" x14ac:dyDescent="0.25">
      <c r="A428" s="64" t="s">
        <v>4118</v>
      </c>
      <c r="B428" s="66" t="s">
        <v>4225</v>
      </c>
      <c r="D428" s="64" t="s">
        <v>4346</v>
      </c>
      <c r="E428" t="str">
        <f t="shared" si="6"/>
        <v>Delhi</v>
      </c>
    </row>
    <row r="429" spans="1:5" x14ac:dyDescent="0.25">
      <c r="A429" s="64" t="s">
        <v>4118</v>
      </c>
      <c r="B429" s="66" t="s">
        <v>4225</v>
      </c>
      <c r="D429" s="64" t="s">
        <v>4347</v>
      </c>
      <c r="E429" t="str">
        <f t="shared" si="6"/>
        <v>Delhi</v>
      </c>
    </row>
    <row r="430" spans="1:5" x14ac:dyDescent="0.25">
      <c r="A430" s="64" t="s">
        <v>496</v>
      </c>
      <c r="B430" s="66" t="s">
        <v>4225</v>
      </c>
      <c r="D430" s="64" t="s">
        <v>4348</v>
      </c>
      <c r="E430" t="str">
        <f t="shared" si="6"/>
        <v>Delhi</v>
      </c>
    </row>
    <row r="431" spans="1:5" x14ac:dyDescent="0.25">
      <c r="A431" s="64" t="s">
        <v>4119</v>
      </c>
      <c r="B431" s="66" t="s">
        <v>4225</v>
      </c>
      <c r="D431" s="64" t="s">
        <v>4349</v>
      </c>
      <c r="E431" t="str">
        <f t="shared" si="6"/>
        <v>Delhi</v>
      </c>
    </row>
    <row r="432" spans="1:5" x14ac:dyDescent="0.25">
      <c r="A432" s="80" t="s">
        <v>4120</v>
      </c>
      <c r="B432" s="66" t="s">
        <v>4225</v>
      </c>
      <c r="D432" s="64" t="s">
        <v>4350</v>
      </c>
      <c r="E432" t="str">
        <f t="shared" si="6"/>
        <v>Delhi</v>
      </c>
    </row>
    <row r="433" spans="1:5" x14ac:dyDescent="0.25">
      <c r="A433" s="64" t="s">
        <v>3338</v>
      </c>
      <c r="B433" s="66" t="s">
        <v>3479</v>
      </c>
      <c r="D433" s="64" t="s">
        <v>4351</v>
      </c>
      <c r="E433" t="str">
        <f t="shared" si="6"/>
        <v>Delhi</v>
      </c>
    </row>
    <row r="434" spans="1:5" x14ac:dyDescent="0.25">
      <c r="A434" s="64" t="s">
        <v>4226</v>
      </c>
      <c r="B434" s="66" t="s">
        <v>3479</v>
      </c>
      <c r="D434" s="64" t="s">
        <v>4352</v>
      </c>
      <c r="E434" t="str">
        <f t="shared" si="6"/>
        <v>Delhi</v>
      </c>
    </row>
    <row r="435" spans="1:5" x14ac:dyDescent="0.25">
      <c r="A435" s="64" t="s">
        <v>4227</v>
      </c>
      <c r="B435" s="66" t="s">
        <v>3479</v>
      </c>
      <c r="D435" s="64" t="s">
        <v>4353</v>
      </c>
      <c r="E435" t="str">
        <f t="shared" si="6"/>
        <v>Delhi</v>
      </c>
    </row>
    <row r="436" spans="1:5" x14ac:dyDescent="0.25">
      <c r="A436" s="64" t="s">
        <v>4228</v>
      </c>
      <c r="B436" s="66" t="s">
        <v>3479</v>
      </c>
      <c r="D436" s="64" t="s">
        <v>4354</v>
      </c>
      <c r="E436" t="str">
        <f t="shared" si="6"/>
        <v>Delhi</v>
      </c>
    </row>
    <row r="437" spans="1:5" x14ac:dyDescent="0.25">
      <c r="A437" s="80" t="s">
        <v>4229</v>
      </c>
      <c r="B437" s="66" t="s">
        <v>3479</v>
      </c>
      <c r="D437" s="64" t="s">
        <v>4355</v>
      </c>
      <c r="E437" t="str">
        <f t="shared" si="6"/>
        <v>Delhi</v>
      </c>
    </row>
    <row r="438" spans="1:5" x14ac:dyDescent="0.25">
      <c r="A438" s="64" t="s">
        <v>4281</v>
      </c>
      <c r="B438" s="66" t="s">
        <v>1167</v>
      </c>
      <c r="D438" s="64" t="s">
        <v>4356</v>
      </c>
      <c r="E438" t="str">
        <f t="shared" si="6"/>
        <v>Delhi</v>
      </c>
    </row>
    <row r="439" spans="1:5" x14ac:dyDescent="0.25">
      <c r="A439" s="64" t="s">
        <v>4282</v>
      </c>
      <c r="B439" s="66" t="s">
        <v>1167</v>
      </c>
      <c r="D439" s="64" t="s">
        <v>4357</v>
      </c>
      <c r="E439" t="str">
        <f t="shared" si="6"/>
        <v>Delhi</v>
      </c>
    </row>
    <row r="440" spans="1:5" x14ac:dyDescent="0.25">
      <c r="A440" s="64" t="s">
        <v>4283</v>
      </c>
      <c r="B440" s="66" t="s">
        <v>1167</v>
      </c>
      <c r="D440" s="64" t="s">
        <v>4358</v>
      </c>
      <c r="E440" t="str">
        <f t="shared" si="6"/>
        <v>Delhi</v>
      </c>
    </row>
    <row r="441" spans="1:5" x14ac:dyDescent="0.25">
      <c r="A441" s="64" t="s">
        <v>4284</v>
      </c>
      <c r="B441" s="66" t="s">
        <v>1167</v>
      </c>
      <c r="D441" s="64" t="s">
        <v>4359</v>
      </c>
      <c r="E441" t="str">
        <f t="shared" si="6"/>
        <v>Delhi</v>
      </c>
    </row>
    <row r="442" spans="1:5" x14ac:dyDescent="0.25">
      <c r="A442" s="64" t="s">
        <v>4285</v>
      </c>
      <c r="B442" s="66" t="s">
        <v>1167</v>
      </c>
      <c r="D442" s="64" t="s">
        <v>4360</v>
      </c>
      <c r="E442" t="str">
        <f t="shared" si="6"/>
        <v>Delhi</v>
      </c>
    </row>
    <row r="443" spans="1:5" x14ac:dyDescent="0.25">
      <c r="A443" s="64" t="s">
        <v>4286</v>
      </c>
      <c r="B443" s="66" t="s">
        <v>1167</v>
      </c>
      <c r="D443" s="64" t="s">
        <v>4361</v>
      </c>
      <c r="E443" t="str">
        <f t="shared" si="6"/>
        <v>Delhi</v>
      </c>
    </row>
    <row r="444" spans="1:5" x14ac:dyDescent="0.25">
      <c r="A444" s="64" t="s">
        <v>4287</v>
      </c>
      <c r="B444" s="66" t="s">
        <v>1167</v>
      </c>
      <c r="D444" s="64" t="s">
        <v>4362</v>
      </c>
      <c r="E444" t="str">
        <f t="shared" si="6"/>
        <v>Delhi</v>
      </c>
    </row>
    <row r="445" spans="1:5" x14ac:dyDescent="0.25">
      <c r="A445" s="64" t="s">
        <v>4288</v>
      </c>
      <c r="B445" s="66" t="s">
        <v>1167</v>
      </c>
      <c r="D445" s="64" t="s">
        <v>4363</v>
      </c>
      <c r="E445" t="str">
        <f t="shared" si="6"/>
        <v>Delhi</v>
      </c>
    </row>
    <row r="446" spans="1:5" x14ac:dyDescent="0.25">
      <c r="A446" s="64" t="s">
        <v>4289</v>
      </c>
      <c r="B446" s="66" t="s">
        <v>1167</v>
      </c>
      <c r="D446" s="64" t="s">
        <v>4364</v>
      </c>
      <c r="E446" t="str">
        <f t="shared" si="6"/>
        <v>Delhi</v>
      </c>
    </row>
    <row r="447" spans="1:5" x14ac:dyDescent="0.25">
      <c r="A447" s="64" t="s">
        <v>4290</v>
      </c>
      <c r="B447" s="66" t="s">
        <v>1167</v>
      </c>
      <c r="D447" s="64" t="s">
        <v>4365</v>
      </c>
      <c r="E447" t="str">
        <f t="shared" si="6"/>
        <v>Delhi</v>
      </c>
    </row>
    <row r="448" spans="1:5" x14ac:dyDescent="0.25">
      <c r="A448" s="64" t="s">
        <v>4291</v>
      </c>
      <c r="B448" s="66" t="s">
        <v>1167</v>
      </c>
      <c r="D448" s="64" t="s">
        <v>4366</v>
      </c>
      <c r="E448" t="str">
        <f t="shared" si="6"/>
        <v>Delhi</v>
      </c>
    </row>
    <row r="449" spans="1:5" x14ac:dyDescent="0.25">
      <c r="A449" s="64" t="s">
        <v>4292</v>
      </c>
      <c r="B449" s="66" t="s">
        <v>1167</v>
      </c>
      <c r="D449" s="64" t="s">
        <v>4367</v>
      </c>
      <c r="E449" t="str">
        <f t="shared" si="6"/>
        <v>Delhi</v>
      </c>
    </row>
    <row r="450" spans="1:5" x14ac:dyDescent="0.25">
      <c r="A450" s="64" t="s">
        <v>4292</v>
      </c>
      <c r="B450" s="66" t="s">
        <v>1167</v>
      </c>
      <c r="D450" s="64" t="s">
        <v>4368</v>
      </c>
      <c r="E450" t="str">
        <f t="shared" si="6"/>
        <v>Delhi</v>
      </c>
    </row>
    <row r="451" spans="1:5" x14ac:dyDescent="0.25">
      <c r="A451" s="64" t="s">
        <v>4293</v>
      </c>
      <c r="B451" s="66" t="s">
        <v>1167</v>
      </c>
      <c r="D451" s="64" t="s">
        <v>4369</v>
      </c>
      <c r="E451" t="str">
        <f t="shared" ref="E451:E514" si="7">VLOOKUP(D451,A:B,2,FALSE)</f>
        <v>Delhi</v>
      </c>
    </row>
    <row r="452" spans="1:5" x14ac:dyDescent="0.25">
      <c r="A452" s="64" t="s">
        <v>4294</v>
      </c>
      <c r="B452" s="66" t="s">
        <v>1167</v>
      </c>
      <c r="D452" s="64" t="s">
        <v>4370</v>
      </c>
      <c r="E452" t="str">
        <f t="shared" si="7"/>
        <v>Delhi</v>
      </c>
    </row>
    <row r="453" spans="1:5" x14ac:dyDescent="0.25">
      <c r="A453" s="64" t="s">
        <v>4294</v>
      </c>
      <c r="B453" s="66" t="s">
        <v>1167</v>
      </c>
      <c r="D453" s="64" t="s">
        <v>4371</v>
      </c>
      <c r="E453" t="str">
        <f t="shared" si="7"/>
        <v>Delhi</v>
      </c>
    </row>
    <row r="454" spans="1:5" x14ac:dyDescent="0.25">
      <c r="A454" s="64" t="s">
        <v>4295</v>
      </c>
      <c r="B454" s="66" t="s">
        <v>1167</v>
      </c>
      <c r="D454" s="64" t="s">
        <v>4372</v>
      </c>
      <c r="E454" t="str">
        <f t="shared" si="7"/>
        <v>Delhi</v>
      </c>
    </row>
    <row r="455" spans="1:5" x14ac:dyDescent="0.25">
      <c r="A455" s="64" t="s">
        <v>4296</v>
      </c>
      <c r="B455" s="66" t="s">
        <v>1167</v>
      </c>
      <c r="D455" s="64" t="s">
        <v>4373</v>
      </c>
      <c r="E455" t="str">
        <f t="shared" si="7"/>
        <v>Delhi</v>
      </c>
    </row>
    <row r="456" spans="1:5" x14ac:dyDescent="0.25">
      <c r="A456" s="64" t="s">
        <v>4297</v>
      </c>
      <c r="B456" s="66" t="s">
        <v>1167</v>
      </c>
      <c r="D456" s="64" t="s">
        <v>4374</v>
      </c>
      <c r="E456" t="str">
        <f t="shared" si="7"/>
        <v>Delhi</v>
      </c>
    </row>
    <row r="457" spans="1:5" x14ac:dyDescent="0.25">
      <c r="A457" s="64" t="s">
        <v>4298</v>
      </c>
      <c r="B457" s="66" t="s">
        <v>1167</v>
      </c>
      <c r="D457" s="64" t="s">
        <v>4375</v>
      </c>
      <c r="E457" t="str">
        <f t="shared" si="7"/>
        <v>Delhi</v>
      </c>
    </row>
    <row r="458" spans="1:5" x14ac:dyDescent="0.25">
      <c r="A458" s="64" t="s">
        <v>4298</v>
      </c>
      <c r="B458" s="66" t="s">
        <v>1167</v>
      </c>
      <c r="D458" s="64" t="s">
        <v>4376</v>
      </c>
      <c r="E458" t="str">
        <f t="shared" si="7"/>
        <v>Delhi</v>
      </c>
    </row>
    <row r="459" spans="1:5" x14ac:dyDescent="0.25">
      <c r="A459" s="64" t="s">
        <v>4299</v>
      </c>
      <c r="B459" s="66" t="s">
        <v>1167</v>
      </c>
      <c r="D459" s="64" t="s">
        <v>4377</v>
      </c>
      <c r="E459" t="str">
        <f t="shared" si="7"/>
        <v>Delhi</v>
      </c>
    </row>
    <row r="460" spans="1:5" x14ac:dyDescent="0.25">
      <c r="A460" s="64" t="s">
        <v>4300</v>
      </c>
      <c r="B460" s="66" t="s">
        <v>1167</v>
      </c>
      <c r="D460" s="64" t="s">
        <v>4378</v>
      </c>
      <c r="E460" t="str">
        <f t="shared" si="7"/>
        <v>Delhi</v>
      </c>
    </row>
    <row r="461" spans="1:5" x14ac:dyDescent="0.25">
      <c r="A461" s="64" t="s">
        <v>4301</v>
      </c>
      <c r="B461" s="66" t="s">
        <v>1167</v>
      </c>
      <c r="D461" s="64" t="s">
        <v>4379</v>
      </c>
      <c r="E461" t="str">
        <f t="shared" si="7"/>
        <v>Delhi</v>
      </c>
    </row>
    <row r="462" spans="1:5" x14ac:dyDescent="0.25">
      <c r="A462" s="64" t="s">
        <v>4301</v>
      </c>
      <c r="B462" s="66" t="s">
        <v>1167</v>
      </c>
      <c r="D462" s="64" t="s">
        <v>4380</v>
      </c>
      <c r="E462" t="str">
        <f t="shared" si="7"/>
        <v>Delhi</v>
      </c>
    </row>
    <row r="463" spans="1:5" x14ac:dyDescent="0.25">
      <c r="A463" s="64" t="s">
        <v>4302</v>
      </c>
      <c r="B463" s="66" t="s">
        <v>1167</v>
      </c>
      <c r="D463" s="64" t="s">
        <v>4381</v>
      </c>
      <c r="E463" t="str">
        <f t="shared" si="7"/>
        <v>Delhi</v>
      </c>
    </row>
    <row r="464" spans="1:5" x14ac:dyDescent="0.25">
      <c r="A464" s="64" t="s">
        <v>739</v>
      </c>
      <c r="B464" s="66" t="s">
        <v>1167</v>
      </c>
      <c r="D464" s="64" t="s">
        <v>4382</v>
      </c>
      <c r="E464" t="str">
        <f t="shared" si="7"/>
        <v>Delhi</v>
      </c>
    </row>
    <row r="465" spans="1:5" x14ac:dyDescent="0.25">
      <c r="A465" s="64" t="s">
        <v>4303</v>
      </c>
      <c r="B465" s="66" t="s">
        <v>1167</v>
      </c>
      <c r="D465" s="64" t="s">
        <v>4383</v>
      </c>
      <c r="E465" t="str">
        <f t="shared" si="7"/>
        <v>Delhi</v>
      </c>
    </row>
    <row r="466" spans="1:5" x14ac:dyDescent="0.25">
      <c r="A466" s="64" t="s">
        <v>4304</v>
      </c>
      <c r="B466" s="66" t="s">
        <v>1167</v>
      </c>
      <c r="D466" s="64" t="s">
        <v>4384</v>
      </c>
      <c r="E466" t="str">
        <f t="shared" si="7"/>
        <v>Delhi</v>
      </c>
    </row>
    <row r="467" spans="1:5" x14ac:dyDescent="0.25">
      <c r="A467" s="64" t="s">
        <v>4303</v>
      </c>
      <c r="B467" s="66" t="s">
        <v>1167</v>
      </c>
      <c r="D467" s="64" t="s">
        <v>4385</v>
      </c>
      <c r="E467" t="str">
        <f t="shared" si="7"/>
        <v>Delhi</v>
      </c>
    </row>
    <row r="468" spans="1:5" x14ac:dyDescent="0.25">
      <c r="A468" s="64" t="s">
        <v>4304</v>
      </c>
      <c r="B468" s="66" t="s">
        <v>1167</v>
      </c>
      <c r="D468" s="64" t="s">
        <v>4386</v>
      </c>
      <c r="E468" t="str">
        <f t="shared" si="7"/>
        <v>Delhi</v>
      </c>
    </row>
    <row r="469" spans="1:5" x14ac:dyDescent="0.25">
      <c r="A469" s="64" t="s">
        <v>4303</v>
      </c>
      <c r="B469" s="66" t="s">
        <v>1167</v>
      </c>
      <c r="D469" s="64" t="s">
        <v>4387</v>
      </c>
      <c r="E469" t="str">
        <f t="shared" si="7"/>
        <v>Delhi</v>
      </c>
    </row>
    <row r="470" spans="1:5" x14ac:dyDescent="0.25">
      <c r="A470" s="64" t="s">
        <v>4303</v>
      </c>
      <c r="B470" s="66" t="s">
        <v>1167</v>
      </c>
      <c r="D470" s="64" t="s">
        <v>4388</v>
      </c>
      <c r="E470" t="str">
        <f t="shared" si="7"/>
        <v>Delhi</v>
      </c>
    </row>
    <row r="471" spans="1:5" x14ac:dyDescent="0.25">
      <c r="A471" s="64" t="s">
        <v>4304</v>
      </c>
      <c r="B471" s="66" t="s">
        <v>1167</v>
      </c>
      <c r="D471" s="64" t="s">
        <v>4389</v>
      </c>
      <c r="E471" t="str">
        <f t="shared" si="7"/>
        <v>Delhi</v>
      </c>
    </row>
    <row r="472" spans="1:5" x14ac:dyDescent="0.25">
      <c r="A472" s="64" t="s">
        <v>4304</v>
      </c>
      <c r="B472" s="66" t="s">
        <v>1167</v>
      </c>
      <c r="D472" s="64" t="s">
        <v>4390</v>
      </c>
      <c r="E472" t="str">
        <f t="shared" si="7"/>
        <v>Delhi</v>
      </c>
    </row>
    <row r="473" spans="1:5" x14ac:dyDescent="0.25">
      <c r="A473" s="64" t="s">
        <v>4305</v>
      </c>
      <c r="B473" s="66" t="s">
        <v>1167</v>
      </c>
      <c r="D473" s="64" t="s">
        <v>4391</v>
      </c>
      <c r="E473" t="str">
        <f t="shared" si="7"/>
        <v>Delhi</v>
      </c>
    </row>
    <row r="474" spans="1:5" x14ac:dyDescent="0.25">
      <c r="A474" s="64" t="s">
        <v>1579</v>
      </c>
      <c r="B474" s="66" t="s">
        <v>1167</v>
      </c>
      <c r="D474" s="64" t="s">
        <v>4392</v>
      </c>
      <c r="E474" t="str">
        <f t="shared" si="7"/>
        <v>Delhi</v>
      </c>
    </row>
    <row r="475" spans="1:5" x14ac:dyDescent="0.25">
      <c r="A475" s="64" t="s">
        <v>4306</v>
      </c>
      <c r="B475" s="66" t="s">
        <v>1167</v>
      </c>
      <c r="D475" s="64" t="s">
        <v>4393</v>
      </c>
      <c r="E475" t="str">
        <f t="shared" si="7"/>
        <v>Delhi</v>
      </c>
    </row>
    <row r="476" spans="1:5" x14ac:dyDescent="0.25">
      <c r="A476" s="64" t="s">
        <v>4307</v>
      </c>
      <c r="B476" s="66" t="s">
        <v>1167</v>
      </c>
      <c r="D476" s="64" t="s">
        <v>4394</v>
      </c>
      <c r="E476" t="str">
        <f t="shared" si="7"/>
        <v>Delhi</v>
      </c>
    </row>
    <row r="477" spans="1:5" x14ac:dyDescent="0.25">
      <c r="A477" s="64" t="s">
        <v>4308</v>
      </c>
      <c r="B477" s="66" t="s">
        <v>1167</v>
      </c>
      <c r="D477" s="64" t="s">
        <v>4395</v>
      </c>
      <c r="E477" t="str">
        <f t="shared" si="7"/>
        <v>Delhi</v>
      </c>
    </row>
    <row r="478" spans="1:5" x14ac:dyDescent="0.25">
      <c r="A478" s="64" t="s">
        <v>4309</v>
      </c>
      <c r="B478" s="66" t="s">
        <v>1167</v>
      </c>
      <c r="D478" s="64" t="s">
        <v>4396</v>
      </c>
      <c r="E478" t="str">
        <f t="shared" si="7"/>
        <v>Delhi</v>
      </c>
    </row>
    <row r="479" spans="1:5" x14ac:dyDescent="0.25">
      <c r="A479" s="64" t="s">
        <v>4310</v>
      </c>
      <c r="B479" s="66" t="s">
        <v>1167</v>
      </c>
      <c r="D479" s="64" t="s">
        <v>4397</v>
      </c>
      <c r="E479" t="str">
        <f t="shared" si="7"/>
        <v>Delhi</v>
      </c>
    </row>
    <row r="480" spans="1:5" x14ac:dyDescent="0.25">
      <c r="A480" s="64" t="s">
        <v>4311</v>
      </c>
      <c r="B480" s="66" t="s">
        <v>1167</v>
      </c>
      <c r="D480" s="64" t="s">
        <v>4398</v>
      </c>
      <c r="E480" t="str">
        <f t="shared" si="7"/>
        <v>Delhi</v>
      </c>
    </row>
    <row r="481" spans="1:5" x14ac:dyDescent="0.25">
      <c r="A481" s="64" t="s">
        <v>4312</v>
      </c>
      <c r="B481" s="66" t="s">
        <v>1167</v>
      </c>
      <c r="D481" s="64" t="s">
        <v>4399</v>
      </c>
      <c r="E481" t="str">
        <f t="shared" si="7"/>
        <v>Delhi</v>
      </c>
    </row>
    <row r="482" spans="1:5" x14ac:dyDescent="0.25">
      <c r="A482" s="64" t="s">
        <v>4313</v>
      </c>
      <c r="B482" s="66" t="s">
        <v>1167</v>
      </c>
      <c r="D482" s="64" t="s">
        <v>4400</v>
      </c>
      <c r="E482" t="str">
        <f t="shared" si="7"/>
        <v>Delhi</v>
      </c>
    </row>
    <row r="483" spans="1:5" x14ac:dyDescent="0.25">
      <c r="A483" s="64" t="s">
        <v>4314</v>
      </c>
      <c r="B483" s="66" t="s">
        <v>1167</v>
      </c>
      <c r="D483" s="64" t="s">
        <v>4401</v>
      </c>
      <c r="E483" t="str">
        <f t="shared" si="7"/>
        <v>Delhi</v>
      </c>
    </row>
    <row r="484" spans="1:5" x14ac:dyDescent="0.25">
      <c r="A484" s="64" t="s">
        <v>4315</v>
      </c>
      <c r="B484" s="66" t="s">
        <v>1167</v>
      </c>
      <c r="D484" s="64" t="s">
        <v>4402</v>
      </c>
      <c r="E484" t="str">
        <f t="shared" si="7"/>
        <v>Delhi</v>
      </c>
    </row>
    <row r="485" spans="1:5" x14ac:dyDescent="0.25">
      <c r="A485" s="64" t="s">
        <v>4316</v>
      </c>
      <c r="B485" s="66" t="s">
        <v>1167</v>
      </c>
      <c r="D485" s="64" t="s">
        <v>4403</v>
      </c>
      <c r="E485" t="str">
        <f t="shared" si="7"/>
        <v>Delhi</v>
      </c>
    </row>
    <row r="486" spans="1:5" x14ac:dyDescent="0.25">
      <c r="A486" s="64" t="s">
        <v>4317</v>
      </c>
      <c r="B486" s="66" t="s">
        <v>1167</v>
      </c>
      <c r="D486" s="64" t="s">
        <v>4404</v>
      </c>
      <c r="E486" t="str">
        <f t="shared" si="7"/>
        <v>Delhi</v>
      </c>
    </row>
    <row r="487" spans="1:5" x14ac:dyDescent="0.25">
      <c r="A487" s="64" t="s">
        <v>4318</v>
      </c>
      <c r="B487" s="66" t="s">
        <v>1167</v>
      </c>
      <c r="D487" s="64" t="s">
        <v>4405</v>
      </c>
      <c r="E487" t="str">
        <f t="shared" si="7"/>
        <v>Delhi</v>
      </c>
    </row>
    <row r="488" spans="1:5" x14ac:dyDescent="0.25">
      <c r="A488" s="64" t="s">
        <v>4319</v>
      </c>
      <c r="B488" s="66" t="s">
        <v>1167</v>
      </c>
      <c r="D488" s="64" t="s">
        <v>4406</v>
      </c>
      <c r="E488" t="str">
        <f t="shared" si="7"/>
        <v>Delhi</v>
      </c>
    </row>
    <row r="489" spans="1:5" x14ac:dyDescent="0.25">
      <c r="A489" s="64" t="s">
        <v>4320</v>
      </c>
      <c r="B489" s="66" t="s">
        <v>1167</v>
      </c>
      <c r="D489" s="64" t="s">
        <v>4407</v>
      </c>
      <c r="E489" t="str">
        <f t="shared" si="7"/>
        <v>Delhi</v>
      </c>
    </row>
    <row r="490" spans="1:5" x14ac:dyDescent="0.25">
      <c r="A490" s="64" t="s">
        <v>4321</v>
      </c>
      <c r="B490" s="66" t="s">
        <v>1167</v>
      </c>
      <c r="D490" s="64" t="s">
        <v>4408</v>
      </c>
      <c r="E490" t="str">
        <f t="shared" si="7"/>
        <v>Delhi</v>
      </c>
    </row>
    <row r="491" spans="1:5" x14ac:dyDescent="0.25">
      <c r="A491" s="64" t="s">
        <v>4322</v>
      </c>
      <c r="B491" s="66" t="s">
        <v>1167</v>
      </c>
      <c r="D491" s="64" t="s">
        <v>4409</v>
      </c>
      <c r="E491" t="str">
        <f t="shared" si="7"/>
        <v>Delhi</v>
      </c>
    </row>
    <row r="492" spans="1:5" x14ac:dyDescent="0.25">
      <c r="A492" s="64" t="s">
        <v>4323</v>
      </c>
      <c r="B492" s="66" t="s">
        <v>1167</v>
      </c>
      <c r="D492" s="64" t="s">
        <v>4410</v>
      </c>
      <c r="E492" t="str">
        <f t="shared" si="7"/>
        <v>Delhi</v>
      </c>
    </row>
    <row r="493" spans="1:5" x14ac:dyDescent="0.25">
      <c r="A493" s="64" t="s">
        <v>4324</v>
      </c>
      <c r="B493" s="66" t="s">
        <v>1167</v>
      </c>
      <c r="D493" s="64" t="s">
        <v>4565</v>
      </c>
      <c r="E493" t="str">
        <f t="shared" si="7"/>
        <v>Delhi</v>
      </c>
    </row>
    <row r="494" spans="1:5" x14ac:dyDescent="0.25">
      <c r="A494" s="64" t="s">
        <v>4325</v>
      </c>
      <c r="B494" s="66" t="s">
        <v>1167</v>
      </c>
      <c r="D494" s="64" t="s">
        <v>4411</v>
      </c>
      <c r="E494" t="str">
        <f t="shared" si="7"/>
        <v>Delhi</v>
      </c>
    </row>
    <row r="495" spans="1:5" x14ac:dyDescent="0.25">
      <c r="A495" s="64" t="s">
        <v>4326</v>
      </c>
      <c r="B495" s="66" t="s">
        <v>1167</v>
      </c>
      <c r="D495" s="64" t="s">
        <v>4412</v>
      </c>
      <c r="E495" t="str">
        <f t="shared" si="7"/>
        <v>Delhi</v>
      </c>
    </row>
    <row r="496" spans="1:5" x14ac:dyDescent="0.25">
      <c r="A496" s="64" t="s">
        <v>4327</v>
      </c>
      <c r="B496" s="66" t="s">
        <v>1167</v>
      </c>
      <c r="D496" s="64" t="s">
        <v>4413</v>
      </c>
      <c r="E496" t="str">
        <f t="shared" si="7"/>
        <v>Delhi</v>
      </c>
    </row>
    <row r="497" spans="1:5" x14ac:dyDescent="0.25">
      <c r="A497" s="64" t="s">
        <v>4328</v>
      </c>
      <c r="B497" s="66" t="s">
        <v>1167</v>
      </c>
      <c r="D497" s="64" t="s">
        <v>4414</v>
      </c>
      <c r="E497" t="str">
        <f t="shared" si="7"/>
        <v>Delhi</v>
      </c>
    </row>
    <row r="498" spans="1:5" x14ac:dyDescent="0.25">
      <c r="A498" s="64" t="s">
        <v>4329</v>
      </c>
      <c r="B498" s="66" t="s">
        <v>1167</v>
      </c>
      <c r="D498" s="64" t="s">
        <v>4415</v>
      </c>
      <c r="E498" t="str">
        <f t="shared" si="7"/>
        <v>Delhi</v>
      </c>
    </row>
    <row r="499" spans="1:5" x14ac:dyDescent="0.25">
      <c r="A499" s="64" t="s">
        <v>4330</v>
      </c>
      <c r="B499" s="66" t="s">
        <v>1167</v>
      </c>
      <c r="D499" s="64" t="s">
        <v>4416</v>
      </c>
      <c r="E499" t="str">
        <f t="shared" si="7"/>
        <v>Delhi</v>
      </c>
    </row>
    <row r="500" spans="1:5" x14ac:dyDescent="0.25">
      <c r="A500" s="64" t="s">
        <v>4331</v>
      </c>
      <c r="B500" s="66" t="s">
        <v>1167</v>
      </c>
      <c r="D500" s="64" t="s">
        <v>4417</v>
      </c>
      <c r="E500" t="str">
        <f t="shared" si="7"/>
        <v>Delhi</v>
      </c>
    </row>
    <row r="501" spans="1:5" x14ac:dyDescent="0.25">
      <c r="A501" s="64" t="s">
        <v>4332</v>
      </c>
      <c r="B501" s="66" t="s">
        <v>1167</v>
      </c>
      <c r="D501" s="64" t="s">
        <v>4418</v>
      </c>
      <c r="E501" t="str">
        <f t="shared" si="7"/>
        <v>Delhi</v>
      </c>
    </row>
    <row r="502" spans="1:5" x14ac:dyDescent="0.25">
      <c r="A502" s="64" t="s">
        <v>4333</v>
      </c>
      <c r="B502" s="66" t="s">
        <v>1167</v>
      </c>
      <c r="D502" s="64" t="s">
        <v>4419</v>
      </c>
      <c r="E502" t="str">
        <f t="shared" si="7"/>
        <v>Delhi</v>
      </c>
    </row>
    <row r="503" spans="1:5" x14ac:dyDescent="0.25">
      <c r="A503" s="64" t="s">
        <v>4334</v>
      </c>
      <c r="B503" s="66" t="s">
        <v>1167</v>
      </c>
      <c r="D503" s="64" t="s">
        <v>4420</v>
      </c>
      <c r="E503" t="str">
        <f t="shared" si="7"/>
        <v>Delhi</v>
      </c>
    </row>
    <row r="504" spans="1:5" x14ac:dyDescent="0.25">
      <c r="A504" s="64" t="s">
        <v>4335</v>
      </c>
      <c r="B504" s="66" t="s">
        <v>1167</v>
      </c>
      <c r="D504" s="64" t="s">
        <v>4421</v>
      </c>
      <c r="E504" t="str">
        <f t="shared" si="7"/>
        <v>Delhi</v>
      </c>
    </row>
    <row r="505" spans="1:5" x14ac:dyDescent="0.25">
      <c r="A505" s="64" t="s">
        <v>4336</v>
      </c>
      <c r="B505" s="66" t="s">
        <v>1167</v>
      </c>
      <c r="D505" s="64" t="s">
        <v>4422</v>
      </c>
      <c r="E505" t="str">
        <f t="shared" si="7"/>
        <v>Delhi</v>
      </c>
    </row>
    <row r="506" spans="1:5" x14ac:dyDescent="0.25">
      <c r="A506" s="64" t="s">
        <v>4337</v>
      </c>
      <c r="B506" s="66" t="s">
        <v>1167</v>
      </c>
      <c r="D506" s="64" t="s">
        <v>4423</v>
      </c>
      <c r="E506" t="str">
        <f t="shared" si="7"/>
        <v>Delhi</v>
      </c>
    </row>
    <row r="507" spans="1:5" x14ac:dyDescent="0.25">
      <c r="A507" s="64" t="s">
        <v>4338</v>
      </c>
      <c r="B507" s="66" t="s">
        <v>1167</v>
      </c>
      <c r="D507" s="64" t="s">
        <v>4424</v>
      </c>
      <c r="E507" t="str">
        <f t="shared" si="7"/>
        <v>Delhi</v>
      </c>
    </row>
    <row r="508" spans="1:5" x14ac:dyDescent="0.25">
      <c r="A508" s="64" t="s">
        <v>4339</v>
      </c>
      <c r="B508" s="66" t="s">
        <v>1167</v>
      </c>
      <c r="D508" s="64" t="s">
        <v>4425</v>
      </c>
      <c r="E508" t="str">
        <f t="shared" si="7"/>
        <v>Delhi</v>
      </c>
    </row>
    <row r="509" spans="1:5" x14ac:dyDescent="0.25">
      <c r="A509" s="64" t="s">
        <v>4340</v>
      </c>
      <c r="B509" s="66" t="s">
        <v>1167</v>
      </c>
      <c r="D509" s="64" t="s">
        <v>4426</v>
      </c>
      <c r="E509" t="str">
        <f t="shared" si="7"/>
        <v>Delhi</v>
      </c>
    </row>
    <row r="510" spans="1:5" x14ac:dyDescent="0.25">
      <c r="A510" s="64" t="s">
        <v>4341</v>
      </c>
      <c r="B510" s="66" t="s">
        <v>1167</v>
      </c>
      <c r="D510" s="64" t="s">
        <v>4427</v>
      </c>
      <c r="E510" t="str">
        <f t="shared" si="7"/>
        <v>Delhi</v>
      </c>
    </row>
    <row r="511" spans="1:5" x14ac:dyDescent="0.25">
      <c r="A511" s="64" t="s">
        <v>4342</v>
      </c>
      <c r="B511" s="66" t="s">
        <v>1167</v>
      </c>
      <c r="D511" s="64" t="s">
        <v>4428</v>
      </c>
      <c r="E511" t="str">
        <f t="shared" si="7"/>
        <v>Delhi</v>
      </c>
    </row>
    <row r="512" spans="1:5" x14ac:dyDescent="0.25">
      <c r="A512" s="64" t="s">
        <v>4343</v>
      </c>
      <c r="B512" s="66" t="s">
        <v>1167</v>
      </c>
      <c r="D512" s="64" t="s">
        <v>4429</v>
      </c>
      <c r="E512" t="str">
        <f t="shared" si="7"/>
        <v>Delhi</v>
      </c>
    </row>
    <row r="513" spans="1:5" x14ac:dyDescent="0.25">
      <c r="A513" s="64" t="s">
        <v>4344</v>
      </c>
      <c r="B513" s="66" t="s">
        <v>1167</v>
      </c>
      <c r="D513" s="64" t="s">
        <v>4430</v>
      </c>
      <c r="E513" t="str">
        <f t="shared" si="7"/>
        <v>Delhi</v>
      </c>
    </row>
    <row r="514" spans="1:5" x14ac:dyDescent="0.25">
      <c r="A514" s="64" t="s">
        <v>4345</v>
      </c>
      <c r="B514" s="66" t="s">
        <v>1167</v>
      </c>
      <c r="D514" s="64" t="s">
        <v>4431</v>
      </c>
      <c r="E514" t="str">
        <f t="shared" si="7"/>
        <v>Delhi</v>
      </c>
    </row>
    <row r="515" spans="1:5" x14ac:dyDescent="0.25">
      <c r="A515" s="64" t="s">
        <v>4346</v>
      </c>
      <c r="B515" s="66" t="s">
        <v>1167</v>
      </c>
      <c r="D515" s="64" t="s">
        <v>4432</v>
      </c>
      <c r="E515" t="str">
        <f t="shared" ref="E515:E578" si="8">VLOOKUP(D515,A:B,2,FALSE)</f>
        <v>Delhi</v>
      </c>
    </row>
    <row r="516" spans="1:5" x14ac:dyDescent="0.25">
      <c r="A516" s="64" t="s">
        <v>4347</v>
      </c>
      <c r="B516" s="66" t="s">
        <v>1167</v>
      </c>
      <c r="D516" s="64" t="s">
        <v>4433</v>
      </c>
      <c r="E516" t="str">
        <f t="shared" si="8"/>
        <v>Delhi</v>
      </c>
    </row>
    <row r="517" spans="1:5" x14ac:dyDescent="0.25">
      <c r="A517" s="64" t="s">
        <v>4348</v>
      </c>
      <c r="B517" s="66" t="s">
        <v>1167</v>
      </c>
      <c r="D517" s="64" t="s">
        <v>4434</v>
      </c>
      <c r="E517" t="str">
        <f t="shared" si="8"/>
        <v>Delhi</v>
      </c>
    </row>
    <row r="518" spans="1:5" x14ac:dyDescent="0.25">
      <c r="A518" s="64" t="s">
        <v>4349</v>
      </c>
      <c r="B518" s="66" t="s">
        <v>1167</v>
      </c>
      <c r="D518" s="64" t="s">
        <v>4435</v>
      </c>
      <c r="E518" t="str">
        <f t="shared" si="8"/>
        <v>Delhi</v>
      </c>
    </row>
    <row r="519" spans="1:5" x14ac:dyDescent="0.25">
      <c r="A519" s="64" t="s">
        <v>4350</v>
      </c>
      <c r="B519" s="66" t="s">
        <v>1167</v>
      </c>
      <c r="D519" s="64" t="s">
        <v>4436</v>
      </c>
      <c r="E519" t="str">
        <f t="shared" si="8"/>
        <v>Delhi</v>
      </c>
    </row>
    <row r="520" spans="1:5" x14ac:dyDescent="0.25">
      <c r="A520" s="64" t="s">
        <v>4351</v>
      </c>
      <c r="B520" s="66" t="s">
        <v>1167</v>
      </c>
      <c r="D520" s="64" t="s">
        <v>4437</v>
      </c>
      <c r="E520" t="str">
        <f t="shared" si="8"/>
        <v>Delhi</v>
      </c>
    </row>
    <row r="521" spans="1:5" x14ac:dyDescent="0.25">
      <c r="A521" s="64" t="s">
        <v>4352</v>
      </c>
      <c r="B521" s="66" t="s">
        <v>1167</v>
      </c>
      <c r="D521" s="64" t="s">
        <v>4438</v>
      </c>
      <c r="E521" t="str">
        <f t="shared" si="8"/>
        <v>Delhi</v>
      </c>
    </row>
    <row r="522" spans="1:5" x14ac:dyDescent="0.25">
      <c r="A522" s="64" t="s">
        <v>4353</v>
      </c>
      <c r="B522" s="66" t="s">
        <v>1167</v>
      </c>
      <c r="D522" s="64" t="s">
        <v>4439</v>
      </c>
      <c r="E522" t="str">
        <f t="shared" si="8"/>
        <v>Delhi</v>
      </c>
    </row>
    <row r="523" spans="1:5" x14ac:dyDescent="0.25">
      <c r="A523" s="64" t="s">
        <v>4354</v>
      </c>
      <c r="B523" s="66" t="s">
        <v>1167</v>
      </c>
      <c r="D523" s="64" t="s">
        <v>4440</v>
      </c>
      <c r="E523" t="str">
        <f t="shared" si="8"/>
        <v>Delhi</v>
      </c>
    </row>
    <row r="524" spans="1:5" x14ac:dyDescent="0.25">
      <c r="A524" s="64" t="s">
        <v>4355</v>
      </c>
      <c r="B524" s="66" t="s">
        <v>1167</v>
      </c>
      <c r="D524" s="64" t="s">
        <v>4441</v>
      </c>
      <c r="E524" t="str">
        <f t="shared" si="8"/>
        <v>Delhi</v>
      </c>
    </row>
    <row r="525" spans="1:5" x14ac:dyDescent="0.25">
      <c r="A525" s="64" t="s">
        <v>4356</v>
      </c>
      <c r="B525" s="66" t="s">
        <v>1167</v>
      </c>
      <c r="D525" s="64" t="s">
        <v>4442</v>
      </c>
      <c r="E525" t="str">
        <f t="shared" si="8"/>
        <v>Delhi</v>
      </c>
    </row>
    <row r="526" spans="1:5" x14ac:dyDescent="0.25">
      <c r="A526" s="64" t="s">
        <v>4357</v>
      </c>
      <c r="B526" s="66" t="s">
        <v>1167</v>
      </c>
      <c r="D526" s="64" t="s">
        <v>4444</v>
      </c>
      <c r="E526" t="str">
        <f t="shared" si="8"/>
        <v>Delhi</v>
      </c>
    </row>
    <row r="527" spans="1:5" x14ac:dyDescent="0.25">
      <c r="A527" s="64" t="s">
        <v>4358</v>
      </c>
      <c r="B527" s="66" t="s">
        <v>1167</v>
      </c>
      <c r="D527" s="64" t="s">
        <v>4445</v>
      </c>
      <c r="E527" t="str">
        <f t="shared" si="8"/>
        <v>Delhi</v>
      </c>
    </row>
    <row r="528" spans="1:5" x14ac:dyDescent="0.25">
      <c r="A528" s="64" t="s">
        <v>4359</v>
      </c>
      <c r="B528" s="66" t="s">
        <v>1167</v>
      </c>
      <c r="D528" s="64" t="s">
        <v>4446</v>
      </c>
      <c r="E528" t="str">
        <f t="shared" si="8"/>
        <v>Delhi</v>
      </c>
    </row>
    <row r="529" spans="1:5" x14ac:dyDescent="0.25">
      <c r="A529" s="64" t="s">
        <v>4360</v>
      </c>
      <c r="B529" s="66" t="s">
        <v>1167</v>
      </c>
      <c r="D529" s="64" t="s">
        <v>4447</v>
      </c>
      <c r="E529" t="str">
        <f t="shared" si="8"/>
        <v>Delhi</v>
      </c>
    </row>
    <row r="530" spans="1:5" x14ac:dyDescent="0.25">
      <c r="A530" s="64" t="s">
        <v>4361</v>
      </c>
      <c r="B530" s="66" t="s">
        <v>1167</v>
      </c>
      <c r="D530" s="64" t="s">
        <v>4448</v>
      </c>
      <c r="E530" t="str">
        <f t="shared" si="8"/>
        <v>Delhi</v>
      </c>
    </row>
    <row r="531" spans="1:5" x14ac:dyDescent="0.25">
      <c r="A531" s="64" t="s">
        <v>4362</v>
      </c>
      <c r="B531" s="66" t="s">
        <v>1167</v>
      </c>
      <c r="D531" s="64" t="s">
        <v>4611</v>
      </c>
      <c r="E531" t="s">
        <v>9452</v>
      </c>
    </row>
    <row r="532" spans="1:5" x14ac:dyDescent="0.25">
      <c r="A532" s="64" t="s">
        <v>4363</v>
      </c>
      <c r="B532" s="66" t="s">
        <v>1167</v>
      </c>
      <c r="D532" s="64" t="s">
        <v>4449</v>
      </c>
      <c r="E532" t="str">
        <f t="shared" si="8"/>
        <v>Delhi</v>
      </c>
    </row>
    <row r="533" spans="1:5" x14ac:dyDescent="0.25">
      <c r="A533" s="64" t="s">
        <v>4364</v>
      </c>
      <c r="B533" s="66" t="s">
        <v>1167</v>
      </c>
      <c r="D533" s="64" t="s">
        <v>4450</v>
      </c>
      <c r="E533" t="str">
        <f t="shared" si="8"/>
        <v>Delhi</v>
      </c>
    </row>
    <row r="534" spans="1:5" x14ac:dyDescent="0.25">
      <c r="A534" s="64" t="s">
        <v>4365</v>
      </c>
      <c r="B534" s="66" t="s">
        <v>1167</v>
      </c>
      <c r="D534" s="64" t="s">
        <v>4451</v>
      </c>
      <c r="E534" t="str">
        <f t="shared" si="8"/>
        <v>Delhi</v>
      </c>
    </row>
    <row r="535" spans="1:5" x14ac:dyDescent="0.25">
      <c r="A535" s="64" t="s">
        <v>4366</v>
      </c>
      <c r="B535" s="66" t="s">
        <v>1167</v>
      </c>
      <c r="D535" s="64" t="s">
        <v>4452</v>
      </c>
      <c r="E535" t="str">
        <f t="shared" si="8"/>
        <v>Delhi</v>
      </c>
    </row>
    <row r="536" spans="1:5" x14ac:dyDescent="0.25">
      <c r="A536" s="64" t="s">
        <v>4367</v>
      </c>
      <c r="B536" s="66" t="s">
        <v>1167</v>
      </c>
      <c r="D536" s="64" t="s">
        <v>4453</v>
      </c>
      <c r="E536" t="str">
        <f t="shared" si="8"/>
        <v>Delhi</v>
      </c>
    </row>
    <row r="537" spans="1:5" x14ac:dyDescent="0.25">
      <c r="A537" s="64" t="s">
        <v>4368</v>
      </c>
      <c r="B537" s="66" t="s">
        <v>1167</v>
      </c>
      <c r="D537" s="64" t="s">
        <v>4454</v>
      </c>
      <c r="E537" t="str">
        <f t="shared" si="8"/>
        <v>Delhi</v>
      </c>
    </row>
    <row r="538" spans="1:5" x14ac:dyDescent="0.25">
      <c r="A538" s="64" t="s">
        <v>4369</v>
      </c>
      <c r="B538" s="66" t="s">
        <v>1167</v>
      </c>
      <c r="D538" s="64" t="s">
        <v>4455</v>
      </c>
      <c r="E538" t="str">
        <f t="shared" si="8"/>
        <v>Delhi</v>
      </c>
    </row>
    <row r="539" spans="1:5" x14ac:dyDescent="0.25">
      <c r="A539" s="64" t="s">
        <v>4370</v>
      </c>
      <c r="B539" s="66" t="s">
        <v>1167</v>
      </c>
      <c r="D539" s="64" t="s">
        <v>4456</v>
      </c>
      <c r="E539" t="str">
        <f t="shared" si="8"/>
        <v>Delhi</v>
      </c>
    </row>
    <row r="540" spans="1:5" x14ac:dyDescent="0.25">
      <c r="A540" s="64" t="s">
        <v>4371</v>
      </c>
      <c r="B540" s="66" t="s">
        <v>1167</v>
      </c>
      <c r="D540" s="64" t="s">
        <v>4457</v>
      </c>
      <c r="E540" t="str">
        <f t="shared" si="8"/>
        <v>Delhi</v>
      </c>
    </row>
    <row r="541" spans="1:5" x14ac:dyDescent="0.25">
      <c r="A541" s="64" t="s">
        <v>4372</v>
      </c>
      <c r="B541" s="66" t="s">
        <v>1167</v>
      </c>
      <c r="D541" s="64" t="s">
        <v>4458</v>
      </c>
      <c r="E541" t="str">
        <f t="shared" si="8"/>
        <v>Delhi</v>
      </c>
    </row>
    <row r="542" spans="1:5" x14ac:dyDescent="0.25">
      <c r="A542" s="64" t="s">
        <v>4373</v>
      </c>
      <c r="B542" s="66" t="s">
        <v>1167</v>
      </c>
      <c r="D542" s="64" t="s">
        <v>4459</v>
      </c>
      <c r="E542" t="str">
        <f t="shared" si="8"/>
        <v>Delhi</v>
      </c>
    </row>
    <row r="543" spans="1:5" x14ac:dyDescent="0.25">
      <c r="A543" s="64" t="s">
        <v>4374</v>
      </c>
      <c r="B543" s="66" t="s">
        <v>1167</v>
      </c>
      <c r="D543" s="64" t="s">
        <v>4460</v>
      </c>
      <c r="E543" t="str">
        <f t="shared" si="8"/>
        <v>Delhi</v>
      </c>
    </row>
    <row r="544" spans="1:5" x14ac:dyDescent="0.25">
      <c r="A544" s="64" t="s">
        <v>4375</v>
      </c>
      <c r="B544" s="66" t="s">
        <v>1167</v>
      </c>
      <c r="D544" s="64" t="s">
        <v>4461</v>
      </c>
      <c r="E544" t="str">
        <f t="shared" si="8"/>
        <v>Delhi</v>
      </c>
    </row>
    <row r="545" spans="1:5" x14ac:dyDescent="0.25">
      <c r="A545" s="64" t="s">
        <v>4376</v>
      </c>
      <c r="B545" s="66" t="s">
        <v>1167</v>
      </c>
      <c r="D545" s="64" t="s">
        <v>4462</v>
      </c>
      <c r="E545" t="str">
        <f t="shared" si="8"/>
        <v>Delhi</v>
      </c>
    </row>
    <row r="546" spans="1:5" x14ac:dyDescent="0.25">
      <c r="A546" s="64" t="s">
        <v>4377</v>
      </c>
      <c r="B546" s="66" t="s">
        <v>1167</v>
      </c>
      <c r="D546" s="64" t="s">
        <v>4612</v>
      </c>
      <c r="E546" t="str">
        <f t="shared" si="8"/>
        <v>Delhi</v>
      </c>
    </row>
    <row r="547" spans="1:5" x14ac:dyDescent="0.25">
      <c r="A547" s="64" t="s">
        <v>4378</v>
      </c>
      <c r="B547" s="66" t="s">
        <v>1167</v>
      </c>
      <c r="D547" s="64" t="s">
        <v>4613</v>
      </c>
      <c r="E547" t="str">
        <f t="shared" si="8"/>
        <v>Delhi</v>
      </c>
    </row>
    <row r="548" spans="1:5" x14ac:dyDescent="0.25">
      <c r="A548" s="64" t="s">
        <v>4379</v>
      </c>
      <c r="B548" s="66" t="s">
        <v>1167</v>
      </c>
      <c r="D548" s="64" t="s">
        <v>4463</v>
      </c>
      <c r="E548" t="str">
        <f t="shared" si="8"/>
        <v>Delhi</v>
      </c>
    </row>
    <row r="549" spans="1:5" x14ac:dyDescent="0.25">
      <c r="A549" s="64" t="s">
        <v>4380</v>
      </c>
      <c r="B549" s="66" t="s">
        <v>1167</v>
      </c>
      <c r="D549" s="64" t="s">
        <v>4464</v>
      </c>
      <c r="E549" t="str">
        <f t="shared" si="8"/>
        <v>Delhi</v>
      </c>
    </row>
    <row r="550" spans="1:5" x14ac:dyDescent="0.25">
      <c r="A550" s="64" t="s">
        <v>4381</v>
      </c>
      <c r="B550" s="66" t="s">
        <v>1167</v>
      </c>
      <c r="D550" s="64" t="s">
        <v>4465</v>
      </c>
      <c r="E550" t="str">
        <f t="shared" si="8"/>
        <v>Delhi</v>
      </c>
    </row>
    <row r="551" spans="1:5" x14ac:dyDescent="0.25">
      <c r="A551" s="64" t="s">
        <v>4382</v>
      </c>
      <c r="B551" s="66" t="s">
        <v>1167</v>
      </c>
      <c r="D551" s="64" t="s">
        <v>4466</v>
      </c>
      <c r="E551" t="str">
        <f t="shared" si="8"/>
        <v>Delhi</v>
      </c>
    </row>
    <row r="552" spans="1:5" x14ac:dyDescent="0.25">
      <c r="A552" s="64" t="s">
        <v>4383</v>
      </c>
      <c r="B552" s="66" t="s">
        <v>1167</v>
      </c>
      <c r="D552" s="64" t="s">
        <v>4467</v>
      </c>
      <c r="E552" t="str">
        <f t="shared" si="8"/>
        <v>Delhi</v>
      </c>
    </row>
    <row r="553" spans="1:5" x14ac:dyDescent="0.25">
      <c r="A553" s="64" t="s">
        <v>4384</v>
      </c>
      <c r="B553" s="66" t="s">
        <v>1167</v>
      </c>
      <c r="D553" s="64" t="s">
        <v>4468</v>
      </c>
      <c r="E553" t="str">
        <f t="shared" si="8"/>
        <v>Delhi</v>
      </c>
    </row>
    <row r="554" spans="1:5" x14ac:dyDescent="0.25">
      <c r="A554" s="64" t="s">
        <v>4385</v>
      </c>
      <c r="B554" s="66" t="s">
        <v>1167</v>
      </c>
      <c r="D554" s="64" t="s">
        <v>4469</v>
      </c>
      <c r="E554" t="str">
        <f t="shared" si="8"/>
        <v>Delhi</v>
      </c>
    </row>
    <row r="555" spans="1:5" x14ac:dyDescent="0.25">
      <c r="A555" s="64" t="s">
        <v>4386</v>
      </c>
      <c r="B555" s="66" t="s">
        <v>1167</v>
      </c>
      <c r="D555" s="64" t="s">
        <v>4470</v>
      </c>
      <c r="E555" t="str">
        <f t="shared" si="8"/>
        <v>Delhi</v>
      </c>
    </row>
    <row r="556" spans="1:5" x14ac:dyDescent="0.25">
      <c r="A556" s="64" t="s">
        <v>4387</v>
      </c>
      <c r="B556" s="66" t="s">
        <v>1167</v>
      </c>
      <c r="D556" s="64" t="s">
        <v>4471</v>
      </c>
      <c r="E556" t="str">
        <f t="shared" si="8"/>
        <v>Delhi</v>
      </c>
    </row>
    <row r="557" spans="1:5" x14ac:dyDescent="0.25">
      <c r="A557" s="64" t="s">
        <v>4388</v>
      </c>
      <c r="B557" s="66" t="s">
        <v>1167</v>
      </c>
      <c r="D557" s="64" t="s">
        <v>4472</v>
      </c>
      <c r="E557" t="str">
        <f t="shared" si="8"/>
        <v>Delhi</v>
      </c>
    </row>
    <row r="558" spans="1:5" x14ac:dyDescent="0.25">
      <c r="A558" s="64" t="s">
        <v>4389</v>
      </c>
      <c r="B558" s="66" t="s">
        <v>1167</v>
      </c>
      <c r="D558" s="64" t="s">
        <v>4473</v>
      </c>
      <c r="E558" t="str">
        <f t="shared" si="8"/>
        <v>Delhi</v>
      </c>
    </row>
    <row r="559" spans="1:5" x14ac:dyDescent="0.25">
      <c r="A559" s="64" t="s">
        <v>4390</v>
      </c>
      <c r="B559" s="66" t="s">
        <v>1167</v>
      </c>
      <c r="D559" s="64" t="s">
        <v>4474</v>
      </c>
      <c r="E559" t="str">
        <f t="shared" si="8"/>
        <v>Delhi</v>
      </c>
    </row>
    <row r="560" spans="1:5" x14ac:dyDescent="0.25">
      <c r="A560" s="64" t="s">
        <v>4391</v>
      </c>
      <c r="B560" s="66" t="s">
        <v>1167</v>
      </c>
      <c r="D560" s="64" t="s">
        <v>4475</v>
      </c>
      <c r="E560" t="str">
        <f t="shared" si="8"/>
        <v>Delhi</v>
      </c>
    </row>
    <row r="561" spans="1:5" x14ac:dyDescent="0.25">
      <c r="A561" s="64" t="s">
        <v>4392</v>
      </c>
      <c r="B561" s="66" t="s">
        <v>1167</v>
      </c>
      <c r="D561" s="64" t="s">
        <v>4476</v>
      </c>
      <c r="E561" t="str">
        <f t="shared" si="8"/>
        <v>Delhi</v>
      </c>
    </row>
    <row r="562" spans="1:5" x14ac:dyDescent="0.25">
      <c r="A562" s="64" t="s">
        <v>4393</v>
      </c>
      <c r="B562" s="66" t="s">
        <v>1167</v>
      </c>
      <c r="D562" s="64" t="s">
        <v>4477</v>
      </c>
      <c r="E562" t="str">
        <f t="shared" si="8"/>
        <v>Delhi</v>
      </c>
    </row>
    <row r="563" spans="1:5" x14ac:dyDescent="0.25">
      <c r="A563" s="64" t="s">
        <v>4394</v>
      </c>
      <c r="B563" s="66" t="s">
        <v>1167</v>
      </c>
      <c r="D563" s="64" t="s">
        <v>4478</v>
      </c>
      <c r="E563" t="str">
        <f t="shared" si="8"/>
        <v>Delhi</v>
      </c>
    </row>
    <row r="564" spans="1:5" x14ac:dyDescent="0.25">
      <c r="A564" s="64" t="s">
        <v>4395</v>
      </c>
      <c r="B564" s="66" t="s">
        <v>1167</v>
      </c>
      <c r="D564" s="64" t="s">
        <v>4479</v>
      </c>
      <c r="E564" t="str">
        <f t="shared" si="8"/>
        <v>Delhi</v>
      </c>
    </row>
    <row r="565" spans="1:5" x14ac:dyDescent="0.25">
      <c r="A565" s="64" t="s">
        <v>4396</v>
      </c>
      <c r="B565" s="66" t="s">
        <v>1167</v>
      </c>
      <c r="D565" s="64" t="s">
        <v>4480</v>
      </c>
      <c r="E565" t="str">
        <f t="shared" si="8"/>
        <v>Delhi</v>
      </c>
    </row>
    <row r="566" spans="1:5" x14ac:dyDescent="0.25">
      <c r="A566" s="64" t="s">
        <v>4397</v>
      </c>
      <c r="B566" s="66" t="s">
        <v>1167</v>
      </c>
      <c r="D566" s="64" t="s">
        <v>4481</v>
      </c>
      <c r="E566" t="str">
        <f t="shared" si="8"/>
        <v>Delhi</v>
      </c>
    </row>
    <row r="567" spans="1:5" x14ac:dyDescent="0.25">
      <c r="A567" s="64" t="s">
        <v>4398</v>
      </c>
      <c r="B567" s="66" t="s">
        <v>1167</v>
      </c>
      <c r="D567" s="64" t="s">
        <v>4482</v>
      </c>
      <c r="E567" t="str">
        <f t="shared" si="8"/>
        <v>Delhi</v>
      </c>
    </row>
    <row r="568" spans="1:5" x14ac:dyDescent="0.25">
      <c r="A568" s="64" t="s">
        <v>4399</v>
      </c>
      <c r="B568" s="66" t="s">
        <v>1167</v>
      </c>
      <c r="D568" s="64" t="s">
        <v>4483</v>
      </c>
      <c r="E568" t="str">
        <f t="shared" si="8"/>
        <v>Delhi</v>
      </c>
    </row>
    <row r="569" spans="1:5" x14ac:dyDescent="0.25">
      <c r="A569" s="64" t="s">
        <v>4400</v>
      </c>
      <c r="B569" s="66" t="s">
        <v>1167</v>
      </c>
      <c r="D569" s="64" t="s">
        <v>4484</v>
      </c>
      <c r="E569" t="str">
        <f t="shared" si="8"/>
        <v>Delhi</v>
      </c>
    </row>
    <row r="570" spans="1:5" x14ac:dyDescent="0.25">
      <c r="A570" s="64" t="s">
        <v>4401</v>
      </c>
      <c r="B570" s="66" t="s">
        <v>1167</v>
      </c>
      <c r="D570" s="64" t="s">
        <v>4485</v>
      </c>
      <c r="E570" t="str">
        <f t="shared" si="8"/>
        <v>Delhi</v>
      </c>
    </row>
    <row r="571" spans="1:5" x14ac:dyDescent="0.25">
      <c r="A571" s="64" t="s">
        <v>4402</v>
      </c>
      <c r="B571" s="66" t="s">
        <v>1167</v>
      </c>
      <c r="D571" s="64" t="s">
        <v>4486</v>
      </c>
      <c r="E571" t="str">
        <f t="shared" si="8"/>
        <v>Delhi</v>
      </c>
    </row>
    <row r="572" spans="1:5" x14ac:dyDescent="0.25">
      <c r="A572" s="64" t="s">
        <v>4403</v>
      </c>
      <c r="B572" s="66" t="s">
        <v>1167</v>
      </c>
      <c r="D572" s="64" t="s">
        <v>4487</v>
      </c>
      <c r="E572" t="str">
        <f t="shared" si="8"/>
        <v>Delhi</v>
      </c>
    </row>
    <row r="573" spans="1:5" x14ac:dyDescent="0.25">
      <c r="A573" s="64" t="s">
        <v>4404</v>
      </c>
      <c r="B573" s="66" t="s">
        <v>1167</v>
      </c>
      <c r="D573" s="64" t="s">
        <v>4488</v>
      </c>
      <c r="E573" t="str">
        <f t="shared" si="8"/>
        <v>Delhi</v>
      </c>
    </row>
    <row r="574" spans="1:5" x14ac:dyDescent="0.25">
      <c r="A574" s="64" t="s">
        <v>4405</v>
      </c>
      <c r="B574" s="66" t="s">
        <v>1167</v>
      </c>
      <c r="D574" s="64" t="s">
        <v>4489</v>
      </c>
      <c r="E574" t="str">
        <f t="shared" si="8"/>
        <v>Delhi</v>
      </c>
    </row>
    <row r="575" spans="1:5" x14ac:dyDescent="0.25">
      <c r="A575" s="64" t="s">
        <v>4406</v>
      </c>
      <c r="B575" s="66" t="s">
        <v>1167</v>
      </c>
      <c r="D575" s="64" t="s">
        <v>4490</v>
      </c>
      <c r="E575" t="str">
        <f t="shared" si="8"/>
        <v>Delhi</v>
      </c>
    </row>
    <row r="576" spans="1:5" x14ac:dyDescent="0.25">
      <c r="A576" s="64" t="s">
        <v>4407</v>
      </c>
      <c r="B576" s="66" t="s">
        <v>1167</v>
      </c>
      <c r="D576" s="64" t="s">
        <v>4491</v>
      </c>
      <c r="E576" t="str">
        <f t="shared" si="8"/>
        <v>Delhi</v>
      </c>
    </row>
    <row r="577" spans="1:5" x14ac:dyDescent="0.25">
      <c r="A577" s="64" t="s">
        <v>4408</v>
      </c>
      <c r="B577" s="66" t="s">
        <v>1167</v>
      </c>
      <c r="D577" s="64" t="s">
        <v>4492</v>
      </c>
      <c r="E577" t="str">
        <f t="shared" si="8"/>
        <v>Delhi</v>
      </c>
    </row>
    <row r="578" spans="1:5" x14ac:dyDescent="0.25">
      <c r="A578" s="64" t="s">
        <v>4409</v>
      </c>
      <c r="B578" s="66" t="s">
        <v>1167</v>
      </c>
      <c r="D578" s="64" t="s">
        <v>4493</v>
      </c>
      <c r="E578" t="str">
        <f t="shared" si="8"/>
        <v>Delhi</v>
      </c>
    </row>
    <row r="579" spans="1:5" x14ac:dyDescent="0.25">
      <c r="A579" s="64" t="s">
        <v>4410</v>
      </c>
      <c r="B579" s="66" t="s">
        <v>1167</v>
      </c>
      <c r="D579" s="64" t="s">
        <v>4614</v>
      </c>
      <c r="E579" t="str">
        <f t="shared" ref="E579:E642" si="9">VLOOKUP(D579,A:B,2,FALSE)</f>
        <v>Delhi</v>
      </c>
    </row>
    <row r="580" spans="1:5" x14ac:dyDescent="0.25">
      <c r="A580" s="64" t="s">
        <v>4411</v>
      </c>
      <c r="B580" s="66" t="s">
        <v>1167</v>
      </c>
      <c r="D580" s="64" t="s">
        <v>4494</v>
      </c>
      <c r="E580" t="str">
        <f t="shared" si="9"/>
        <v>Delhi</v>
      </c>
    </row>
    <row r="581" spans="1:5" x14ac:dyDescent="0.25">
      <c r="A581" s="64" t="s">
        <v>4412</v>
      </c>
      <c r="B581" s="66" t="s">
        <v>1167</v>
      </c>
      <c r="D581" s="64" t="s">
        <v>4495</v>
      </c>
      <c r="E581" t="str">
        <f t="shared" si="9"/>
        <v>Delhi</v>
      </c>
    </row>
    <row r="582" spans="1:5" x14ac:dyDescent="0.25">
      <c r="A582" s="64" t="s">
        <v>4413</v>
      </c>
      <c r="B582" s="66" t="s">
        <v>1167</v>
      </c>
      <c r="D582" s="64" t="s">
        <v>4615</v>
      </c>
      <c r="E582" t="str">
        <f t="shared" si="9"/>
        <v>Delhi</v>
      </c>
    </row>
    <row r="583" spans="1:5" x14ac:dyDescent="0.25">
      <c r="A583" s="64" t="s">
        <v>4414</v>
      </c>
      <c r="B583" s="66" t="s">
        <v>1167</v>
      </c>
      <c r="D583" s="64" t="s">
        <v>4496</v>
      </c>
      <c r="E583" t="str">
        <f t="shared" si="9"/>
        <v>Delhi</v>
      </c>
    </row>
    <row r="584" spans="1:5" x14ac:dyDescent="0.25">
      <c r="A584" s="64" t="s">
        <v>4415</v>
      </c>
      <c r="B584" s="66" t="s">
        <v>1167</v>
      </c>
      <c r="D584" s="64" t="s">
        <v>4497</v>
      </c>
      <c r="E584" t="str">
        <f t="shared" si="9"/>
        <v>Delhi</v>
      </c>
    </row>
    <row r="585" spans="1:5" x14ac:dyDescent="0.25">
      <c r="A585" s="64" t="s">
        <v>4416</v>
      </c>
      <c r="B585" s="66" t="s">
        <v>1167</v>
      </c>
      <c r="D585" s="64" t="s">
        <v>4498</v>
      </c>
      <c r="E585" t="str">
        <f t="shared" si="9"/>
        <v>Delhi</v>
      </c>
    </row>
    <row r="586" spans="1:5" x14ac:dyDescent="0.25">
      <c r="A586" s="64" t="s">
        <v>4417</v>
      </c>
      <c r="B586" s="66" t="s">
        <v>1167</v>
      </c>
      <c r="D586" s="64" t="s">
        <v>4499</v>
      </c>
      <c r="E586" t="str">
        <f t="shared" si="9"/>
        <v>Delhi</v>
      </c>
    </row>
    <row r="587" spans="1:5" x14ac:dyDescent="0.25">
      <c r="A587" s="64" t="s">
        <v>4418</v>
      </c>
      <c r="B587" s="66" t="s">
        <v>1167</v>
      </c>
      <c r="D587" s="64" t="s">
        <v>4501</v>
      </c>
      <c r="E587" t="str">
        <f t="shared" si="9"/>
        <v>Delhi</v>
      </c>
    </row>
    <row r="588" spans="1:5" x14ac:dyDescent="0.25">
      <c r="A588" s="64" t="s">
        <v>4419</v>
      </c>
      <c r="B588" s="66" t="s">
        <v>1167</v>
      </c>
      <c r="D588" s="64" t="s">
        <v>4502</v>
      </c>
      <c r="E588" t="str">
        <f t="shared" si="9"/>
        <v>Delhi</v>
      </c>
    </row>
    <row r="589" spans="1:5" x14ac:dyDescent="0.25">
      <c r="A589" s="64" t="s">
        <v>4420</v>
      </c>
      <c r="B589" s="66" t="s">
        <v>1167</v>
      </c>
      <c r="D589" s="64" t="s">
        <v>4591</v>
      </c>
      <c r="E589" t="str">
        <f t="shared" si="9"/>
        <v>Delhi</v>
      </c>
    </row>
    <row r="590" spans="1:5" x14ac:dyDescent="0.25">
      <c r="A590" s="64" t="s">
        <v>4421</v>
      </c>
      <c r="B590" s="66" t="s">
        <v>1167</v>
      </c>
      <c r="D590" s="64" t="s">
        <v>4503</v>
      </c>
      <c r="E590" t="str">
        <f t="shared" si="9"/>
        <v>Delhi</v>
      </c>
    </row>
    <row r="591" spans="1:5" x14ac:dyDescent="0.25">
      <c r="A591" s="64" t="s">
        <v>4422</v>
      </c>
      <c r="B591" s="66" t="s">
        <v>1167</v>
      </c>
      <c r="D591" s="64" t="s">
        <v>4504</v>
      </c>
      <c r="E591" t="str">
        <f t="shared" si="9"/>
        <v>Delhi</v>
      </c>
    </row>
    <row r="592" spans="1:5" x14ac:dyDescent="0.25">
      <c r="A592" s="64" t="s">
        <v>4423</v>
      </c>
      <c r="B592" s="66" t="s">
        <v>1167</v>
      </c>
      <c r="D592" s="64" t="s">
        <v>4505</v>
      </c>
      <c r="E592" t="str">
        <f t="shared" si="9"/>
        <v>Delhi</v>
      </c>
    </row>
    <row r="593" spans="1:5" x14ac:dyDescent="0.25">
      <c r="A593" s="64" t="s">
        <v>4424</v>
      </c>
      <c r="B593" s="66" t="s">
        <v>1167</v>
      </c>
      <c r="D593" s="64" t="s">
        <v>4506</v>
      </c>
      <c r="E593" t="str">
        <f t="shared" si="9"/>
        <v>Delhi</v>
      </c>
    </row>
    <row r="594" spans="1:5" x14ac:dyDescent="0.25">
      <c r="A594" s="64" t="s">
        <v>4425</v>
      </c>
      <c r="B594" s="66" t="s">
        <v>1167</v>
      </c>
      <c r="D594" s="64" t="s">
        <v>4616</v>
      </c>
      <c r="E594" t="str">
        <f t="shared" si="9"/>
        <v>Delhi</v>
      </c>
    </row>
    <row r="595" spans="1:5" x14ac:dyDescent="0.25">
      <c r="A595" s="64" t="s">
        <v>4426</v>
      </c>
      <c r="B595" s="66" t="s">
        <v>1167</v>
      </c>
      <c r="D595" s="64" t="s">
        <v>4617</v>
      </c>
      <c r="E595" t="str">
        <f t="shared" si="9"/>
        <v>Delhi</v>
      </c>
    </row>
    <row r="596" spans="1:5" x14ac:dyDescent="0.25">
      <c r="A596" s="64" t="s">
        <v>4427</v>
      </c>
      <c r="B596" s="66" t="s">
        <v>1167</v>
      </c>
      <c r="D596" s="64" t="s">
        <v>4618</v>
      </c>
      <c r="E596" t="str">
        <f t="shared" si="9"/>
        <v>Delhi</v>
      </c>
    </row>
    <row r="597" spans="1:5" x14ac:dyDescent="0.25">
      <c r="A597" s="64" t="s">
        <v>4428</v>
      </c>
      <c r="B597" s="66" t="s">
        <v>1167</v>
      </c>
      <c r="D597" s="64" t="s">
        <v>4619</v>
      </c>
      <c r="E597" t="str">
        <f t="shared" si="9"/>
        <v>Delhi</v>
      </c>
    </row>
    <row r="598" spans="1:5" x14ac:dyDescent="0.25">
      <c r="A598" s="64" t="s">
        <v>4429</v>
      </c>
      <c r="B598" s="66" t="s">
        <v>1167</v>
      </c>
      <c r="D598" s="64" t="s">
        <v>4620</v>
      </c>
      <c r="E598" t="str">
        <f t="shared" si="9"/>
        <v>Delhi</v>
      </c>
    </row>
    <row r="599" spans="1:5" x14ac:dyDescent="0.25">
      <c r="A599" s="64" t="s">
        <v>4430</v>
      </c>
      <c r="B599" s="66" t="s">
        <v>1167</v>
      </c>
      <c r="D599" s="64" t="s">
        <v>4621</v>
      </c>
      <c r="E599" t="str">
        <f t="shared" si="9"/>
        <v>Delhi</v>
      </c>
    </row>
    <row r="600" spans="1:5" x14ac:dyDescent="0.25">
      <c r="A600" s="64" t="s">
        <v>4431</v>
      </c>
      <c r="B600" s="66" t="s">
        <v>1167</v>
      </c>
      <c r="D600" s="64" t="s">
        <v>4507</v>
      </c>
      <c r="E600" t="str">
        <f t="shared" si="9"/>
        <v>Delhi</v>
      </c>
    </row>
    <row r="601" spans="1:5" x14ac:dyDescent="0.25">
      <c r="A601" s="64" t="s">
        <v>4432</v>
      </c>
      <c r="B601" s="66" t="s">
        <v>1167</v>
      </c>
      <c r="D601" s="64" t="s">
        <v>4508</v>
      </c>
      <c r="E601" t="str">
        <f t="shared" si="9"/>
        <v>Delhi</v>
      </c>
    </row>
    <row r="602" spans="1:5" x14ac:dyDescent="0.25">
      <c r="A602" s="64" t="s">
        <v>4433</v>
      </c>
      <c r="B602" s="66" t="s">
        <v>1167</v>
      </c>
      <c r="D602" s="64" t="s">
        <v>4622</v>
      </c>
      <c r="E602" t="str">
        <f t="shared" si="9"/>
        <v>Delhi</v>
      </c>
    </row>
    <row r="603" spans="1:5" x14ac:dyDescent="0.25">
      <c r="A603" s="64" t="s">
        <v>4434</v>
      </c>
      <c r="B603" s="66" t="s">
        <v>1167</v>
      </c>
      <c r="D603" s="64" t="s">
        <v>4623</v>
      </c>
      <c r="E603" t="str">
        <f t="shared" si="9"/>
        <v>Delhi</v>
      </c>
    </row>
    <row r="604" spans="1:5" x14ac:dyDescent="0.25">
      <c r="A604" s="64" t="s">
        <v>4435</v>
      </c>
      <c r="B604" s="66" t="s">
        <v>1167</v>
      </c>
      <c r="D604" s="64" t="s">
        <v>4509</v>
      </c>
      <c r="E604" t="str">
        <f t="shared" si="9"/>
        <v>Delhi</v>
      </c>
    </row>
    <row r="605" spans="1:5" x14ac:dyDescent="0.25">
      <c r="A605" s="64" t="s">
        <v>4436</v>
      </c>
      <c r="B605" s="66" t="s">
        <v>1167</v>
      </c>
      <c r="D605" s="64" t="s">
        <v>4624</v>
      </c>
      <c r="E605" t="str">
        <f t="shared" si="9"/>
        <v>Delhi</v>
      </c>
    </row>
    <row r="606" spans="1:5" x14ac:dyDescent="0.25">
      <c r="A606" s="64" t="s">
        <v>4437</v>
      </c>
      <c r="B606" s="66" t="s">
        <v>1167</v>
      </c>
      <c r="D606" s="64" t="s">
        <v>4510</v>
      </c>
      <c r="E606" t="str">
        <f t="shared" si="9"/>
        <v>Delhi</v>
      </c>
    </row>
    <row r="607" spans="1:5" x14ac:dyDescent="0.25">
      <c r="A607" s="64" t="s">
        <v>4438</v>
      </c>
      <c r="B607" s="66" t="s">
        <v>1167</v>
      </c>
      <c r="D607" s="64" t="s">
        <v>4511</v>
      </c>
      <c r="E607" t="str">
        <f t="shared" si="9"/>
        <v>Delhi</v>
      </c>
    </row>
    <row r="608" spans="1:5" x14ac:dyDescent="0.25">
      <c r="A608" s="64" t="s">
        <v>4439</v>
      </c>
      <c r="B608" s="66" t="s">
        <v>1167</v>
      </c>
      <c r="D608" s="64" t="s">
        <v>4625</v>
      </c>
      <c r="E608" t="str">
        <f t="shared" si="9"/>
        <v>Delhi</v>
      </c>
    </row>
    <row r="609" spans="1:5" x14ac:dyDescent="0.25">
      <c r="A609" s="64" t="s">
        <v>4440</v>
      </c>
      <c r="B609" s="66" t="s">
        <v>1167</v>
      </c>
      <c r="D609" s="64" t="s">
        <v>4568</v>
      </c>
      <c r="E609" t="str">
        <f t="shared" si="9"/>
        <v>Delhi</v>
      </c>
    </row>
    <row r="610" spans="1:5" x14ac:dyDescent="0.25">
      <c r="A610" s="64" t="s">
        <v>4441</v>
      </c>
      <c r="B610" s="66" t="s">
        <v>1167</v>
      </c>
      <c r="D610" s="64" t="s">
        <v>4512</v>
      </c>
      <c r="E610" t="str">
        <f t="shared" si="9"/>
        <v>Delhi</v>
      </c>
    </row>
    <row r="611" spans="1:5" x14ac:dyDescent="0.25">
      <c r="A611" s="64" t="s">
        <v>4442</v>
      </c>
      <c r="B611" s="66" t="s">
        <v>1167</v>
      </c>
      <c r="D611" s="64" t="s">
        <v>4513</v>
      </c>
      <c r="E611" t="str">
        <f t="shared" si="9"/>
        <v>Delhi</v>
      </c>
    </row>
    <row r="612" spans="1:5" x14ac:dyDescent="0.25">
      <c r="A612" s="64" t="s">
        <v>4443</v>
      </c>
      <c r="B612" s="66" t="s">
        <v>1167</v>
      </c>
      <c r="D612" s="64" t="s">
        <v>4514</v>
      </c>
      <c r="E612" t="str">
        <f t="shared" si="9"/>
        <v>Delhi</v>
      </c>
    </row>
    <row r="613" spans="1:5" x14ac:dyDescent="0.25">
      <c r="A613" s="64" t="s">
        <v>4443</v>
      </c>
      <c r="B613" s="66" t="s">
        <v>1167</v>
      </c>
      <c r="D613" s="64" t="s">
        <v>4515</v>
      </c>
      <c r="E613" t="str">
        <f t="shared" si="9"/>
        <v>Delhi</v>
      </c>
    </row>
    <row r="614" spans="1:5" x14ac:dyDescent="0.25">
      <c r="A614" s="64" t="s">
        <v>4444</v>
      </c>
      <c r="B614" s="66" t="s">
        <v>1167</v>
      </c>
      <c r="D614" s="64" t="s">
        <v>4516</v>
      </c>
      <c r="E614" t="str">
        <f t="shared" si="9"/>
        <v>Delhi</v>
      </c>
    </row>
    <row r="615" spans="1:5" x14ac:dyDescent="0.25">
      <c r="A615" s="64" t="s">
        <v>4444</v>
      </c>
      <c r="B615" s="66" t="s">
        <v>1167</v>
      </c>
      <c r="D615" s="64" t="s">
        <v>4517</v>
      </c>
      <c r="E615" t="str">
        <f t="shared" si="9"/>
        <v>Delhi</v>
      </c>
    </row>
    <row r="616" spans="1:5" x14ac:dyDescent="0.25">
      <c r="A616" s="64" t="s">
        <v>4445</v>
      </c>
      <c r="B616" s="66" t="s">
        <v>1167</v>
      </c>
      <c r="D616" s="64" t="s">
        <v>4518</v>
      </c>
      <c r="E616" t="str">
        <f t="shared" si="9"/>
        <v>Delhi</v>
      </c>
    </row>
    <row r="617" spans="1:5" x14ac:dyDescent="0.25">
      <c r="A617" s="64" t="s">
        <v>4446</v>
      </c>
      <c r="B617" s="66" t="s">
        <v>1167</v>
      </c>
      <c r="D617" s="64" t="s">
        <v>4519</v>
      </c>
      <c r="E617" t="str">
        <f t="shared" si="9"/>
        <v>Delhi</v>
      </c>
    </row>
    <row r="618" spans="1:5" x14ac:dyDescent="0.25">
      <c r="A618" s="64" t="s">
        <v>4447</v>
      </c>
      <c r="B618" s="66" t="s">
        <v>1167</v>
      </c>
      <c r="D618" s="64" t="s">
        <v>4520</v>
      </c>
      <c r="E618" t="str">
        <f t="shared" si="9"/>
        <v>Delhi</v>
      </c>
    </row>
    <row r="619" spans="1:5" x14ac:dyDescent="0.25">
      <c r="A619" s="64" t="s">
        <v>4448</v>
      </c>
      <c r="B619" s="66" t="s">
        <v>1167</v>
      </c>
      <c r="D619" s="64" t="s">
        <v>4521</v>
      </c>
      <c r="E619" t="str">
        <f t="shared" si="9"/>
        <v>Delhi</v>
      </c>
    </row>
    <row r="620" spans="1:5" x14ac:dyDescent="0.25">
      <c r="A620" s="64" t="s">
        <v>4449</v>
      </c>
      <c r="B620" s="66" t="s">
        <v>1167</v>
      </c>
      <c r="D620" s="64" t="s">
        <v>4522</v>
      </c>
      <c r="E620" t="str">
        <f t="shared" si="9"/>
        <v>Delhi</v>
      </c>
    </row>
    <row r="621" spans="1:5" x14ac:dyDescent="0.25">
      <c r="A621" s="64" t="s">
        <v>4450</v>
      </c>
      <c r="B621" s="66" t="s">
        <v>1167</v>
      </c>
      <c r="D621" s="64" t="s">
        <v>4523</v>
      </c>
      <c r="E621" t="str">
        <f t="shared" si="9"/>
        <v>Delhi</v>
      </c>
    </row>
    <row r="622" spans="1:5" x14ac:dyDescent="0.25">
      <c r="A622" s="64" t="s">
        <v>4451</v>
      </c>
      <c r="B622" s="66" t="s">
        <v>1167</v>
      </c>
      <c r="D622" s="64" t="s">
        <v>4524</v>
      </c>
      <c r="E622" t="str">
        <f t="shared" si="9"/>
        <v>Delhi</v>
      </c>
    </row>
    <row r="623" spans="1:5" x14ac:dyDescent="0.25">
      <c r="A623" s="64" t="s">
        <v>4452</v>
      </c>
      <c r="B623" s="66" t="s">
        <v>1167</v>
      </c>
      <c r="D623" s="64" t="s">
        <v>4525</v>
      </c>
      <c r="E623" t="str">
        <f t="shared" si="9"/>
        <v>Delhi</v>
      </c>
    </row>
    <row r="624" spans="1:5" x14ac:dyDescent="0.25">
      <c r="A624" s="64" t="s">
        <v>4453</v>
      </c>
      <c r="B624" s="66" t="s">
        <v>1167</v>
      </c>
      <c r="D624" s="64" t="s">
        <v>4526</v>
      </c>
      <c r="E624" t="str">
        <f t="shared" si="9"/>
        <v>Delhi</v>
      </c>
    </row>
    <row r="625" spans="1:5" x14ac:dyDescent="0.25">
      <c r="A625" s="64" t="s">
        <v>4454</v>
      </c>
      <c r="B625" s="66" t="s">
        <v>1167</v>
      </c>
      <c r="D625" s="64" t="s">
        <v>4527</v>
      </c>
      <c r="E625" t="str">
        <f t="shared" si="9"/>
        <v>Delhi</v>
      </c>
    </row>
    <row r="626" spans="1:5" x14ac:dyDescent="0.25">
      <c r="A626" s="64" t="s">
        <v>4455</v>
      </c>
      <c r="B626" s="66" t="s">
        <v>1167</v>
      </c>
      <c r="D626" s="64" t="s">
        <v>4528</v>
      </c>
      <c r="E626" t="str">
        <f t="shared" si="9"/>
        <v>Delhi</v>
      </c>
    </row>
    <row r="627" spans="1:5" x14ac:dyDescent="0.25">
      <c r="A627" s="64" t="s">
        <v>4456</v>
      </c>
      <c r="B627" s="66" t="s">
        <v>1167</v>
      </c>
      <c r="D627" s="64" t="s">
        <v>4529</v>
      </c>
      <c r="E627" t="str">
        <f t="shared" si="9"/>
        <v>Delhi</v>
      </c>
    </row>
    <row r="628" spans="1:5" x14ac:dyDescent="0.25">
      <c r="A628" s="64" t="s">
        <v>4457</v>
      </c>
      <c r="B628" s="66" t="s">
        <v>1167</v>
      </c>
      <c r="D628" s="64" t="s">
        <v>4530</v>
      </c>
      <c r="E628" t="str">
        <f t="shared" si="9"/>
        <v>Delhi</v>
      </c>
    </row>
    <row r="629" spans="1:5" x14ac:dyDescent="0.25">
      <c r="A629" s="64" t="s">
        <v>4458</v>
      </c>
      <c r="B629" s="66" t="s">
        <v>1167</v>
      </c>
      <c r="D629" s="64" t="s">
        <v>4531</v>
      </c>
      <c r="E629" t="str">
        <f t="shared" si="9"/>
        <v>Delhi</v>
      </c>
    </row>
    <row r="630" spans="1:5" x14ac:dyDescent="0.25">
      <c r="A630" s="64" t="s">
        <v>4459</v>
      </c>
      <c r="B630" s="66" t="s">
        <v>1167</v>
      </c>
      <c r="D630" s="64" t="s">
        <v>4532</v>
      </c>
      <c r="E630" t="str">
        <f t="shared" si="9"/>
        <v>Delhi</v>
      </c>
    </row>
    <row r="631" spans="1:5" x14ac:dyDescent="0.25">
      <c r="A631" s="64" t="s">
        <v>4460</v>
      </c>
      <c r="B631" s="66" t="s">
        <v>1167</v>
      </c>
      <c r="D631" s="64" t="s">
        <v>4533</v>
      </c>
      <c r="E631" t="str">
        <f t="shared" si="9"/>
        <v>Delhi</v>
      </c>
    </row>
    <row r="632" spans="1:5" x14ac:dyDescent="0.25">
      <c r="A632" s="64" t="s">
        <v>4461</v>
      </c>
      <c r="B632" s="66" t="s">
        <v>1167</v>
      </c>
      <c r="D632" s="64" t="s">
        <v>4534</v>
      </c>
      <c r="E632" t="str">
        <f t="shared" si="9"/>
        <v>Delhi</v>
      </c>
    </row>
    <row r="633" spans="1:5" x14ac:dyDescent="0.25">
      <c r="A633" s="64" t="s">
        <v>4462</v>
      </c>
      <c r="B633" s="66" t="s">
        <v>1167</v>
      </c>
      <c r="D633" s="64" t="s">
        <v>4535</v>
      </c>
      <c r="E633" t="str">
        <f t="shared" si="9"/>
        <v>Delhi</v>
      </c>
    </row>
    <row r="634" spans="1:5" x14ac:dyDescent="0.25">
      <c r="A634" s="64" t="s">
        <v>4462</v>
      </c>
      <c r="B634" s="66" t="s">
        <v>1167</v>
      </c>
      <c r="D634" s="64" t="s">
        <v>4536</v>
      </c>
      <c r="E634" t="str">
        <f t="shared" si="9"/>
        <v>Delhi</v>
      </c>
    </row>
    <row r="635" spans="1:5" x14ac:dyDescent="0.25">
      <c r="A635" s="64" t="s">
        <v>4463</v>
      </c>
      <c r="B635" s="66" t="s">
        <v>1167</v>
      </c>
      <c r="D635" s="64" t="s">
        <v>4537</v>
      </c>
      <c r="E635" t="str">
        <f t="shared" si="9"/>
        <v>Delhi</v>
      </c>
    </row>
    <row r="636" spans="1:5" x14ac:dyDescent="0.25">
      <c r="A636" s="64" t="s">
        <v>4464</v>
      </c>
      <c r="B636" s="66" t="s">
        <v>1167</v>
      </c>
      <c r="D636" s="64" t="s">
        <v>4538</v>
      </c>
      <c r="E636" t="str">
        <f t="shared" si="9"/>
        <v>Delhi</v>
      </c>
    </row>
    <row r="637" spans="1:5" x14ac:dyDescent="0.25">
      <c r="A637" s="64" t="s">
        <v>4465</v>
      </c>
      <c r="B637" s="66" t="s">
        <v>1167</v>
      </c>
      <c r="D637" s="64" t="s">
        <v>4539</v>
      </c>
      <c r="E637" t="str">
        <f t="shared" si="9"/>
        <v>Delhi</v>
      </c>
    </row>
    <row r="638" spans="1:5" x14ac:dyDescent="0.25">
      <c r="A638" s="64" t="s">
        <v>4466</v>
      </c>
      <c r="B638" s="66" t="s">
        <v>1167</v>
      </c>
      <c r="D638" s="64" t="s">
        <v>4540</v>
      </c>
      <c r="E638" t="str">
        <f t="shared" si="9"/>
        <v>Delhi</v>
      </c>
    </row>
    <row r="639" spans="1:5" x14ac:dyDescent="0.25">
      <c r="A639" s="64" t="s">
        <v>4467</v>
      </c>
      <c r="B639" s="66" t="s">
        <v>1167</v>
      </c>
      <c r="D639" s="64" t="s">
        <v>4541</v>
      </c>
      <c r="E639" t="str">
        <f t="shared" si="9"/>
        <v>Delhi</v>
      </c>
    </row>
    <row r="640" spans="1:5" x14ac:dyDescent="0.25">
      <c r="A640" s="64" t="s">
        <v>4468</v>
      </c>
      <c r="B640" s="66" t="s">
        <v>1167</v>
      </c>
      <c r="D640" s="64" t="s">
        <v>4542</v>
      </c>
      <c r="E640" t="str">
        <f t="shared" si="9"/>
        <v>Delhi</v>
      </c>
    </row>
    <row r="641" spans="1:5" x14ac:dyDescent="0.25">
      <c r="A641" s="64" t="s">
        <v>4469</v>
      </c>
      <c r="B641" s="66" t="s">
        <v>1167</v>
      </c>
      <c r="D641" s="64" t="s">
        <v>4543</v>
      </c>
      <c r="E641" t="str">
        <f t="shared" si="9"/>
        <v>Delhi</v>
      </c>
    </row>
    <row r="642" spans="1:5" x14ac:dyDescent="0.25">
      <c r="A642" s="64" t="s">
        <v>4470</v>
      </c>
      <c r="B642" s="66" t="s">
        <v>1167</v>
      </c>
      <c r="D642" s="64" t="s">
        <v>4626</v>
      </c>
      <c r="E642" t="str">
        <f t="shared" si="9"/>
        <v>Delhi</v>
      </c>
    </row>
    <row r="643" spans="1:5" x14ac:dyDescent="0.25">
      <c r="A643" s="64" t="s">
        <v>4471</v>
      </c>
      <c r="B643" s="66" t="s">
        <v>1167</v>
      </c>
      <c r="D643" s="64" t="s">
        <v>4544</v>
      </c>
      <c r="E643" t="str">
        <f t="shared" ref="E643:E706" si="10">VLOOKUP(D643,A:B,2,FALSE)</f>
        <v>Delhi</v>
      </c>
    </row>
    <row r="644" spans="1:5" x14ac:dyDescent="0.25">
      <c r="A644" s="64" t="s">
        <v>4472</v>
      </c>
      <c r="B644" s="66" t="s">
        <v>1167</v>
      </c>
      <c r="D644" s="64" t="s">
        <v>4627</v>
      </c>
      <c r="E644" t="str">
        <f t="shared" si="10"/>
        <v>Delhi</v>
      </c>
    </row>
    <row r="645" spans="1:5" x14ac:dyDescent="0.25">
      <c r="A645" s="64" t="s">
        <v>4473</v>
      </c>
      <c r="B645" s="66" t="s">
        <v>1167</v>
      </c>
      <c r="D645" s="64" t="s">
        <v>4628</v>
      </c>
      <c r="E645" t="str">
        <f t="shared" si="10"/>
        <v>Delhi</v>
      </c>
    </row>
    <row r="646" spans="1:5" x14ac:dyDescent="0.25">
      <c r="A646" s="64" t="s">
        <v>4474</v>
      </c>
      <c r="B646" s="66" t="s">
        <v>1167</v>
      </c>
      <c r="D646" s="64" t="s">
        <v>4545</v>
      </c>
      <c r="E646" t="str">
        <f t="shared" si="10"/>
        <v>Delhi</v>
      </c>
    </row>
    <row r="647" spans="1:5" x14ac:dyDescent="0.25">
      <c r="A647" s="64" t="s">
        <v>4475</v>
      </c>
      <c r="B647" s="66" t="s">
        <v>1167</v>
      </c>
      <c r="D647" s="64" t="s">
        <v>4629</v>
      </c>
      <c r="E647" t="str">
        <f t="shared" si="10"/>
        <v>Delhi</v>
      </c>
    </row>
    <row r="648" spans="1:5" x14ac:dyDescent="0.25">
      <c r="A648" s="64" t="s">
        <v>4476</v>
      </c>
      <c r="B648" s="66" t="s">
        <v>1167</v>
      </c>
      <c r="D648" s="64" t="s">
        <v>4546</v>
      </c>
      <c r="E648" t="str">
        <f t="shared" si="10"/>
        <v>Delhi</v>
      </c>
    </row>
    <row r="649" spans="1:5" x14ac:dyDescent="0.25">
      <c r="A649" s="64" t="s">
        <v>4477</v>
      </c>
      <c r="B649" s="66" t="s">
        <v>1167</v>
      </c>
      <c r="D649" s="64" t="s">
        <v>4547</v>
      </c>
      <c r="E649" t="s">
        <v>9452</v>
      </c>
    </row>
    <row r="650" spans="1:5" x14ac:dyDescent="0.25">
      <c r="A650" s="64" t="s">
        <v>4478</v>
      </c>
      <c r="B650" s="66" t="s">
        <v>1167</v>
      </c>
      <c r="D650" s="64" t="s">
        <v>4548</v>
      </c>
      <c r="E650" t="str">
        <f t="shared" si="10"/>
        <v>Delhi</v>
      </c>
    </row>
    <row r="651" spans="1:5" x14ac:dyDescent="0.25">
      <c r="A651" s="64" t="s">
        <v>4479</v>
      </c>
      <c r="B651" s="66" t="s">
        <v>1167</v>
      </c>
      <c r="D651" s="64" t="s">
        <v>4549</v>
      </c>
      <c r="E651" t="str">
        <f t="shared" si="10"/>
        <v>Delhi</v>
      </c>
    </row>
    <row r="652" spans="1:5" x14ac:dyDescent="0.25">
      <c r="A652" s="64" t="s">
        <v>4480</v>
      </c>
      <c r="B652" s="66" t="s">
        <v>1167</v>
      </c>
      <c r="D652" s="64" t="s">
        <v>4580</v>
      </c>
      <c r="E652" t="str">
        <f t="shared" si="10"/>
        <v>Delhi</v>
      </c>
    </row>
    <row r="653" spans="1:5" x14ac:dyDescent="0.25">
      <c r="A653" s="64" t="s">
        <v>4480</v>
      </c>
      <c r="B653" s="66" t="s">
        <v>1167</v>
      </c>
      <c r="D653" s="64" t="s">
        <v>4550</v>
      </c>
      <c r="E653" t="str">
        <f t="shared" si="10"/>
        <v>Delhi</v>
      </c>
    </row>
    <row r="654" spans="1:5" x14ac:dyDescent="0.25">
      <c r="A654" s="64" t="s">
        <v>4481</v>
      </c>
      <c r="B654" s="66" t="s">
        <v>1167</v>
      </c>
      <c r="D654" s="64" t="s">
        <v>4551</v>
      </c>
      <c r="E654" t="str">
        <f t="shared" si="10"/>
        <v>Delhi</v>
      </c>
    </row>
    <row r="655" spans="1:5" x14ac:dyDescent="0.25">
      <c r="A655" s="64" t="s">
        <v>4482</v>
      </c>
      <c r="B655" s="66" t="s">
        <v>1167</v>
      </c>
      <c r="D655" s="64" t="s">
        <v>4552</v>
      </c>
      <c r="E655" t="str">
        <f t="shared" si="10"/>
        <v>Delhi</v>
      </c>
    </row>
    <row r="656" spans="1:5" x14ac:dyDescent="0.25">
      <c r="A656" s="64" t="s">
        <v>4483</v>
      </c>
      <c r="B656" s="66" t="s">
        <v>1167</v>
      </c>
      <c r="D656" s="64" t="s">
        <v>4553</v>
      </c>
      <c r="E656" t="str">
        <f t="shared" si="10"/>
        <v>Delhi</v>
      </c>
    </row>
    <row r="657" spans="1:5" x14ac:dyDescent="0.25">
      <c r="A657" s="64" t="s">
        <v>4484</v>
      </c>
      <c r="B657" s="66" t="s">
        <v>1167</v>
      </c>
      <c r="D657" s="64" t="s">
        <v>4630</v>
      </c>
      <c r="E657" t="str">
        <f t="shared" si="10"/>
        <v>Delhi</v>
      </c>
    </row>
    <row r="658" spans="1:5" x14ac:dyDescent="0.25">
      <c r="A658" s="64" t="s">
        <v>4485</v>
      </c>
      <c r="B658" s="66" t="s">
        <v>1167</v>
      </c>
      <c r="D658" s="64" t="s">
        <v>4554</v>
      </c>
      <c r="E658" t="str">
        <f t="shared" si="10"/>
        <v>Delhi</v>
      </c>
    </row>
    <row r="659" spans="1:5" x14ac:dyDescent="0.25">
      <c r="A659" s="64" t="s">
        <v>4486</v>
      </c>
      <c r="B659" s="66" t="s">
        <v>1167</v>
      </c>
      <c r="D659" s="64" t="s">
        <v>4555</v>
      </c>
      <c r="E659" t="str">
        <f t="shared" si="10"/>
        <v>Delhi</v>
      </c>
    </row>
    <row r="660" spans="1:5" x14ac:dyDescent="0.25">
      <c r="A660" s="64" t="s">
        <v>4487</v>
      </c>
      <c r="B660" s="66" t="s">
        <v>1167</v>
      </c>
      <c r="D660" s="64" t="s">
        <v>4556</v>
      </c>
      <c r="E660" t="str">
        <f t="shared" si="10"/>
        <v>Delhi</v>
      </c>
    </row>
    <row r="661" spans="1:5" x14ac:dyDescent="0.25">
      <c r="A661" s="64" t="s">
        <v>4488</v>
      </c>
      <c r="B661" s="66" t="s">
        <v>1167</v>
      </c>
      <c r="D661" s="64" t="s">
        <v>4631</v>
      </c>
      <c r="E661" t="str">
        <f t="shared" si="10"/>
        <v>Delhi</v>
      </c>
    </row>
    <row r="662" spans="1:5" x14ac:dyDescent="0.25">
      <c r="A662" s="64" t="s">
        <v>4489</v>
      </c>
      <c r="B662" s="66" t="s">
        <v>1167</v>
      </c>
      <c r="D662" s="64" t="s">
        <v>4557</v>
      </c>
      <c r="E662" t="str">
        <f t="shared" si="10"/>
        <v>Delhi</v>
      </c>
    </row>
    <row r="663" spans="1:5" x14ac:dyDescent="0.25">
      <c r="A663" s="64" t="s">
        <v>4490</v>
      </c>
      <c r="B663" s="66" t="s">
        <v>1167</v>
      </c>
      <c r="D663" s="64" t="s">
        <v>4558</v>
      </c>
      <c r="E663" t="str">
        <f t="shared" si="10"/>
        <v>Delhi</v>
      </c>
    </row>
    <row r="664" spans="1:5" x14ac:dyDescent="0.25">
      <c r="A664" s="64" t="s">
        <v>4491</v>
      </c>
      <c r="B664" s="66" t="s">
        <v>1167</v>
      </c>
      <c r="D664" s="64" t="s">
        <v>4559</v>
      </c>
      <c r="E664" t="str">
        <f t="shared" si="10"/>
        <v>Delhi</v>
      </c>
    </row>
    <row r="665" spans="1:5" x14ac:dyDescent="0.25">
      <c r="A665" s="64" t="s">
        <v>4492</v>
      </c>
      <c r="B665" s="66" t="s">
        <v>1167</v>
      </c>
      <c r="D665" s="64" t="s">
        <v>4632</v>
      </c>
      <c r="E665" t="str">
        <f t="shared" si="10"/>
        <v>Delhi</v>
      </c>
    </row>
    <row r="666" spans="1:5" x14ac:dyDescent="0.25">
      <c r="A666" s="64" t="s">
        <v>4493</v>
      </c>
      <c r="B666" s="66" t="s">
        <v>1167</v>
      </c>
      <c r="D666" s="64" t="s">
        <v>4560</v>
      </c>
      <c r="E666" t="str">
        <f t="shared" si="10"/>
        <v>Delhi</v>
      </c>
    </row>
    <row r="667" spans="1:5" x14ac:dyDescent="0.25">
      <c r="A667" s="64" t="s">
        <v>4494</v>
      </c>
      <c r="B667" s="66" t="s">
        <v>1167</v>
      </c>
      <c r="D667" s="64" t="s">
        <v>4633</v>
      </c>
      <c r="E667" t="str">
        <f t="shared" si="10"/>
        <v>Delhi</v>
      </c>
    </row>
    <row r="668" spans="1:5" x14ac:dyDescent="0.25">
      <c r="A668" s="64" t="s">
        <v>4494</v>
      </c>
      <c r="B668" s="66" t="s">
        <v>1167</v>
      </c>
      <c r="D668" s="64" t="s">
        <v>4561</v>
      </c>
      <c r="E668" t="str">
        <f t="shared" si="10"/>
        <v>Delhi</v>
      </c>
    </row>
    <row r="669" spans="1:5" x14ac:dyDescent="0.25">
      <c r="A669" s="64" t="s">
        <v>4495</v>
      </c>
      <c r="B669" s="66" t="s">
        <v>1167</v>
      </c>
      <c r="D669" s="64" t="s">
        <v>4562</v>
      </c>
      <c r="E669" t="str">
        <f t="shared" si="10"/>
        <v>Delhi</v>
      </c>
    </row>
    <row r="670" spans="1:5" x14ac:dyDescent="0.25">
      <c r="A670" s="64" t="s">
        <v>4496</v>
      </c>
      <c r="B670" s="66" t="s">
        <v>1167</v>
      </c>
      <c r="D670" s="64" t="s">
        <v>4563</v>
      </c>
      <c r="E670" t="str">
        <f t="shared" si="10"/>
        <v>Delhi</v>
      </c>
    </row>
    <row r="671" spans="1:5" x14ac:dyDescent="0.25">
      <c r="A671" s="64" t="s">
        <v>4497</v>
      </c>
      <c r="B671" s="66" t="s">
        <v>1167</v>
      </c>
      <c r="D671" s="64" t="s">
        <v>4634</v>
      </c>
      <c r="E671" t="str">
        <f t="shared" si="10"/>
        <v>Delhi</v>
      </c>
    </row>
    <row r="672" spans="1:5" x14ac:dyDescent="0.25">
      <c r="A672" s="64" t="s">
        <v>4498</v>
      </c>
      <c r="B672" s="66" t="s">
        <v>1167</v>
      </c>
      <c r="D672" s="64" t="s">
        <v>4564</v>
      </c>
      <c r="E672" t="str">
        <f t="shared" si="10"/>
        <v>Delhi</v>
      </c>
    </row>
    <row r="673" spans="1:5" x14ac:dyDescent="0.25">
      <c r="A673" s="64" t="s">
        <v>4499</v>
      </c>
      <c r="B673" s="66" t="s">
        <v>1167</v>
      </c>
      <c r="D673" s="64" t="s">
        <v>4635</v>
      </c>
      <c r="E673" t="str">
        <f t="shared" si="10"/>
        <v>Delhi</v>
      </c>
    </row>
    <row r="674" spans="1:5" x14ac:dyDescent="0.25">
      <c r="A674" s="64" t="s">
        <v>4500</v>
      </c>
      <c r="B674" s="66" t="s">
        <v>1167</v>
      </c>
      <c r="D674" s="64" t="s">
        <v>4566</v>
      </c>
      <c r="E674" t="str">
        <f t="shared" si="10"/>
        <v>Delhi</v>
      </c>
    </row>
    <row r="675" spans="1:5" x14ac:dyDescent="0.25">
      <c r="A675" s="64" t="s">
        <v>4501</v>
      </c>
      <c r="B675" s="66" t="s">
        <v>1167</v>
      </c>
      <c r="D675" s="64" t="s">
        <v>4567</v>
      </c>
      <c r="E675" t="str">
        <f t="shared" si="10"/>
        <v>Delhi</v>
      </c>
    </row>
    <row r="676" spans="1:5" x14ac:dyDescent="0.25">
      <c r="A676" s="64" t="s">
        <v>4502</v>
      </c>
      <c r="B676" s="66" t="s">
        <v>1167</v>
      </c>
      <c r="D676" s="64" t="s">
        <v>4636</v>
      </c>
      <c r="E676" t="s">
        <v>9452</v>
      </c>
    </row>
    <row r="677" spans="1:5" x14ac:dyDescent="0.25">
      <c r="A677" s="64" t="s">
        <v>4503</v>
      </c>
      <c r="B677" s="66" t="s">
        <v>1167</v>
      </c>
      <c r="D677" s="64" t="s">
        <v>4569</v>
      </c>
      <c r="E677" t="str">
        <f t="shared" si="10"/>
        <v>Delhi</v>
      </c>
    </row>
    <row r="678" spans="1:5" x14ac:dyDescent="0.25">
      <c r="A678" s="64" t="s">
        <v>4504</v>
      </c>
      <c r="B678" s="66" t="s">
        <v>1167</v>
      </c>
      <c r="D678" s="64" t="s">
        <v>4570</v>
      </c>
      <c r="E678" t="str">
        <f t="shared" si="10"/>
        <v>Delhi</v>
      </c>
    </row>
    <row r="679" spans="1:5" x14ac:dyDescent="0.25">
      <c r="A679" s="64" t="s">
        <v>4505</v>
      </c>
      <c r="B679" s="66" t="s">
        <v>1167</v>
      </c>
      <c r="D679" s="64" t="s">
        <v>4571</v>
      </c>
      <c r="E679" t="str">
        <f t="shared" si="10"/>
        <v>Delhi</v>
      </c>
    </row>
    <row r="680" spans="1:5" x14ac:dyDescent="0.25">
      <c r="A680" s="64" t="s">
        <v>4504</v>
      </c>
      <c r="B680" s="66" t="s">
        <v>1167</v>
      </c>
      <c r="D680" s="64" t="s">
        <v>4637</v>
      </c>
      <c r="E680" t="s">
        <v>9452</v>
      </c>
    </row>
    <row r="681" spans="1:5" x14ac:dyDescent="0.25">
      <c r="A681" s="64" t="s">
        <v>4506</v>
      </c>
      <c r="B681" s="66" t="s">
        <v>1167</v>
      </c>
      <c r="D681" s="64" t="s">
        <v>4572</v>
      </c>
      <c r="E681" t="str">
        <f t="shared" si="10"/>
        <v>Delhi</v>
      </c>
    </row>
    <row r="682" spans="1:5" x14ac:dyDescent="0.25">
      <c r="A682" s="64" t="s">
        <v>4506</v>
      </c>
      <c r="B682" s="66" t="s">
        <v>1167</v>
      </c>
      <c r="D682" s="64" t="s">
        <v>4573</v>
      </c>
      <c r="E682" t="str">
        <f t="shared" si="10"/>
        <v>Delhi</v>
      </c>
    </row>
    <row r="683" spans="1:5" x14ac:dyDescent="0.25">
      <c r="A683" s="64" t="s">
        <v>4506</v>
      </c>
      <c r="B683" s="66" t="s">
        <v>1167</v>
      </c>
      <c r="D683" s="64" t="s">
        <v>4574</v>
      </c>
      <c r="E683" t="str">
        <f t="shared" si="10"/>
        <v>Delhi</v>
      </c>
    </row>
    <row r="684" spans="1:5" x14ac:dyDescent="0.25">
      <c r="A684" s="64" t="s">
        <v>4506</v>
      </c>
      <c r="B684" s="66" t="s">
        <v>1167</v>
      </c>
      <c r="D684" s="64" t="s">
        <v>4575</v>
      </c>
      <c r="E684" t="str">
        <f t="shared" si="10"/>
        <v>Delhi</v>
      </c>
    </row>
    <row r="685" spans="1:5" x14ac:dyDescent="0.25">
      <c r="A685" s="64" t="s">
        <v>4506</v>
      </c>
      <c r="B685" s="66" t="s">
        <v>1167</v>
      </c>
      <c r="D685" s="64" t="s">
        <v>4638</v>
      </c>
      <c r="E685" t="str">
        <f t="shared" si="10"/>
        <v>Delhi</v>
      </c>
    </row>
    <row r="686" spans="1:5" x14ac:dyDescent="0.25">
      <c r="A686" s="64" t="s">
        <v>4506</v>
      </c>
      <c r="B686" s="66" t="s">
        <v>1167</v>
      </c>
      <c r="D686" s="64" t="s">
        <v>4639</v>
      </c>
      <c r="E686" t="str">
        <f t="shared" si="10"/>
        <v>Delhi</v>
      </c>
    </row>
    <row r="687" spans="1:5" x14ac:dyDescent="0.25">
      <c r="A687" s="64" t="s">
        <v>4506</v>
      </c>
      <c r="B687" s="66" t="s">
        <v>1167</v>
      </c>
      <c r="D687" s="64" t="s">
        <v>4640</v>
      </c>
      <c r="E687" t="str">
        <f t="shared" si="10"/>
        <v>Delhi</v>
      </c>
    </row>
    <row r="688" spans="1:5" x14ac:dyDescent="0.25">
      <c r="A688" s="64" t="s">
        <v>4506</v>
      </c>
      <c r="B688" s="66" t="s">
        <v>1167</v>
      </c>
      <c r="D688" s="64" t="s">
        <v>4576</v>
      </c>
      <c r="E688" t="str">
        <f t="shared" si="10"/>
        <v>Delhi</v>
      </c>
    </row>
    <row r="689" spans="1:5" x14ac:dyDescent="0.25">
      <c r="A689" s="64" t="s">
        <v>4507</v>
      </c>
      <c r="B689" s="66" t="s">
        <v>1167</v>
      </c>
      <c r="D689" s="64" t="s">
        <v>4577</v>
      </c>
      <c r="E689" t="str">
        <f t="shared" si="10"/>
        <v>Delhi</v>
      </c>
    </row>
    <row r="690" spans="1:5" x14ac:dyDescent="0.25">
      <c r="A690" s="64" t="s">
        <v>4507</v>
      </c>
      <c r="B690" s="66" t="s">
        <v>1167</v>
      </c>
      <c r="D690" s="64" t="s">
        <v>4578</v>
      </c>
      <c r="E690" t="str">
        <f t="shared" si="10"/>
        <v>Delhi</v>
      </c>
    </row>
    <row r="691" spans="1:5" x14ac:dyDescent="0.25">
      <c r="A691" s="64" t="s">
        <v>4507</v>
      </c>
      <c r="B691" s="66" t="s">
        <v>1167</v>
      </c>
      <c r="D691" s="64" t="s">
        <v>4579</v>
      </c>
      <c r="E691" t="str">
        <f t="shared" si="10"/>
        <v>Delhi</v>
      </c>
    </row>
    <row r="692" spans="1:5" x14ac:dyDescent="0.25">
      <c r="A692" s="64" t="s">
        <v>4507</v>
      </c>
      <c r="B692" s="66" t="s">
        <v>1167</v>
      </c>
      <c r="D692" s="64" t="s">
        <v>4581</v>
      </c>
      <c r="E692" t="str">
        <f t="shared" si="10"/>
        <v>Delhi</v>
      </c>
    </row>
    <row r="693" spans="1:5" x14ac:dyDescent="0.25">
      <c r="A693" s="64" t="s">
        <v>4507</v>
      </c>
      <c r="B693" s="66" t="s">
        <v>1167</v>
      </c>
      <c r="D693" s="64" t="s">
        <v>4582</v>
      </c>
      <c r="E693" t="str">
        <f t="shared" si="10"/>
        <v>Delhi</v>
      </c>
    </row>
    <row r="694" spans="1:5" x14ac:dyDescent="0.25">
      <c r="A694" s="64" t="s">
        <v>4508</v>
      </c>
      <c r="B694" s="66" t="s">
        <v>1167</v>
      </c>
      <c r="D694" s="64" t="s">
        <v>4583</v>
      </c>
      <c r="E694" t="str">
        <f t="shared" si="10"/>
        <v>Delhi</v>
      </c>
    </row>
    <row r="695" spans="1:5" x14ac:dyDescent="0.25">
      <c r="A695" s="64" t="s">
        <v>4508</v>
      </c>
      <c r="B695" s="66" t="s">
        <v>1167</v>
      </c>
      <c r="D695" s="64" t="s">
        <v>4584</v>
      </c>
      <c r="E695" t="str">
        <f t="shared" si="10"/>
        <v>Delhi</v>
      </c>
    </row>
    <row r="696" spans="1:5" x14ac:dyDescent="0.25">
      <c r="A696" s="64" t="s">
        <v>4508</v>
      </c>
      <c r="B696" s="66" t="s">
        <v>1167</v>
      </c>
      <c r="D696" s="64" t="s">
        <v>4585</v>
      </c>
      <c r="E696" t="str">
        <f t="shared" si="10"/>
        <v>Delhi</v>
      </c>
    </row>
    <row r="697" spans="1:5" x14ac:dyDescent="0.25">
      <c r="A697" s="64" t="s">
        <v>4508</v>
      </c>
      <c r="B697" s="66" t="s">
        <v>1167</v>
      </c>
      <c r="D697" s="64" t="s">
        <v>4586</v>
      </c>
      <c r="E697" t="str">
        <f t="shared" si="10"/>
        <v>Delhi</v>
      </c>
    </row>
    <row r="698" spans="1:5" x14ac:dyDescent="0.25">
      <c r="A698" s="64" t="s">
        <v>4509</v>
      </c>
      <c r="B698" s="66" t="s">
        <v>1167</v>
      </c>
      <c r="D698" s="64" t="s">
        <v>4641</v>
      </c>
      <c r="E698" t="str">
        <f t="shared" si="10"/>
        <v>Delhi</v>
      </c>
    </row>
    <row r="699" spans="1:5" x14ac:dyDescent="0.25">
      <c r="A699" s="64" t="s">
        <v>1511</v>
      </c>
      <c r="B699" s="66" t="s">
        <v>1167</v>
      </c>
      <c r="D699" s="64" t="s">
        <v>4587</v>
      </c>
      <c r="E699" t="str">
        <f t="shared" si="10"/>
        <v>Delhi</v>
      </c>
    </row>
    <row r="700" spans="1:5" x14ac:dyDescent="0.25">
      <c r="A700" s="64" t="s">
        <v>1511</v>
      </c>
      <c r="B700" s="66" t="s">
        <v>1167</v>
      </c>
      <c r="D700" s="64" t="s">
        <v>4588</v>
      </c>
      <c r="E700" t="str">
        <f t="shared" si="10"/>
        <v>Delhi</v>
      </c>
    </row>
    <row r="701" spans="1:5" x14ac:dyDescent="0.25">
      <c r="A701" s="64" t="s">
        <v>4510</v>
      </c>
      <c r="B701" s="66" t="s">
        <v>1167</v>
      </c>
      <c r="D701" s="64" t="s">
        <v>4642</v>
      </c>
      <c r="E701" t="str">
        <f t="shared" si="10"/>
        <v>Delhi</v>
      </c>
    </row>
    <row r="702" spans="1:5" x14ac:dyDescent="0.25">
      <c r="A702" s="64" t="s">
        <v>4511</v>
      </c>
      <c r="B702" s="66" t="s">
        <v>1167</v>
      </c>
      <c r="D702" s="64" t="s">
        <v>4643</v>
      </c>
      <c r="E702" t="str">
        <f t="shared" si="10"/>
        <v>Delhi</v>
      </c>
    </row>
    <row r="703" spans="1:5" x14ac:dyDescent="0.25">
      <c r="A703" s="64" t="s">
        <v>4511</v>
      </c>
      <c r="B703" s="66" t="s">
        <v>1167</v>
      </c>
      <c r="D703" s="64" t="s">
        <v>4589</v>
      </c>
      <c r="E703" t="str">
        <f t="shared" si="10"/>
        <v>Delhi</v>
      </c>
    </row>
    <row r="704" spans="1:5" x14ac:dyDescent="0.25">
      <c r="A704" s="64" t="s">
        <v>4511</v>
      </c>
      <c r="B704" s="66" t="s">
        <v>1167</v>
      </c>
      <c r="D704" s="64" t="s">
        <v>4590</v>
      </c>
      <c r="E704" t="str">
        <f t="shared" si="10"/>
        <v>Delhi</v>
      </c>
    </row>
    <row r="705" spans="1:5" x14ac:dyDescent="0.25">
      <c r="A705" s="64" t="s">
        <v>4511</v>
      </c>
      <c r="B705" s="66" t="s">
        <v>1167</v>
      </c>
      <c r="D705" s="64" t="s">
        <v>4592</v>
      </c>
      <c r="E705" t="str">
        <f t="shared" si="10"/>
        <v>Delhi</v>
      </c>
    </row>
    <row r="706" spans="1:5" x14ac:dyDescent="0.25">
      <c r="A706" s="64" t="s">
        <v>4511</v>
      </c>
      <c r="B706" s="66" t="s">
        <v>1167</v>
      </c>
      <c r="D706" s="64" t="s">
        <v>4593</v>
      </c>
      <c r="E706" t="str">
        <f t="shared" si="10"/>
        <v>Delhi</v>
      </c>
    </row>
    <row r="707" spans="1:5" x14ac:dyDescent="0.25">
      <c r="A707" s="64" t="s">
        <v>4512</v>
      </c>
      <c r="B707" s="66" t="s">
        <v>1167</v>
      </c>
      <c r="D707" s="64" t="s">
        <v>4644</v>
      </c>
      <c r="E707" t="s">
        <v>9452</v>
      </c>
    </row>
    <row r="708" spans="1:5" x14ac:dyDescent="0.25">
      <c r="A708" s="64" t="s">
        <v>4513</v>
      </c>
      <c r="B708" s="66" t="s">
        <v>1167</v>
      </c>
      <c r="D708" s="64" t="s">
        <v>4595</v>
      </c>
      <c r="E708" t="str">
        <f t="shared" ref="E707:E770" si="11">VLOOKUP(D708,A:B,2,FALSE)</f>
        <v>Delhi</v>
      </c>
    </row>
    <row r="709" spans="1:5" x14ac:dyDescent="0.25">
      <c r="A709" s="64" t="s">
        <v>4514</v>
      </c>
      <c r="B709" s="66" t="s">
        <v>1167</v>
      </c>
      <c r="D709" s="64" t="s">
        <v>4596</v>
      </c>
      <c r="E709" t="str">
        <f t="shared" si="11"/>
        <v>Delhi</v>
      </c>
    </row>
    <row r="710" spans="1:5" x14ac:dyDescent="0.25">
      <c r="A710" s="64" t="s">
        <v>4515</v>
      </c>
      <c r="B710" s="66" t="s">
        <v>1167</v>
      </c>
      <c r="D710" s="64" t="s">
        <v>4597</v>
      </c>
      <c r="E710" t="str">
        <f t="shared" si="11"/>
        <v>Delhi</v>
      </c>
    </row>
    <row r="711" spans="1:5" x14ac:dyDescent="0.25">
      <c r="A711" s="64" t="s">
        <v>4516</v>
      </c>
      <c r="B711" s="66" t="s">
        <v>1167</v>
      </c>
      <c r="D711" s="64" t="s">
        <v>4598</v>
      </c>
      <c r="E711" t="str">
        <f t="shared" si="11"/>
        <v>Delhi</v>
      </c>
    </row>
    <row r="712" spans="1:5" x14ac:dyDescent="0.25">
      <c r="A712" s="64" t="s">
        <v>4517</v>
      </c>
      <c r="B712" s="66" t="s">
        <v>1167</v>
      </c>
      <c r="D712" s="64" t="s">
        <v>4599</v>
      </c>
      <c r="E712" t="str">
        <f t="shared" si="11"/>
        <v>Delhi</v>
      </c>
    </row>
    <row r="713" spans="1:5" x14ac:dyDescent="0.25">
      <c r="A713" s="64" t="s">
        <v>4518</v>
      </c>
      <c r="B713" s="66" t="s">
        <v>1167</v>
      </c>
      <c r="D713" s="64" t="s">
        <v>4600</v>
      </c>
      <c r="E713" t="str">
        <f t="shared" si="11"/>
        <v>Delhi</v>
      </c>
    </row>
    <row r="714" spans="1:5" x14ac:dyDescent="0.25">
      <c r="A714" s="64" t="s">
        <v>4519</v>
      </c>
      <c r="B714" s="66" t="s">
        <v>1167</v>
      </c>
      <c r="D714" s="64" t="s">
        <v>4601</v>
      </c>
      <c r="E714" t="str">
        <f t="shared" si="11"/>
        <v>Delhi</v>
      </c>
    </row>
    <row r="715" spans="1:5" x14ac:dyDescent="0.25">
      <c r="A715" s="64" t="s">
        <v>4520</v>
      </c>
      <c r="B715" s="66" t="s">
        <v>1167</v>
      </c>
      <c r="D715" s="64" t="s">
        <v>4602</v>
      </c>
      <c r="E715" t="str">
        <f t="shared" si="11"/>
        <v>Delhi</v>
      </c>
    </row>
    <row r="716" spans="1:5" x14ac:dyDescent="0.25">
      <c r="A716" s="64" t="s">
        <v>4521</v>
      </c>
      <c r="B716" s="66" t="s">
        <v>1167</v>
      </c>
      <c r="D716" s="64" t="s">
        <v>4603</v>
      </c>
      <c r="E716" t="str">
        <f t="shared" si="11"/>
        <v>Delhi</v>
      </c>
    </row>
    <row r="717" spans="1:5" x14ac:dyDescent="0.25">
      <c r="A717" s="64" t="s">
        <v>4522</v>
      </c>
      <c r="B717" s="66" t="s">
        <v>1167</v>
      </c>
      <c r="D717" s="64" t="s">
        <v>4604</v>
      </c>
      <c r="E717" t="str">
        <f t="shared" si="11"/>
        <v>Delhi</v>
      </c>
    </row>
    <row r="718" spans="1:5" x14ac:dyDescent="0.25">
      <c r="A718" s="64" t="s">
        <v>4523</v>
      </c>
      <c r="B718" s="66" t="s">
        <v>1167</v>
      </c>
      <c r="D718" s="80" t="s">
        <v>4605</v>
      </c>
      <c r="E718" t="str">
        <f t="shared" si="11"/>
        <v>Delhi</v>
      </c>
    </row>
    <row r="719" spans="1:5" x14ac:dyDescent="0.25">
      <c r="A719" s="64" t="s">
        <v>4524</v>
      </c>
      <c r="B719" s="66" t="s">
        <v>1167</v>
      </c>
      <c r="D719" s="64" t="s">
        <v>7794</v>
      </c>
      <c r="E719" t="str">
        <f t="shared" si="11"/>
        <v>Arunachal</v>
      </c>
    </row>
    <row r="720" spans="1:5" x14ac:dyDescent="0.25">
      <c r="A720" s="64" t="s">
        <v>4525</v>
      </c>
      <c r="B720" s="66" t="s">
        <v>1167</v>
      </c>
      <c r="D720" s="64" t="s">
        <v>7797</v>
      </c>
      <c r="E720" t="str">
        <f t="shared" si="11"/>
        <v>Arunachal</v>
      </c>
    </row>
    <row r="721" spans="1:5" x14ac:dyDescent="0.25">
      <c r="A721" s="64" t="s">
        <v>4526</v>
      </c>
      <c r="B721" s="66" t="s">
        <v>1167</v>
      </c>
      <c r="D721" s="64" t="s">
        <v>7798</v>
      </c>
      <c r="E721" t="str">
        <f t="shared" si="11"/>
        <v>Arunachal</v>
      </c>
    </row>
    <row r="722" spans="1:5" x14ac:dyDescent="0.25">
      <c r="A722" s="64" t="s">
        <v>4527</v>
      </c>
      <c r="B722" s="66" t="s">
        <v>1167</v>
      </c>
      <c r="D722" s="64" t="s">
        <v>7795</v>
      </c>
      <c r="E722" t="str">
        <f t="shared" si="11"/>
        <v>Arunachal</v>
      </c>
    </row>
    <row r="723" spans="1:5" x14ac:dyDescent="0.25">
      <c r="A723" s="64" t="s">
        <v>4528</v>
      </c>
      <c r="B723" s="66" t="s">
        <v>1167</v>
      </c>
      <c r="D723" s="64" t="s">
        <v>7799</v>
      </c>
      <c r="E723" t="str">
        <f t="shared" si="11"/>
        <v>Arunachal</v>
      </c>
    </row>
    <row r="724" spans="1:5" x14ac:dyDescent="0.25">
      <c r="A724" s="64" t="s">
        <v>4529</v>
      </c>
      <c r="B724" s="66" t="s">
        <v>1167</v>
      </c>
      <c r="D724" s="64" t="s">
        <v>7796</v>
      </c>
      <c r="E724" t="str">
        <f t="shared" si="11"/>
        <v>Arunachal</v>
      </c>
    </row>
    <row r="725" spans="1:5" x14ac:dyDescent="0.25">
      <c r="A725" s="64" t="s">
        <v>4530</v>
      </c>
      <c r="B725" s="66" t="s">
        <v>1167</v>
      </c>
      <c r="D725" s="80" t="s">
        <v>7800</v>
      </c>
      <c r="E725" t="str">
        <f t="shared" si="11"/>
        <v>Arunachal</v>
      </c>
    </row>
    <row r="726" spans="1:5" x14ac:dyDescent="0.25">
      <c r="A726" s="64" t="s">
        <v>4531</v>
      </c>
      <c r="B726" s="66" t="s">
        <v>1167</v>
      </c>
      <c r="D726" s="64" t="s">
        <v>7870</v>
      </c>
      <c r="E726" t="str">
        <f t="shared" si="11"/>
        <v>Arunachal</v>
      </c>
    </row>
    <row r="727" spans="1:5" x14ac:dyDescent="0.25">
      <c r="A727" s="64" t="s">
        <v>4532</v>
      </c>
      <c r="B727" s="66" t="s">
        <v>1167</v>
      </c>
      <c r="D727" s="80" t="s">
        <v>7871</v>
      </c>
      <c r="E727" t="str">
        <f t="shared" si="11"/>
        <v>Arunachal</v>
      </c>
    </row>
    <row r="728" spans="1:5" x14ac:dyDescent="0.25">
      <c r="A728" s="64" t="s">
        <v>4533</v>
      </c>
      <c r="B728" s="66" t="s">
        <v>1167</v>
      </c>
      <c r="D728" s="64" t="s">
        <v>7895</v>
      </c>
      <c r="E728" t="str">
        <f t="shared" si="11"/>
        <v>Andhra</v>
      </c>
    </row>
    <row r="729" spans="1:5" x14ac:dyDescent="0.25">
      <c r="A729" s="64" t="s">
        <v>4534</v>
      </c>
      <c r="B729" s="66" t="s">
        <v>1167</v>
      </c>
      <c r="D729" s="64" t="s">
        <v>7896</v>
      </c>
      <c r="E729" t="str">
        <f t="shared" si="11"/>
        <v>Andhra</v>
      </c>
    </row>
    <row r="730" spans="1:5" x14ac:dyDescent="0.25">
      <c r="A730" s="64" t="s">
        <v>4535</v>
      </c>
      <c r="B730" s="66" t="s">
        <v>1167</v>
      </c>
      <c r="D730" s="64" t="s">
        <v>7897</v>
      </c>
      <c r="E730" t="str">
        <f t="shared" si="11"/>
        <v>Andhra</v>
      </c>
    </row>
    <row r="731" spans="1:5" x14ac:dyDescent="0.25">
      <c r="A731" s="64" t="s">
        <v>4536</v>
      </c>
      <c r="B731" s="66" t="s">
        <v>1167</v>
      </c>
      <c r="D731" s="64" t="s">
        <v>7940</v>
      </c>
      <c r="E731" t="s">
        <v>9452</v>
      </c>
    </row>
    <row r="732" spans="1:5" x14ac:dyDescent="0.25">
      <c r="A732" s="64" t="s">
        <v>4537</v>
      </c>
      <c r="B732" s="66" t="s">
        <v>1167</v>
      </c>
      <c r="D732" s="64" t="s">
        <v>7941</v>
      </c>
      <c r="E732" t="str">
        <f t="shared" si="11"/>
        <v>Andhra</v>
      </c>
    </row>
    <row r="733" spans="1:5" x14ac:dyDescent="0.25">
      <c r="A733" s="64" t="s">
        <v>4538</v>
      </c>
      <c r="B733" s="66" t="s">
        <v>1167</v>
      </c>
      <c r="D733" s="64" t="s">
        <v>7942</v>
      </c>
      <c r="E733" t="str">
        <f t="shared" si="11"/>
        <v>Andhra</v>
      </c>
    </row>
    <row r="734" spans="1:5" x14ac:dyDescent="0.25">
      <c r="A734" s="64" t="s">
        <v>4539</v>
      </c>
      <c r="B734" s="66" t="s">
        <v>1167</v>
      </c>
      <c r="D734" s="64" t="s">
        <v>7943</v>
      </c>
      <c r="E734" t="str">
        <f t="shared" si="11"/>
        <v>Andhra</v>
      </c>
    </row>
    <row r="735" spans="1:5" x14ac:dyDescent="0.25">
      <c r="A735" s="64" t="s">
        <v>4540</v>
      </c>
      <c r="B735" s="66" t="s">
        <v>1167</v>
      </c>
      <c r="D735" s="64" t="s">
        <v>7944</v>
      </c>
      <c r="E735" t="str">
        <f t="shared" si="11"/>
        <v>Andhra</v>
      </c>
    </row>
    <row r="736" spans="1:5" x14ac:dyDescent="0.25">
      <c r="A736" s="64" t="s">
        <v>4541</v>
      </c>
      <c r="B736" s="66" t="s">
        <v>1167</v>
      </c>
      <c r="D736" s="64" t="s">
        <v>7898</v>
      </c>
      <c r="E736" t="str">
        <f t="shared" si="11"/>
        <v>Andhra</v>
      </c>
    </row>
    <row r="737" spans="1:5" x14ac:dyDescent="0.25">
      <c r="A737" s="64" t="s">
        <v>4542</v>
      </c>
      <c r="B737" s="66" t="s">
        <v>1167</v>
      </c>
      <c r="D737" s="64" t="s">
        <v>7945</v>
      </c>
      <c r="E737" t="str">
        <f t="shared" si="11"/>
        <v>Andhra</v>
      </c>
    </row>
    <row r="738" spans="1:5" x14ac:dyDescent="0.25">
      <c r="A738" s="64" t="s">
        <v>4543</v>
      </c>
      <c r="B738" s="66" t="s">
        <v>1167</v>
      </c>
      <c r="D738" s="64" t="s">
        <v>7899</v>
      </c>
      <c r="E738" t="str">
        <f t="shared" si="11"/>
        <v>Andhra</v>
      </c>
    </row>
    <row r="739" spans="1:5" x14ac:dyDescent="0.25">
      <c r="A739" s="64" t="s">
        <v>4544</v>
      </c>
      <c r="B739" s="66" t="s">
        <v>1167</v>
      </c>
      <c r="D739" s="64" t="s">
        <v>7900</v>
      </c>
      <c r="E739" t="str">
        <f t="shared" si="11"/>
        <v>Andhra</v>
      </c>
    </row>
    <row r="740" spans="1:5" x14ac:dyDescent="0.25">
      <c r="A740" s="64" t="s">
        <v>4544</v>
      </c>
      <c r="B740" s="66" t="s">
        <v>1167</v>
      </c>
      <c r="D740" s="64" t="s">
        <v>7901</v>
      </c>
      <c r="E740" t="str">
        <f t="shared" si="11"/>
        <v>Andhra</v>
      </c>
    </row>
    <row r="741" spans="1:5" x14ac:dyDescent="0.25">
      <c r="A741" s="64" t="s">
        <v>4545</v>
      </c>
      <c r="B741" s="66" t="s">
        <v>1167</v>
      </c>
      <c r="D741" s="64" t="s">
        <v>7902</v>
      </c>
      <c r="E741" t="str">
        <f t="shared" si="11"/>
        <v>Andhra</v>
      </c>
    </row>
    <row r="742" spans="1:5" x14ac:dyDescent="0.25">
      <c r="A742" s="64" t="s">
        <v>4546</v>
      </c>
      <c r="B742" s="66" t="s">
        <v>1167</v>
      </c>
      <c r="D742" s="64" t="s">
        <v>7946</v>
      </c>
      <c r="E742" t="str">
        <f t="shared" si="11"/>
        <v>Andhra</v>
      </c>
    </row>
    <row r="743" spans="1:5" x14ac:dyDescent="0.25">
      <c r="A743" s="64" t="s">
        <v>4547</v>
      </c>
      <c r="B743" s="66" t="s">
        <v>1167</v>
      </c>
      <c r="D743" s="64" t="s">
        <v>7947</v>
      </c>
      <c r="E743" t="str">
        <f t="shared" si="11"/>
        <v>Andhra</v>
      </c>
    </row>
    <row r="744" spans="1:5" x14ac:dyDescent="0.25">
      <c r="A744" s="64" t="s">
        <v>4547</v>
      </c>
      <c r="B744" s="66" t="s">
        <v>1167</v>
      </c>
      <c r="D744" s="64" t="s">
        <v>7903</v>
      </c>
      <c r="E744" t="str">
        <f t="shared" si="11"/>
        <v>Andhra</v>
      </c>
    </row>
    <row r="745" spans="1:5" x14ac:dyDescent="0.25">
      <c r="A745" s="64" t="s">
        <v>4547</v>
      </c>
      <c r="B745" s="66" t="s">
        <v>1167</v>
      </c>
      <c r="D745" s="64" t="s">
        <v>7904</v>
      </c>
      <c r="E745" t="str">
        <f t="shared" si="11"/>
        <v>Andhra</v>
      </c>
    </row>
    <row r="746" spans="1:5" x14ac:dyDescent="0.25">
      <c r="A746" s="64" t="s">
        <v>4548</v>
      </c>
      <c r="B746" s="66" t="s">
        <v>1167</v>
      </c>
      <c r="D746" s="64" t="s">
        <v>7948</v>
      </c>
      <c r="E746" t="str">
        <f t="shared" si="11"/>
        <v>Andhra</v>
      </c>
    </row>
    <row r="747" spans="1:5" x14ac:dyDescent="0.25">
      <c r="A747" s="64" t="s">
        <v>4549</v>
      </c>
      <c r="B747" s="66" t="s">
        <v>1167</v>
      </c>
      <c r="D747" s="64" t="s">
        <v>7905</v>
      </c>
      <c r="E747" t="str">
        <f t="shared" si="11"/>
        <v>Andhra</v>
      </c>
    </row>
    <row r="748" spans="1:5" x14ac:dyDescent="0.25">
      <c r="A748" s="64" t="s">
        <v>4550</v>
      </c>
      <c r="B748" s="66" t="s">
        <v>1167</v>
      </c>
      <c r="D748" s="64" t="s">
        <v>7906</v>
      </c>
      <c r="E748" t="str">
        <f t="shared" si="11"/>
        <v>Andhra</v>
      </c>
    </row>
    <row r="749" spans="1:5" x14ac:dyDescent="0.25">
      <c r="A749" s="64" t="s">
        <v>4551</v>
      </c>
      <c r="B749" s="66" t="s">
        <v>1167</v>
      </c>
      <c r="D749" s="64" t="s">
        <v>7907</v>
      </c>
      <c r="E749" t="str">
        <f t="shared" si="11"/>
        <v>Andhra</v>
      </c>
    </row>
    <row r="750" spans="1:5" x14ac:dyDescent="0.25">
      <c r="A750" s="64" t="s">
        <v>4552</v>
      </c>
      <c r="B750" s="66" t="s">
        <v>1167</v>
      </c>
      <c r="D750" s="64" t="s">
        <v>7908</v>
      </c>
      <c r="E750" t="str">
        <f t="shared" si="11"/>
        <v>Andhra</v>
      </c>
    </row>
    <row r="751" spans="1:5" x14ac:dyDescent="0.25">
      <c r="A751" s="64" t="s">
        <v>4553</v>
      </c>
      <c r="B751" s="66" t="s">
        <v>1167</v>
      </c>
      <c r="D751" s="64" t="s">
        <v>7909</v>
      </c>
      <c r="E751" t="str">
        <f t="shared" si="11"/>
        <v>Andhra</v>
      </c>
    </row>
    <row r="752" spans="1:5" x14ac:dyDescent="0.25">
      <c r="A752" s="64" t="s">
        <v>4554</v>
      </c>
      <c r="B752" s="66" t="s">
        <v>1167</v>
      </c>
      <c r="D752" s="64" t="s">
        <v>7949</v>
      </c>
      <c r="E752" t="str">
        <f t="shared" si="11"/>
        <v>Andhra</v>
      </c>
    </row>
    <row r="753" spans="1:5" x14ac:dyDescent="0.25">
      <c r="A753" s="64" t="s">
        <v>4555</v>
      </c>
      <c r="B753" s="66" t="s">
        <v>1167</v>
      </c>
      <c r="D753" s="64" t="s">
        <v>7950</v>
      </c>
      <c r="E753" t="s">
        <v>9452</v>
      </c>
    </row>
    <row r="754" spans="1:5" x14ac:dyDescent="0.25">
      <c r="A754" s="64" t="s">
        <v>4556</v>
      </c>
      <c r="B754" s="66" t="s">
        <v>1167</v>
      </c>
      <c r="D754" s="64" t="s">
        <v>7951</v>
      </c>
      <c r="E754" t="s">
        <v>9452</v>
      </c>
    </row>
    <row r="755" spans="1:5" x14ac:dyDescent="0.25">
      <c r="A755" s="64" t="s">
        <v>4556</v>
      </c>
      <c r="B755" s="66" t="s">
        <v>1167</v>
      </c>
      <c r="D755" s="64" t="s">
        <v>7952</v>
      </c>
      <c r="E755" t="s">
        <v>9452</v>
      </c>
    </row>
    <row r="756" spans="1:5" x14ac:dyDescent="0.25">
      <c r="A756" s="64" t="s">
        <v>4557</v>
      </c>
      <c r="B756" s="66" t="s">
        <v>1167</v>
      </c>
      <c r="D756" s="64" t="s">
        <v>7953</v>
      </c>
      <c r="E756" t="str">
        <f t="shared" si="11"/>
        <v>Andhra</v>
      </c>
    </row>
    <row r="757" spans="1:5" x14ac:dyDescent="0.25">
      <c r="A757" s="64" t="s">
        <v>4558</v>
      </c>
      <c r="B757" s="66" t="s">
        <v>1167</v>
      </c>
      <c r="D757" s="64" t="s">
        <v>7910</v>
      </c>
      <c r="E757" t="str">
        <f t="shared" si="11"/>
        <v>Andhra</v>
      </c>
    </row>
    <row r="758" spans="1:5" x14ac:dyDescent="0.25">
      <c r="A758" s="64" t="s">
        <v>4559</v>
      </c>
      <c r="B758" s="66" t="s">
        <v>1167</v>
      </c>
      <c r="D758" s="64" t="s">
        <v>7954</v>
      </c>
      <c r="E758" t="str">
        <f t="shared" si="11"/>
        <v>Andhra</v>
      </c>
    </row>
    <row r="759" spans="1:5" x14ac:dyDescent="0.25">
      <c r="A759" s="64" t="s">
        <v>4559</v>
      </c>
      <c r="B759" s="66" t="s">
        <v>1167</v>
      </c>
      <c r="D759" s="64" t="s">
        <v>7911</v>
      </c>
      <c r="E759" t="str">
        <f t="shared" si="11"/>
        <v>Andhra</v>
      </c>
    </row>
    <row r="760" spans="1:5" x14ac:dyDescent="0.25">
      <c r="A760" s="64" t="s">
        <v>4559</v>
      </c>
      <c r="B760" s="66" t="s">
        <v>1167</v>
      </c>
      <c r="D760" s="64" t="s">
        <v>7955</v>
      </c>
      <c r="E760" t="str">
        <f t="shared" si="11"/>
        <v>Andhra</v>
      </c>
    </row>
    <row r="761" spans="1:5" x14ac:dyDescent="0.25">
      <c r="A761" s="64" t="s">
        <v>4559</v>
      </c>
      <c r="B761" s="66" t="s">
        <v>1167</v>
      </c>
      <c r="D761" s="64" t="s">
        <v>7912</v>
      </c>
      <c r="E761" t="str">
        <f t="shared" si="11"/>
        <v>Andhra</v>
      </c>
    </row>
    <row r="762" spans="1:5" x14ac:dyDescent="0.25">
      <c r="A762" s="64" t="s">
        <v>4560</v>
      </c>
      <c r="B762" s="66" t="s">
        <v>1167</v>
      </c>
      <c r="D762" s="64" t="s">
        <v>7956</v>
      </c>
      <c r="E762" t="str">
        <f t="shared" si="11"/>
        <v>Andhra</v>
      </c>
    </row>
    <row r="763" spans="1:5" x14ac:dyDescent="0.25">
      <c r="A763" s="64" t="s">
        <v>4560</v>
      </c>
      <c r="B763" s="66" t="s">
        <v>1167</v>
      </c>
      <c r="D763" s="64" t="s">
        <v>7957</v>
      </c>
      <c r="E763" t="str">
        <f t="shared" si="11"/>
        <v>Andhra</v>
      </c>
    </row>
    <row r="764" spans="1:5" x14ac:dyDescent="0.25">
      <c r="A764" s="64" t="s">
        <v>4560</v>
      </c>
      <c r="B764" s="66" t="s">
        <v>1167</v>
      </c>
      <c r="D764" s="64" t="s">
        <v>7913</v>
      </c>
      <c r="E764" t="str">
        <f t="shared" si="11"/>
        <v>Andhra</v>
      </c>
    </row>
    <row r="765" spans="1:5" x14ac:dyDescent="0.25">
      <c r="A765" s="64" t="s">
        <v>4560</v>
      </c>
      <c r="B765" s="66" t="s">
        <v>1167</v>
      </c>
      <c r="D765" s="64" t="s">
        <v>7914</v>
      </c>
      <c r="E765" t="str">
        <f t="shared" si="11"/>
        <v>Andhra</v>
      </c>
    </row>
    <row r="766" spans="1:5" x14ac:dyDescent="0.25">
      <c r="A766" s="64" t="s">
        <v>4561</v>
      </c>
      <c r="B766" s="66" t="s">
        <v>1167</v>
      </c>
      <c r="D766" s="64" t="s">
        <v>7915</v>
      </c>
      <c r="E766" t="str">
        <f t="shared" si="11"/>
        <v>Andhra</v>
      </c>
    </row>
    <row r="767" spans="1:5" x14ac:dyDescent="0.25">
      <c r="A767" s="64" t="s">
        <v>4562</v>
      </c>
      <c r="B767" s="66" t="s">
        <v>1167</v>
      </c>
      <c r="D767" s="64" t="s">
        <v>7916</v>
      </c>
      <c r="E767" t="str">
        <f t="shared" si="11"/>
        <v>Andhra</v>
      </c>
    </row>
    <row r="768" spans="1:5" x14ac:dyDescent="0.25">
      <c r="A768" s="64" t="s">
        <v>4563</v>
      </c>
      <c r="B768" s="66" t="s">
        <v>1167</v>
      </c>
      <c r="D768" s="64" t="s">
        <v>7917</v>
      </c>
      <c r="E768" t="str">
        <f t="shared" si="11"/>
        <v>Andhra</v>
      </c>
    </row>
    <row r="769" spans="1:5" x14ac:dyDescent="0.25">
      <c r="A769" s="64" t="s">
        <v>4564</v>
      </c>
      <c r="B769" s="66" t="s">
        <v>1167</v>
      </c>
      <c r="D769" s="64" t="s">
        <v>7958</v>
      </c>
      <c r="E769" t="str">
        <f t="shared" si="11"/>
        <v>Andhra</v>
      </c>
    </row>
    <row r="770" spans="1:5" x14ac:dyDescent="0.25">
      <c r="A770" s="64" t="s">
        <v>4563</v>
      </c>
      <c r="B770" s="66" t="s">
        <v>1167</v>
      </c>
      <c r="D770" s="64" t="s">
        <v>7918</v>
      </c>
      <c r="E770" t="str">
        <f t="shared" si="11"/>
        <v>Andhra</v>
      </c>
    </row>
    <row r="771" spans="1:5" x14ac:dyDescent="0.25">
      <c r="A771" s="64" t="s">
        <v>4564</v>
      </c>
      <c r="B771" s="66" t="s">
        <v>1167</v>
      </c>
      <c r="D771" s="64" t="s">
        <v>7919</v>
      </c>
      <c r="E771" t="str">
        <f t="shared" ref="E771:E808" si="12">VLOOKUP(D771,A:B,2,FALSE)</f>
        <v>Andhra</v>
      </c>
    </row>
    <row r="772" spans="1:5" x14ac:dyDescent="0.25">
      <c r="A772" s="64" t="s">
        <v>4564</v>
      </c>
      <c r="B772" s="66" t="s">
        <v>1167</v>
      </c>
      <c r="D772" s="64" t="s">
        <v>7959</v>
      </c>
      <c r="E772" t="s">
        <v>9452</v>
      </c>
    </row>
    <row r="773" spans="1:5" x14ac:dyDescent="0.25">
      <c r="A773" s="64" t="s">
        <v>4565</v>
      </c>
      <c r="B773" s="66" t="s">
        <v>1167</v>
      </c>
      <c r="D773" s="64" t="s">
        <v>7920</v>
      </c>
      <c r="E773" t="str">
        <f t="shared" si="12"/>
        <v>Andhra</v>
      </c>
    </row>
    <row r="774" spans="1:5" x14ac:dyDescent="0.25">
      <c r="A774" s="64" t="s">
        <v>4566</v>
      </c>
      <c r="B774" s="66" t="s">
        <v>1167</v>
      </c>
      <c r="D774" s="64" t="s">
        <v>7960</v>
      </c>
      <c r="E774" t="str">
        <f t="shared" si="12"/>
        <v>Andhra</v>
      </c>
    </row>
    <row r="775" spans="1:5" x14ac:dyDescent="0.25">
      <c r="A775" s="64" t="s">
        <v>4567</v>
      </c>
      <c r="B775" s="66" t="s">
        <v>1167</v>
      </c>
      <c r="D775" s="64" t="s">
        <v>7961</v>
      </c>
      <c r="E775" t="str">
        <f t="shared" si="12"/>
        <v>Andhra</v>
      </c>
    </row>
    <row r="776" spans="1:5" x14ac:dyDescent="0.25">
      <c r="A776" s="64" t="s">
        <v>4568</v>
      </c>
      <c r="B776" s="66" t="s">
        <v>1167</v>
      </c>
      <c r="D776" s="64" t="s">
        <v>7921</v>
      </c>
      <c r="E776" t="str">
        <f t="shared" si="12"/>
        <v>Andhra</v>
      </c>
    </row>
    <row r="777" spans="1:5" x14ac:dyDescent="0.25">
      <c r="A777" s="64" t="s">
        <v>4569</v>
      </c>
      <c r="B777" s="66" t="s">
        <v>1167</v>
      </c>
      <c r="D777" s="64" t="s">
        <v>7922</v>
      </c>
      <c r="E777" t="str">
        <f t="shared" si="12"/>
        <v>Andhra</v>
      </c>
    </row>
    <row r="778" spans="1:5" x14ac:dyDescent="0.25">
      <c r="A778" s="64" t="s">
        <v>4569</v>
      </c>
      <c r="B778" s="66" t="s">
        <v>1167</v>
      </c>
      <c r="D778" s="64" t="s">
        <v>7923</v>
      </c>
      <c r="E778" t="s">
        <v>9452</v>
      </c>
    </row>
    <row r="779" spans="1:5" x14ac:dyDescent="0.25">
      <c r="A779" s="64" t="s">
        <v>4570</v>
      </c>
      <c r="B779" s="66" t="s">
        <v>1167</v>
      </c>
      <c r="D779" s="64" t="s">
        <v>7924</v>
      </c>
      <c r="E779" t="str">
        <f t="shared" si="12"/>
        <v>Andhra</v>
      </c>
    </row>
    <row r="780" spans="1:5" x14ac:dyDescent="0.25">
      <c r="A780" s="64" t="s">
        <v>4571</v>
      </c>
      <c r="B780" s="66" t="s">
        <v>1167</v>
      </c>
      <c r="D780" s="64" t="s">
        <v>7962</v>
      </c>
      <c r="E780" t="str">
        <f t="shared" si="12"/>
        <v>Andhra</v>
      </c>
    </row>
    <row r="781" spans="1:5" x14ac:dyDescent="0.25">
      <c r="A781" s="64" t="s">
        <v>4571</v>
      </c>
      <c r="B781" s="66" t="s">
        <v>1167</v>
      </c>
      <c r="D781" s="64" t="s">
        <v>7963</v>
      </c>
      <c r="E781" t="str">
        <f t="shared" si="12"/>
        <v>Andhra</v>
      </c>
    </row>
    <row r="782" spans="1:5" x14ac:dyDescent="0.25">
      <c r="A782" s="64" t="s">
        <v>4571</v>
      </c>
      <c r="B782" s="66" t="s">
        <v>1167</v>
      </c>
      <c r="D782" s="64" t="s">
        <v>7964</v>
      </c>
      <c r="E782" t="str">
        <f t="shared" si="12"/>
        <v>Andhra</v>
      </c>
    </row>
    <row r="783" spans="1:5" x14ac:dyDescent="0.25">
      <c r="A783" s="64" t="s">
        <v>4571</v>
      </c>
      <c r="B783" s="66" t="s">
        <v>1167</v>
      </c>
      <c r="D783" s="64" t="s">
        <v>7925</v>
      </c>
      <c r="E783" t="str">
        <f t="shared" si="12"/>
        <v>Andhra</v>
      </c>
    </row>
    <row r="784" spans="1:5" x14ac:dyDescent="0.25">
      <c r="A784" s="64" t="s">
        <v>4572</v>
      </c>
      <c r="B784" s="66" t="s">
        <v>1167</v>
      </c>
      <c r="D784" s="64" t="s">
        <v>7965</v>
      </c>
      <c r="E784" t="str">
        <f t="shared" si="12"/>
        <v>Andhra</v>
      </c>
    </row>
    <row r="785" spans="1:5" x14ac:dyDescent="0.25">
      <c r="A785" s="64" t="s">
        <v>4573</v>
      </c>
      <c r="B785" s="66" t="s">
        <v>1167</v>
      </c>
      <c r="D785" s="64" t="s">
        <v>7926</v>
      </c>
      <c r="E785" t="str">
        <f t="shared" si="12"/>
        <v>Andhra</v>
      </c>
    </row>
    <row r="786" spans="1:5" x14ac:dyDescent="0.25">
      <c r="A786" s="64" t="s">
        <v>4574</v>
      </c>
      <c r="B786" s="66" t="s">
        <v>1167</v>
      </c>
      <c r="D786" s="64" t="s">
        <v>7927</v>
      </c>
      <c r="E786" t="str">
        <f t="shared" si="12"/>
        <v>Andhra</v>
      </c>
    </row>
    <row r="787" spans="1:5" x14ac:dyDescent="0.25">
      <c r="A787" s="64" t="s">
        <v>4575</v>
      </c>
      <c r="B787" s="66" t="s">
        <v>1167</v>
      </c>
      <c r="D787" s="64" t="s">
        <v>7966</v>
      </c>
      <c r="E787" t="str">
        <f t="shared" si="12"/>
        <v>Andhra</v>
      </c>
    </row>
    <row r="788" spans="1:5" x14ac:dyDescent="0.25">
      <c r="A788" s="64" t="s">
        <v>4575</v>
      </c>
      <c r="B788" s="66" t="s">
        <v>1167</v>
      </c>
      <c r="D788" s="64" t="s">
        <v>7928</v>
      </c>
      <c r="E788" t="str">
        <f t="shared" si="12"/>
        <v>Andhra</v>
      </c>
    </row>
    <row r="789" spans="1:5" x14ac:dyDescent="0.25">
      <c r="A789" s="64" t="s">
        <v>4575</v>
      </c>
      <c r="B789" s="66" t="s">
        <v>1167</v>
      </c>
      <c r="D789" s="64" t="s">
        <v>7967</v>
      </c>
      <c r="E789" t="str">
        <f t="shared" si="12"/>
        <v>Andhra</v>
      </c>
    </row>
    <row r="790" spans="1:5" x14ac:dyDescent="0.25">
      <c r="A790" s="64" t="s">
        <v>4575</v>
      </c>
      <c r="B790" s="66" t="s">
        <v>1167</v>
      </c>
      <c r="D790" s="64" t="s">
        <v>7929</v>
      </c>
      <c r="E790" t="str">
        <f t="shared" si="12"/>
        <v>Andhra</v>
      </c>
    </row>
    <row r="791" spans="1:5" x14ac:dyDescent="0.25">
      <c r="A791" s="64" t="s">
        <v>4576</v>
      </c>
      <c r="B791" s="66" t="s">
        <v>1167</v>
      </c>
      <c r="D791" s="64" t="s">
        <v>7930</v>
      </c>
      <c r="E791" t="str">
        <f t="shared" si="12"/>
        <v>Andhra</v>
      </c>
    </row>
    <row r="792" spans="1:5" x14ac:dyDescent="0.25">
      <c r="A792" s="64" t="s">
        <v>4577</v>
      </c>
      <c r="B792" s="66" t="s">
        <v>1167</v>
      </c>
      <c r="D792" s="64" t="s">
        <v>7931</v>
      </c>
      <c r="E792" t="str">
        <f t="shared" si="12"/>
        <v>Andhra</v>
      </c>
    </row>
    <row r="793" spans="1:5" x14ac:dyDescent="0.25">
      <c r="A793" s="64" t="s">
        <v>4578</v>
      </c>
      <c r="B793" s="66" t="s">
        <v>1167</v>
      </c>
      <c r="D793" s="64" t="s">
        <v>7932</v>
      </c>
      <c r="E793" t="str">
        <f t="shared" si="12"/>
        <v>Andhra</v>
      </c>
    </row>
    <row r="794" spans="1:5" x14ac:dyDescent="0.25">
      <c r="A794" s="64" t="s">
        <v>4579</v>
      </c>
      <c r="B794" s="66" t="s">
        <v>1167</v>
      </c>
      <c r="D794" s="64" t="s">
        <v>7968</v>
      </c>
      <c r="E794" t="str">
        <f t="shared" si="12"/>
        <v>Andhra</v>
      </c>
    </row>
    <row r="795" spans="1:5" x14ac:dyDescent="0.25">
      <c r="A795" s="64" t="s">
        <v>4580</v>
      </c>
      <c r="B795" s="66" t="s">
        <v>1167</v>
      </c>
      <c r="D795" s="64" t="s">
        <v>7969</v>
      </c>
      <c r="E795" t="str">
        <f t="shared" si="12"/>
        <v>Andhra</v>
      </c>
    </row>
    <row r="796" spans="1:5" x14ac:dyDescent="0.25">
      <c r="A796" s="64" t="s">
        <v>4581</v>
      </c>
      <c r="B796" s="66" t="s">
        <v>1167</v>
      </c>
      <c r="D796" s="64" t="s">
        <v>7970</v>
      </c>
      <c r="E796" t="str">
        <f t="shared" si="12"/>
        <v>Andhra</v>
      </c>
    </row>
    <row r="797" spans="1:5" x14ac:dyDescent="0.25">
      <c r="A797" s="64" t="s">
        <v>4582</v>
      </c>
      <c r="B797" s="66" t="s">
        <v>1167</v>
      </c>
      <c r="D797" s="64" t="s">
        <v>7933</v>
      </c>
      <c r="E797" t="str">
        <f t="shared" si="12"/>
        <v>Andhra</v>
      </c>
    </row>
    <row r="798" spans="1:5" x14ac:dyDescent="0.25">
      <c r="A798" s="64" t="s">
        <v>4583</v>
      </c>
      <c r="B798" s="66" t="s">
        <v>1167</v>
      </c>
      <c r="D798" s="64" t="s">
        <v>7934</v>
      </c>
      <c r="E798" t="str">
        <f t="shared" si="12"/>
        <v>Andhra</v>
      </c>
    </row>
    <row r="799" spans="1:5" x14ac:dyDescent="0.25">
      <c r="A799" s="64" t="s">
        <v>4584</v>
      </c>
      <c r="B799" s="66" t="s">
        <v>1167</v>
      </c>
      <c r="D799" s="64" t="s">
        <v>7935</v>
      </c>
      <c r="E799" t="str">
        <f t="shared" si="12"/>
        <v>Andhra</v>
      </c>
    </row>
    <row r="800" spans="1:5" x14ac:dyDescent="0.25">
      <c r="A800" s="64" t="s">
        <v>4585</v>
      </c>
      <c r="B800" s="66" t="s">
        <v>1167</v>
      </c>
      <c r="D800" s="64" t="s">
        <v>7936</v>
      </c>
      <c r="E800" t="str">
        <f t="shared" si="12"/>
        <v>Andhra</v>
      </c>
    </row>
    <row r="801" spans="1:5" x14ac:dyDescent="0.25">
      <c r="A801" s="64" t="s">
        <v>4586</v>
      </c>
      <c r="B801" s="66" t="s">
        <v>1167</v>
      </c>
      <c r="D801" s="64" t="s">
        <v>7971</v>
      </c>
      <c r="E801" t="str">
        <f t="shared" si="12"/>
        <v>Andhra</v>
      </c>
    </row>
    <row r="802" spans="1:5" x14ac:dyDescent="0.25">
      <c r="A802" s="64" t="s">
        <v>4586</v>
      </c>
      <c r="B802" s="66" t="s">
        <v>1167</v>
      </c>
      <c r="D802" s="64" t="s">
        <v>7972</v>
      </c>
      <c r="E802" t="str">
        <f t="shared" si="12"/>
        <v>Andhra</v>
      </c>
    </row>
    <row r="803" spans="1:5" x14ac:dyDescent="0.25">
      <c r="A803" s="64" t="s">
        <v>4586</v>
      </c>
      <c r="B803" s="66" t="s">
        <v>1167</v>
      </c>
      <c r="D803" s="64" t="s">
        <v>7973</v>
      </c>
      <c r="E803" t="str">
        <f t="shared" si="12"/>
        <v>Andhra</v>
      </c>
    </row>
    <row r="804" spans="1:5" x14ac:dyDescent="0.25">
      <c r="A804" s="64" t="s">
        <v>4587</v>
      </c>
      <c r="B804" s="66" t="s">
        <v>1167</v>
      </c>
      <c r="D804" s="64" t="s">
        <v>7974</v>
      </c>
      <c r="E804" t="str">
        <f t="shared" si="12"/>
        <v>Andhra</v>
      </c>
    </row>
    <row r="805" spans="1:5" x14ac:dyDescent="0.25">
      <c r="A805" s="64" t="s">
        <v>4588</v>
      </c>
      <c r="B805" s="66" t="s">
        <v>1167</v>
      </c>
      <c r="D805" s="64" t="s">
        <v>7937</v>
      </c>
      <c r="E805" t="str">
        <f t="shared" si="12"/>
        <v>Andhra</v>
      </c>
    </row>
    <row r="806" spans="1:5" x14ac:dyDescent="0.25">
      <c r="A806" s="64" t="s">
        <v>4587</v>
      </c>
      <c r="B806" s="66" t="s">
        <v>1167</v>
      </c>
      <c r="D806" s="64" t="s">
        <v>7975</v>
      </c>
      <c r="E806" t="str">
        <f t="shared" si="12"/>
        <v>Andhra</v>
      </c>
    </row>
    <row r="807" spans="1:5" x14ac:dyDescent="0.25">
      <c r="A807" s="64" t="s">
        <v>4588</v>
      </c>
      <c r="B807" s="66" t="s">
        <v>1167</v>
      </c>
      <c r="D807" s="64" t="s">
        <v>7938</v>
      </c>
      <c r="E807" t="str">
        <f t="shared" si="12"/>
        <v>Andhra</v>
      </c>
    </row>
    <row r="808" spans="1:5" x14ac:dyDescent="0.25">
      <c r="A808" s="64" t="s">
        <v>4587</v>
      </c>
      <c r="B808" s="66" t="s">
        <v>1167</v>
      </c>
      <c r="D808" s="80" t="s">
        <v>7939</v>
      </c>
      <c r="E808" t="str">
        <f t="shared" si="12"/>
        <v>Andhra</v>
      </c>
    </row>
    <row r="809" spans="1:5" x14ac:dyDescent="0.25">
      <c r="A809" s="64" t="s">
        <v>4588</v>
      </c>
      <c r="B809" s="66" t="s">
        <v>1167</v>
      </c>
    </row>
    <row r="810" spans="1:5" x14ac:dyDescent="0.25">
      <c r="A810" s="64" t="s">
        <v>4587</v>
      </c>
      <c r="B810" s="66" t="s">
        <v>1167</v>
      </c>
    </row>
    <row r="811" spans="1:5" x14ac:dyDescent="0.25">
      <c r="A811" s="64" t="s">
        <v>4588</v>
      </c>
      <c r="B811" s="66" t="s">
        <v>1167</v>
      </c>
    </row>
    <row r="812" spans="1:5" x14ac:dyDescent="0.25">
      <c r="A812" s="64" t="s">
        <v>4589</v>
      </c>
      <c r="B812" s="66" t="s">
        <v>1167</v>
      </c>
    </row>
    <row r="813" spans="1:5" x14ac:dyDescent="0.25">
      <c r="A813" s="64" t="s">
        <v>4590</v>
      </c>
      <c r="B813" s="66" t="s">
        <v>1167</v>
      </c>
    </row>
    <row r="814" spans="1:5" x14ac:dyDescent="0.25">
      <c r="A814" s="64" t="s">
        <v>4591</v>
      </c>
      <c r="B814" s="66" t="s">
        <v>1167</v>
      </c>
    </row>
    <row r="815" spans="1:5" x14ac:dyDescent="0.25">
      <c r="A815" s="64" t="s">
        <v>4592</v>
      </c>
      <c r="B815" s="66" t="s">
        <v>1167</v>
      </c>
    </row>
    <row r="816" spans="1:5" x14ac:dyDescent="0.25">
      <c r="A816" s="64" t="s">
        <v>4593</v>
      </c>
      <c r="B816" s="66" t="s">
        <v>1167</v>
      </c>
    </row>
    <row r="817" spans="1:2" x14ac:dyDescent="0.25">
      <c r="A817" s="64" t="s">
        <v>4593</v>
      </c>
      <c r="B817" s="66" t="s">
        <v>1167</v>
      </c>
    </row>
    <row r="818" spans="1:2" x14ac:dyDescent="0.25">
      <c r="A818" s="64" t="s">
        <v>4593</v>
      </c>
      <c r="B818" s="66" t="s">
        <v>1167</v>
      </c>
    </row>
    <row r="819" spans="1:2" x14ac:dyDescent="0.25">
      <c r="A819" s="64" t="s">
        <v>4593</v>
      </c>
      <c r="B819" s="66" t="s">
        <v>1167</v>
      </c>
    </row>
    <row r="820" spans="1:2" x14ac:dyDescent="0.25">
      <c r="A820" s="64" t="s">
        <v>4593</v>
      </c>
      <c r="B820" s="66" t="s">
        <v>1167</v>
      </c>
    </row>
    <row r="821" spans="1:2" x14ac:dyDescent="0.25">
      <c r="A821" s="64" t="s">
        <v>4593</v>
      </c>
      <c r="B821" s="66" t="s">
        <v>1167</v>
      </c>
    </row>
    <row r="822" spans="1:2" x14ac:dyDescent="0.25">
      <c r="A822" s="64" t="s">
        <v>4593</v>
      </c>
      <c r="B822" s="66" t="s">
        <v>1167</v>
      </c>
    </row>
    <row r="823" spans="1:2" x14ac:dyDescent="0.25">
      <c r="A823" s="64" t="s">
        <v>4594</v>
      </c>
      <c r="B823" s="66" t="s">
        <v>1167</v>
      </c>
    </row>
    <row r="824" spans="1:2" x14ac:dyDescent="0.25">
      <c r="A824" s="64" t="s">
        <v>4595</v>
      </c>
      <c r="B824" s="66" t="s">
        <v>1167</v>
      </c>
    </row>
    <row r="825" spans="1:2" x14ac:dyDescent="0.25">
      <c r="A825" s="64" t="s">
        <v>4595</v>
      </c>
      <c r="B825" s="66" t="s">
        <v>1167</v>
      </c>
    </row>
    <row r="826" spans="1:2" x14ac:dyDescent="0.25">
      <c r="A826" s="64" t="s">
        <v>4596</v>
      </c>
      <c r="B826" s="66" t="s">
        <v>1167</v>
      </c>
    </row>
    <row r="827" spans="1:2" x14ac:dyDescent="0.25">
      <c r="A827" s="64" t="s">
        <v>4596</v>
      </c>
      <c r="B827" s="66" t="s">
        <v>1167</v>
      </c>
    </row>
    <row r="828" spans="1:2" x14ac:dyDescent="0.25">
      <c r="A828" s="64" t="s">
        <v>4597</v>
      </c>
      <c r="B828" s="66" t="s">
        <v>1167</v>
      </c>
    </row>
    <row r="829" spans="1:2" x14ac:dyDescent="0.25">
      <c r="A829" s="64" t="s">
        <v>4598</v>
      </c>
      <c r="B829" s="66" t="s">
        <v>1167</v>
      </c>
    </row>
    <row r="830" spans="1:2" x14ac:dyDescent="0.25">
      <c r="A830" s="64" t="s">
        <v>4599</v>
      </c>
      <c r="B830" s="66" t="s">
        <v>1167</v>
      </c>
    </row>
    <row r="831" spans="1:2" x14ac:dyDescent="0.25">
      <c r="A831" s="64" t="s">
        <v>4600</v>
      </c>
      <c r="B831" s="66" t="s">
        <v>1167</v>
      </c>
    </row>
    <row r="832" spans="1:2" x14ac:dyDescent="0.25">
      <c r="A832" s="64" t="s">
        <v>4601</v>
      </c>
      <c r="B832" s="66" t="s">
        <v>1167</v>
      </c>
    </row>
    <row r="833" spans="1:2" x14ac:dyDescent="0.25">
      <c r="A833" s="64" t="s">
        <v>4601</v>
      </c>
      <c r="B833" s="66" t="s">
        <v>1167</v>
      </c>
    </row>
    <row r="834" spans="1:2" x14ac:dyDescent="0.25">
      <c r="A834" s="64" t="s">
        <v>4602</v>
      </c>
      <c r="B834" s="66" t="s">
        <v>1167</v>
      </c>
    </row>
    <row r="835" spans="1:2" x14ac:dyDescent="0.25">
      <c r="A835" s="64" t="s">
        <v>4602</v>
      </c>
      <c r="B835" s="66" t="s">
        <v>1167</v>
      </c>
    </row>
    <row r="836" spans="1:2" x14ac:dyDescent="0.25">
      <c r="A836" s="64" t="s">
        <v>4602</v>
      </c>
      <c r="B836" s="66" t="s">
        <v>1167</v>
      </c>
    </row>
    <row r="837" spans="1:2" x14ac:dyDescent="0.25">
      <c r="A837" s="64" t="s">
        <v>4603</v>
      </c>
      <c r="B837" s="66" t="s">
        <v>1167</v>
      </c>
    </row>
    <row r="838" spans="1:2" x14ac:dyDescent="0.25">
      <c r="A838" s="64" t="s">
        <v>4604</v>
      </c>
      <c r="B838" s="66" t="s">
        <v>1167</v>
      </c>
    </row>
    <row r="839" spans="1:2" x14ac:dyDescent="0.25">
      <c r="A839" s="80" t="s">
        <v>4605</v>
      </c>
      <c r="B839" s="66" t="s">
        <v>1167</v>
      </c>
    </row>
    <row r="840" spans="1:2" x14ac:dyDescent="0.25">
      <c r="A840" s="80" t="s">
        <v>497</v>
      </c>
      <c r="B840" s="81" t="s">
        <v>484</v>
      </c>
    </row>
    <row r="841" spans="1:2" x14ac:dyDescent="0.25">
      <c r="A841" s="64" t="s">
        <v>7794</v>
      </c>
      <c r="B841" s="81" t="s">
        <v>484</v>
      </c>
    </row>
    <row r="842" spans="1:2" x14ac:dyDescent="0.25">
      <c r="A842" s="64" t="s">
        <v>7794</v>
      </c>
      <c r="B842" s="81" t="s">
        <v>484</v>
      </c>
    </row>
    <row r="843" spans="1:2" x14ac:dyDescent="0.25">
      <c r="A843" s="64" t="s">
        <v>7795</v>
      </c>
      <c r="B843" s="81" t="s">
        <v>484</v>
      </c>
    </row>
    <row r="844" spans="1:2" x14ac:dyDescent="0.25">
      <c r="A844" s="80" t="s">
        <v>7796</v>
      </c>
      <c r="B844" s="81" t="s">
        <v>484</v>
      </c>
    </row>
    <row r="845" spans="1:2" x14ac:dyDescent="0.25">
      <c r="A845" s="64" t="s">
        <v>7870</v>
      </c>
      <c r="B845" s="81" t="s">
        <v>484</v>
      </c>
    </row>
    <row r="846" spans="1:2" x14ac:dyDescent="0.25">
      <c r="A846" s="80" t="s">
        <v>7870</v>
      </c>
      <c r="B846" s="81" t="s">
        <v>484</v>
      </c>
    </row>
    <row r="847" spans="1:2" x14ac:dyDescent="0.25">
      <c r="A847" s="64" t="s">
        <v>7895</v>
      </c>
      <c r="B847" s="66" t="s">
        <v>460</v>
      </c>
    </row>
    <row r="848" spans="1:2" x14ac:dyDescent="0.25">
      <c r="A848" s="64" t="s">
        <v>7896</v>
      </c>
      <c r="B848" s="66" t="s">
        <v>460</v>
      </c>
    </row>
    <row r="849" spans="1:2" x14ac:dyDescent="0.25">
      <c r="A849" s="64" t="s">
        <v>7896</v>
      </c>
      <c r="B849" s="66" t="s">
        <v>460</v>
      </c>
    </row>
    <row r="850" spans="1:2" x14ac:dyDescent="0.25">
      <c r="A850" s="64" t="s">
        <v>7897</v>
      </c>
      <c r="B850" s="66" t="s">
        <v>460</v>
      </c>
    </row>
    <row r="851" spans="1:2" x14ac:dyDescent="0.25">
      <c r="A851" s="64" t="s">
        <v>7897</v>
      </c>
      <c r="B851" s="66" t="s">
        <v>460</v>
      </c>
    </row>
    <row r="852" spans="1:2" x14ac:dyDescent="0.25">
      <c r="A852" s="64" t="s">
        <v>7897</v>
      </c>
      <c r="B852" s="66" t="s">
        <v>460</v>
      </c>
    </row>
    <row r="853" spans="1:2" x14ac:dyDescent="0.25">
      <c r="A853" s="64" t="s">
        <v>7897</v>
      </c>
      <c r="B853" s="66" t="s">
        <v>460</v>
      </c>
    </row>
    <row r="854" spans="1:2" x14ac:dyDescent="0.25">
      <c r="A854" s="64" t="s">
        <v>7897</v>
      </c>
      <c r="B854" s="66" t="s">
        <v>460</v>
      </c>
    </row>
    <row r="855" spans="1:2" x14ac:dyDescent="0.25">
      <c r="A855" s="64" t="s">
        <v>7898</v>
      </c>
      <c r="B855" s="66" t="s">
        <v>460</v>
      </c>
    </row>
    <row r="856" spans="1:2" x14ac:dyDescent="0.25">
      <c r="A856" s="64" t="s">
        <v>7899</v>
      </c>
      <c r="B856" s="66" t="s">
        <v>460</v>
      </c>
    </row>
    <row r="857" spans="1:2" x14ac:dyDescent="0.25">
      <c r="A857" s="64" t="s">
        <v>7900</v>
      </c>
      <c r="B857" s="66" t="s">
        <v>460</v>
      </c>
    </row>
    <row r="858" spans="1:2" x14ac:dyDescent="0.25">
      <c r="A858" s="64" t="s">
        <v>7900</v>
      </c>
      <c r="B858" s="66" t="s">
        <v>460</v>
      </c>
    </row>
    <row r="859" spans="1:2" x14ac:dyDescent="0.25">
      <c r="A859" s="64" t="s">
        <v>7901</v>
      </c>
      <c r="B859" s="66" t="s">
        <v>460</v>
      </c>
    </row>
    <row r="860" spans="1:2" x14ac:dyDescent="0.25">
      <c r="A860" s="64" t="s">
        <v>7902</v>
      </c>
      <c r="B860" s="66" t="s">
        <v>460</v>
      </c>
    </row>
    <row r="861" spans="1:2" x14ac:dyDescent="0.25">
      <c r="A861" s="64" t="s">
        <v>7902</v>
      </c>
      <c r="B861" s="66" t="s">
        <v>460</v>
      </c>
    </row>
    <row r="862" spans="1:2" x14ac:dyDescent="0.25">
      <c r="A862" s="64" t="s">
        <v>7903</v>
      </c>
      <c r="B862" s="66" t="s">
        <v>460</v>
      </c>
    </row>
    <row r="863" spans="1:2" x14ac:dyDescent="0.25">
      <c r="A863" s="64" t="s">
        <v>7903</v>
      </c>
      <c r="B863" s="66" t="s">
        <v>460</v>
      </c>
    </row>
    <row r="864" spans="1:2" x14ac:dyDescent="0.25">
      <c r="A864" s="64" t="s">
        <v>7903</v>
      </c>
      <c r="B864" s="66" t="s">
        <v>460</v>
      </c>
    </row>
    <row r="865" spans="1:2" x14ac:dyDescent="0.25">
      <c r="A865" s="64" t="s">
        <v>7904</v>
      </c>
      <c r="B865" s="66" t="s">
        <v>460</v>
      </c>
    </row>
    <row r="866" spans="1:2" x14ac:dyDescent="0.25">
      <c r="A866" s="64" t="s">
        <v>7905</v>
      </c>
      <c r="B866" s="66" t="s">
        <v>460</v>
      </c>
    </row>
    <row r="867" spans="1:2" x14ac:dyDescent="0.25">
      <c r="A867" s="64" t="s">
        <v>7906</v>
      </c>
      <c r="B867" s="66" t="s">
        <v>460</v>
      </c>
    </row>
    <row r="868" spans="1:2" x14ac:dyDescent="0.25">
      <c r="A868" s="64" t="s">
        <v>7906</v>
      </c>
      <c r="B868" s="66" t="s">
        <v>460</v>
      </c>
    </row>
    <row r="869" spans="1:2" x14ac:dyDescent="0.25">
      <c r="A869" s="64" t="s">
        <v>7907</v>
      </c>
      <c r="B869" s="66" t="s">
        <v>460</v>
      </c>
    </row>
    <row r="870" spans="1:2" x14ac:dyDescent="0.25">
      <c r="A870" s="64" t="s">
        <v>7908</v>
      </c>
      <c r="B870" s="66" t="s">
        <v>460</v>
      </c>
    </row>
    <row r="871" spans="1:2" x14ac:dyDescent="0.25">
      <c r="A871" s="64" t="s">
        <v>7909</v>
      </c>
      <c r="B871" s="66" t="s">
        <v>460</v>
      </c>
    </row>
    <row r="872" spans="1:2" x14ac:dyDescent="0.25">
      <c r="A872" s="64" t="s">
        <v>7909</v>
      </c>
      <c r="B872" s="66" t="s">
        <v>460</v>
      </c>
    </row>
    <row r="873" spans="1:2" x14ac:dyDescent="0.25">
      <c r="A873" s="64" t="s">
        <v>7909</v>
      </c>
      <c r="B873" s="66" t="s">
        <v>460</v>
      </c>
    </row>
    <row r="874" spans="1:2" x14ac:dyDescent="0.25">
      <c r="A874" s="64" t="s">
        <v>7909</v>
      </c>
      <c r="B874" s="66" t="s">
        <v>460</v>
      </c>
    </row>
    <row r="875" spans="1:2" x14ac:dyDescent="0.25">
      <c r="A875" s="64" t="s">
        <v>7909</v>
      </c>
      <c r="B875" s="66" t="s">
        <v>460</v>
      </c>
    </row>
    <row r="876" spans="1:2" x14ac:dyDescent="0.25">
      <c r="A876" s="64" t="s">
        <v>7909</v>
      </c>
      <c r="B876" s="66" t="s">
        <v>460</v>
      </c>
    </row>
    <row r="877" spans="1:2" x14ac:dyDescent="0.25">
      <c r="A877" s="64" t="s">
        <v>7910</v>
      </c>
      <c r="B877" s="66" t="s">
        <v>460</v>
      </c>
    </row>
    <row r="878" spans="1:2" x14ac:dyDescent="0.25">
      <c r="A878" s="64" t="s">
        <v>7910</v>
      </c>
      <c r="B878" s="66" t="s">
        <v>460</v>
      </c>
    </row>
    <row r="879" spans="1:2" x14ac:dyDescent="0.25">
      <c r="A879" s="64" t="s">
        <v>7911</v>
      </c>
      <c r="B879" s="66" t="s">
        <v>460</v>
      </c>
    </row>
    <row r="880" spans="1:2" x14ac:dyDescent="0.25">
      <c r="A880" s="64" t="s">
        <v>7911</v>
      </c>
      <c r="B880" s="66" t="s">
        <v>460</v>
      </c>
    </row>
    <row r="881" spans="1:2" x14ac:dyDescent="0.25">
      <c r="A881" s="64" t="s">
        <v>7912</v>
      </c>
      <c r="B881" s="66" t="s">
        <v>460</v>
      </c>
    </row>
    <row r="882" spans="1:2" x14ac:dyDescent="0.25">
      <c r="A882" s="64" t="s">
        <v>7912</v>
      </c>
      <c r="B882" s="66" t="s">
        <v>460</v>
      </c>
    </row>
    <row r="883" spans="1:2" x14ac:dyDescent="0.25">
      <c r="A883" s="64" t="s">
        <v>7912</v>
      </c>
      <c r="B883" s="66" t="s">
        <v>460</v>
      </c>
    </row>
    <row r="884" spans="1:2" x14ac:dyDescent="0.25">
      <c r="A884" s="64" t="s">
        <v>7913</v>
      </c>
      <c r="B884" s="66" t="s">
        <v>460</v>
      </c>
    </row>
    <row r="885" spans="1:2" x14ac:dyDescent="0.25">
      <c r="A885" s="64" t="s">
        <v>7913</v>
      </c>
      <c r="B885" s="66" t="s">
        <v>460</v>
      </c>
    </row>
    <row r="886" spans="1:2" x14ac:dyDescent="0.25">
      <c r="A886" s="64" t="s">
        <v>7914</v>
      </c>
      <c r="B886" s="66" t="s">
        <v>460</v>
      </c>
    </row>
    <row r="887" spans="1:2" x14ac:dyDescent="0.25">
      <c r="A887" s="64" t="s">
        <v>7914</v>
      </c>
      <c r="B887" s="66" t="s">
        <v>460</v>
      </c>
    </row>
    <row r="888" spans="1:2" x14ac:dyDescent="0.25">
      <c r="A888" s="64" t="s">
        <v>7913</v>
      </c>
      <c r="B888" s="66" t="s">
        <v>460</v>
      </c>
    </row>
    <row r="889" spans="1:2" x14ac:dyDescent="0.25">
      <c r="A889" s="64" t="s">
        <v>7913</v>
      </c>
      <c r="B889" s="66" t="s">
        <v>460</v>
      </c>
    </row>
    <row r="890" spans="1:2" x14ac:dyDescent="0.25">
      <c r="A890" s="64" t="s">
        <v>7913</v>
      </c>
      <c r="B890" s="66" t="s">
        <v>460</v>
      </c>
    </row>
    <row r="891" spans="1:2" x14ac:dyDescent="0.25">
      <c r="A891" s="64" t="s">
        <v>7915</v>
      </c>
      <c r="B891" s="66" t="s">
        <v>460</v>
      </c>
    </row>
    <row r="892" spans="1:2" x14ac:dyDescent="0.25">
      <c r="A892" s="64" t="s">
        <v>7915</v>
      </c>
      <c r="B892" s="66" t="s">
        <v>460</v>
      </c>
    </row>
    <row r="893" spans="1:2" x14ac:dyDescent="0.25">
      <c r="A893" s="64" t="s">
        <v>7916</v>
      </c>
      <c r="B893" s="66" t="s">
        <v>460</v>
      </c>
    </row>
    <row r="894" spans="1:2" x14ac:dyDescent="0.25">
      <c r="A894" s="64" t="s">
        <v>7917</v>
      </c>
      <c r="B894" s="66" t="s">
        <v>460</v>
      </c>
    </row>
    <row r="895" spans="1:2" x14ac:dyDescent="0.25">
      <c r="A895" s="64" t="s">
        <v>7918</v>
      </c>
      <c r="B895" s="66" t="s">
        <v>460</v>
      </c>
    </row>
    <row r="896" spans="1:2" x14ac:dyDescent="0.25">
      <c r="A896" s="64" t="s">
        <v>7918</v>
      </c>
      <c r="B896" s="66" t="s">
        <v>460</v>
      </c>
    </row>
    <row r="897" spans="1:2" x14ac:dyDescent="0.25">
      <c r="A897" s="64" t="s">
        <v>7919</v>
      </c>
      <c r="B897" s="66" t="s">
        <v>460</v>
      </c>
    </row>
    <row r="898" spans="1:2" x14ac:dyDescent="0.25">
      <c r="A898" s="64" t="s">
        <v>7919</v>
      </c>
      <c r="B898" s="66" t="s">
        <v>460</v>
      </c>
    </row>
    <row r="899" spans="1:2" x14ac:dyDescent="0.25">
      <c r="A899" s="64" t="s">
        <v>7920</v>
      </c>
      <c r="B899" s="66" t="s">
        <v>460</v>
      </c>
    </row>
    <row r="900" spans="1:2" x14ac:dyDescent="0.25">
      <c r="A900" s="64" t="s">
        <v>7920</v>
      </c>
      <c r="B900" s="66" t="s">
        <v>460</v>
      </c>
    </row>
    <row r="901" spans="1:2" x14ac:dyDescent="0.25">
      <c r="A901" s="64" t="s">
        <v>7920</v>
      </c>
      <c r="B901" s="66" t="s">
        <v>460</v>
      </c>
    </row>
    <row r="902" spans="1:2" x14ac:dyDescent="0.25">
      <c r="A902" s="64" t="s">
        <v>7920</v>
      </c>
      <c r="B902" s="66" t="s">
        <v>460</v>
      </c>
    </row>
    <row r="903" spans="1:2" x14ac:dyDescent="0.25">
      <c r="A903" s="64" t="s">
        <v>7920</v>
      </c>
      <c r="B903" s="66" t="s">
        <v>460</v>
      </c>
    </row>
    <row r="904" spans="1:2" x14ac:dyDescent="0.25">
      <c r="A904" s="64" t="s">
        <v>7921</v>
      </c>
      <c r="B904" s="66" t="s">
        <v>460</v>
      </c>
    </row>
    <row r="905" spans="1:2" x14ac:dyDescent="0.25">
      <c r="A905" s="64" t="s">
        <v>7922</v>
      </c>
      <c r="B905" s="66" t="s">
        <v>460</v>
      </c>
    </row>
    <row r="906" spans="1:2" x14ac:dyDescent="0.25">
      <c r="A906" s="64" t="s">
        <v>7923</v>
      </c>
      <c r="B906" s="66" t="s">
        <v>460</v>
      </c>
    </row>
    <row r="907" spans="1:2" x14ac:dyDescent="0.25">
      <c r="A907" s="64" t="s">
        <v>7924</v>
      </c>
      <c r="B907" s="66" t="s">
        <v>460</v>
      </c>
    </row>
    <row r="908" spans="1:2" x14ac:dyDescent="0.25">
      <c r="A908" s="64" t="s">
        <v>7924</v>
      </c>
      <c r="B908" s="66" t="s">
        <v>460</v>
      </c>
    </row>
    <row r="909" spans="1:2" x14ac:dyDescent="0.25">
      <c r="A909" s="64" t="s">
        <v>7924</v>
      </c>
      <c r="B909" s="66" t="s">
        <v>460</v>
      </c>
    </row>
    <row r="910" spans="1:2" x14ac:dyDescent="0.25">
      <c r="A910" s="64" t="s">
        <v>7925</v>
      </c>
      <c r="B910" s="66" t="s">
        <v>460</v>
      </c>
    </row>
    <row r="911" spans="1:2" x14ac:dyDescent="0.25">
      <c r="A911" s="64" t="s">
        <v>7926</v>
      </c>
      <c r="B911" s="66" t="s">
        <v>460</v>
      </c>
    </row>
    <row r="912" spans="1:2" x14ac:dyDescent="0.25">
      <c r="A912" s="64" t="s">
        <v>7927</v>
      </c>
      <c r="B912" s="66" t="s">
        <v>460</v>
      </c>
    </row>
    <row r="913" spans="1:2" x14ac:dyDescent="0.25">
      <c r="A913" s="64" t="s">
        <v>7928</v>
      </c>
      <c r="B913" s="66" t="s">
        <v>460</v>
      </c>
    </row>
    <row r="914" spans="1:2" x14ac:dyDescent="0.25">
      <c r="A914" s="64" t="s">
        <v>7929</v>
      </c>
      <c r="B914" s="66" t="s">
        <v>460</v>
      </c>
    </row>
    <row r="915" spans="1:2" x14ac:dyDescent="0.25">
      <c r="A915" s="64" t="s">
        <v>7930</v>
      </c>
      <c r="B915" s="66" t="s">
        <v>460</v>
      </c>
    </row>
    <row r="916" spans="1:2" x14ac:dyDescent="0.25">
      <c r="A916" s="64" t="s">
        <v>7931</v>
      </c>
      <c r="B916" s="66" t="s">
        <v>460</v>
      </c>
    </row>
    <row r="917" spans="1:2" x14ac:dyDescent="0.25">
      <c r="A917" s="64" t="s">
        <v>7932</v>
      </c>
      <c r="B917" s="66" t="s">
        <v>460</v>
      </c>
    </row>
    <row r="918" spans="1:2" x14ac:dyDescent="0.25">
      <c r="A918" s="64" t="s">
        <v>7928</v>
      </c>
      <c r="B918" s="66" t="s">
        <v>460</v>
      </c>
    </row>
    <row r="919" spans="1:2" x14ac:dyDescent="0.25">
      <c r="A919" s="64" t="s">
        <v>7929</v>
      </c>
      <c r="B919" s="66" t="s">
        <v>460</v>
      </c>
    </row>
    <row r="920" spans="1:2" x14ac:dyDescent="0.25">
      <c r="A920" s="64" t="s">
        <v>7930</v>
      </c>
      <c r="B920" s="66" t="s">
        <v>460</v>
      </c>
    </row>
    <row r="921" spans="1:2" x14ac:dyDescent="0.25">
      <c r="A921" s="64" t="s">
        <v>7931</v>
      </c>
      <c r="B921" s="66" t="s">
        <v>460</v>
      </c>
    </row>
    <row r="922" spans="1:2" x14ac:dyDescent="0.25">
      <c r="A922" s="64" t="s">
        <v>7932</v>
      </c>
      <c r="B922" s="66" t="s">
        <v>460</v>
      </c>
    </row>
    <row r="923" spans="1:2" x14ac:dyDescent="0.25">
      <c r="A923" s="64" t="s">
        <v>7928</v>
      </c>
      <c r="B923" s="66" t="s">
        <v>460</v>
      </c>
    </row>
    <row r="924" spans="1:2" x14ac:dyDescent="0.25">
      <c r="A924" s="64" t="s">
        <v>7929</v>
      </c>
      <c r="B924" s="66" t="s">
        <v>460</v>
      </c>
    </row>
    <row r="925" spans="1:2" x14ac:dyDescent="0.25">
      <c r="A925" s="64" t="s">
        <v>7930</v>
      </c>
      <c r="B925" s="66" t="s">
        <v>460</v>
      </c>
    </row>
    <row r="926" spans="1:2" x14ac:dyDescent="0.25">
      <c r="A926" s="64" t="s">
        <v>7930</v>
      </c>
      <c r="B926" s="66" t="s">
        <v>460</v>
      </c>
    </row>
    <row r="927" spans="1:2" x14ac:dyDescent="0.25">
      <c r="A927" s="64" t="s">
        <v>7930</v>
      </c>
      <c r="B927" s="66" t="s">
        <v>460</v>
      </c>
    </row>
    <row r="928" spans="1:2" x14ac:dyDescent="0.25">
      <c r="A928" s="64" t="s">
        <v>7930</v>
      </c>
      <c r="B928" s="66" t="s">
        <v>460</v>
      </c>
    </row>
    <row r="929" spans="1:2" x14ac:dyDescent="0.25">
      <c r="A929" s="64" t="s">
        <v>7930</v>
      </c>
      <c r="B929" s="66" t="s">
        <v>460</v>
      </c>
    </row>
    <row r="930" spans="1:2" x14ac:dyDescent="0.25">
      <c r="A930" s="64" t="s">
        <v>7930</v>
      </c>
      <c r="B930" s="66" t="s">
        <v>460</v>
      </c>
    </row>
    <row r="931" spans="1:2" x14ac:dyDescent="0.25">
      <c r="A931" s="64" t="s">
        <v>7931</v>
      </c>
      <c r="B931" s="66" t="s">
        <v>460</v>
      </c>
    </row>
    <row r="932" spans="1:2" x14ac:dyDescent="0.25">
      <c r="A932" s="64" t="s">
        <v>7932</v>
      </c>
      <c r="B932" s="66" t="s">
        <v>460</v>
      </c>
    </row>
    <row r="933" spans="1:2" x14ac:dyDescent="0.25">
      <c r="A933" s="64" t="s">
        <v>7928</v>
      </c>
      <c r="B933" s="66" t="s">
        <v>460</v>
      </c>
    </row>
    <row r="934" spans="1:2" x14ac:dyDescent="0.25">
      <c r="A934" s="64" t="s">
        <v>7929</v>
      </c>
      <c r="B934" s="66" t="s">
        <v>460</v>
      </c>
    </row>
    <row r="935" spans="1:2" x14ac:dyDescent="0.25">
      <c r="A935" s="64" t="s">
        <v>7931</v>
      </c>
      <c r="B935" s="66" t="s">
        <v>460</v>
      </c>
    </row>
    <row r="936" spans="1:2" x14ac:dyDescent="0.25">
      <c r="A936" s="64" t="s">
        <v>7931</v>
      </c>
      <c r="B936" s="66" t="s">
        <v>460</v>
      </c>
    </row>
    <row r="937" spans="1:2" x14ac:dyDescent="0.25">
      <c r="A937" s="64" t="s">
        <v>7931</v>
      </c>
      <c r="B937" s="66" t="s">
        <v>460</v>
      </c>
    </row>
    <row r="938" spans="1:2" x14ac:dyDescent="0.25">
      <c r="A938" s="64" t="s">
        <v>7931</v>
      </c>
      <c r="B938" s="66" t="s">
        <v>460</v>
      </c>
    </row>
    <row r="939" spans="1:2" x14ac:dyDescent="0.25">
      <c r="A939" s="64" t="s">
        <v>7931</v>
      </c>
      <c r="B939" s="66" t="s">
        <v>460</v>
      </c>
    </row>
    <row r="940" spans="1:2" x14ac:dyDescent="0.25">
      <c r="A940" s="64" t="s">
        <v>7932</v>
      </c>
      <c r="B940" s="66" t="s">
        <v>460</v>
      </c>
    </row>
    <row r="941" spans="1:2" x14ac:dyDescent="0.25">
      <c r="A941" s="64" t="s">
        <v>7928</v>
      </c>
      <c r="B941" s="66" t="s">
        <v>460</v>
      </c>
    </row>
    <row r="942" spans="1:2" x14ac:dyDescent="0.25">
      <c r="A942" s="64" t="s">
        <v>7929</v>
      </c>
      <c r="B942" s="66" t="s">
        <v>460</v>
      </c>
    </row>
    <row r="943" spans="1:2" x14ac:dyDescent="0.25">
      <c r="A943" s="64" t="s">
        <v>7932</v>
      </c>
      <c r="B943" s="66" t="s">
        <v>460</v>
      </c>
    </row>
    <row r="944" spans="1:2" x14ac:dyDescent="0.25">
      <c r="A944" s="64" t="s">
        <v>7928</v>
      </c>
      <c r="B944" s="66" t="s">
        <v>460</v>
      </c>
    </row>
    <row r="945" spans="1:2" x14ac:dyDescent="0.25">
      <c r="A945" s="64" t="s">
        <v>7929</v>
      </c>
      <c r="B945" s="66" t="s">
        <v>460</v>
      </c>
    </row>
    <row r="946" spans="1:2" x14ac:dyDescent="0.25">
      <c r="A946" s="64" t="s">
        <v>7932</v>
      </c>
      <c r="B946" s="66" t="s">
        <v>460</v>
      </c>
    </row>
    <row r="947" spans="1:2" x14ac:dyDescent="0.25">
      <c r="A947" s="64" t="s">
        <v>7928</v>
      </c>
      <c r="B947" s="66" t="s">
        <v>460</v>
      </c>
    </row>
    <row r="948" spans="1:2" x14ac:dyDescent="0.25">
      <c r="A948" s="64" t="s">
        <v>7929</v>
      </c>
      <c r="B948" s="66" t="s">
        <v>460</v>
      </c>
    </row>
    <row r="949" spans="1:2" x14ac:dyDescent="0.25">
      <c r="A949" s="64" t="s">
        <v>7929</v>
      </c>
      <c r="B949" s="66" t="s">
        <v>460</v>
      </c>
    </row>
    <row r="950" spans="1:2" x14ac:dyDescent="0.25">
      <c r="A950" s="64" t="s">
        <v>7932</v>
      </c>
      <c r="B950" s="66" t="s">
        <v>460</v>
      </c>
    </row>
    <row r="951" spans="1:2" x14ac:dyDescent="0.25">
      <c r="A951" s="64" t="s">
        <v>7928</v>
      </c>
      <c r="B951" s="66" t="s">
        <v>460</v>
      </c>
    </row>
    <row r="952" spans="1:2" x14ac:dyDescent="0.25">
      <c r="A952" s="64" t="s">
        <v>7932</v>
      </c>
      <c r="B952" s="66" t="s">
        <v>460</v>
      </c>
    </row>
    <row r="953" spans="1:2" x14ac:dyDescent="0.25">
      <c r="A953" s="64" t="s">
        <v>7933</v>
      </c>
      <c r="B953" s="66" t="s">
        <v>460</v>
      </c>
    </row>
    <row r="954" spans="1:2" x14ac:dyDescent="0.25">
      <c r="A954" s="64" t="s">
        <v>7933</v>
      </c>
      <c r="B954" s="66" t="s">
        <v>460</v>
      </c>
    </row>
    <row r="955" spans="1:2" x14ac:dyDescent="0.25">
      <c r="A955" s="64" t="s">
        <v>7934</v>
      </c>
      <c r="B955" s="66" t="s">
        <v>460</v>
      </c>
    </row>
    <row r="956" spans="1:2" x14ac:dyDescent="0.25">
      <c r="A956" s="64" t="s">
        <v>7935</v>
      </c>
      <c r="B956" s="66" t="s">
        <v>460</v>
      </c>
    </row>
    <row r="957" spans="1:2" x14ac:dyDescent="0.25">
      <c r="A957" s="64" t="s">
        <v>7936</v>
      </c>
      <c r="B957" s="66" t="s">
        <v>460</v>
      </c>
    </row>
    <row r="958" spans="1:2" x14ac:dyDescent="0.25">
      <c r="A958" s="64" t="s">
        <v>7936</v>
      </c>
      <c r="B958" s="66" t="s">
        <v>460</v>
      </c>
    </row>
    <row r="959" spans="1:2" x14ac:dyDescent="0.25">
      <c r="A959" s="64" t="s">
        <v>7936</v>
      </c>
      <c r="B959" s="66" t="s">
        <v>460</v>
      </c>
    </row>
    <row r="960" spans="1:2" x14ac:dyDescent="0.25">
      <c r="A960" s="64" t="s">
        <v>7936</v>
      </c>
      <c r="B960" s="66" t="s">
        <v>460</v>
      </c>
    </row>
    <row r="961" spans="1:2" x14ac:dyDescent="0.25">
      <c r="A961" s="64" t="s">
        <v>7937</v>
      </c>
      <c r="B961" s="66" t="s">
        <v>460</v>
      </c>
    </row>
    <row r="962" spans="1:2" x14ac:dyDescent="0.25">
      <c r="A962" s="64" t="s">
        <v>226</v>
      </c>
      <c r="B962" s="66" t="s">
        <v>460</v>
      </c>
    </row>
    <row r="963" spans="1:2" x14ac:dyDescent="0.25">
      <c r="A963" s="64" t="s">
        <v>226</v>
      </c>
      <c r="B963" s="66" t="s">
        <v>460</v>
      </c>
    </row>
    <row r="964" spans="1:2" x14ac:dyDescent="0.25">
      <c r="A964" s="64" t="s">
        <v>226</v>
      </c>
      <c r="B964" s="66" t="s">
        <v>460</v>
      </c>
    </row>
    <row r="965" spans="1:2" x14ac:dyDescent="0.25">
      <c r="A965" s="64" t="s">
        <v>2463</v>
      </c>
      <c r="B965" s="66" t="s">
        <v>460</v>
      </c>
    </row>
    <row r="966" spans="1:2" x14ac:dyDescent="0.25">
      <c r="A966" s="64" t="s">
        <v>2463</v>
      </c>
      <c r="B966" s="66" t="s">
        <v>460</v>
      </c>
    </row>
    <row r="967" spans="1:2" x14ac:dyDescent="0.25">
      <c r="A967" s="64" t="s">
        <v>4602</v>
      </c>
      <c r="B967" s="66" t="s">
        <v>460</v>
      </c>
    </row>
    <row r="968" spans="1:2" x14ac:dyDescent="0.25">
      <c r="A968" s="64" t="s">
        <v>7938</v>
      </c>
      <c r="B968" s="66" t="s">
        <v>460</v>
      </c>
    </row>
    <row r="969" spans="1:2" x14ac:dyDescent="0.25">
      <c r="A969" s="80" t="s">
        <v>7939</v>
      </c>
      <c r="B969" s="66" t="s">
        <v>460</v>
      </c>
    </row>
    <row r="970" spans="1:2" x14ac:dyDescent="0.25">
      <c r="A970" s="64" t="s">
        <v>464</v>
      </c>
      <c r="B970" s="66" t="s">
        <v>484</v>
      </c>
    </row>
    <row r="971" spans="1:2" x14ac:dyDescent="0.25">
      <c r="A971" s="64" t="s">
        <v>215</v>
      </c>
      <c r="B971" s="81" t="s">
        <v>460</v>
      </c>
    </row>
    <row r="972" spans="1:2" x14ac:dyDescent="0.25">
      <c r="A972" s="64" t="s">
        <v>216</v>
      </c>
      <c r="B972" s="81" t="s">
        <v>460</v>
      </c>
    </row>
    <row r="973" spans="1:2" x14ac:dyDescent="0.25">
      <c r="A973" s="64" t="s">
        <v>221</v>
      </c>
      <c r="B973" s="81" t="s">
        <v>460</v>
      </c>
    </row>
    <row r="974" spans="1:2" x14ac:dyDescent="0.25">
      <c r="A974" s="64" t="s">
        <v>218</v>
      </c>
      <c r="B974" s="81" t="s">
        <v>460</v>
      </c>
    </row>
    <row r="975" spans="1:2" x14ac:dyDescent="0.25">
      <c r="A975" s="64" t="s">
        <v>219</v>
      </c>
      <c r="B975" s="81" t="s">
        <v>460</v>
      </c>
    </row>
    <row r="976" spans="1:2" x14ac:dyDescent="0.25">
      <c r="A976" s="64" t="s">
        <v>221</v>
      </c>
      <c r="B976" s="81" t="s">
        <v>460</v>
      </c>
    </row>
    <row r="977" spans="1:2" x14ac:dyDescent="0.25">
      <c r="A977" s="64" t="s">
        <v>221</v>
      </c>
      <c r="B977" s="81" t="s">
        <v>460</v>
      </c>
    </row>
    <row r="978" spans="1:2" x14ac:dyDescent="0.25">
      <c r="A978" s="64" t="s">
        <v>221</v>
      </c>
      <c r="B978" s="81" t="s">
        <v>460</v>
      </c>
    </row>
    <row r="979" spans="1:2" x14ac:dyDescent="0.25">
      <c r="A979" s="64" t="s">
        <v>223</v>
      </c>
      <c r="B979" s="81" t="s">
        <v>460</v>
      </c>
    </row>
    <row r="980" spans="1:2" x14ac:dyDescent="0.25">
      <c r="A980" s="64" t="s">
        <v>223</v>
      </c>
      <c r="B980" s="81" t="s">
        <v>460</v>
      </c>
    </row>
    <row r="981" spans="1:2" x14ac:dyDescent="0.25">
      <c r="A981" s="64" t="s">
        <v>229</v>
      </c>
      <c r="B981" s="81" t="s">
        <v>460</v>
      </c>
    </row>
    <row r="982" spans="1:2" x14ac:dyDescent="0.25">
      <c r="A982" s="64" t="s">
        <v>230</v>
      </c>
      <c r="B982" s="81" t="s">
        <v>460</v>
      </c>
    </row>
    <row r="983" spans="1:2" x14ac:dyDescent="0.25">
      <c r="A983" s="80" t="s">
        <v>231</v>
      </c>
      <c r="B983" s="81" t="s">
        <v>460</v>
      </c>
    </row>
    <row r="984" spans="1:2" x14ac:dyDescent="0.25">
      <c r="A984" s="64" t="s">
        <v>227</v>
      </c>
      <c r="B984" s="66" t="s">
        <v>623</v>
      </c>
    </row>
    <row r="985" spans="1:2" x14ac:dyDescent="0.25">
      <c r="A985" s="64" t="s">
        <v>226</v>
      </c>
      <c r="B985" s="66" t="s">
        <v>623</v>
      </c>
    </row>
    <row r="986" spans="1:2" x14ac:dyDescent="0.25">
      <c r="A986" s="64" t="s">
        <v>226</v>
      </c>
      <c r="B986" s="66" t="s">
        <v>623</v>
      </c>
    </row>
    <row r="987" spans="1:2" x14ac:dyDescent="0.25">
      <c r="A987" s="64" t="s">
        <v>490</v>
      </c>
      <c r="B987" s="66" t="s">
        <v>623</v>
      </c>
    </row>
    <row r="988" spans="1:2" x14ac:dyDescent="0.25">
      <c r="A988" s="64" t="s">
        <v>490</v>
      </c>
      <c r="B988" s="66" t="s">
        <v>623</v>
      </c>
    </row>
    <row r="989" spans="1:2" x14ac:dyDescent="0.25">
      <c r="A989" s="64" t="s">
        <v>490</v>
      </c>
      <c r="B989" s="66" t="s">
        <v>623</v>
      </c>
    </row>
    <row r="990" spans="1:2" x14ac:dyDescent="0.25">
      <c r="A990" s="64" t="s">
        <v>490</v>
      </c>
      <c r="B990" s="66" t="s">
        <v>623</v>
      </c>
    </row>
    <row r="991" spans="1:2" x14ac:dyDescent="0.25">
      <c r="A991" s="64" t="s">
        <v>490</v>
      </c>
      <c r="B991" s="66" t="s">
        <v>623</v>
      </c>
    </row>
    <row r="992" spans="1:2" x14ac:dyDescent="0.25">
      <c r="A992" s="64" t="s">
        <v>502</v>
      </c>
      <c r="B992" s="66" t="s">
        <v>623</v>
      </c>
    </row>
    <row r="993" spans="1:2" x14ac:dyDescent="0.25">
      <c r="A993" s="64" t="s">
        <v>227</v>
      </c>
      <c r="B993" s="66" t="s">
        <v>623</v>
      </c>
    </row>
    <row r="994" spans="1:2" x14ac:dyDescent="0.25">
      <c r="A994" s="64" t="s">
        <v>226</v>
      </c>
      <c r="B994" s="66" t="s">
        <v>623</v>
      </c>
    </row>
    <row r="995" spans="1:2" x14ac:dyDescent="0.25">
      <c r="A995" s="64" t="s">
        <v>226</v>
      </c>
      <c r="B995" s="66" t="s">
        <v>623</v>
      </c>
    </row>
    <row r="996" spans="1:2" x14ac:dyDescent="0.25">
      <c r="A996" s="64" t="s">
        <v>496</v>
      </c>
      <c r="B996" s="66" t="s">
        <v>623</v>
      </c>
    </row>
    <row r="997" spans="1:2" x14ac:dyDescent="0.25">
      <c r="A997" s="64" t="s">
        <v>503</v>
      </c>
      <c r="B997" s="66" t="s">
        <v>623</v>
      </c>
    </row>
    <row r="998" spans="1:2" x14ac:dyDescent="0.25">
      <c r="A998" s="64" t="s">
        <v>504</v>
      </c>
      <c r="B998" s="66" t="s">
        <v>623</v>
      </c>
    </row>
    <row r="999" spans="1:2" x14ac:dyDescent="0.25">
      <c r="A999" s="64" t="s">
        <v>505</v>
      </c>
      <c r="B999" s="66" t="s">
        <v>623</v>
      </c>
    </row>
    <row r="1000" spans="1:2" x14ac:dyDescent="0.25">
      <c r="A1000" s="64" t="s">
        <v>227</v>
      </c>
      <c r="B1000" s="66" t="s">
        <v>623</v>
      </c>
    </row>
    <row r="1001" spans="1:2" x14ac:dyDescent="0.25">
      <c r="A1001" s="64" t="s">
        <v>226</v>
      </c>
      <c r="B1001" s="66" t="s">
        <v>623</v>
      </c>
    </row>
    <row r="1002" spans="1:2" x14ac:dyDescent="0.25">
      <c r="A1002" s="64" t="s">
        <v>227</v>
      </c>
      <c r="B1002" s="66" t="s">
        <v>623</v>
      </c>
    </row>
    <row r="1003" spans="1:2" x14ac:dyDescent="0.25">
      <c r="A1003" s="64" t="s">
        <v>227</v>
      </c>
      <c r="B1003" s="66" t="s">
        <v>623</v>
      </c>
    </row>
    <row r="1004" spans="1:2" x14ac:dyDescent="0.25">
      <c r="A1004" s="80" t="s">
        <v>227</v>
      </c>
      <c r="B1004" s="66" t="s">
        <v>623</v>
      </c>
    </row>
    <row r="1005" spans="1:2" x14ac:dyDescent="0.25">
      <c r="A1005" s="64" t="s">
        <v>227</v>
      </c>
      <c r="B1005" s="66" t="s">
        <v>1176</v>
      </c>
    </row>
    <row r="1006" spans="1:2" x14ac:dyDescent="0.25">
      <c r="A1006" s="64" t="s">
        <v>226</v>
      </c>
      <c r="B1006" s="66" t="s">
        <v>1176</v>
      </c>
    </row>
    <row r="1007" spans="1:2" x14ac:dyDescent="0.25">
      <c r="A1007" s="64" t="s">
        <v>226</v>
      </c>
      <c r="B1007" s="66" t="s">
        <v>1176</v>
      </c>
    </row>
    <row r="1008" spans="1:2" x14ac:dyDescent="0.25">
      <c r="A1008" s="64" t="s">
        <v>227</v>
      </c>
      <c r="B1008" s="66" t="s">
        <v>1176</v>
      </c>
    </row>
    <row r="1009" spans="1:2" x14ac:dyDescent="0.25">
      <c r="A1009" s="64" t="s">
        <v>226</v>
      </c>
      <c r="B1009" s="66" t="s">
        <v>1176</v>
      </c>
    </row>
    <row r="1010" spans="1:2" x14ac:dyDescent="0.25">
      <c r="A1010" s="64" t="s">
        <v>226</v>
      </c>
      <c r="B1010" s="66" t="s">
        <v>1176</v>
      </c>
    </row>
    <row r="1011" spans="1:2" x14ac:dyDescent="0.25">
      <c r="A1011" s="64" t="s">
        <v>754</v>
      </c>
      <c r="B1011" s="66" t="s">
        <v>1176</v>
      </c>
    </row>
    <row r="1012" spans="1:2" x14ac:dyDescent="0.25">
      <c r="A1012" s="64" t="s">
        <v>228</v>
      </c>
      <c r="B1012" s="66" t="s">
        <v>1176</v>
      </c>
    </row>
    <row r="1013" spans="1:2" x14ac:dyDescent="0.25">
      <c r="A1013" s="64" t="s">
        <v>719</v>
      </c>
      <c r="B1013" s="66" t="s">
        <v>1176</v>
      </c>
    </row>
    <row r="1014" spans="1:2" x14ac:dyDescent="0.25">
      <c r="A1014" s="64" t="s">
        <v>226</v>
      </c>
      <c r="B1014" s="66" t="s">
        <v>1176</v>
      </c>
    </row>
    <row r="1015" spans="1:2" x14ac:dyDescent="0.25">
      <c r="A1015" s="64" t="s">
        <v>755</v>
      </c>
      <c r="B1015" s="66" t="s">
        <v>1176</v>
      </c>
    </row>
    <row r="1016" spans="1:2" x14ac:dyDescent="0.25">
      <c r="A1016" s="64" t="s">
        <v>756</v>
      </c>
      <c r="B1016" s="66" t="s">
        <v>1176</v>
      </c>
    </row>
    <row r="1017" spans="1:2" x14ac:dyDescent="0.25">
      <c r="A1017" s="64" t="s">
        <v>722</v>
      </c>
      <c r="B1017" s="66" t="s">
        <v>1176</v>
      </c>
    </row>
    <row r="1018" spans="1:2" x14ac:dyDescent="0.25">
      <c r="A1018" s="64" t="s">
        <v>226</v>
      </c>
      <c r="B1018" s="66" t="s">
        <v>1176</v>
      </c>
    </row>
    <row r="1019" spans="1:2" x14ac:dyDescent="0.25">
      <c r="A1019" s="64" t="s">
        <v>757</v>
      </c>
      <c r="B1019" s="66" t="s">
        <v>1176</v>
      </c>
    </row>
    <row r="1020" spans="1:2" x14ac:dyDescent="0.25">
      <c r="A1020" s="64" t="s">
        <v>758</v>
      </c>
      <c r="B1020" s="66" t="s">
        <v>1176</v>
      </c>
    </row>
    <row r="1021" spans="1:2" x14ac:dyDescent="0.25">
      <c r="A1021" s="64" t="s">
        <v>226</v>
      </c>
      <c r="B1021" s="66" t="s">
        <v>1176</v>
      </c>
    </row>
    <row r="1022" spans="1:2" x14ac:dyDescent="0.25">
      <c r="A1022" s="64" t="s">
        <v>727</v>
      </c>
      <c r="B1022" s="66" t="s">
        <v>1176</v>
      </c>
    </row>
    <row r="1023" spans="1:2" x14ac:dyDescent="0.25">
      <c r="A1023" s="64" t="s">
        <v>727</v>
      </c>
      <c r="B1023" s="66" t="s">
        <v>1176</v>
      </c>
    </row>
    <row r="1024" spans="1:2" x14ac:dyDescent="0.25">
      <c r="A1024" s="64" t="s">
        <v>759</v>
      </c>
      <c r="B1024" s="66" t="s">
        <v>1176</v>
      </c>
    </row>
    <row r="1025" spans="1:2" x14ac:dyDescent="0.25">
      <c r="A1025" s="64" t="s">
        <v>226</v>
      </c>
      <c r="B1025" s="66" t="s">
        <v>1176</v>
      </c>
    </row>
    <row r="1026" spans="1:2" x14ac:dyDescent="0.25">
      <c r="A1026" s="64" t="s">
        <v>226</v>
      </c>
      <c r="B1026" s="66" t="s">
        <v>1176</v>
      </c>
    </row>
    <row r="1027" spans="1:2" x14ac:dyDescent="0.25">
      <c r="A1027" s="64" t="s">
        <v>760</v>
      </c>
      <c r="B1027" s="66" t="s">
        <v>1176</v>
      </c>
    </row>
    <row r="1028" spans="1:2" x14ac:dyDescent="0.25">
      <c r="A1028" s="64" t="s">
        <v>760</v>
      </c>
      <c r="B1028" s="66" t="s">
        <v>1176</v>
      </c>
    </row>
    <row r="1029" spans="1:2" x14ac:dyDescent="0.25">
      <c r="A1029" s="64" t="s">
        <v>761</v>
      </c>
      <c r="B1029" s="66" t="s">
        <v>1176</v>
      </c>
    </row>
    <row r="1030" spans="1:2" x14ac:dyDescent="0.25">
      <c r="A1030" s="64" t="s">
        <v>761</v>
      </c>
      <c r="B1030" s="66" t="s">
        <v>1176</v>
      </c>
    </row>
    <row r="1031" spans="1:2" x14ac:dyDescent="0.25">
      <c r="A1031" s="64" t="s">
        <v>762</v>
      </c>
      <c r="B1031" s="66" t="s">
        <v>1176</v>
      </c>
    </row>
    <row r="1032" spans="1:2" x14ac:dyDescent="0.25">
      <c r="A1032" s="64" t="s">
        <v>762</v>
      </c>
      <c r="B1032" s="66" t="s">
        <v>1176</v>
      </c>
    </row>
    <row r="1033" spans="1:2" x14ac:dyDescent="0.25">
      <c r="A1033" s="64" t="s">
        <v>763</v>
      </c>
      <c r="B1033" s="66" t="s">
        <v>1176</v>
      </c>
    </row>
    <row r="1034" spans="1:2" x14ac:dyDescent="0.25">
      <c r="A1034" s="64" t="s">
        <v>763</v>
      </c>
      <c r="B1034" s="66" t="s">
        <v>1176</v>
      </c>
    </row>
    <row r="1035" spans="1:2" x14ac:dyDescent="0.25">
      <c r="A1035" s="64" t="s">
        <v>764</v>
      </c>
      <c r="B1035" s="66" t="s">
        <v>1176</v>
      </c>
    </row>
    <row r="1036" spans="1:2" x14ac:dyDescent="0.25">
      <c r="A1036" s="64" t="s">
        <v>764</v>
      </c>
      <c r="B1036" s="66" t="s">
        <v>1176</v>
      </c>
    </row>
    <row r="1037" spans="1:2" x14ac:dyDescent="0.25">
      <c r="A1037" s="64" t="s">
        <v>765</v>
      </c>
      <c r="B1037" s="66" t="s">
        <v>1176</v>
      </c>
    </row>
    <row r="1038" spans="1:2" x14ac:dyDescent="0.25">
      <c r="A1038" s="64" t="s">
        <v>765</v>
      </c>
      <c r="B1038" s="66" t="s">
        <v>1176</v>
      </c>
    </row>
    <row r="1039" spans="1:2" x14ac:dyDescent="0.25">
      <c r="A1039" s="64" t="s">
        <v>731</v>
      </c>
      <c r="B1039" s="66" t="s">
        <v>1176</v>
      </c>
    </row>
    <row r="1040" spans="1:2" x14ac:dyDescent="0.25">
      <c r="A1040" s="64" t="s">
        <v>730</v>
      </c>
      <c r="B1040" s="66" t="s">
        <v>1176</v>
      </c>
    </row>
    <row r="1041" spans="1:2" x14ac:dyDescent="0.25">
      <c r="A1041" s="64" t="s">
        <v>732</v>
      </c>
      <c r="B1041" s="66" t="s">
        <v>1176</v>
      </c>
    </row>
    <row r="1042" spans="1:2" x14ac:dyDescent="0.25">
      <c r="A1042" s="64" t="s">
        <v>733</v>
      </c>
      <c r="B1042" s="66" t="s">
        <v>1176</v>
      </c>
    </row>
    <row r="1043" spans="1:2" x14ac:dyDescent="0.25">
      <c r="A1043" s="64" t="s">
        <v>766</v>
      </c>
      <c r="B1043" s="66" t="s">
        <v>1176</v>
      </c>
    </row>
    <row r="1044" spans="1:2" x14ac:dyDescent="0.25">
      <c r="A1044" s="64" t="s">
        <v>767</v>
      </c>
      <c r="B1044" s="66" t="s">
        <v>1176</v>
      </c>
    </row>
    <row r="1045" spans="1:2" x14ac:dyDescent="0.25">
      <c r="A1045" s="64" t="s">
        <v>767</v>
      </c>
      <c r="B1045" s="66" t="s">
        <v>1176</v>
      </c>
    </row>
    <row r="1046" spans="1:2" x14ac:dyDescent="0.25">
      <c r="A1046" s="64" t="s">
        <v>768</v>
      </c>
      <c r="B1046" s="66" t="s">
        <v>1176</v>
      </c>
    </row>
    <row r="1047" spans="1:2" x14ac:dyDescent="0.25">
      <c r="A1047" s="64" t="s">
        <v>768</v>
      </c>
      <c r="B1047" s="66" t="s">
        <v>1176</v>
      </c>
    </row>
    <row r="1048" spans="1:2" x14ac:dyDescent="0.25">
      <c r="A1048" s="64" t="s">
        <v>769</v>
      </c>
      <c r="B1048" s="66" t="s">
        <v>1176</v>
      </c>
    </row>
    <row r="1049" spans="1:2" x14ac:dyDescent="0.25">
      <c r="A1049" s="64" t="s">
        <v>769</v>
      </c>
      <c r="B1049" s="66" t="s">
        <v>1176</v>
      </c>
    </row>
    <row r="1050" spans="1:2" x14ac:dyDescent="0.25">
      <c r="A1050" s="64" t="s">
        <v>735</v>
      </c>
      <c r="B1050" s="66" t="s">
        <v>1176</v>
      </c>
    </row>
    <row r="1051" spans="1:2" x14ac:dyDescent="0.25">
      <c r="A1051" s="64" t="s">
        <v>737</v>
      </c>
      <c r="B1051" s="66" t="s">
        <v>1176</v>
      </c>
    </row>
    <row r="1052" spans="1:2" x14ac:dyDescent="0.25">
      <c r="A1052" s="64" t="s">
        <v>738</v>
      </c>
      <c r="B1052" s="66" t="s">
        <v>1176</v>
      </c>
    </row>
    <row r="1053" spans="1:2" x14ac:dyDescent="0.25">
      <c r="A1053" s="64" t="s">
        <v>770</v>
      </c>
      <c r="B1053" s="66" t="s">
        <v>1176</v>
      </c>
    </row>
    <row r="1054" spans="1:2" x14ac:dyDescent="0.25">
      <c r="A1054" s="64" t="s">
        <v>226</v>
      </c>
      <c r="B1054" s="66" t="s">
        <v>1176</v>
      </c>
    </row>
    <row r="1055" spans="1:2" x14ac:dyDescent="0.25">
      <c r="A1055" s="64" t="s">
        <v>771</v>
      </c>
      <c r="B1055" s="66" t="s">
        <v>1176</v>
      </c>
    </row>
    <row r="1056" spans="1:2" x14ac:dyDescent="0.25">
      <c r="A1056" s="64" t="s">
        <v>742</v>
      </c>
      <c r="B1056" s="66" t="s">
        <v>1176</v>
      </c>
    </row>
    <row r="1057" spans="1:2" x14ac:dyDescent="0.25">
      <c r="A1057" s="64" t="s">
        <v>742</v>
      </c>
      <c r="B1057" s="66" t="s">
        <v>1176</v>
      </c>
    </row>
    <row r="1058" spans="1:2" x14ac:dyDescent="0.25">
      <c r="A1058" s="64" t="s">
        <v>742</v>
      </c>
      <c r="B1058" s="66" t="s">
        <v>1176</v>
      </c>
    </row>
    <row r="1059" spans="1:2" x14ac:dyDescent="0.25">
      <c r="A1059" s="64" t="s">
        <v>772</v>
      </c>
      <c r="B1059" s="66" t="s">
        <v>1176</v>
      </c>
    </row>
    <row r="1060" spans="1:2" x14ac:dyDescent="0.25">
      <c r="A1060" s="64" t="s">
        <v>773</v>
      </c>
      <c r="B1060" s="66" t="s">
        <v>1176</v>
      </c>
    </row>
    <row r="1061" spans="1:2" x14ac:dyDescent="0.25">
      <c r="A1061" s="64" t="s">
        <v>743</v>
      </c>
      <c r="B1061" s="66" t="s">
        <v>1176</v>
      </c>
    </row>
    <row r="1062" spans="1:2" x14ac:dyDescent="0.25">
      <c r="A1062" s="64" t="s">
        <v>226</v>
      </c>
      <c r="B1062" s="66" t="s">
        <v>1176</v>
      </c>
    </row>
    <row r="1063" spans="1:2" x14ac:dyDescent="0.25">
      <c r="A1063" s="64" t="s">
        <v>744</v>
      </c>
      <c r="B1063" s="66" t="s">
        <v>1176</v>
      </c>
    </row>
    <row r="1064" spans="1:2" x14ac:dyDescent="0.25">
      <c r="A1064" s="64" t="s">
        <v>226</v>
      </c>
      <c r="B1064" s="66" t="s">
        <v>1176</v>
      </c>
    </row>
    <row r="1065" spans="1:2" x14ac:dyDescent="0.25">
      <c r="A1065" s="64" t="s">
        <v>227</v>
      </c>
      <c r="B1065" s="66" t="s">
        <v>1176</v>
      </c>
    </row>
    <row r="1066" spans="1:2" x14ac:dyDescent="0.25">
      <c r="A1066" s="64" t="s">
        <v>771</v>
      </c>
      <c r="B1066" s="66" t="s">
        <v>1176</v>
      </c>
    </row>
    <row r="1067" spans="1:2" x14ac:dyDescent="0.25">
      <c r="A1067" s="64" t="s">
        <v>771</v>
      </c>
      <c r="B1067" s="66" t="s">
        <v>1176</v>
      </c>
    </row>
    <row r="1068" spans="1:2" x14ac:dyDescent="0.25">
      <c r="A1068" s="64" t="s">
        <v>746</v>
      </c>
      <c r="B1068" s="66" t="s">
        <v>1176</v>
      </c>
    </row>
    <row r="1069" spans="1:2" x14ac:dyDescent="0.25">
      <c r="A1069" s="64" t="s">
        <v>774</v>
      </c>
      <c r="B1069" s="66" t="s">
        <v>1176</v>
      </c>
    </row>
    <row r="1070" spans="1:2" x14ac:dyDescent="0.25">
      <c r="A1070" s="64" t="s">
        <v>226</v>
      </c>
      <c r="B1070" s="66" t="s">
        <v>1176</v>
      </c>
    </row>
    <row r="1071" spans="1:2" x14ac:dyDescent="0.25">
      <c r="A1071" s="64" t="s">
        <v>227</v>
      </c>
      <c r="B1071" s="66" t="s">
        <v>1176</v>
      </c>
    </row>
    <row r="1072" spans="1:2" x14ac:dyDescent="0.25">
      <c r="A1072" s="64" t="s">
        <v>227</v>
      </c>
      <c r="B1072" s="66" t="s">
        <v>1176</v>
      </c>
    </row>
    <row r="1073" spans="1:2" x14ac:dyDescent="0.25">
      <c r="A1073" s="64" t="s">
        <v>775</v>
      </c>
      <c r="B1073" s="66" t="s">
        <v>1176</v>
      </c>
    </row>
    <row r="1074" spans="1:2" x14ac:dyDescent="0.25">
      <c r="A1074" s="64" t="s">
        <v>751</v>
      </c>
      <c r="B1074" s="66" t="s">
        <v>1176</v>
      </c>
    </row>
    <row r="1075" spans="1:2" x14ac:dyDescent="0.25">
      <c r="A1075" s="64" t="s">
        <v>226</v>
      </c>
      <c r="B1075" s="66" t="s">
        <v>1176</v>
      </c>
    </row>
    <row r="1076" spans="1:2" x14ac:dyDescent="0.25">
      <c r="A1076" s="64" t="s">
        <v>226</v>
      </c>
      <c r="B1076" s="66" t="s">
        <v>1176</v>
      </c>
    </row>
    <row r="1077" spans="1:2" x14ac:dyDescent="0.25">
      <c r="A1077" s="80" t="s">
        <v>226</v>
      </c>
      <c r="B1077" s="66" t="s">
        <v>1176</v>
      </c>
    </row>
    <row r="1078" spans="1:2" x14ac:dyDescent="0.25">
      <c r="A1078" s="64" t="s">
        <v>1424</v>
      </c>
      <c r="B1078" s="66" t="s">
        <v>1508</v>
      </c>
    </row>
    <row r="1079" spans="1:2" x14ac:dyDescent="0.25">
      <c r="A1079" s="64" t="s">
        <v>502</v>
      </c>
      <c r="B1079" s="66" t="s">
        <v>1508</v>
      </c>
    </row>
    <row r="1080" spans="1:2" x14ac:dyDescent="0.25">
      <c r="A1080" s="64" t="s">
        <v>226</v>
      </c>
      <c r="B1080" s="66" t="s">
        <v>1508</v>
      </c>
    </row>
    <row r="1081" spans="1:2" x14ac:dyDescent="0.25">
      <c r="A1081" s="64" t="s">
        <v>227</v>
      </c>
      <c r="B1081" s="66" t="s">
        <v>1508</v>
      </c>
    </row>
    <row r="1082" spans="1:2" x14ac:dyDescent="0.25">
      <c r="A1082" s="64" t="s">
        <v>502</v>
      </c>
      <c r="B1082" s="66" t="s">
        <v>1508</v>
      </c>
    </row>
    <row r="1083" spans="1:2" x14ac:dyDescent="0.25">
      <c r="A1083" s="64" t="s">
        <v>1430</v>
      </c>
      <c r="B1083" s="66" t="s">
        <v>1508</v>
      </c>
    </row>
    <row r="1084" spans="1:2" x14ac:dyDescent="0.25">
      <c r="A1084" s="64" t="s">
        <v>1431</v>
      </c>
      <c r="B1084" s="66" t="s">
        <v>1508</v>
      </c>
    </row>
    <row r="1085" spans="1:2" x14ac:dyDescent="0.25">
      <c r="A1085" s="64" t="s">
        <v>227</v>
      </c>
      <c r="B1085" s="66" t="s">
        <v>1508</v>
      </c>
    </row>
    <row r="1086" spans="1:2" x14ac:dyDescent="0.25">
      <c r="A1086" s="64" t="s">
        <v>1432</v>
      </c>
      <c r="B1086" s="66" t="s">
        <v>1508</v>
      </c>
    </row>
    <row r="1087" spans="1:2" x14ac:dyDescent="0.25">
      <c r="A1087" s="64" t="s">
        <v>227</v>
      </c>
      <c r="B1087" s="66" t="s">
        <v>1508</v>
      </c>
    </row>
    <row r="1088" spans="1:2" x14ac:dyDescent="0.25">
      <c r="A1088" s="80" t="s">
        <v>226</v>
      </c>
      <c r="B1088" s="66" t="s">
        <v>1508</v>
      </c>
    </row>
    <row r="1089" spans="1:2" x14ac:dyDescent="0.25">
      <c r="A1089" s="64" t="s">
        <v>226</v>
      </c>
      <c r="B1089" s="66" t="s">
        <v>1572</v>
      </c>
    </row>
    <row r="1090" spans="1:2" x14ac:dyDescent="0.25">
      <c r="A1090" s="64" t="s">
        <v>1513</v>
      </c>
      <c r="B1090" s="66" t="s">
        <v>1572</v>
      </c>
    </row>
    <row r="1091" spans="1:2" x14ac:dyDescent="0.25">
      <c r="A1091" s="64" t="s">
        <v>1510</v>
      </c>
      <c r="B1091" s="66" t="s">
        <v>1572</v>
      </c>
    </row>
    <row r="1092" spans="1:2" x14ac:dyDescent="0.25">
      <c r="A1092" s="64" t="s">
        <v>1515</v>
      </c>
      <c r="B1092" s="66" t="s">
        <v>1572</v>
      </c>
    </row>
    <row r="1093" spans="1:2" x14ac:dyDescent="0.25">
      <c r="A1093" s="64" t="s">
        <v>1512</v>
      </c>
      <c r="B1093" s="66" t="s">
        <v>1572</v>
      </c>
    </row>
    <row r="1094" spans="1:2" x14ac:dyDescent="0.25">
      <c r="A1094" s="64" t="s">
        <v>226</v>
      </c>
      <c r="B1094" s="66" t="s">
        <v>1572</v>
      </c>
    </row>
    <row r="1095" spans="1:2" x14ac:dyDescent="0.25">
      <c r="A1095" s="64" t="s">
        <v>226</v>
      </c>
      <c r="B1095" s="66" t="s">
        <v>1572</v>
      </c>
    </row>
    <row r="1096" spans="1:2" x14ac:dyDescent="0.25">
      <c r="A1096" s="80" t="s">
        <v>1513</v>
      </c>
      <c r="B1096" s="66" t="s">
        <v>1572</v>
      </c>
    </row>
    <row r="1097" spans="1:2" x14ac:dyDescent="0.25">
      <c r="A1097" s="64" t="s">
        <v>228</v>
      </c>
      <c r="B1097" s="66" t="s">
        <v>1867</v>
      </c>
    </row>
    <row r="1098" spans="1:2" x14ac:dyDescent="0.25">
      <c r="A1098" s="64" t="s">
        <v>227</v>
      </c>
      <c r="B1098" s="66" t="s">
        <v>1867</v>
      </c>
    </row>
    <row r="1099" spans="1:2" x14ac:dyDescent="0.25">
      <c r="A1099" s="64" t="s">
        <v>1575</v>
      </c>
      <c r="B1099" s="66" t="s">
        <v>1867</v>
      </c>
    </row>
    <row r="1100" spans="1:2" x14ac:dyDescent="0.25">
      <c r="A1100" s="64" t="s">
        <v>226</v>
      </c>
      <c r="B1100" s="66" t="s">
        <v>1867</v>
      </c>
    </row>
    <row r="1101" spans="1:2" x14ac:dyDescent="0.25">
      <c r="A1101" s="64" t="s">
        <v>1606</v>
      </c>
      <c r="B1101" s="66" t="s">
        <v>1867</v>
      </c>
    </row>
    <row r="1102" spans="1:2" x14ac:dyDescent="0.25">
      <c r="A1102" s="64" t="s">
        <v>231</v>
      </c>
      <c r="B1102" s="66" t="s">
        <v>1867</v>
      </c>
    </row>
    <row r="1103" spans="1:2" x14ac:dyDescent="0.25">
      <c r="A1103" s="64" t="s">
        <v>1579</v>
      </c>
      <c r="B1103" s="66" t="s">
        <v>1867</v>
      </c>
    </row>
    <row r="1104" spans="1:2" x14ac:dyDescent="0.25">
      <c r="A1104" s="64" t="s">
        <v>1579</v>
      </c>
      <c r="B1104" s="66" t="s">
        <v>1867</v>
      </c>
    </row>
    <row r="1105" spans="1:2" x14ac:dyDescent="0.25">
      <c r="A1105" s="64" t="s">
        <v>1607</v>
      </c>
      <c r="B1105" s="66" t="s">
        <v>1867</v>
      </c>
    </row>
    <row r="1106" spans="1:2" x14ac:dyDescent="0.25">
      <c r="A1106" s="64" t="s">
        <v>1581</v>
      </c>
      <c r="B1106" s="66" t="s">
        <v>1867</v>
      </c>
    </row>
    <row r="1107" spans="1:2" x14ac:dyDescent="0.25">
      <c r="A1107" s="64" t="s">
        <v>1608</v>
      </c>
      <c r="B1107" s="66" t="s">
        <v>1867</v>
      </c>
    </row>
    <row r="1108" spans="1:2" x14ac:dyDescent="0.25">
      <c r="A1108" s="64" t="s">
        <v>1580</v>
      </c>
      <c r="B1108" s="66" t="s">
        <v>1867</v>
      </c>
    </row>
    <row r="1109" spans="1:2" x14ac:dyDescent="0.25">
      <c r="A1109" s="64" t="s">
        <v>1608</v>
      </c>
      <c r="B1109" s="66" t="s">
        <v>1867</v>
      </c>
    </row>
    <row r="1110" spans="1:2" x14ac:dyDescent="0.25">
      <c r="A1110" s="64" t="s">
        <v>1580</v>
      </c>
      <c r="B1110" s="66" t="s">
        <v>1867</v>
      </c>
    </row>
    <row r="1111" spans="1:2" x14ac:dyDescent="0.25">
      <c r="A1111" s="64" t="s">
        <v>1584</v>
      </c>
      <c r="B1111" s="66" t="s">
        <v>1867</v>
      </c>
    </row>
    <row r="1112" spans="1:2" x14ac:dyDescent="0.25">
      <c r="A1112" s="64" t="s">
        <v>1585</v>
      </c>
      <c r="B1112" s="66" t="s">
        <v>1867</v>
      </c>
    </row>
    <row r="1113" spans="1:2" x14ac:dyDescent="0.25">
      <c r="A1113" s="64" t="s">
        <v>1585</v>
      </c>
      <c r="B1113" s="66" t="s">
        <v>1867</v>
      </c>
    </row>
    <row r="1114" spans="1:2" x14ac:dyDescent="0.25">
      <c r="A1114" s="64" t="s">
        <v>503</v>
      </c>
      <c r="B1114" s="66" t="s">
        <v>1867</v>
      </c>
    </row>
    <row r="1115" spans="1:2" x14ac:dyDescent="0.25">
      <c r="A1115" s="64" t="s">
        <v>503</v>
      </c>
      <c r="B1115" s="66" t="s">
        <v>1867</v>
      </c>
    </row>
    <row r="1116" spans="1:2" x14ac:dyDescent="0.25">
      <c r="A1116" s="64" t="s">
        <v>1609</v>
      </c>
      <c r="B1116" s="66" t="s">
        <v>1867</v>
      </c>
    </row>
    <row r="1117" spans="1:2" x14ac:dyDescent="0.25">
      <c r="A1117" s="64" t="s">
        <v>1609</v>
      </c>
      <c r="B1117" s="66" t="s">
        <v>1867</v>
      </c>
    </row>
    <row r="1118" spans="1:2" x14ac:dyDescent="0.25">
      <c r="A1118" s="64" t="s">
        <v>226</v>
      </c>
      <c r="B1118" s="66" t="s">
        <v>1867</v>
      </c>
    </row>
    <row r="1119" spans="1:2" x14ac:dyDescent="0.25">
      <c r="A1119" s="64" t="s">
        <v>227</v>
      </c>
      <c r="B1119" s="66" t="s">
        <v>1867</v>
      </c>
    </row>
    <row r="1120" spans="1:2" x14ac:dyDescent="0.25">
      <c r="A1120" s="64" t="s">
        <v>1587</v>
      </c>
      <c r="B1120" s="66" t="s">
        <v>1867</v>
      </c>
    </row>
    <row r="1121" spans="1:2" x14ac:dyDescent="0.25">
      <c r="A1121" s="64" t="s">
        <v>226</v>
      </c>
      <c r="B1121" s="66" t="s">
        <v>1867</v>
      </c>
    </row>
    <row r="1122" spans="1:2" x14ac:dyDescent="0.25">
      <c r="A1122" s="64" t="s">
        <v>227</v>
      </c>
      <c r="B1122" s="66" t="s">
        <v>1867</v>
      </c>
    </row>
    <row r="1123" spans="1:2" x14ac:dyDescent="0.25">
      <c r="A1123" s="64" t="s">
        <v>1589</v>
      </c>
      <c r="B1123" s="66" t="s">
        <v>1867</v>
      </c>
    </row>
    <row r="1124" spans="1:2" x14ac:dyDescent="0.25">
      <c r="A1124" s="64" t="s">
        <v>226</v>
      </c>
      <c r="B1124" s="66" t="s">
        <v>1867</v>
      </c>
    </row>
    <row r="1125" spans="1:2" x14ac:dyDescent="0.25">
      <c r="A1125" s="64" t="s">
        <v>226</v>
      </c>
      <c r="B1125" s="66" t="s">
        <v>1867</v>
      </c>
    </row>
    <row r="1126" spans="1:2" x14ac:dyDescent="0.25">
      <c r="A1126" s="64" t="s">
        <v>227</v>
      </c>
      <c r="B1126" s="66" t="s">
        <v>1867</v>
      </c>
    </row>
    <row r="1127" spans="1:2" x14ac:dyDescent="0.25">
      <c r="A1127" s="64" t="s">
        <v>1592</v>
      </c>
      <c r="B1127" s="66" t="s">
        <v>1867</v>
      </c>
    </row>
    <row r="1128" spans="1:2" x14ac:dyDescent="0.25">
      <c r="A1128" s="64" t="s">
        <v>227</v>
      </c>
      <c r="B1128" s="66" t="s">
        <v>1867</v>
      </c>
    </row>
    <row r="1129" spans="1:2" x14ac:dyDescent="0.25">
      <c r="A1129" s="64" t="s">
        <v>1594</v>
      </c>
      <c r="B1129" s="66" t="s">
        <v>1867</v>
      </c>
    </row>
    <row r="1130" spans="1:2" x14ac:dyDescent="0.25">
      <c r="A1130" s="64" t="s">
        <v>227</v>
      </c>
      <c r="B1130" s="66" t="s">
        <v>1867</v>
      </c>
    </row>
    <row r="1131" spans="1:2" x14ac:dyDescent="0.25">
      <c r="A1131" s="64" t="s">
        <v>1610</v>
      </c>
      <c r="B1131" s="66" t="s">
        <v>1867</v>
      </c>
    </row>
    <row r="1132" spans="1:2" x14ac:dyDescent="0.25">
      <c r="A1132" s="64" t="s">
        <v>226</v>
      </c>
      <c r="B1132" s="66" t="s">
        <v>1867</v>
      </c>
    </row>
    <row r="1133" spans="1:2" x14ac:dyDescent="0.25">
      <c r="A1133" s="64" t="s">
        <v>1611</v>
      </c>
      <c r="B1133" s="66" t="s">
        <v>1867</v>
      </c>
    </row>
    <row r="1134" spans="1:2" x14ac:dyDescent="0.25">
      <c r="A1134" s="64" t="s">
        <v>1611</v>
      </c>
      <c r="B1134" s="66" t="s">
        <v>1867</v>
      </c>
    </row>
    <row r="1135" spans="1:2" x14ac:dyDescent="0.25">
      <c r="A1135" s="64" t="s">
        <v>1612</v>
      </c>
      <c r="B1135" s="66" t="s">
        <v>1867</v>
      </c>
    </row>
    <row r="1136" spans="1:2" x14ac:dyDescent="0.25">
      <c r="A1136" s="64" t="s">
        <v>1612</v>
      </c>
      <c r="B1136" s="66" t="s">
        <v>1867</v>
      </c>
    </row>
    <row r="1137" spans="1:2" x14ac:dyDescent="0.25">
      <c r="A1137" s="64" t="s">
        <v>1613</v>
      </c>
      <c r="B1137" s="66" t="s">
        <v>1867</v>
      </c>
    </row>
    <row r="1138" spans="1:2" x14ac:dyDescent="0.25">
      <c r="A1138" s="64" t="s">
        <v>1613</v>
      </c>
      <c r="B1138" s="66" t="s">
        <v>1867</v>
      </c>
    </row>
    <row r="1139" spans="1:2" x14ac:dyDescent="0.25">
      <c r="A1139" s="64" t="s">
        <v>1614</v>
      </c>
      <c r="B1139" s="66" t="s">
        <v>1867</v>
      </c>
    </row>
    <row r="1140" spans="1:2" x14ac:dyDescent="0.25">
      <c r="A1140" s="64" t="s">
        <v>1614</v>
      </c>
      <c r="B1140" s="66" t="s">
        <v>1867</v>
      </c>
    </row>
    <row r="1141" spans="1:2" x14ac:dyDescent="0.25">
      <c r="A1141" s="64" t="s">
        <v>1598</v>
      </c>
      <c r="B1141" s="66" t="s">
        <v>1867</v>
      </c>
    </row>
    <row r="1142" spans="1:2" x14ac:dyDescent="0.25">
      <c r="A1142" s="64" t="s">
        <v>1597</v>
      </c>
      <c r="B1142" s="66" t="s">
        <v>1867</v>
      </c>
    </row>
    <row r="1143" spans="1:2" x14ac:dyDescent="0.25">
      <c r="A1143" s="64" t="s">
        <v>226</v>
      </c>
      <c r="B1143" s="66" t="s">
        <v>1867</v>
      </c>
    </row>
    <row r="1144" spans="1:2" x14ac:dyDescent="0.25">
      <c r="A1144" s="64" t="s">
        <v>226</v>
      </c>
      <c r="B1144" s="66" t="s">
        <v>1867</v>
      </c>
    </row>
    <row r="1145" spans="1:2" x14ac:dyDescent="0.25">
      <c r="A1145" s="64" t="s">
        <v>1615</v>
      </c>
      <c r="B1145" s="66" t="s">
        <v>1867</v>
      </c>
    </row>
    <row r="1146" spans="1:2" x14ac:dyDescent="0.25">
      <c r="A1146" s="64" t="s">
        <v>1601</v>
      </c>
      <c r="B1146" s="66" t="s">
        <v>1867</v>
      </c>
    </row>
    <row r="1147" spans="1:2" x14ac:dyDescent="0.25">
      <c r="A1147" s="64" t="s">
        <v>1601</v>
      </c>
      <c r="B1147" s="66" t="s">
        <v>1867</v>
      </c>
    </row>
    <row r="1148" spans="1:2" x14ac:dyDescent="0.25">
      <c r="A1148" s="64" t="s">
        <v>1606</v>
      </c>
      <c r="B1148" s="66" t="s">
        <v>1867</v>
      </c>
    </row>
    <row r="1149" spans="1:2" x14ac:dyDescent="0.25">
      <c r="A1149" s="64" t="s">
        <v>1603</v>
      </c>
      <c r="B1149" s="66" t="s">
        <v>1867</v>
      </c>
    </row>
    <row r="1150" spans="1:2" x14ac:dyDescent="0.25">
      <c r="A1150" s="64" t="s">
        <v>1604</v>
      </c>
      <c r="B1150" s="66" t="s">
        <v>1867</v>
      </c>
    </row>
    <row r="1151" spans="1:2" x14ac:dyDescent="0.25">
      <c r="A1151" s="80" t="s">
        <v>1605</v>
      </c>
      <c r="B1151" s="66" t="s">
        <v>1867</v>
      </c>
    </row>
    <row r="1152" spans="1:2" x14ac:dyDescent="0.25">
      <c r="A1152" s="64" t="s">
        <v>227</v>
      </c>
      <c r="B1152" s="66" t="s">
        <v>2124</v>
      </c>
    </row>
    <row r="1153" spans="1:2" x14ac:dyDescent="0.25">
      <c r="A1153" s="64" t="s">
        <v>226</v>
      </c>
      <c r="B1153" s="66" t="s">
        <v>2124</v>
      </c>
    </row>
    <row r="1154" spans="1:2" x14ac:dyDescent="0.25">
      <c r="A1154" s="64" t="s">
        <v>226</v>
      </c>
      <c r="B1154" s="66" t="s">
        <v>2124</v>
      </c>
    </row>
    <row r="1155" spans="1:2" x14ac:dyDescent="0.25">
      <c r="A1155" s="64" t="s">
        <v>2062</v>
      </c>
      <c r="B1155" s="66" t="s">
        <v>2124</v>
      </c>
    </row>
    <row r="1156" spans="1:2" x14ac:dyDescent="0.25">
      <c r="A1156" s="64" t="s">
        <v>226</v>
      </c>
      <c r="B1156" s="66" t="s">
        <v>2124</v>
      </c>
    </row>
    <row r="1157" spans="1:2" x14ac:dyDescent="0.25">
      <c r="A1157" s="64" t="s">
        <v>2063</v>
      </c>
      <c r="B1157" s="66" t="s">
        <v>2124</v>
      </c>
    </row>
    <row r="1158" spans="1:2" x14ac:dyDescent="0.25">
      <c r="A1158" s="64" t="s">
        <v>226</v>
      </c>
      <c r="B1158" s="66" t="s">
        <v>2124</v>
      </c>
    </row>
    <row r="1159" spans="1:2" x14ac:dyDescent="0.25">
      <c r="A1159" s="80" t="s">
        <v>227</v>
      </c>
      <c r="B1159" s="66" t="s">
        <v>2124</v>
      </c>
    </row>
    <row r="1160" spans="1:2" x14ac:dyDescent="0.25">
      <c r="A1160" s="64" t="s">
        <v>2125</v>
      </c>
      <c r="B1160" s="66" t="s">
        <v>2415</v>
      </c>
    </row>
    <row r="1161" spans="1:2" x14ac:dyDescent="0.25">
      <c r="A1161" s="64" t="s">
        <v>2126</v>
      </c>
      <c r="B1161" s="66" t="s">
        <v>2415</v>
      </c>
    </row>
    <row r="1162" spans="1:2" x14ac:dyDescent="0.25">
      <c r="A1162" s="64" t="s">
        <v>464</v>
      </c>
      <c r="B1162" s="66" t="s">
        <v>2415</v>
      </c>
    </row>
    <row r="1163" spans="1:2" x14ac:dyDescent="0.25">
      <c r="A1163" s="64" t="s">
        <v>2127</v>
      </c>
      <c r="B1163" s="66" t="s">
        <v>2415</v>
      </c>
    </row>
    <row r="1164" spans="1:2" x14ac:dyDescent="0.25">
      <c r="A1164" s="64" t="s">
        <v>464</v>
      </c>
      <c r="B1164" s="66" t="s">
        <v>2415</v>
      </c>
    </row>
    <row r="1165" spans="1:2" x14ac:dyDescent="0.25">
      <c r="A1165" s="64" t="s">
        <v>2137</v>
      </c>
      <c r="B1165" s="66" t="s">
        <v>2415</v>
      </c>
    </row>
    <row r="1166" spans="1:2" x14ac:dyDescent="0.25">
      <c r="A1166" s="64" t="s">
        <v>2130</v>
      </c>
      <c r="B1166" s="66" t="s">
        <v>2415</v>
      </c>
    </row>
    <row r="1167" spans="1:2" x14ac:dyDescent="0.25">
      <c r="A1167" s="64" t="s">
        <v>2131</v>
      </c>
      <c r="B1167" s="66" t="s">
        <v>2415</v>
      </c>
    </row>
    <row r="1168" spans="1:2" x14ac:dyDescent="0.25">
      <c r="A1168" s="64" t="s">
        <v>2146</v>
      </c>
      <c r="B1168" s="66" t="s">
        <v>2415</v>
      </c>
    </row>
    <row r="1169" spans="1:2" x14ac:dyDescent="0.25">
      <c r="A1169" s="64" t="s">
        <v>2147</v>
      </c>
      <c r="B1169" s="66" t="s">
        <v>2415</v>
      </c>
    </row>
    <row r="1170" spans="1:2" x14ac:dyDescent="0.25">
      <c r="A1170" s="64" t="s">
        <v>2133</v>
      </c>
      <c r="B1170" s="66" t="s">
        <v>2415</v>
      </c>
    </row>
    <row r="1171" spans="1:2" x14ac:dyDescent="0.25">
      <c r="A1171" s="64" t="s">
        <v>2146</v>
      </c>
      <c r="B1171" s="66" t="s">
        <v>2415</v>
      </c>
    </row>
    <row r="1172" spans="1:2" x14ac:dyDescent="0.25">
      <c r="A1172" s="64" t="s">
        <v>2146</v>
      </c>
      <c r="B1172" s="66" t="s">
        <v>2415</v>
      </c>
    </row>
    <row r="1173" spans="1:2" x14ac:dyDescent="0.25">
      <c r="A1173" s="64" t="s">
        <v>2147</v>
      </c>
      <c r="B1173" s="66" t="s">
        <v>2415</v>
      </c>
    </row>
    <row r="1174" spans="1:2" x14ac:dyDescent="0.25">
      <c r="A1174" s="64" t="s">
        <v>2147</v>
      </c>
      <c r="B1174" s="66" t="s">
        <v>2415</v>
      </c>
    </row>
    <row r="1175" spans="1:2" x14ac:dyDescent="0.25">
      <c r="A1175" s="64" t="s">
        <v>464</v>
      </c>
      <c r="B1175" s="66" t="s">
        <v>2415</v>
      </c>
    </row>
    <row r="1176" spans="1:2" x14ac:dyDescent="0.25">
      <c r="A1176" s="64" t="s">
        <v>2137</v>
      </c>
      <c r="B1176" s="66" t="s">
        <v>2415</v>
      </c>
    </row>
    <row r="1177" spans="1:2" x14ac:dyDescent="0.25">
      <c r="A1177" s="64" t="s">
        <v>2134</v>
      </c>
      <c r="B1177" s="66" t="s">
        <v>2415</v>
      </c>
    </row>
    <row r="1178" spans="1:2" x14ac:dyDescent="0.25">
      <c r="A1178" s="64" t="s">
        <v>2137</v>
      </c>
      <c r="B1178" s="66" t="s">
        <v>2415</v>
      </c>
    </row>
    <row r="1179" spans="1:2" x14ac:dyDescent="0.25">
      <c r="A1179" s="64" t="s">
        <v>2137</v>
      </c>
      <c r="B1179" s="66" t="s">
        <v>2415</v>
      </c>
    </row>
    <row r="1180" spans="1:2" x14ac:dyDescent="0.25">
      <c r="A1180" s="64" t="s">
        <v>2148</v>
      </c>
      <c r="B1180" s="66" t="s">
        <v>2415</v>
      </c>
    </row>
    <row r="1181" spans="1:2" x14ac:dyDescent="0.25">
      <c r="A1181" s="64" t="s">
        <v>2140</v>
      </c>
      <c r="B1181" s="66" t="s">
        <v>2415</v>
      </c>
    </row>
    <row r="1182" spans="1:2" x14ac:dyDescent="0.25">
      <c r="A1182" s="64" t="s">
        <v>2141</v>
      </c>
      <c r="B1182" s="66" t="s">
        <v>2415</v>
      </c>
    </row>
    <row r="1183" spans="1:2" x14ac:dyDescent="0.25">
      <c r="A1183" s="64" t="s">
        <v>2142</v>
      </c>
      <c r="B1183" s="66" t="s">
        <v>2415</v>
      </c>
    </row>
    <row r="1184" spans="1:2" x14ac:dyDescent="0.25">
      <c r="A1184" s="64" t="s">
        <v>2149</v>
      </c>
      <c r="B1184" s="66" t="s">
        <v>2415</v>
      </c>
    </row>
    <row r="1185" spans="1:2" x14ac:dyDescent="0.25">
      <c r="A1185" s="64" t="s">
        <v>2150</v>
      </c>
      <c r="B1185" s="66" t="s">
        <v>2415</v>
      </c>
    </row>
    <row r="1186" spans="1:2" x14ac:dyDescent="0.25">
      <c r="A1186" s="64" t="s">
        <v>227</v>
      </c>
      <c r="B1186" s="66" t="s">
        <v>2415</v>
      </c>
    </row>
    <row r="1187" spans="1:2" x14ac:dyDescent="0.25">
      <c r="A1187" s="64" t="s">
        <v>773</v>
      </c>
      <c r="B1187" s="66" t="s">
        <v>2415</v>
      </c>
    </row>
    <row r="1188" spans="1:2" x14ac:dyDescent="0.25">
      <c r="A1188" s="80" t="s">
        <v>773</v>
      </c>
      <c r="B1188" s="66" t="s">
        <v>2415</v>
      </c>
    </row>
    <row r="1189" spans="1:2" x14ac:dyDescent="0.25">
      <c r="A1189" s="80" t="s">
        <v>2416</v>
      </c>
      <c r="B1189" s="81" t="s">
        <v>2428</v>
      </c>
    </row>
    <row r="1190" spans="1:2" x14ac:dyDescent="0.25">
      <c r="A1190" s="64" t="s">
        <v>226</v>
      </c>
      <c r="B1190" s="66" t="s">
        <v>2454</v>
      </c>
    </row>
    <row r="1191" spans="1:2" x14ac:dyDescent="0.25">
      <c r="A1191" s="80" t="s">
        <v>227</v>
      </c>
      <c r="B1191" s="66" t="s">
        <v>2454</v>
      </c>
    </row>
    <row r="1192" spans="1:2" x14ac:dyDescent="0.25">
      <c r="A1192" s="64" t="s">
        <v>227</v>
      </c>
      <c r="B1192" s="66" t="s">
        <v>2537</v>
      </c>
    </row>
    <row r="1193" spans="1:2" x14ac:dyDescent="0.25">
      <c r="A1193" s="64" t="s">
        <v>227</v>
      </c>
      <c r="B1193" s="66" t="s">
        <v>2537</v>
      </c>
    </row>
    <row r="1194" spans="1:2" x14ac:dyDescent="0.25">
      <c r="A1194" s="64" t="s">
        <v>2457</v>
      </c>
      <c r="B1194" s="66" t="s">
        <v>2537</v>
      </c>
    </row>
    <row r="1195" spans="1:2" x14ac:dyDescent="0.25">
      <c r="A1195" s="64" t="s">
        <v>226</v>
      </c>
      <c r="B1195" s="66" t="s">
        <v>2537</v>
      </c>
    </row>
    <row r="1196" spans="1:2" x14ac:dyDescent="0.25">
      <c r="A1196" s="64" t="s">
        <v>226</v>
      </c>
      <c r="B1196" s="66" t="s">
        <v>2537</v>
      </c>
    </row>
    <row r="1197" spans="1:2" x14ac:dyDescent="0.25">
      <c r="A1197" s="64" t="s">
        <v>2460</v>
      </c>
      <c r="B1197" s="66" t="s">
        <v>2537</v>
      </c>
    </row>
    <row r="1198" spans="1:2" x14ac:dyDescent="0.25">
      <c r="A1198" s="64" t="s">
        <v>2461</v>
      </c>
      <c r="B1198" s="66" t="s">
        <v>2537</v>
      </c>
    </row>
    <row r="1199" spans="1:2" x14ac:dyDescent="0.25">
      <c r="A1199" s="64" t="s">
        <v>226</v>
      </c>
      <c r="B1199" s="66" t="s">
        <v>2537</v>
      </c>
    </row>
    <row r="1200" spans="1:2" x14ac:dyDescent="0.25">
      <c r="A1200" s="64" t="s">
        <v>228</v>
      </c>
      <c r="B1200" s="66" t="s">
        <v>2537</v>
      </c>
    </row>
    <row r="1201" spans="1:2" x14ac:dyDescent="0.25">
      <c r="A1201" s="80" t="s">
        <v>227</v>
      </c>
      <c r="B1201" s="66" t="s">
        <v>2537</v>
      </c>
    </row>
    <row r="1202" spans="1:2" x14ac:dyDescent="0.25">
      <c r="A1202" s="64" t="s">
        <v>2538</v>
      </c>
      <c r="B1202" s="66" t="s">
        <v>2727</v>
      </c>
    </row>
    <row r="1203" spans="1:2" x14ac:dyDescent="0.25">
      <c r="A1203" s="64" t="s">
        <v>226</v>
      </c>
      <c r="B1203" s="66" t="s">
        <v>2727</v>
      </c>
    </row>
    <row r="1204" spans="1:2" x14ac:dyDescent="0.25">
      <c r="A1204" s="64" t="s">
        <v>227</v>
      </c>
      <c r="B1204" s="66" t="s">
        <v>2727</v>
      </c>
    </row>
    <row r="1205" spans="1:2" x14ac:dyDescent="0.25">
      <c r="A1205" s="64" t="s">
        <v>2546</v>
      </c>
      <c r="B1205" s="66" t="s">
        <v>2727</v>
      </c>
    </row>
    <row r="1206" spans="1:2" x14ac:dyDescent="0.25">
      <c r="A1206" s="64" t="s">
        <v>503</v>
      </c>
      <c r="B1206" s="66" t="s">
        <v>2727</v>
      </c>
    </row>
    <row r="1207" spans="1:2" x14ac:dyDescent="0.25">
      <c r="A1207" s="64" t="s">
        <v>2549</v>
      </c>
      <c r="B1207" s="66" t="s">
        <v>2727</v>
      </c>
    </row>
    <row r="1208" spans="1:2" x14ac:dyDescent="0.25">
      <c r="A1208" s="64" t="s">
        <v>226</v>
      </c>
      <c r="B1208" s="66" t="s">
        <v>2727</v>
      </c>
    </row>
    <row r="1209" spans="1:2" x14ac:dyDescent="0.25">
      <c r="A1209" s="64" t="s">
        <v>227</v>
      </c>
      <c r="B1209" s="66" t="s">
        <v>2727</v>
      </c>
    </row>
    <row r="1210" spans="1:2" x14ac:dyDescent="0.25">
      <c r="A1210" s="64" t="s">
        <v>2544</v>
      </c>
      <c r="B1210" s="66" t="s">
        <v>2727</v>
      </c>
    </row>
    <row r="1211" spans="1:2" x14ac:dyDescent="0.25">
      <c r="A1211" s="64" t="s">
        <v>2545</v>
      </c>
      <c r="B1211" s="66" t="s">
        <v>2727</v>
      </c>
    </row>
    <row r="1212" spans="1:2" x14ac:dyDescent="0.25">
      <c r="A1212" s="64" t="s">
        <v>2546</v>
      </c>
      <c r="B1212" s="66" t="s">
        <v>2727</v>
      </c>
    </row>
    <row r="1213" spans="1:2" x14ac:dyDescent="0.25">
      <c r="A1213" s="64" t="s">
        <v>2546</v>
      </c>
      <c r="B1213" s="66" t="s">
        <v>2727</v>
      </c>
    </row>
    <row r="1214" spans="1:2" x14ac:dyDescent="0.25">
      <c r="A1214" s="64" t="s">
        <v>2546</v>
      </c>
      <c r="B1214" s="66" t="s">
        <v>2727</v>
      </c>
    </row>
    <row r="1215" spans="1:2" x14ac:dyDescent="0.25">
      <c r="A1215" s="64" t="s">
        <v>2546</v>
      </c>
      <c r="B1215" s="66" t="s">
        <v>2727</v>
      </c>
    </row>
    <row r="1216" spans="1:2" x14ac:dyDescent="0.25">
      <c r="A1216" s="64" t="s">
        <v>215</v>
      </c>
      <c r="B1216" s="66" t="s">
        <v>2727</v>
      </c>
    </row>
    <row r="1217" spans="1:2" x14ac:dyDescent="0.25">
      <c r="A1217" s="64" t="s">
        <v>221</v>
      </c>
      <c r="B1217" s="66" t="s">
        <v>2727</v>
      </c>
    </row>
    <row r="1218" spans="1:2" x14ac:dyDescent="0.25">
      <c r="A1218" s="64" t="s">
        <v>216</v>
      </c>
      <c r="B1218" s="66" t="s">
        <v>2727</v>
      </c>
    </row>
    <row r="1219" spans="1:2" x14ac:dyDescent="0.25">
      <c r="A1219" s="64" t="s">
        <v>218</v>
      </c>
      <c r="B1219" s="66" t="s">
        <v>2727</v>
      </c>
    </row>
    <row r="1220" spans="1:2" x14ac:dyDescent="0.25">
      <c r="A1220" s="64" t="s">
        <v>219</v>
      </c>
      <c r="B1220" s="66" t="s">
        <v>2727</v>
      </c>
    </row>
    <row r="1221" spans="1:2" x14ac:dyDescent="0.25">
      <c r="A1221" s="64" t="s">
        <v>2547</v>
      </c>
      <c r="B1221" s="66" t="s">
        <v>2727</v>
      </c>
    </row>
    <row r="1222" spans="1:2" x14ac:dyDescent="0.25">
      <c r="A1222" s="64" t="s">
        <v>227</v>
      </c>
      <c r="B1222" s="66" t="s">
        <v>2727</v>
      </c>
    </row>
    <row r="1223" spans="1:2" x14ac:dyDescent="0.25">
      <c r="A1223" s="80" t="s">
        <v>2550</v>
      </c>
      <c r="B1223" s="66" t="s">
        <v>2727</v>
      </c>
    </row>
    <row r="1224" spans="1:2" x14ac:dyDescent="0.25">
      <c r="A1224" s="64" t="s">
        <v>227</v>
      </c>
      <c r="B1224" s="66" t="s">
        <v>2756</v>
      </c>
    </row>
    <row r="1225" spans="1:2" x14ac:dyDescent="0.25">
      <c r="A1225" s="64" t="s">
        <v>226</v>
      </c>
      <c r="B1225" s="66" t="s">
        <v>2756</v>
      </c>
    </row>
    <row r="1226" spans="1:2" x14ac:dyDescent="0.25">
      <c r="A1226" s="80" t="s">
        <v>2731</v>
      </c>
      <c r="B1226" s="66" t="s">
        <v>2756</v>
      </c>
    </row>
    <row r="1227" spans="1:2" x14ac:dyDescent="0.25">
      <c r="A1227" s="64" t="s">
        <v>2772</v>
      </c>
      <c r="B1227" s="66" t="s">
        <v>2993</v>
      </c>
    </row>
    <row r="1228" spans="1:2" x14ac:dyDescent="0.25">
      <c r="A1228" s="64" t="s">
        <v>226</v>
      </c>
      <c r="B1228" s="66" t="s">
        <v>2993</v>
      </c>
    </row>
    <row r="1229" spans="1:2" x14ac:dyDescent="0.25">
      <c r="A1229" s="64" t="s">
        <v>2774</v>
      </c>
      <c r="B1229" s="66" t="s">
        <v>2993</v>
      </c>
    </row>
    <row r="1230" spans="1:2" x14ac:dyDescent="0.25">
      <c r="A1230" s="64" t="s">
        <v>226</v>
      </c>
      <c r="B1230" s="66" t="s">
        <v>2993</v>
      </c>
    </row>
    <row r="1231" spans="1:2" x14ac:dyDescent="0.25">
      <c r="A1231" s="64" t="s">
        <v>2776</v>
      </c>
      <c r="B1231" s="66" t="s">
        <v>2993</v>
      </c>
    </row>
    <row r="1232" spans="1:2" x14ac:dyDescent="0.25">
      <c r="A1232" s="64" t="s">
        <v>2776</v>
      </c>
      <c r="B1232" s="66" t="s">
        <v>2993</v>
      </c>
    </row>
    <row r="1233" spans="1:2" x14ac:dyDescent="0.25">
      <c r="A1233" s="64" t="s">
        <v>227</v>
      </c>
      <c r="B1233" s="66" t="s">
        <v>2993</v>
      </c>
    </row>
    <row r="1234" spans="1:2" x14ac:dyDescent="0.25">
      <c r="A1234" s="64" t="s">
        <v>2787</v>
      </c>
      <c r="B1234" s="66" t="s">
        <v>2993</v>
      </c>
    </row>
    <row r="1235" spans="1:2" x14ac:dyDescent="0.25">
      <c r="A1235" s="64" t="s">
        <v>226</v>
      </c>
      <c r="B1235" s="66" t="s">
        <v>2993</v>
      </c>
    </row>
    <row r="1236" spans="1:2" x14ac:dyDescent="0.25">
      <c r="A1236" s="64" t="s">
        <v>2788</v>
      </c>
      <c r="B1236" s="66" t="s">
        <v>2993</v>
      </c>
    </row>
    <row r="1237" spans="1:2" x14ac:dyDescent="0.25">
      <c r="A1237" s="64" t="s">
        <v>226</v>
      </c>
      <c r="B1237" s="66" t="s">
        <v>2993</v>
      </c>
    </row>
    <row r="1238" spans="1:2" x14ac:dyDescent="0.25">
      <c r="A1238" s="64" t="s">
        <v>759</v>
      </c>
      <c r="B1238" s="66" t="s">
        <v>2993</v>
      </c>
    </row>
    <row r="1239" spans="1:2" x14ac:dyDescent="0.25">
      <c r="A1239" s="64" t="s">
        <v>226</v>
      </c>
      <c r="B1239" s="66" t="s">
        <v>2993</v>
      </c>
    </row>
    <row r="1240" spans="1:2" x14ac:dyDescent="0.25">
      <c r="A1240" s="64" t="s">
        <v>227</v>
      </c>
      <c r="B1240" s="66" t="s">
        <v>2993</v>
      </c>
    </row>
    <row r="1241" spans="1:2" x14ac:dyDescent="0.25">
      <c r="A1241" s="64" t="s">
        <v>2784</v>
      </c>
      <c r="B1241" s="66" t="s">
        <v>2993</v>
      </c>
    </row>
    <row r="1242" spans="1:2" x14ac:dyDescent="0.25">
      <c r="A1242" s="64" t="s">
        <v>2784</v>
      </c>
      <c r="B1242" s="66" t="s">
        <v>2993</v>
      </c>
    </row>
    <row r="1243" spans="1:2" x14ac:dyDescent="0.25">
      <c r="A1243" s="64" t="s">
        <v>2784</v>
      </c>
      <c r="B1243" s="66" t="s">
        <v>2993</v>
      </c>
    </row>
    <row r="1244" spans="1:2" x14ac:dyDescent="0.25">
      <c r="A1244" s="64" t="s">
        <v>2784</v>
      </c>
      <c r="B1244" s="66" t="s">
        <v>2993</v>
      </c>
    </row>
    <row r="1245" spans="1:2" x14ac:dyDescent="0.25">
      <c r="A1245" s="64" t="s">
        <v>2784</v>
      </c>
      <c r="B1245" s="66" t="s">
        <v>2993</v>
      </c>
    </row>
    <row r="1246" spans="1:2" x14ac:dyDescent="0.25">
      <c r="A1246" s="64" t="s">
        <v>2784</v>
      </c>
      <c r="B1246" s="66" t="s">
        <v>2993</v>
      </c>
    </row>
    <row r="1247" spans="1:2" x14ac:dyDescent="0.25">
      <c r="A1247" s="64" t="s">
        <v>2784</v>
      </c>
      <c r="B1247" s="66" t="s">
        <v>2993</v>
      </c>
    </row>
    <row r="1248" spans="1:2" x14ac:dyDescent="0.25">
      <c r="A1248" s="64" t="s">
        <v>2784</v>
      </c>
      <c r="B1248" s="66" t="s">
        <v>2993</v>
      </c>
    </row>
    <row r="1249" spans="1:2" x14ac:dyDescent="0.25">
      <c r="A1249" s="64" t="s">
        <v>2784</v>
      </c>
      <c r="B1249" s="66" t="s">
        <v>2993</v>
      </c>
    </row>
    <row r="1250" spans="1:2" x14ac:dyDescent="0.25">
      <c r="A1250" s="64" t="s">
        <v>2784</v>
      </c>
      <c r="B1250" s="66" t="s">
        <v>2993</v>
      </c>
    </row>
    <row r="1251" spans="1:2" x14ac:dyDescent="0.25">
      <c r="A1251" s="64" t="s">
        <v>227</v>
      </c>
      <c r="B1251" s="66" t="s">
        <v>2993</v>
      </c>
    </row>
    <row r="1252" spans="1:2" x14ac:dyDescent="0.25">
      <c r="A1252" s="80" t="s">
        <v>228</v>
      </c>
      <c r="B1252" s="66" t="s">
        <v>2993</v>
      </c>
    </row>
    <row r="1253" spans="1:2" x14ac:dyDescent="0.25">
      <c r="A1253" s="64" t="s">
        <v>2994</v>
      </c>
      <c r="B1253" s="66" t="s">
        <v>3032</v>
      </c>
    </row>
    <row r="1254" spans="1:2" x14ac:dyDescent="0.25">
      <c r="A1254" s="64" t="s">
        <v>496</v>
      </c>
      <c r="B1254" s="66" t="s">
        <v>3032</v>
      </c>
    </row>
    <row r="1255" spans="1:2" x14ac:dyDescent="0.25">
      <c r="A1255" s="64" t="s">
        <v>226</v>
      </c>
      <c r="B1255" s="66" t="s">
        <v>3032</v>
      </c>
    </row>
    <row r="1256" spans="1:2" x14ac:dyDescent="0.25">
      <c r="A1256" s="80" t="s">
        <v>226</v>
      </c>
      <c r="B1256" s="66" t="s">
        <v>3032</v>
      </c>
    </row>
    <row r="1257" spans="1:2" x14ac:dyDescent="0.25">
      <c r="A1257" s="64" t="s">
        <v>3035</v>
      </c>
      <c r="B1257" s="66" t="s">
        <v>3074</v>
      </c>
    </row>
    <row r="1258" spans="1:2" x14ac:dyDescent="0.25">
      <c r="A1258" s="64" t="s">
        <v>775</v>
      </c>
      <c r="B1258" s="66" t="s">
        <v>3074</v>
      </c>
    </row>
    <row r="1259" spans="1:2" x14ac:dyDescent="0.25">
      <c r="A1259" s="64" t="s">
        <v>227</v>
      </c>
      <c r="B1259" s="66" t="s">
        <v>3074</v>
      </c>
    </row>
    <row r="1260" spans="1:2" x14ac:dyDescent="0.25">
      <c r="A1260" s="64" t="s">
        <v>3036</v>
      </c>
      <c r="B1260" s="66" t="s">
        <v>3074</v>
      </c>
    </row>
    <row r="1261" spans="1:2" x14ac:dyDescent="0.25">
      <c r="A1261" s="64" t="s">
        <v>226</v>
      </c>
      <c r="B1261" s="66" t="s">
        <v>3074</v>
      </c>
    </row>
    <row r="1262" spans="1:2" x14ac:dyDescent="0.25">
      <c r="A1262" s="80" t="s">
        <v>496</v>
      </c>
      <c r="B1262" s="66" t="s">
        <v>3074</v>
      </c>
    </row>
    <row r="1263" spans="1:2" x14ac:dyDescent="0.25">
      <c r="A1263" s="80" t="s">
        <v>226</v>
      </c>
      <c r="B1263" s="81" t="s">
        <v>3092</v>
      </c>
    </row>
    <row r="1264" spans="1:2" x14ac:dyDescent="0.25">
      <c r="A1264" s="80" t="s">
        <v>496</v>
      </c>
      <c r="B1264" s="81" t="s">
        <v>3093</v>
      </c>
    </row>
    <row r="1265" spans="1:2" x14ac:dyDescent="0.25">
      <c r="A1265" s="64" t="s">
        <v>759</v>
      </c>
      <c r="B1265" s="66" t="s">
        <v>3333</v>
      </c>
    </row>
    <row r="1266" spans="1:2" x14ac:dyDescent="0.25">
      <c r="A1266" s="64" t="s">
        <v>3095</v>
      </c>
      <c r="B1266" s="66" t="s">
        <v>3333</v>
      </c>
    </row>
    <row r="1267" spans="1:2" x14ac:dyDescent="0.25">
      <c r="A1267" s="64" t="s">
        <v>226</v>
      </c>
      <c r="B1267" s="66" t="s">
        <v>3333</v>
      </c>
    </row>
    <row r="1268" spans="1:2" x14ac:dyDescent="0.25">
      <c r="A1268" s="64" t="s">
        <v>227</v>
      </c>
      <c r="B1268" s="66" t="s">
        <v>3333</v>
      </c>
    </row>
    <row r="1269" spans="1:2" x14ac:dyDescent="0.25">
      <c r="A1269" s="64" t="s">
        <v>496</v>
      </c>
      <c r="B1269" s="66" t="s">
        <v>3333</v>
      </c>
    </row>
    <row r="1270" spans="1:2" x14ac:dyDescent="0.25">
      <c r="A1270" s="64" t="s">
        <v>504</v>
      </c>
      <c r="B1270" s="66" t="s">
        <v>3333</v>
      </c>
    </row>
    <row r="1271" spans="1:2" x14ac:dyDescent="0.25">
      <c r="A1271" s="64" t="s">
        <v>226</v>
      </c>
      <c r="B1271" s="66" t="s">
        <v>3333</v>
      </c>
    </row>
    <row r="1272" spans="1:2" x14ac:dyDescent="0.25">
      <c r="A1272" s="64" t="s">
        <v>2788</v>
      </c>
      <c r="B1272" s="66" t="s">
        <v>3333</v>
      </c>
    </row>
    <row r="1273" spans="1:2" x14ac:dyDescent="0.25">
      <c r="A1273" s="64" t="s">
        <v>227</v>
      </c>
      <c r="B1273" s="66" t="s">
        <v>3333</v>
      </c>
    </row>
    <row r="1274" spans="1:2" x14ac:dyDescent="0.25">
      <c r="A1274" s="64" t="s">
        <v>226</v>
      </c>
      <c r="B1274" s="66" t="s">
        <v>3333</v>
      </c>
    </row>
    <row r="1275" spans="1:2" x14ac:dyDescent="0.25">
      <c r="A1275" s="64" t="s">
        <v>775</v>
      </c>
      <c r="B1275" s="66" t="s">
        <v>3333</v>
      </c>
    </row>
    <row r="1276" spans="1:2" x14ac:dyDescent="0.25">
      <c r="A1276" s="64" t="s">
        <v>3108</v>
      </c>
      <c r="B1276" s="66" t="s">
        <v>3333</v>
      </c>
    </row>
    <row r="1277" spans="1:2" x14ac:dyDescent="0.25">
      <c r="A1277" s="64" t="s">
        <v>3109</v>
      </c>
      <c r="B1277" s="66" t="s">
        <v>3333</v>
      </c>
    </row>
    <row r="1278" spans="1:2" x14ac:dyDescent="0.25">
      <c r="A1278" s="64" t="s">
        <v>226</v>
      </c>
      <c r="B1278" s="66" t="s">
        <v>3333</v>
      </c>
    </row>
    <row r="1279" spans="1:2" x14ac:dyDescent="0.25">
      <c r="A1279" s="64" t="s">
        <v>227</v>
      </c>
      <c r="B1279" s="66" t="s">
        <v>3333</v>
      </c>
    </row>
    <row r="1280" spans="1:2" x14ac:dyDescent="0.25">
      <c r="A1280" s="64" t="s">
        <v>227</v>
      </c>
      <c r="B1280" s="66" t="s">
        <v>3333</v>
      </c>
    </row>
    <row r="1281" spans="1:2" x14ac:dyDescent="0.25">
      <c r="A1281" s="64" t="s">
        <v>775</v>
      </c>
      <c r="B1281" s="66" t="s">
        <v>3333</v>
      </c>
    </row>
    <row r="1282" spans="1:2" x14ac:dyDescent="0.25">
      <c r="A1282" s="64" t="s">
        <v>775</v>
      </c>
      <c r="B1282" s="66" t="s">
        <v>3333</v>
      </c>
    </row>
    <row r="1283" spans="1:2" x14ac:dyDescent="0.25">
      <c r="A1283" s="64" t="s">
        <v>231</v>
      </c>
      <c r="B1283" s="66" t="s">
        <v>3333</v>
      </c>
    </row>
    <row r="1284" spans="1:2" x14ac:dyDescent="0.25">
      <c r="A1284" s="64" t="s">
        <v>231</v>
      </c>
      <c r="B1284" s="66" t="s">
        <v>3333</v>
      </c>
    </row>
    <row r="1285" spans="1:2" x14ac:dyDescent="0.25">
      <c r="A1285" s="64" t="s">
        <v>3103</v>
      </c>
      <c r="B1285" s="66" t="s">
        <v>3333</v>
      </c>
    </row>
    <row r="1286" spans="1:2" x14ac:dyDescent="0.25">
      <c r="A1286" s="64" t="s">
        <v>3102</v>
      </c>
      <c r="B1286" s="66" t="s">
        <v>3333</v>
      </c>
    </row>
    <row r="1287" spans="1:2" x14ac:dyDescent="0.25">
      <c r="A1287" s="64" t="s">
        <v>226</v>
      </c>
      <c r="B1287" s="66" t="s">
        <v>3333</v>
      </c>
    </row>
    <row r="1288" spans="1:2" x14ac:dyDescent="0.25">
      <c r="A1288" s="64" t="s">
        <v>226</v>
      </c>
      <c r="B1288" s="66" t="s">
        <v>3333</v>
      </c>
    </row>
    <row r="1289" spans="1:2" x14ac:dyDescent="0.25">
      <c r="A1289" s="64" t="s">
        <v>226</v>
      </c>
      <c r="B1289" s="66" t="s">
        <v>3333</v>
      </c>
    </row>
    <row r="1290" spans="1:2" x14ac:dyDescent="0.25">
      <c r="A1290" s="64" t="s">
        <v>226</v>
      </c>
      <c r="B1290" s="66" t="s">
        <v>3333</v>
      </c>
    </row>
    <row r="1291" spans="1:2" x14ac:dyDescent="0.25">
      <c r="A1291" s="64" t="s">
        <v>3110</v>
      </c>
      <c r="B1291" s="66" t="s">
        <v>3333</v>
      </c>
    </row>
    <row r="1292" spans="1:2" x14ac:dyDescent="0.25">
      <c r="A1292" s="64" t="s">
        <v>3111</v>
      </c>
      <c r="B1292" s="66" t="s">
        <v>3333</v>
      </c>
    </row>
    <row r="1293" spans="1:2" x14ac:dyDescent="0.25">
      <c r="A1293" s="64" t="s">
        <v>3112</v>
      </c>
      <c r="B1293" s="66" t="s">
        <v>3333</v>
      </c>
    </row>
    <row r="1294" spans="1:2" x14ac:dyDescent="0.25">
      <c r="A1294" s="80" t="s">
        <v>3113</v>
      </c>
      <c r="B1294" s="66" t="s">
        <v>3333</v>
      </c>
    </row>
    <row r="1295" spans="1:2" x14ac:dyDescent="0.25">
      <c r="A1295" s="64" t="s">
        <v>3348</v>
      </c>
      <c r="B1295" s="66" t="s">
        <v>3549</v>
      </c>
    </row>
    <row r="1296" spans="1:2" x14ac:dyDescent="0.25">
      <c r="A1296" s="64" t="s">
        <v>3349</v>
      </c>
      <c r="B1296" s="66" t="s">
        <v>3549</v>
      </c>
    </row>
    <row r="1297" spans="1:2" x14ac:dyDescent="0.25">
      <c r="A1297" s="64" t="s">
        <v>3350</v>
      </c>
      <c r="B1297" s="66" t="s">
        <v>3549</v>
      </c>
    </row>
    <row r="1298" spans="1:2" x14ac:dyDescent="0.25">
      <c r="A1298" s="64" t="s">
        <v>3351</v>
      </c>
      <c r="B1298" s="66" t="s">
        <v>3549</v>
      </c>
    </row>
    <row r="1299" spans="1:2" x14ac:dyDescent="0.25">
      <c r="A1299" s="64" t="s">
        <v>227</v>
      </c>
      <c r="B1299" s="66" t="s">
        <v>3549</v>
      </c>
    </row>
    <row r="1300" spans="1:2" x14ac:dyDescent="0.25">
      <c r="A1300" s="64" t="s">
        <v>227</v>
      </c>
      <c r="B1300" s="66" t="s">
        <v>3549</v>
      </c>
    </row>
    <row r="1301" spans="1:2" x14ac:dyDescent="0.25">
      <c r="A1301" s="64" t="s">
        <v>1431</v>
      </c>
      <c r="B1301" s="66" t="s">
        <v>3549</v>
      </c>
    </row>
    <row r="1302" spans="1:2" x14ac:dyDescent="0.25">
      <c r="A1302" s="64" t="s">
        <v>1431</v>
      </c>
      <c r="B1302" s="66" t="s">
        <v>3549</v>
      </c>
    </row>
    <row r="1303" spans="1:2" x14ac:dyDescent="0.25">
      <c r="A1303" s="64" t="s">
        <v>227</v>
      </c>
      <c r="B1303" s="66" t="s">
        <v>3549</v>
      </c>
    </row>
    <row r="1304" spans="1:2" x14ac:dyDescent="0.25">
      <c r="A1304" s="64" t="s">
        <v>502</v>
      </c>
      <c r="B1304" s="66" t="s">
        <v>3549</v>
      </c>
    </row>
    <row r="1305" spans="1:2" x14ac:dyDescent="0.25">
      <c r="A1305" s="64" t="s">
        <v>231</v>
      </c>
      <c r="B1305" s="66" t="s">
        <v>3549</v>
      </c>
    </row>
    <row r="1306" spans="1:2" x14ac:dyDescent="0.25">
      <c r="A1306" s="64" t="s">
        <v>1579</v>
      </c>
      <c r="B1306" s="66" t="s">
        <v>3549</v>
      </c>
    </row>
    <row r="1307" spans="1:2" x14ac:dyDescent="0.25">
      <c r="A1307" s="64" t="s">
        <v>3339</v>
      </c>
      <c r="B1307" s="66" t="s">
        <v>3549</v>
      </c>
    </row>
    <row r="1308" spans="1:2" x14ac:dyDescent="0.25">
      <c r="A1308" s="64" t="s">
        <v>1515</v>
      </c>
      <c r="B1308" s="66" t="s">
        <v>3549</v>
      </c>
    </row>
    <row r="1309" spans="1:2" x14ac:dyDescent="0.25">
      <c r="A1309" s="64" t="s">
        <v>3352</v>
      </c>
      <c r="B1309" s="66" t="s">
        <v>3549</v>
      </c>
    </row>
    <row r="1310" spans="1:2" x14ac:dyDescent="0.25">
      <c r="A1310" s="64" t="s">
        <v>226</v>
      </c>
      <c r="B1310" s="66" t="s">
        <v>3549</v>
      </c>
    </row>
    <row r="1311" spans="1:2" x14ac:dyDescent="0.25">
      <c r="A1311" s="64" t="s">
        <v>231</v>
      </c>
      <c r="B1311" s="66" t="s">
        <v>3549</v>
      </c>
    </row>
    <row r="1312" spans="1:2" x14ac:dyDescent="0.25">
      <c r="A1312" s="64" t="s">
        <v>231</v>
      </c>
      <c r="B1312" s="66" t="s">
        <v>3549</v>
      </c>
    </row>
    <row r="1313" spans="1:2" x14ac:dyDescent="0.25">
      <c r="A1313" s="64" t="s">
        <v>231</v>
      </c>
      <c r="B1313" s="66" t="s">
        <v>3549</v>
      </c>
    </row>
    <row r="1314" spans="1:2" x14ac:dyDescent="0.25">
      <c r="A1314" s="64" t="s">
        <v>3343</v>
      </c>
      <c r="B1314" s="66" t="s">
        <v>3549</v>
      </c>
    </row>
    <row r="1315" spans="1:2" x14ac:dyDescent="0.25">
      <c r="A1315" s="64" t="s">
        <v>505</v>
      </c>
      <c r="B1315" s="66" t="s">
        <v>3549</v>
      </c>
    </row>
    <row r="1316" spans="1:2" x14ac:dyDescent="0.25">
      <c r="A1316" s="64" t="s">
        <v>3344</v>
      </c>
      <c r="B1316" s="66" t="s">
        <v>3549</v>
      </c>
    </row>
    <row r="1317" spans="1:2" x14ac:dyDescent="0.25">
      <c r="A1317" s="64" t="s">
        <v>3345</v>
      </c>
      <c r="B1317" s="66" t="s">
        <v>3549</v>
      </c>
    </row>
    <row r="1318" spans="1:2" x14ac:dyDescent="0.25">
      <c r="A1318" s="64" t="s">
        <v>3346</v>
      </c>
      <c r="B1318" s="66" t="s">
        <v>3549</v>
      </c>
    </row>
    <row r="1319" spans="1:2" x14ac:dyDescent="0.25">
      <c r="A1319" s="64" t="s">
        <v>3346</v>
      </c>
      <c r="B1319" s="66" t="s">
        <v>3549</v>
      </c>
    </row>
    <row r="1320" spans="1:2" x14ac:dyDescent="0.25">
      <c r="A1320" s="80" t="s">
        <v>3346</v>
      </c>
      <c r="B1320" s="66" t="s">
        <v>3549</v>
      </c>
    </row>
    <row r="1321" spans="1:2" x14ac:dyDescent="0.25">
      <c r="A1321" s="64" t="s">
        <v>228</v>
      </c>
      <c r="B1321" s="66" t="s">
        <v>3650</v>
      </c>
    </row>
    <row r="1322" spans="1:2" x14ac:dyDescent="0.25">
      <c r="A1322" s="64" t="s">
        <v>3563</v>
      </c>
      <c r="B1322" s="66" t="s">
        <v>3650</v>
      </c>
    </row>
    <row r="1323" spans="1:2" x14ac:dyDescent="0.25">
      <c r="A1323" s="64" t="s">
        <v>3564</v>
      </c>
      <c r="B1323" s="66" t="s">
        <v>3650</v>
      </c>
    </row>
    <row r="1324" spans="1:2" x14ac:dyDescent="0.25">
      <c r="A1324" s="64" t="s">
        <v>8712</v>
      </c>
      <c r="B1324" s="66" t="s">
        <v>3650</v>
      </c>
    </row>
    <row r="1325" spans="1:2" x14ac:dyDescent="0.25">
      <c r="A1325" s="64" t="s">
        <v>3551</v>
      </c>
      <c r="B1325" s="66" t="s">
        <v>3650</v>
      </c>
    </row>
    <row r="1326" spans="1:2" x14ac:dyDescent="0.25">
      <c r="A1326" s="64" t="s">
        <v>3552</v>
      </c>
      <c r="B1326" s="66" t="s">
        <v>3650</v>
      </c>
    </row>
    <row r="1327" spans="1:2" x14ac:dyDescent="0.25">
      <c r="A1327" s="64" t="s">
        <v>3553</v>
      </c>
      <c r="B1327" s="66" t="s">
        <v>3650</v>
      </c>
    </row>
    <row r="1328" spans="1:2" x14ac:dyDescent="0.25">
      <c r="A1328" s="64" t="s">
        <v>3553</v>
      </c>
      <c r="B1328" s="66" t="s">
        <v>3650</v>
      </c>
    </row>
    <row r="1329" spans="1:2" x14ac:dyDescent="0.25">
      <c r="A1329" s="64" t="s">
        <v>226</v>
      </c>
      <c r="B1329" s="66" t="s">
        <v>3650</v>
      </c>
    </row>
    <row r="1330" spans="1:2" x14ac:dyDescent="0.25">
      <c r="A1330" s="64" t="s">
        <v>503</v>
      </c>
      <c r="B1330" s="66" t="s">
        <v>3650</v>
      </c>
    </row>
    <row r="1331" spans="1:2" x14ac:dyDescent="0.25">
      <c r="A1331" s="64" t="s">
        <v>503</v>
      </c>
      <c r="B1331" s="66" t="s">
        <v>3650</v>
      </c>
    </row>
    <row r="1332" spans="1:2" x14ac:dyDescent="0.25">
      <c r="A1332" s="64" t="s">
        <v>503</v>
      </c>
      <c r="B1332" s="66" t="s">
        <v>3650</v>
      </c>
    </row>
    <row r="1333" spans="1:2" x14ac:dyDescent="0.25">
      <c r="A1333" s="64" t="s">
        <v>3565</v>
      </c>
      <c r="B1333" s="66" t="s">
        <v>3650</v>
      </c>
    </row>
    <row r="1334" spans="1:2" x14ac:dyDescent="0.25">
      <c r="A1334" s="64" t="s">
        <v>226</v>
      </c>
      <c r="B1334" s="66" t="s">
        <v>3650</v>
      </c>
    </row>
    <row r="1335" spans="1:2" x14ac:dyDescent="0.25">
      <c r="A1335" s="64" t="s">
        <v>227</v>
      </c>
      <c r="B1335" s="66" t="s">
        <v>3650</v>
      </c>
    </row>
    <row r="1336" spans="1:2" x14ac:dyDescent="0.25">
      <c r="A1336" s="64" t="s">
        <v>3559</v>
      </c>
      <c r="B1336" s="66" t="s">
        <v>3650</v>
      </c>
    </row>
    <row r="1337" spans="1:2" x14ac:dyDescent="0.25">
      <c r="A1337" s="64" t="s">
        <v>3560</v>
      </c>
      <c r="B1337" s="66" t="s">
        <v>3650</v>
      </c>
    </row>
    <row r="1338" spans="1:2" x14ac:dyDescent="0.25">
      <c r="A1338" s="64" t="s">
        <v>3560</v>
      </c>
      <c r="B1338" s="66" t="s">
        <v>3650</v>
      </c>
    </row>
    <row r="1339" spans="1:2" x14ac:dyDescent="0.25">
      <c r="A1339" s="64" t="s">
        <v>3560</v>
      </c>
      <c r="B1339" s="66" t="s">
        <v>3650</v>
      </c>
    </row>
    <row r="1340" spans="1:2" x14ac:dyDescent="0.25">
      <c r="A1340" s="80" t="s">
        <v>227</v>
      </c>
      <c r="B1340" s="66" t="s">
        <v>3650</v>
      </c>
    </row>
    <row r="1341" spans="1:2" x14ac:dyDescent="0.25">
      <c r="A1341" s="64" t="s">
        <v>231</v>
      </c>
      <c r="B1341" s="66" t="s">
        <v>3760</v>
      </c>
    </row>
    <row r="1342" spans="1:2" x14ac:dyDescent="0.25">
      <c r="A1342" s="80" t="s">
        <v>231</v>
      </c>
      <c r="B1342" s="66" t="s">
        <v>3760</v>
      </c>
    </row>
    <row r="1343" spans="1:2" x14ac:dyDescent="0.25">
      <c r="A1343" s="64" t="s">
        <v>759</v>
      </c>
      <c r="B1343" s="66" t="s">
        <v>3832</v>
      </c>
    </row>
    <row r="1344" spans="1:2" x14ac:dyDescent="0.25">
      <c r="A1344" s="64" t="s">
        <v>759</v>
      </c>
      <c r="B1344" s="66" t="s">
        <v>3832</v>
      </c>
    </row>
    <row r="1345" spans="1:2" x14ac:dyDescent="0.25">
      <c r="A1345" s="64" t="s">
        <v>3564</v>
      </c>
      <c r="B1345" s="66" t="s">
        <v>3832</v>
      </c>
    </row>
    <row r="1346" spans="1:2" x14ac:dyDescent="0.25">
      <c r="A1346" s="64" t="s">
        <v>3765</v>
      </c>
      <c r="B1346" s="66" t="s">
        <v>3832</v>
      </c>
    </row>
    <row r="1347" spans="1:2" x14ac:dyDescent="0.25">
      <c r="A1347" s="64" t="s">
        <v>227</v>
      </c>
      <c r="B1347" s="66" t="s">
        <v>3832</v>
      </c>
    </row>
    <row r="1348" spans="1:2" x14ac:dyDescent="0.25">
      <c r="A1348" s="64" t="s">
        <v>3766</v>
      </c>
      <c r="B1348" s="66" t="s">
        <v>3832</v>
      </c>
    </row>
    <row r="1349" spans="1:2" x14ac:dyDescent="0.25">
      <c r="A1349" s="64" t="s">
        <v>215</v>
      </c>
      <c r="B1349" s="66" t="s">
        <v>3832</v>
      </c>
    </row>
    <row r="1350" spans="1:2" x14ac:dyDescent="0.25">
      <c r="A1350" s="64" t="s">
        <v>216</v>
      </c>
      <c r="B1350" s="66" t="s">
        <v>3832</v>
      </c>
    </row>
    <row r="1351" spans="1:2" x14ac:dyDescent="0.25">
      <c r="A1351" s="64" t="s">
        <v>221</v>
      </c>
      <c r="B1351" s="66" t="s">
        <v>3832</v>
      </c>
    </row>
    <row r="1352" spans="1:2" x14ac:dyDescent="0.25">
      <c r="A1352" s="64" t="s">
        <v>218</v>
      </c>
      <c r="B1352" s="66" t="s">
        <v>3832</v>
      </c>
    </row>
    <row r="1353" spans="1:2" x14ac:dyDescent="0.25">
      <c r="A1353" s="64" t="s">
        <v>219</v>
      </c>
      <c r="B1353" s="66" t="s">
        <v>3832</v>
      </c>
    </row>
    <row r="1354" spans="1:2" x14ac:dyDescent="0.25">
      <c r="A1354" s="64" t="s">
        <v>221</v>
      </c>
      <c r="B1354" s="66" t="s">
        <v>3832</v>
      </c>
    </row>
    <row r="1355" spans="1:2" x14ac:dyDescent="0.25">
      <c r="A1355" s="64" t="s">
        <v>221</v>
      </c>
      <c r="B1355" s="66" t="s">
        <v>3832</v>
      </c>
    </row>
    <row r="1356" spans="1:2" x14ac:dyDescent="0.25">
      <c r="A1356" s="64" t="s">
        <v>221</v>
      </c>
      <c r="B1356" s="66" t="s">
        <v>3832</v>
      </c>
    </row>
    <row r="1357" spans="1:2" x14ac:dyDescent="0.25">
      <c r="A1357" s="64" t="s">
        <v>223</v>
      </c>
      <c r="B1357" s="66" t="s">
        <v>3832</v>
      </c>
    </row>
    <row r="1358" spans="1:2" x14ac:dyDescent="0.25">
      <c r="A1358" s="64" t="s">
        <v>223</v>
      </c>
      <c r="B1358" s="66" t="s">
        <v>3832</v>
      </c>
    </row>
    <row r="1359" spans="1:2" x14ac:dyDescent="0.25">
      <c r="A1359" s="64" t="s">
        <v>226</v>
      </c>
      <c r="B1359" s="66" t="s">
        <v>3832</v>
      </c>
    </row>
    <row r="1360" spans="1:2" x14ac:dyDescent="0.25">
      <c r="A1360" s="80" t="s">
        <v>226</v>
      </c>
      <c r="B1360" s="66" t="s">
        <v>3832</v>
      </c>
    </row>
    <row r="1361" spans="1:2" x14ac:dyDescent="0.25">
      <c r="A1361" s="64" t="s">
        <v>226</v>
      </c>
      <c r="B1361" s="66" t="s">
        <v>3913</v>
      </c>
    </row>
    <row r="1362" spans="1:2" x14ac:dyDescent="0.25">
      <c r="A1362" s="64" t="s">
        <v>3834</v>
      </c>
      <c r="B1362" s="66" t="s">
        <v>3913</v>
      </c>
    </row>
    <row r="1363" spans="1:2" x14ac:dyDescent="0.25">
      <c r="A1363" s="64" t="s">
        <v>3840</v>
      </c>
      <c r="B1363" s="66" t="s">
        <v>3913</v>
      </c>
    </row>
    <row r="1364" spans="1:2" x14ac:dyDescent="0.25">
      <c r="A1364" s="64" t="s">
        <v>227</v>
      </c>
      <c r="B1364" s="66" t="s">
        <v>3913</v>
      </c>
    </row>
    <row r="1365" spans="1:2" x14ac:dyDescent="0.25">
      <c r="A1365" s="64" t="s">
        <v>226</v>
      </c>
      <c r="B1365" s="66" t="s">
        <v>3913</v>
      </c>
    </row>
    <row r="1366" spans="1:2" x14ac:dyDescent="0.25">
      <c r="A1366" s="64" t="s">
        <v>226</v>
      </c>
      <c r="B1366" s="66" t="s">
        <v>3913</v>
      </c>
    </row>
    <row r="1367" spans="1:2" x14ac:dyDescent="0.25">
      <c r="A1367" s="64" t="s">
        <v>3838</v>
      </c>
      <c r="B1367" s="66" t="s">
        <v>3913</v>
      </c>
    </row>
    <row r="1368" spans="1:2" x14ac:dyDescent="0.25">
      <c r="A1368" s="80" t="s">
        <v>3838</v>
      </c>
      <c r="B1368" s="66" t="s">
        <v>3913</v>
      </c>
    </row>
    <row r="1369" spans="1:2" x14ac:dyDescent="0.25">
      <c r="A1369" s="64" t="s">
        <v>227</v>
      </c>
      <c r="B1369" s="66" t="s">
        <v>3950</v>
      </c>
    </row>
    <row r="1370" spans="1:2" x14ac:dyDescent="0.25">
      <c r="A1370" s="64" t="s">
        <v>226</v>
      </c>
      <c r="B1370" s="66" t="s">
        <v>3950</v>
      </c>
    </row>
    <row r="1371" spans="1:2" x14ac:dyDescent="0.25">
      <c r="A1371" s="64" t="s">
        <v>496</v>
      </c>
      <c r="B1371" s="66" t="s">
        <v>3950</v>
      </c>
    </row>
    <row r="1372" spans="1:2" x14ac:dyDescent="0.25">
      <c r="A1372" s="80" t="s">
        <v>226</v>
      </c>
      <c r="B1372" s="66" t="s">
        <v>3950</v>
      </c>
    </row>
    <row r="1373" spans="1:2" x14ac:dyDescent="0.25">
      <c r="A1373" s="64" t="s">
        <v>3952</v>
      </c>
      <c r="B1373" s="66" t="s">
        <v>3951</v>
      </c>
    </row>
    <row r="1374" spans="1:2" x14ac:dyDescent="0.25">
      <c r="A1374" s="80" t="s">
        <v>226</v>
      </c>
      <c r="B1374" s="66" t="s">
        <v>3951</v>
      </c>
    </row>
    <row r="1375" spans="1:2" x14ac:dyDescent="0.25">
      <c r="A1375" s="64" t="s">
        <v>3840</v>
      </c>
      <c r="B1375" s="66" t="s">
        <v>3951</v>
      </c>
    </row>
    <row r="1376" spans="1:2" x14ac:dyDescent="0.25">
      <c r="A1376" s="64" t="s">
        <v>3955</v>
      </c>
      <c r="B1376" s="66" t="s">
        <v>3951</v>
      </c>
    </row>
    <row r="1377" spans="1:2" x14ac:dyDescent="0.25">
      <c r="A1377" s="64" t="s">
        <v>226</v>
      </c>
      <c r="B1377" s="66" t="s">
        <v>4111</v>
      </c>
    </row>
    <row r="1378" spans="1:2" x14ac:dyDescent="0.25">
      <c r="A1378" s="64" t="s">
        <v>227</v>
      </c>
      <c r="B1378" s="66" t="s">
        <v>4111</v>
      </c>
    </row>
    <row r="1379" spans="1:2" x14ac:dyDescent="0.25">
      <c r="A1379" s="64" t="s">
        <v>226</v>
      </c>
      <c r="B1379" s="66" t="s">
        <v>4111</v>
      </c>
    </row>
    <row r="1380" spans="1:2" x14ac:dyDescent="0.25">
      <c r="A1380" s="64" t="s">
        <v>502</v>
      </c>
      <c r="B1380" s="66" t="s">
        <v>4111</v>
      </c>
    </row>
    <row r="1381" spans="1:2" x14ac:dyDescent="0.25">
      <c r="A1381" s="64" t="s">
        <v>502</v>
      </c>
      <c r="B1381" s="66" t="s">
        <v>4111</v>
      </c>
    </row>
    <row r="1382" spans="1:2" x14ac:dyDescent="0.25">
      <c r="A1382" s="64" t="s">
        <v>4004</v>
      </c>
      <c r="B1382" s="66" t="s">
        <v>4111</v>
      </c>
    </row>
    <row r="1383" spans="1:2" x14ac:dyDescent="0.25">
      <c r="A1383" s="64" t="s">
        <v>3999</v>
      </c>
      <c r="B1383" s="66" t="s">
        <v>4111</v>
      </c>
    </row>
    <row r="1384" spans="1:2" x14ac:dyDescent="0.25">
      <c r="A1384" s="64" t="s">
        <v>4000</v>
      </c>
      <c r="B1384" s="66" t="s">
        <v>4111</v>
      </c>
    </row>
    <row r="1385" spans="1:2" x14ac:dyDescent="0.25">
      <c r="A1385" s="64" t="s">
        <v>502</v>
      </c>
      <c r="B1385" s="66" t="s">
        <v>4111</v>
      </c>
    </row>
    <row r="1386" spans="1:2" x14ac:dyDescent="0.25">
      <c r="A1386" s="64" t="s">
        <v>226</v>
      </c>
      <c r="B1386" s="66" t="s">
        <v>4111</v>
      </c>
    </row>
    <row r="1387" spans="1:2" x14ac:dyDescent="0.25">
      <c r="A1387" s="64" t="s">
        <v>231</v>
      </c>
      <c r="B1387" s="66" t="s">
        <v>4111</v>
      </c>
    </row>
    <row r="1388" spans="1:2" x14ac:dyDescent="0.25">
      <c r="A1388" s="80" t="s">
        <v>226</v>
      </c>
      <c r="B1388" s="66" t="s">
        <v>4111</v>
      </c>
    </row>
    <row r="1389" spans="1:2" x14ac:dyDescent="0.25">
      <c r="A1389" s="64" t="s">
        <v>759</v>
      </c>
      <c r="B1389" s="66" t="s">
        <v>4225</v>
      </c>
    </row>
    <row r="1390" spans="1:2" x14ac:dyDescent="0.25">
      <c r="A1390" s="64" t="s">
        <v>226</v>
      </c>
      <c r="B1390" s="66" t="s">
        <v>4225</v>
      </c>
    </row>
    <row r="1391" spans="1:2" x14ac:dyDescent="0.25">
      <c r="A1391" s="64" t="s">
        <v>4114</v>
      </c>
      <c r="B1391" s="66" t="s">
        <v>4225</v>
      </c>
    </row>
    <row r="1392" spans="1:2" x14ac:dyDescent="0.25">
      <c r="A1392" s="64" t="s">
        <v>4115</v>
      </c>
      <c r="B1392" s="66" t="s">
        <v>4225</v>
      </c>
    </row>
    <row r="1393" spans="1:2" x14ac:dyDescent="0.25">
      <c r="A1393" s="64" t="s">
        <v>4121</v>
      </c>
      <c r="B1393" s="66" t="s">
        <v>4225</v>
      </c>
    </row>
    <row r="1394" spans="1:2" x14ac:dyDescent="0.25">
      <c r="A1394" s="64" t="s">
        <v>4117</v>
      </c>
      <c r="B1394" s="66" t="s">
        <v>4225</v>
      </c>
    </row>
    <row r="1395" spans="1:2" x14ac:dyDescent="0.25">
      <c r="A1395" s="64" t="s">
        <v>226</v>
      </c>
      <c r="B1395" s="66" t="s">
        <v>4225</v>
      </c>
    </row>
    <row r="1396" spans="1:2" x14ac:dyDescent="0.25">
      <c r="A1396" s="64" t="s">
        <v>227</v>
      </c>
      <c r="B1396" s="66" t="s">
        <v>4225</v>
      </c>
    </row>
    <row r="1397" spans="1:2" x14ac:dyDescent="0.25">
      <c r="A1397" s="64" t="s">
        <v>226</v>
      </c>
      <c r="B1397" s="66" t="s">
        <v>4225</v>
      </c>
    </row>
    <row r="1398" spans="1:2" x14ac:dyDescent="0.25">
      <c r="A1398" s="64" t="s">
        <v>496</v>
      </c>
      <c r="B1398" s="66" t="s">
        <v>4225</v>
      </c>
    </row>
    <row r="1399" spans="1:2" x14ac:dyDescent="0.25">
      <c r="A1399" s="64" t="s">
        <v>227</v>
      </c>
      <c r="B1399" s="66" t="s">
        <v>4225</v>
      </c>
    </row>
    <row r="1400" spans="1:2" x14ac:dyDescent="0.25">
      <c r="A1400" s="80" t="s">
        <v>226</v>
      </c>
      <c r="B1400" s="66" t="s">
        <v>4225</v>
      </c>
    </row>
    <row r="1401" spans="1:2" x14ac:dyDescent="0.25">
      <c r="A1401" s="64" t="s">
        <v>502</v>
      </c>
      <c r="B1401" s="66" t="s">
        <v>3479</v>
      </c>
    </row>
    <row r="1402" spans="1:2" x14ac:dyDescent="0.25">
      <c r="A1402" s="64" t="s">
        <v>227</v>
      </c>
      <c r="B1402" s="66" t="s">
        <v>3479</v>
      </c>
    </row>
    <row r="1403" spans="1:2" x14ac:dyDescent="0.25">
      <c r="A1403" s="64" t="s">
        <v>4227</v>
      </c>
      <c r="B1403" s="66" t="s">
        <v>3479</v>
      </c>
    </row>
    <row r="1404" spans="1:2" x14ac:dyDescent="0.25">
      <c r="A1404" s="64" t="s">
        <v>1610</v>
      </c>
      <c r="B1404" s="66" t="s">
        <v>3479</v>
      </c>
    </row>
    <row r="1405" spans="1:2" x14ac:dyDescent="0.25">
      <c r="A1405" s="80" t="s">
        <v>226</v>
      </c>
      <c r="B1405" s="66" t="s">
        <v>3479</v>
      </c>
    </row>
    <row r="1406" spans="1:2" x14ac:dyDescent="0.25">
      <c r="A1406" s="64" t="s">
        <v>4281</v>
      </c>
      <c r="B1406" s="66" t="s">
        <v>1167</v>
      </c>
    </row>
    <row r="1407" spans="1:2" x14ac:dyDescent="0.25">
      <c r="A1407" s="64" t="s">
        <v>4606</v>
      </c>
      <c r="B1407" s="66" t="s">
        <v>1167</v>
      </c>
    </row>
    <row r="1408" spans="1:2" x14ac:dyDescent="0.25">
      <c r="A1408" s="64" t="s">
        <v>4283</v>
      </c>
      <c r="B1408" s="66" t="s">
        <v>1167</v>
      </c>
    </row>
    <row r="1409" spans="1:2" x14ac:dyDescent="0.25">
      <c r="A1409" s="64" t="s">
        <v>4284</v>
      </c>
      <c r="B1409" s="66" t="s">
        <v>1167</v>
      </c>
    </row>
    <row r="1410" spans="1:2" x14ac:dyDescent="0.25">
      <c r="A1410" s="64" t="s">
        <v>4285</v>
      </c>
      <c r="B1410" s="66" t="s">
        <v>1167</v>
      </c>
    </row>
    <row r="1411" spans="1:2" x14ac:dyDescent="0.25">
      <c r="A1411" s="64" t="s">
        <v>4286</v>
      </c>
      <c r="B1411" s="66" t="s">
        <v>1167</v>
      </c>
    </row>
    <row r="1412" spans="1:2" x14ac:dyDescent="0.25">
      <c r="A1412" s="64" t="s">
        <v>4287</v>
      </c>
      <c r="B1412" s="66" t="s">
        <v>1167</v>
      </c>
    </row>
    <row r="1413" spans="1:2" x14ac:dyDescent="0.25">
      <c r="A1413" s="64" t="s">
        <v>4288</v>
      </c>
      <c r="B1413" s="66" t="s">
        <v>1167</v>
      </c>
    </row>
    <row r="1414" spans="1:2" x14ac:dyDescent="0.25">
      <c r="A1414" s="64" t="s">
        <v>4289</v>
      </c>
      <c r="B1414" s="66" t="s">
        <v>1167</v>
      </c>
    </row>
    <row r="1415" spans="1:2" x14ac:dyDescent="0.25">
      <c r="A1415" s="64" t="s">
        <v>4290</v>
      </c>
      <c r="B1415" s="66" t="s">
        <v>1167</v>
      </c>
    </row>
    <row r="1416" spans="1:2" x14ac:dyDescent="0.25">
      <c r="A1416" s="64" t="s">
        <v>4291</v>
      </c>
      <c r="B1416" s="66" t="s">
        <v>1167</v>
      </c>
    </row>
    <row r="1417" spans="1:2" x14ac:dyDescent="0.25">
      <c r="A1417" s="64" t="s">
        <v>775</v>
      </c>
      <c r="B1417" s="66" t="s">
        <v>1167</v>
      </c>
    </row>
    <row r="1418" spans="1:2" x14ac:dyDescent="0.25">
      <c r="A1418" s="64" t="s">
        <v>4594</v>
      </c>
      <c r="B1418" s="66" t="s">
        <v>1167</v>
      </c>
    </row>
    <row r="1419" spans="1:2" x14ac:dyDescent="0.25">
      <c r="A1419" s="64" t="s">
        <v>4443</v>
      </c>
      <c r="B1419" s="66" t="s">
        <v>1167</v>
      </c>
    </row>
    <row r="1420" spans="1:2" x14ac:dyDescent="0.25">
      <c r="A1420" s="64" t="s">
        <v>4294</v>
      </c>
      <c r="B1420" s="66" t="s">
        <v>1167</v>
      </c>
    </row>
    <row r="1421" spans="1:2" x14ac:dyDescent="0.25">
      <c r="A1421" s="64" t="s">
        <v>4294</v>
      </c>
      <c r="B1421" s="66" t="s">
        <v>1167</v>
      </c>
    </row>
    <row r="1422" spans="1:2" x14ac:dyDescent="0.25">
      <c r="A1422" s="64" t="s">
        <v>4294</v>
      </c>
      <c r="B1422" s="66" t="s">
        <v>1167</v>
      </c>
    </row>
    <row r="1423" spans="1:2" x14ac:dyDescent="0.25">
      <c r="A1423" s="64" t="s">
        <v>226</v>
      </c>
      <c r="B1423" s="66" t="s">
        <v>1167</v>
      </c>
    </row>
    <row r="1424" spans="1:2" x14ac:dyDescent="0.25">
      <c r="A1424" s="64" t="s">
        <v>4297</v>
      </c>
      <c r="B1424" s="66" t="s">
        <v>1167</v>
      </c>
    </row>
    <row r="1425" spans="1:2" x14ac:dyDescent="0.25">
      <c r="A1425" s="64" t="s">
        <v>4607</v>
      </c>
      <c r="B1425" s="66" t="s">
        <v>1167</v>
      </c>
    </row>
    <row r="1426" spans="1:2" x14ac:dyDescent="0.25">
      <c r="A1426" s="64" t="s">
        <v>4608</v>
      </c>
      <c r="B1426" s="66" t="s">
        <v>1167</v>
      </c>
    </row>
    <row r="1427" spans="1:2" x14ac:dyDescent="0.25">
      <c r="A1427" s="64" t="s">
        <v>231</v>
      </c>
      <c r="B1427" s="66" t="s">
        <v>1167</v>
      </c>
    </row>
    <row r="1428" spans="1:2" x14ac:dyDescent="0.25">
      <c r="A1428" s="64" t="s">
        <v>4300</v>
      </c>
      <c r="B1428" s="66" t="s">
        <v>1167</v>
      </c>
    </row>
    <row r="1429" spans="1:2" x14ac:dyDescent="0.25">
      <c r="A1429" s="64" t="s">
        <v>226</v>
      </c>
      <c r="B1429" s="66" t="s">
        <v>1167</v>
      </c>
    </row>
    <row r="1430" spans="1:2" x14ac:dyDescent="0.25">
      <c r="A1430" s="64" t="s">
        <v>227</v>
      </c>
      <c r="B1430" s="66" t="s">
        <v>1167</v>
      </c>
    </row>
    <row r="1431" spans="1:2" x14ac:dyDescent="0.25">
      <c r="A1431" s="64" t="s">
        <v>4443</v>
      </c>
      <c r="B1431" s="66" t="s">
        <v>1167</v>
      </c>
    </row>
    <row r="1432" spans="1:2" x14ac:dyDescent="0.25">
      <c r="A1432" s="64" t="s">
        <v>4608</v>
      </c>
      <c r="B1432" s="66" t="s">
        <v>1167</v>
      </c>
    </row>
    <row r="1433" spans="1:2" x14ac:dyDescent="0.25">
      <c r="A1433" s="64" t="s">
        <v>3108</v>
      </c>
      <c r="B1433" s="66" t="s">
        <v>1167</v>
      </c>
    </row>
    <row r="1434" spans="1:2" x14ac:dyDescent="0.25">
      <c r="A1434" s="64" t="s">
        <v>3108</v>
      </c>
      <c r="B1434" s="66" t="s">
        <v>1167</v>
      </c>
    </row>
    <row r="1435" spans="1:2" x14ac:dyDescent="0.25">
      <c r="A1435" s="64" t="s">
        <v>4609</v>
      </c>
      <c r="B1435" s="66" t="s">
        <v>1167</v>
      </c>
    </row>
    <row r="1436" spans="1:2" x14ac:dyDescent="0.25">
      <c r="A1436" s="64" t="s">
        <v>4609</v>
      </c>
      <c r="B1436" s="66" t="s">
        <v>1167</v>
      </c>
    </row>
    <row r="1437" spans="1:2" x14ac:dyDescent="0.25">
      <c r="A1437" s="64" t="s">
        <v>503</v>
      </c>
      <c r="B1437" s="66" t="s">
        <v>1167</v>
      </c>
    </row>
    <row r="1438" spans="1:2" x14ac:dyDescent="0.25">
      <c r="A1438" s="64" t="s">
        <v>4304</v>
      </c>
      <c r="B1438" s="66" t="s">
        <v>1167</v>
      </c>
    </row>
    <row r="1439" spans="1:2" x14ac:dyDescent="0.25">
      <c r="A1439" s="64" t="s">
        <v>4303</v>
      </c>
      <c r="B1439" s="66" t="s">
        <v>1167</v>
      </c>
    </row>
    <row r="1440" spans="1:2" x14ac:dyDescent="0.25">
      <c r="A1440" s="64" t="s">
        <v>503</v>
      </c>
      <c r="B1440" s="66" t="s">
        <v>1167</v>
      </c>
    </row>
    <row r="1441" spans="1:2" x14ac:dyDescent="0.25">
      <c r="A1441" s="64" t="s">
        <v>4610</v>
      </c>
      <c r="B1441" s="66" t="s">
        <v>1167</v>
      </c>
    </row>
    <row r="1442" spans="1:2" x14ac:dyDescent="0.25">
      <c r="A1442" s="64" t="s">
        <v>1579</v>
      </c>
      <c r="B1442" s="66" t="s">
        <v>1167</v>
      </c>
    </row>
    <row r="1443" spans="1:2" x14ac:dyDescent="0.25">
      <c r="A1443" s="64" t="s">
        <v>4306</v>
      </c>
      <c r="B1443" s="66" t="s">
        <v>1167</v>
      </c>
    </row>
    <row r="1444" spans="1:2" x14ac:dyDescent="0.25">
      <c r="A1444" s="64" t="s">
        <v>4307</v>
      </c>
      <c r="B1444" s="66" t="s">
        <v>1167</v>
      </c>
    </row>
    <row r="1445" spans="1:2" x14ac:dyDescent="0.25">
      <c r="A1445" s="64" t="s">
        <v>4500</v>
      </c>
      <c r="B1445" s="66" t="s">
        <v>1167</v>
      </c>
    </row>
    <row r="1446" spans="1:2" x14ac:dyDescent="0.25">
      <c r="A1446" s="64" t="s">
        <v>4500</v>
      </c>
      <c r="B1446" s="66" t="s">
        <v>1167</v>
      </c>
    </row>
    <row r="1447" spans="1:2" x14ac:dyDescent="0.25">
      <c r="A1447" s="64" t="s">
        <v>4500</v>
      </c>
      <c r="B1447" s="66" t="s">
        <v>1167</v>
      </c>
    </row>
    <row r="1448" spans="1:2" x14ac:dyDescent="0.25">
      <c r="A1448" s="64" t="s">
        <v>4500</v>
      </c>
      <c r="B1448" s="66" t="s">
        <v>1167</v>
      </c>
    </row>
    <row r="1449" spans="1:2" x14ac:dyDescent="0.25">
      <c r="A1449" s="64" t="s">
        <v>4500</v>
      </c>
      <c r="B1449" s="66" t="s">
        <v>1167</v>
      </c>
    </row>
    <row r="1450" spans="1:2" x14ac:dyDescent="0.25">
      <c r="A1450" s="64" t="s">
        <v>4500</v>
      </c>
      <c r="B1450" s="66" t="s">
        <v>1167</v>
      </c>
    </row>
    <row r="1451" spans="1:2" x14ac:dyDescent="0.25">
      <c r="A1451" s="64" t="s">
        <v>4500</v>
      </c>
      <c r="B1451" s="66" t="s">
        <v>1167</v>
      </c>
    </row>
    <row r="1452" spans="1:2" x14ac:dyDescent="0.25">
      <c r="A1452" s="64" t="s">
        <v>4500</v>
      </c>
      <c r="B1452" s="66" t="s">
        <v>1167</v>
      </c>
    </row>
    <row r="1453" spans="1:2" x14ac:dyDescent="0.25">
      <c r="A1453" s="64" t="s">
        <v>4500</v>
      </c>
      <c r="B1453" s="66" t="s">
        <v>1167</v>
      </c>
    </row>
    <row r="1454" spans="1:2" x14ac:dyDescent="0.25">
      <c r="A1454" s="64" t="s">
        <v>4500</v>
      </c>
      <c r="B1454" s="66" t="s">
        <v>1167</v>
      </c>
    </row>
    <row r="1455" spans="1:2" x14ac:dyDescent="0.25">
      <c r="A1455" s="64" t="s">
        <v>4500</v>
      </c>
      <c r="B1455" s="66" t="s">
        <v>1167</v>
      </c>
    </row>
    <row r="1456" spans="1:2" x14ac:dyDescent="0.25">
      <c r="A1456" s="64" t="s">
        <v>4500</v>
      </c>
      <c r="B1456" s="66" t="s">
        <v>1167</v>
      </c>
    </row>
    <row r="1457" spans="1:2" x14ac:dyDescent="0.25">
      <c r="A1457" s="64" t="s">
        <v>4500</v>
      </c>
      <c r="B1457" s="66" t="s">
        <v>1167</v>
      </c>
    </row>
    <row r="1458" spans="1:2" x14ac:dyDescent="0.25">
      <c r="A1458" s="64" t="s">
        <v>4500</v>
      </c>
      <c r="B1458" s="66" t="s">
        <v>1167</v>
      </c>
    </row>
    <row r="1459" spans="1:2" x14ac:dyDescent="0.25">
      <c r="A1459" s="64" t="s">
        <v>4500</v>
      </c>
      <c r="B1459" s="66" t="s">
        <v>1167</v>
      </c>
    </row>
    <row r="1460" spans="1:2" x14ac:dyDescent="0.25">
      <c r="A1460" s="64" t="s">
        <v>4500</v>
      </c>
      <c r="B1460" s="66" t="s">
        <v>1167</v>
      </c>
    </row>
    <row r="1461" spans="1:2" x14ac:dyDescent="0.25">
      <c r="A1461" s="64" t="s">
        <v>4500</v>
      </c>
      <c r="B1461" s="66" t="s">
        <v>1167</v>
      </c>
    </row>
    <row r="1462" spans="1:2" x14ac:dyDescent="0.25">
      <c r="A1462" s="64" t="s">
        <v>4500</v>
      </c>
      <c r="B1462" s="66" t="s">
        <v>1167</v>
      </c>
    </row>
    <row r="1463" spans="1:2" x14ac:dyDescent="0.25">
      <c r="A1463" s="64" t="s">
        <v>4500</v>
      </c>
      <c r="B1463" s="66" t="s">
        <v>1167</v>
      </c>
    </row>
    <row r="1464" spans="1:2" x14ac:dyDescent="0.25">
      <c r="A1464" s="64" t="s">
        <v>4500</v>
      </c>
      <c r="B1464" s="66" t="s">
        <v>1167</v>
      </c>
    </row>
    <row r="1465" spans="1:2" x14ac:dyDescent="0.25">
      <c r="A1465" s="64" t="s">
        <v>4500</v>
      </c>
      <c r="B1465" s="66" t="s">
        <v>1167</v>
      </c>
    </row>
    <row r="1466" spans="1:2" x14ac:dyDescent="0.25">
      <c r="A1466" s="64" t="s">
        <v>4500</v>
      </c>
      <c r="B1466" s="66" t="s">
        <v>1167</v>
      </c>
    </row>
    <row r="1467" spans="1:2" x14ac:dyDescent="0.25">
      <c r="A1467" s="64" t="s">
        <v>4500</v>
      </c>
      <c r="B1467" s="66" t="s">
        <v>1167</v>
      </c>
    </row>
    <row r="1468" spans="1:2" x14ac:dyDescent="0.25">
      <c r="A1468" s="64" t="s">
        <v>4500</v>
      </c>
      <c r="B1468" s="66" t="s">
        <v>1167</v>
      </c>
    </row>
    <row r="1469" spans="1:2" x14ac:dyDescent="0.25">
      <c r="A1469" s="64" t="s">
        <v>4500</v>
      </c>
      <c r="B1469" s="66" t="s">
        <v>1167</v>
      </c>
    </row>
    <row r="1470" spans="1:2" x14ac:dyDescent="0.25">
      <c r="A1470" s="64" t="s">
        <v>4500</v>
      </c>
      <c r="B1470" s="66" t="s">
        <v>1167</v>
      </c>
    </row>
    <row r="1471" spans="1:2" x14ac:dyDescent="0.25">
      <c r="A1471" s="64" t="s">
        <v>4500</v>
      </c>
      <c r="B1471" s="66" t="s">
        <v>1167</v>
      </c>
    </row>
    <row r="1472" spans="1:2" x14ac:dyDescent="0.25">
      <c r="A1472" s="64" t="s">
        <v>4500</v>
      </c>
      <c r="B1472" s="66" t="s">
        <v>1167</v>
      </c>
    </row>
    <row r="1473" spans="1:2" x14ac:dyDescent="0.25">
      <c r="A1473" s="64" t="s">
        <v>4500</v>
      </c>
      <c r="B1473" s="66" t="s">
        <v>1167</v>
      </c>
    </row>
    <row r="1474" spans="1:2" x14ac:dyDescent="0.25">
      <c r="A1474" s="64" t="s">
        <v>4500</v>
      </c>
      <c r="B1474" s="66" t="s">
        <v>1167</v>
      </c>
    </row>
    <row r="1475" spans="1:2" x14ac:dyDescent="0.25">
      <c r="A1475" s="64" t="s">
        <v>4500</v>
      </c>
      <c r="B1475" s="66" t="s">
        <v>1167</v>
      </c>
    </row>
    <row r="1476" spans="1:2" x14ac:dyDescent="0.25">
      <c r="A1476" s="64" t="s">
        <v>4500</v>
      </c>
      <c r="B1476" s="66" t="s">
        <v>1167</v>
      </c>
    </row>
    <row r="1477" spans="1:2" x14ac:dyDescent="0.25">
      <c r="A1477" s="64" t="s">
        <v>4500</v>
      </c>
      <c r="B1477" s="66" t="s">
        <v>1167</v>
      </c>
    </row>
    <row r="1478" spans="1:2" x14ac:dyDescent="0.25">
      <c r="A1478" s="64" t="s">
        <v>4500</v>
      </c>
      <c r="B1478" s="66" t="s">
        <v>1167</v>
      </c>
    </row>
    <row r="1479" spans="1:2" x14ac:dyDescent="0.25">
      <c r="A1479" s="64" t="s">
        <v>4500</v>
      </c>
      <c r="B1479" s="66" t="s">
        <v>1167</v>
      </c>
    </row>
    <row r="1480" spans="1:2" x14ac:dyDescent="0.25">
      <c r="A1480" s="64" t="s">
        <v>4500</v>
      </c>
      <c r="B1480" s="66" t="s">
        <v>1167</v>
      </c>
    </row>
    <row r="1481" spans="1:2" x14ac:dyDescent="0.25">
      <c r="A1481" s="64" t="s">
        <v>4500</v>
      </c>
      <c r="B1481" s="66" t="s">
        <v>1167</v>
      </c>
    </row>
    <row r="1482" spans="1:2" x14ac:dyDescent="0.25">
      <c r="A1482" s="64" t="s">
        <v>4500</v>
      </c>
      <c r="B1482" s="66" t="s">
        <v>1167</v>
      </c>
    </row>
    <row r="1483" spans="1:2" x14ac:dyDescent="0.25">
      <c r="A1483" s="64" t="s">
        <v>4500</v>
      </c>
      <c r="B1483" s="66" t="s">
        <v>1167</v>
      </c>
    </row>
    <row r="1484" spans="1:2" x14ac:dyDescent="0.25">
      <c r="A1484" s="64" t="s">
        <v>4347</v>
      </c>
      <c r="B1484" s="66" t="s">
        <v>1167</v>
      </c>
    </row>
    <row r="1485" spans="1:2" x14ac:dyDescent="0.25">
      <c r="A1485" s="64" t="s">
        <v>4500</v>
      </c>
      <c r="B1485" s="66" t="s">
        <v>1167</v>
      </c>
    </row>
    <row r="1486" spans="1:2" x14ac:dyDescent="0.25">
      <c r="A1486" s="64" t="s">
        <v>4500</v>
      </c>
      <c r="B1486" s="66" t="s">
        <v>1167</v>
      </c>
    </row>
    <row r="1487" spans="1:2" x14ac:dyDescent="0.25">
      <c r="A1487" s="64" t="s">
        <v>4500</v>
      </c>
      <c r="B1487" s="66" t="s">
        <v>1167</v>
      </c>
    </row>
    <row r="1488" spans="1:2" x14ac:dyDescent="0.25">
      <c r="A1488" s="64" t="s">
        <v>4500</v>
      </c>
      <c r="B1488" s="66" t="s">
        <v>1167</v>
      </c>
    </row>
    <row r="1489" spans="1:2" x14ac:dyDescent="0.25">
      <c r="A1489" s="64" t="s">
        <v>4500</v>
      </c>
      <c r="B1489" s="66" t="s">
        <v>1167</v>
      </c>
    </row>
    <row r="1490" spans="1:2" x14ac:dyDescent="0.25">
      <c r="A1490" s="64" t="s">
        <v>4353</v>
      </c>
      <c r="B1490" s="66" t="s">
        <v>1167</v>
      </c>
    </row>
    <row r="1491" spans="1:2" x14ac:dyDescent="0.25">
      <c r="A1491" s="64" t="s">
        <v>4500</v>
      </c>
      <c r="B1491" s="66" t="s">
        <v>1167</v>
      </c>
    </row>
    <row r="1492" spans="1:2" x14ac:dyDescent="0.25">
      <c r="A1492" s="64" t="s">
        <v>4500</v>
      </c>
      <c r="B1492" s="66" t="s">
        <v>1167</v>
      </c>
    </row>
    <row r="1493" spans="1:2" x14ac:dyDescent="0.25">
      <c r="A1493" s="64" t="s">
        <v>4500</v>
      </c>
      <c r="B1493" s="66" t="s">
        <v>1167</v>
      </c>
    </row>
    <row r="1494" spans="1:2" x14ac:dyDescent="0.25">
      <c r="A1494" s="64" t="s">
        <v>4357</v>
      </c>
      <c r="B1494" s="66" t="s">
        <v>1167</v>
      </c>
    </row>
    <row r="1495" spans="1:2" x14ac:dyDescent="0.25">
      <c r="A1495" s="64" t="s">
        <v>4500</v>
      </c>
      <c r="B1495" s="66" t="s">
        <v>1167</v>
      </c>
    </row>
    <row r="1496" spans="1:2" x14ac:dyDescent="0.25">
      <c r="A1496" s="64" t="s">
        <v>4500</v>
      </c>
      <c r="B1496" s="66" t="s">
        <v>1167</v>
      </c>
    </row>
    <row r="1497" spans="1:2" x14ac:dyDescent="0.25">
      <c r="A1497" s="64" t="s">
        <v>4500</v>
      </c>
      <c r="B1497" s="66" t="s">
        <v>1167</v>
      </c>
    </row>
    <row r="1498" spans="1:2" x14ac:dyDescent="0.25">
      <c r="A1498" s="64" t="s">
        <v>4500</v>
      </c>
      <c r="B1498" s="66" t="s">
        <v>1167</v>
      </c>
    </row>
    <row r="1499" spans="1:2" x14ac:dyDescent="0.25">
      <c r="A1499" s="64" t="s">
        <v>4500</v>
      </c>
      <c r="B1499" s="66" t="s">
        <v>1167</v>
      </c>
    </row>
    <row r="1500" spans="1:2" x14ac:dyDescent="0.25">
      <c r="A1500" s="64" t="s">
        <v>4500</v>
      </c>
      <c r="B1500" s="66" t="s">
        <v>1167</v>
      </c>
    </row>
    <row r="1501" spans="1:2" x14ac:dyDescent="0.25">
      <c r="A1501" s="64" t="s">
        <v>4500</v>
      </c>
      <c r="B1501" s="66" t="s">
        <v>1167</v>
      </c>
    </row>
    <row r="1502" spans="1:2" x14ac:dyDescent="0.25">
      <c r="A1502" s="64" t="s">
        <v>4500</v>
      </c>
      <c r="B1502" s="66" t="s">
        <v>1167</v>
      </c>
    </row>
    <row r="1503" spans="1:2" x14ac:dyDescent="0.25">
      <c r="A1503" s="64" t="s">
        <v>4500</v>
      </c>
      <c r="B1503" s="66" t="s">
        <v>1167</v>
      </c>
    </row>
    <row r="1504" spans="1:2" x14ac:dyDescent="0.25">
      <c r="A1504" s="64" t="s">
        <v>4500</v>
      </c>
      <c r="B1504" s="66" t="s">
        <v>1167</v>
      </c>
    </row>
    <row r="1505" spans="1:2" x14ac:dyDescent="0.25">
      <c r="A1505" s="64" t="s">
        <v>4500</v>
      </c>
      <c r="B1505" s="66" t="s">
        <v>1167</v>
      </c>
    </row>
    <row r="1506" spans="1:2" x14ac:dyDescent="0.25">
      <c r="A1506" s="64" t="s">
        <v>4500</v>
      </c>
      <c r="B1506" s="66" t="s">
        <v>1167</v>
      </c>
    </row>
    <row r="1507" spans="1:2" x14ac:dyDescent="0.25">
      <c r="A1507" s="64" t="s">
        <v>4500</v>
      </c>
      <c r="B1507" s="66" t="s">
        <v>1167</v>
      </c>
    </row>
    <row r="1508" spans="1:2" x14ac:dyDescent="0.25">
      <c r="A1508" s="64" t="s">
        <v>4500</v>
      </c>
      <c r="B1508" s="66" t="s">
        <v>1167</v>
      </c>
    </row>
    <row r="1509" spans="1:2" x14ac:dyDescent="0.25">
      <c r="A1509" s="64" t="s">
        <v>4500</v>
      </c>
      <c r="B1509" s="66" t="s">
        <v>1167</v>
      </c>
    </row>
    <row r="1510" spans="1:2" x14ac:dyDescent="0.25">
      <c r="A1510" s="64" t="s">
        <v>4500</v>
      </c>
      <c r="B1510" s="66" t="s">
        <v>1167</v>
      </c>
    </row>
    <row r="1511" spans="1:2" x14ac:dyDescent="0.25">
      <c r="A1511" s="64" t="s">
        <v>4500</v>
      </c>
      <c r="B1511" s="66" t="s">
        <v>1167</v>
      </c>
    </row>
    <row r="1512" spans="1:2" x14ac:dyDescent="0.25">
      <c r="A1512" s="64" t="s">
        <v>4500</v>
      </c>
      <c r="B1512" s="66" t="s">
        <v>1167</v>
      </c>
    </row>
    <row r="1513" spans="1:2" x14ac:dyDescent="0.25">
      <c r="A1513" s="64" t="s">
        <v>4500</v>
      </c>
      <c r="B1513" s="66" t="s">
        <v>1167</v>
      </c>
    </row>
    <row r="1514" spans="1:2" x14ac:dyDescent="0.25">
      <c r="A1514" s="64" t="s">
        <v>4500</v>
      </c>
      <c r="B1514" s="66" t="s">
        <v>1167</v>
      </c>
    </row>
    <row r="1515" spans="1:2" x14ac:dyDescent="0.25">
      <c r="A1515" s="64" t="s">
        <v>4500</v>
      </c>
      <c r="B1515" s="66" t="s">
        <v>1167</v>
      </c>
    </row>
    <row r="1516" spans="1:2" x14ac:dyDescent="0.25">
      <c r="A1516" s="64" t="s">
        <v>4500</v>
      </c>
      <c r="B1516" s="66" t="s">
        <v>1167</v>
      </c>
    </row>
    <row r="1517" spans="1:2" x14ac:dyDescent="0.25">
      <c r="A1517" s="64" t="s">
        <v>4500</v>
      </c>
      <c r="B1517" s="66" t="s">
        <v>1167</v>
      </c>
    </row>
    <row r="1518" spans="1:2" x14ac:dyDescent="0.25">
      <c r="A1518" s="64" t="s">
        <v>4500</v>
      </c>
      <c r="B1518" s="66" t="s">
        <v>1167</v>
      </c>
    </row>
    <row r="1519" spans="1:2" x14ac:dyDescent="0.25">
      <c r="A1519" s="64" t="s">
        <v>4500</v>
      </c>
      <c r="B1519" s="66" t="s">
        <v>1167</v>
      </c>
    </row>
    <row r="1520" spans="1:2" x14ac:dyDescent="0.25">
      <c r="A1520" s="64" t="s">
        <v>4500</v>
      </c>
      <c r="B1520" s="66" t="s">
        <v>1167</v>
      </c>
    </row>
    <row r="1521" spans="1:2" x14ac:dyDescent="0.25">
      <c r="A1521" s="64" t="s">
        <v>4500</v>
      </c>
      <c r="B1521" s="66" t="s">
        <v>1167</v>
      </c>
    </row>
    <row r="1522" spans="1:2" x14ac:dyDescent="0.25">
      <c r="A1522" s="64" t="s">
        <v>4500</v>
      </c>
      <c r="B1522" s="66" t="s">
        <v>1167</v>
      </c>
    </row>
    <row r="1523" spans="1:2" x14ac:dyDescent="0.25">
      <c r="A1523" s="64" t="s">
        <v>4500</v>
      </c>
      <c r="B1523" s="66" t="s">
        <v>1167</v>
      </c>
    </row>
    <row r="1524" spans="1:2" x14ac:dyDescent="0.25">
      <c r="A1524" s="64" t="s">
        <v>4500</v>
      </c>
      <c r="B1524" s="66" t="s">
        <v>1167</v>
      </c>
    </row>
    <row r="1525" spans="1:2" x14ac:dyDescent="0.25">
      <c r="A1525" s="64" t="s">
        <v>4500</v>
      </c>
      <c r="B1525" s="66" t="s">
        <v>1167</v>
      </c>
    </row>
    <row r="1526" spans="1:2" x14ac:dyDescent="0.25">
      <c r="A1526" s="64" t="s">
        <v>4500</v>
      </c>
      <c r="B1526" s="66" t="s">
        <v>1167</v>
      </c>
    </row>
    <row r="1527" spans="1:2" x14ac:dyDescent="0.25">
      <c r="A1527" s="64" t="s">
        <v>4500</v>
      </c>
      <c r="B1527" s="66" t="s">
        <v>1167</v>
      </c>
    </row>
    <row r="1528" spans="1:2" x14ac:dyDescent="0.25">
      <c r="A1528" s="64" t="s">
        <v>4500</v>
      </c>
      <c r="B1528" s="66" t="s">
        <v>1167</v>
      </c>
    </row>
    <row r="1529" spans="1:2" x14ac:dyDescent="0.25">
      <c r="A1529" s="64" t="s">
        <v>4500</v>
      </c>
      <c r="B1529" s="66" t="s">
        <v>1167</v>
      </c>
    </row>
    <row r="1530" spans="1:2" x14ac:dyDescent="0.25">
      <c r="A1530" s="64" t="s">
        <v>4500</v>
      </c>
      <c r="B1530" s="66" t="s">
        <v>1167</v>
      </c>
    </row>
    <row r="1531" spans="1:2" x14ac:dyDescent="0.25">
      <c r="A1531" s="64" t="s">
        <v>4500</v>
      </c>
      <c r="B1531" s="66" t="s">
        <v>1167</v>
      </c>
    </row>
    <row r="1532" spans="1:2" x14ac:dyDescent="0.25">
      <c r="A1532" s="64" t="s">
        <v>4500</v>
      </c>
      <c r="B1532" s="66" t="s">
        <v>1167</v>
      </c>
    </row>
    <row r="1533" spans="1:2" x14ac:dyDescent="0.25">
      <c r="A1533" s="64" t="s">
        <v>4500</v>
      </c>
      <c r="B1533" s="66" t="s">
        <v>1167</v>
      </c>
    </row>
    <row r="1534" spans="1:2" x14ac:dyDescent="0.25">
      <c r="A1534" s="64" t="s">
        <v>4500</v>
      </c>
      <c r="B1534" s="66" t="s">
        <v>1167</v>
      </c>
    </row>
    <row r="1535" spans="1:2" x14ac:dyDescent="0.25">
      <c r="A1535" s="64" t="s">
        <v>4500</v>
      </c>
      <c r="B1535" s="66" t="s">
        <v>1167</v>
      </c>
    </row>
    <row r="1536" spans="1:2" x14ac:dyDescent="0.25">
      <c r="A1536" s="64" t="s">
        <v>4500</v>
      </c>
      <c r="B1536" s="66" t="s">
        <v>1167</v>
      </c>
    </row>
    <row r="1537" spans="1:2" x14ac:dyDescent="0.25">
      <c r="A1537" s="64" t="s">
        <v>4500</v>
      </c>
      <c r="B1537" s="66" t="s">
        <v>1167</v>
      </c>
    </row>
    <row r="1538" spans="1:2" x14ac:dyDescent="0.25">
      <c r="A1538" s="64" t="s">
        <v>4500</v>
      </c>
      <c r="B1538" s="66" t="s">
        <v>1167</v>
      </c>
    </row>
    <row r="1539" spans="1:2" x14ac:dyDescent="0.25">
      <c r="A1539" s="64" t="s">
        <v>4500</v>
      </c>
      <c r="B1539" s="66" t="s">
        <v>1167</v>
      </c>
    </row>
    <row r="1540" spans="1:2" x14ac:dyDescent="0.25">
      <c r="A1540" s="64" t="s">
        <v>4500</v>
      </c>
      <c r="B1540" s="66" t="s">
        <v>1167</v>
      </c>
    </row>
    <row r="1541" spans="1:2" x14ac:dyDescent="0.25">
      <c r="A1541" s="64" t="s">
        <v>4500</v>
      </c>
      <c r="B1541" s="66" t="s">
        <v>1167</v>
      </c>
    </row>
    <row r="1542" spans="1:2" x14ac:dyDescent="0.25">
      <c r="A1542" s="64" t="s">
        <v>4500</v>
      </c>
      <c r="B1542" s="66" t="s">
        <v>1167</v>
      </c>
    </row>
    <row r="1543" spans="1:2" x14ac:dyDescent="0.25">
      <c r="A1543" s="64" t="s">
        <v>4406</v>
      </c>
      <c r="B1543" s="66" t="s">
        <v>1167</v>
      </c>
    </row>
    <row r="1544" spans="1:2" x14ac:dyDescent="0.25">
      <c r="A1544" s="64" t="s">
        <v>4407</v>
      </c>
      <c r="B1544" s="66" t="s">
        <v>1167</v>
      </c>
    </row>
    <row r="1545" spans="1:2" x14ac:dyDescent="0.25">
      <c r="A1545" s="64" t="s">
        <v>4407</v>
      </c>
      <c r="B1545" s="66" t="s">
        <v>1167</v>
      </c>
    </row>
    <row r="1546" spans="1:2" x14ac:dyDescent="0.25">
      <c r="A1546" s="64" t="s">
        <v>4500</v>
      </c>
      <c r="B1546" s="66" t="s">
        <v>1167</v>
      </c>
    </row>
    <row r="1547" spans="1:2" x14ac:dyDescent="0.25">
      <c r="A1547" s="64" t="s">
        <v>4565</v>
      </c>
      <c r="B1547" s="66" t="s">
        <v>1167</v>
      </c>
    </row>
    <row r="1548" spans="1:2" x14ac:dyDescent="0.25">
      <c r="A1548" s="64" t="s">
        <v>4565</v>
      </c>
      <c r="B1548" s="66" t="s">
        <v>1167</v>
      </c>
    </row>
    <row r="1549" spans="1:2" x14ac:dyDescent="0.25">
      <c r="A1549" s="64" t="s">
        <v>4565</v>
      </c>
      <c r="B1549" s="66" t="s">
        <v>1167</v>
      </c>
    </row>
    <row r="1550" spans="1:2" x14ac:dyDescent="0.25">
      <c r="A1550" s="64" t="s">
        <v>4565</v>
      </c>
      <c r="B1550" s="66" t="s">
        <v>1167</v>
      </c>
    </row>
    <row r="1551" spans="1:2" x14ac:dyDescent="0.25">
      <c r="A1551" s="64" t="s">
        <v>4565</v>
      </c>
      <c r="B1551" s="66" t="s">
        <v>1167</v>
      </c>
    </row>
    <row r="1552" spans="1:2" x14ac:dyDescent="0.25">
      <c r="A1552" s="64" t="s">
        <v>4565</v>
      </c>
      <c r="B1552" s="66" t="s">
        <v>1167</v>
      </c>
    </row>
    <row r="1553" spans="1:2" x14ac:dyDescent="0.25">
      <c r="A1553" s="64" t="s">
        <v>4565</v>
      </c>
      <c r="B1553" s="66" t="s">
        <v>1167</v>
      </c>
    </row>
    <row r="1554" spans="1:2" x14ac:dyDescent="0.25">
      <c r="A1554" s="64" t="s">
        <v>4565</v>
      </c>
      <c r="B1554" s="66" t="s">
        <v>1167</v>
      </c>
    </row>
    <row r="1555" spans="1:2" x14ac:dyDescent="0.25">
      <c r="A1555" s="64" t="s">
        <v>4565</v>
      </c>
      <c r="B1555" s="66" t="s">
        <v>1167</v>
      </c>
    </row>
    <row r="1556" spans="1:2" x14ac:dyDescent="0.25">
      <c r="A1556" s="64" t="s">
        <v>4500</v>
      </c>
      <c r="B1556" s="66" t="s">
        <v>1167</v>
      </c>
    </row>
    <row r="1557" spans="1:2" x14ac:dyDescent="0.25">
      <c r="A1557" s="64" t="s">
        <v>4565</v>
      </c>
      <c r="B1557" s="66" t="s">
        <v>1167</v>
      </c>
    </row>
    <row r="1558" spans="1:2" x14ac:dyDescent="0.25">
      <c r="A1558" s="64" t="s">
        <v>4565</v>
      </c>
      <c r="B1558" s="66" t="s">
        <v>1167</v>
      </c>
    </row>
    <row r="1559" spans="1:2" x14ac:dyDescent="0.25">
      <c r="A1559" s="64" t="s">
        <v>4565</v>
      </c>
      <c r="B1559" s="66" t="s">
        <v>1167</v>
      </c>
    </row>
    <row r="1560" spans="1:2" x14ac:dyDescent="0.25">
      <c r="A1560" s="64" t="s">
        <v>4500</v>
      </c>
      <c r="B1560" s="66" t="s">
        <v>1167</v>
      </c>
    </row>
    <row r="1561" spans="1:2" x14ac:dyDescent="0.25">
      <c r="A1561" s="64" t="s">
        <v>4424</v>
      </c>
      <c r="B1561" s="66" t="s">
        <v>1167</v>
      </c>
    </row>
    <row r="1562" spans="1:2" x14ac:dyDescent="0.25">
      <c r="A1562" s="64" t="s">
        <v>4565</v>
      </c>
      <c r="B1562" s="66" t="s">
        <v>1167</v>
      </c>
    </row>
    <row r="1563" spans="1:2" x14ac:dyDescent="0.25">
      <c r="A1563" s="64" t="s">
        <v>4565</v>
      </c>
      <c r="B1563" s="66" t="s">
        <v>1167</v>
      </c>
    </row>
    <row r="1564" spans="1:2" x14ac:dyDescent="0.25">
      <c r="A1564" s="64" t="s">
        <v>4565</v>
      </c>
      <c r="B1564" s="66" t="s">
        <v>1167</v>
      </c>
    </row>
    <row r="1565" spans="1:2" x14ac:dyDescent="0.25">
      <c r="A1565" s="64" t="s">
        <v>4565</v>
      </c>
      <c r="B1565" s="66" t="s">
        <v>1167</v>
      </c>
    </row>
    <row r="1566" spans="1:2" x14ac:dyDescent="0.25">
      <c r="A1566" s="64" t="s">
        <v>4500</v>
      </c>
      <c r="B1566" s="66" t="s">
        <v>1167</v>
      </c>
    </row>
    <row r="1567" spans="1:2" x14ac:dyDescent="0.25">
      <c r="A1567" s="64" t="s">
        <v>4565</v>
      </c>
      <c r="B1567" s="66" t="s">
        <v>1167</v>
      </c>
    </row>
    <row r="1568" spans="1:2" x14ac:dyDescent="0.25">
      <c r="A1568" s="64" t="s">
        <v>4565</v>
      </c>
      <c r="B1568" s="66" t="s">
        <v>1167</v>
      </c>
    </row>
    <row r="1569" spans="1:2" x14ac:dyDescent="0.25">
      <c r="A1569" s="64" t="s">
        <v>4500</v>
      </c>
      <c r="B1569" s="66" t="s">
        <v>1167</v>
      </c>
    </row>
    <row r="1570" spans="1:2" x14ac:dyDescent="0.25">
      <c r="A1570" s="64" t="s">
        <v>4500</v>
      </c>
      <c r="B1570" s="66" t="s">
        <v>1167</v>
      </c>
    </row>
    <row r="1571" spans="1:2" x14ac:dyDescent="0.25">
      <c r="A1571" s="64" t="s">
        <v>4434</v>
      </c>
      <c r="B1571" s="66" t="s">
        <v>1167</v>
      </c>
    </row>
    <row r="1572" spans="1:2" x14ac:dyDescent="0.25">
      <c r="A1572" s="64" t="s">
        <v>4500</v>
      </c>
      <c r="B1572" s="66" t="s">
        <v>1167</v>
      </c>
    </row>
    <row r="1573" spans="1:2" x14ac:dyDescent="0.25">
      <c r="A1573" s="64" t="s">
        <v>4436</v>
      </c>
      <c r="B1573" s="66" t="s">
        <v>1167</v>
      </c>
    </row>
    <row r="1574" spans="1:2" x14ac:dyDescent="0.25">
      <c r="A1574" s="64" t="s">
        <v>4436</v>
      </c>
      <c r="B1574" s="66" t="s">
        <v>1167</v>
      </c>
    </row>
    <row r="1575" spans="1:2" x14ac:dyDescent="0.25">
      <c r="A1575" s="64" t="s">
        <v>4565</v>
      </c>
      <c r="B1575" s="66" t="s">
        <v>1167</v>
      </c>
    </row>
    <row r="1576" spans="1:2" x14ac:dyDescent="0.25">
      <c r="A1576" s="64" t="s">
        <v>4565</v>
      </c>
      <c r="B1576" s="66" t="s">
        <v>1167</v>
      </c>
    </row>
    <row r="1577" spans="1:2" x14ac:dyDescent="0.25">
      <c r="A1577" s="64" t="s">
        <v>4500</v>
      </c>
      <c r="B1577" s="66" t="s">
        <v>1167</v>
      </c>
    </row>
    <row r="1578" spans="1:2" x14ac:dyDescent="0.25">
      <c r="A1578" s="64" t="s">
        <v>4565</v>
      </c>
      <c r="B1578" s="66" t="s">
        <v>1167</v>
      </c>
    </row>
    <row r="1579" spans="1:2" x14ac:dyDescent="0.25">
      <c r="A1579" s="64" t="s">
        <v>4565</v>
      </c>
      <c r="B1579" s="66" t="s">
        <v>1167</v>
      </c>
    </row>
    <row r="1580" spans="1:2" x14ac:dyDescent="0.25">
      <c r="A1580" s="64" t="s">
        <v>4443</v>
      </c>
      <c r="B1580" s="66" t="s">
        <v>1167</v>
      </c>
    </row>
    <row r="1581" spans="1:2" x14ac:dyDescent="0.25">
      <c r="A1581" s="64" t="s">
        <v>4443</v>
      </c>
      <c r="B1581" s="66" t="s">
        <v>1167</v>
      </c>
    </row>
    <row r="1582" spans="1:2" x14ac:dyDescent="0.25">
      <c r="A1582" s="64" t="s">
        <v>4443</v>
      </c>
      <c r="B1582" s="66" t="s">
        <v>1167</v>
      </c>
    </row>
    <row r="1583" spans="1:2" x14ac:dyDescent="0.25">
      <c r="A1583" s="64" t="s">
        <v>4443</v>
      </c>
      <c r="B1583" s="66" t="s">
        <v>1167</v>
      </c>
    </row>
    <row r="1584" spans="1:2" x14ac:dyDescent="0.25">
      <c r="A1584" s="64" t="s">
        <v>4500</v>
      </c>
      <c r="B1584" s="66" t="s">
        <v>1167</v>
      </c>
    </row>
    <row r="1585" spans="1:2" x14ac:dyDescent="0.25">
      <c r="A1585" s="64" t="s">
        <v>4446</v>
      </c>
      <c r="B1585" s="66" t="s">
        <v>1167</v>
      </c>
    </row>
    <row r="1586" spans="1:2" x14ac:dyDescent="0.25">
      <c r="A1586" s="64" t="s">
        <v>4565</v>
      </c>
      <c r="B1586" s="66" t="s">
        <v>1167</v>
      </c>
    </row>
    <row r="1587" spans="1:2" x14ac:dyDescent="0.25">
      <c r="A1587" s="64" t="s">
        <v>4611</v>
      </c>
      <c r="B1587" s="66" t="s">
        <v>1167</v>
      </c>
    </row>
    <row r="1588" spans="1:2" x14ac:dyDescent="0.25">
      <c r="A1588" s="64" t="s">
        <v>4500</v>
      </c>
      <c r="B1588" s="66" t="s">
        <v>1167</v>
      </c>
    </row>
    <row r="1589" spans="1:2" x14ac:dyDescent="0.25">
      <c r="A1589" s="64" t="s">
        <v>4500</v>
      </c>
      <c r="B1589" s="66" t="s">
        <v>1167</v>
      </c>
    </row>
    <row r="1590" spans="1:2" x14ac:dyDescent="0.25">
      <c r="A1590" s="64" t="s">
        <v>4565</v>
      </c>
      <c r="B1590" s="66" t="s">
        <v>1167</v>
      </c>
    </row>
    <row r="1591" spans="1:2" x14ac:dyDescent="0.25">
      <c r="A1591" s="64" t="s">
        <v>4452</v>
      </c>
      <c r="B1591" s="66" t="s">
        <v>1167</v>
      </c>
    </row>
    <row r="1592" spans="1:2" x14ac:dyDescent="0.25">
      <c r="A1592" s="64" t="s">
        <v>4565</v>
      </c>
      <c r="B1592" s="66" t="s">
        <v>1167</v>
      </c>
    </row>
    <row r="1593" spans="1:2" x14ac:dyDescent="0.25">
      <c r="A1593" s="64" t="s">
        <v>4500</v>
      </c>
      <c r="B1593" s="66" t="s">
        <v>1167</v>
      </c>
    </row>
    <row r="1594" spans="1:2" x14ac:dyDescent="0.25">
      <c r="A1594" s="64" t="s">
        <v>4565</v>
      </c>
      <c r="B1594" s="66" t="s">
        <v>1167</v>
      </c>
    </row>
    <row r="1595" spans="1:2" x14ac:dyDescent="0.25">
      <c r="A1595" s="64" t="s">
        <v>4500</v>
      </c>
      <c r="B1595" s="66" t="s">
        <v>1167</v>
      </c>
    </row>
    <row r="1596" spans="1:2" x14ac:dyDescent="0.25">
      <c r="A1596" s="64" t="s">
        <v>4500</v>
      </c>
      <c r="B1596" s="66" t="s">
        <v>1167</v>
      </c>
    </row>
    <row r="1597" spans="1:2" x14ac:dyDescent="0.25">
      <c r="A1597" s="64" t="s">
        <v>4565</v>
      </c>
      <c r="B1597" s="66" t="s">
        <v>1167</v>
      </c>
    </row>
    <row r="1598" spans="1:2" x14ac:dyDescent="0.25">
      <c r="A1598" s="64" t="s">
        <v>4500</v>
      </c>
      <c r="B1598" s="66" t="s">
        <v>1167</v>
      </c>
    </row>
    <row r="1599" spans="1:2" x14ac:dyDescent="0.25">
      <c r="A1599" s="64" t="s">
        <v>4565</v>
      </c>
      <c r="B1599" s="66" t="s">
        <v>1167</v>
      </c>
    </row>
    <row r="1600" spans="1:2" x14ac:dyDescent="0.25">
      <c r="A1600" s="64" t="s">
        <v>4500</v>
      </c>
      <c r="B1600" s="66" t="s">
        <v>1167</v>
      </c>
    </row>
    <row r="1601" spans="1:2" x14ac:dyDescent="0.25">
      <c r="A1601" s="64" t="s">
        <v>4612</v>
      </c>
      <c r="B1601" s="66" t="s">
        <v>1167</v>
      </c>
    </row>
    <row r="1602" spans="1:2" x14ac:dyDescent="0.25">
      <c r="A1602" s="64" t="s">
        <v>4613</v>
      </c>
      <c r="B1602" s="66" t="s">
        <v>1167</v>
      </c>
    </row>
    <row r="1603" spans="1:2" x14ac:dyDescent="0.25">
      <c r="A1603" s="64" t="s">
        <v>4500</v>
      </c>
      <c r="B1603" s="66" t="s">
        <v>1167</v>
      </c>
    </row>
    <row r="1604" spans="1:2" x14ac:dyDescent="0.25">
      <c r="A1604" s="64" t="s">
        <v>4500</v>
      </c>
      <c r="B1604" s="66" t="s">
        <v>1167</v>
      </c>
    </row>
    <row r="1605" spans="1:2" x14ac:dyDescent="0.25">
      <c r="A1605" s="64" t="s">
        <v>4500</v>
      </c>
      <c r="B1605" s="66" t="s">
        <v>1167</v>
      </c>
    </row>
    <row r="1606" spans="1:2" x14ac:dyDescent="0.25">
      <c r="A1606" s="64" t="s">
        <v>4565</v>
      </c>
      <c r="B1606" s="66" t="s">
        <v>1167</v>
      </c>
    </row>
    <row r="1607" spans="1:2" x14ac:dyDescent="0.25">
      <c r="A1607" s="64" t="s">
        <v>4565</v>
      </c>
      <c r="B1607" s="66" t="s">
        <v>1167</v>
      </c>
    </row>
    <row r="1608" spans="1:2" x14ac:dyDescent="0.25">
      <c r="A1608" s="64" t="s">
        <v>4565</v>
      </c>
      <c r="B1608" s="66" t="s">
        <v>1167</v>
      </c>
    </row>
    <row r="1609" spans="1:2" x14ac:dyDescent="0.25">
      <c r="A1609" s="64" t="s">
        <v>4500</v>
      </c>
      <c r="B1609" s="66" t="s">
        <v>1167</v>
      </c>
    </row>
    <row r="1610" spans="1:2" x14ac:dyDescent="0.25">
      <c r="A1610" s="64" t="s">
        <v>4500</v>
      </c>
      <c r="B1610" s="66" t="s">
        <v>1167</v>
      </c>
    </row>
    <row r="1611" spans="1:2" x14ac:dyDescent="0.25">
      <c r="A1611" s="64" t="s">
        <v>4565</v>
      </c>
      <c r="B1611" s="66" t="s">
        <v>1167</v>
      </c>
    </row>
    <row r="1612" spans="1:2" x14ac:dyDescent="0.25">
      <c r="A1612" s="64" t="s">
        <v>4565</v>
      </c>
      <c r="B1612" s="66" t="s">
        <v>1167</v>
      </c>
    </row>
    <row r="1613" spans="1:2" x14ac:dyDescent="0.25">
      <c r="A1613" s="64" t="s">
        <v>4565</v>
      </c>
      <c r="B1613" s="66" t="s">
        <v>1167</v>
      </c>
    </row>
    <row r="1614" spans="1:2" x14ac:dyDescent="0.25">
      <c r="A1614" s="64" t="s">
        <v>4565</v>
      </c>
      <c r="B1614" s="66" t="s">
        <v>1167</v>
      </c>
    </row>
    <row r="1615" spans="1:2" x14ac:dyDescent="0.25">
      <c r="A1615" s="64" t="s">
        <v>4565</v>
      </c>
      <c r="B1615" s="66" t="s">
        <v>1167</v>
      </c>
    </row>
    <row r="1616" spans="1:2" x14ac:dyDescent="0.25">
      <c r="A1616" s="64" t="s">
        <v>4565</v>
      </c>
      <c r="B1616" s="66" t="s">
        <v>1167</v>
      </c>
    </row>
    <row r="1617" spans="1:2" x14ac:dyDescent="0.25">
      <c r="A1617" s="64" t="s">
        <v>226</v>
      </c>
      <c r="B1617" s="66" t="s">
        <v>1167</v>
      </c>
    </row>
    <row r="1618" spans="1:2" x14ac:dyDescent="0.25">
      <c r="A1618" s="64" t="s">
        <v>4565</v>
      </c>
      <c r="B1618" s="66" t="s">
        <v>1167</v>
      </c>
    </row>
    <row r="1619" spans="1:2" x14ac:dyDescent="0.25">
      <c r="A1619" s="64" t="s">
        <v>4565</v>
      </c>
      <c r="B1619" s="66" t="s">
        <v>1167</v>
      </c>
    </row>
    <row r="1620" spans="1:2" x14ac:dyDescent="0.25">
      <c r="A1620" s="64" t="s">
        <v>226</v>
      </c>
      <c r="B1620" s="66" t="s">
        <v>1167</v>
      </c>
    </row>
    <row r="1621" spans="1:2" x14ac:dyDescent="0.25">
      <c r="A1621" s="64" t="s">
        <v>226</v>
      </c>
      <c r="B1621" s="66" t="s">
        <v>1167</v>
      </c>
    </row>
    <row r="1622" spans="1:2" x14ac:dyDescent="0.25">
      <c r="A1622" s="64" t="s">
        <v>4565</v>
      </c>
      <c r="B1622" s="66" t="s">
        <v>1167</v>
      </c>
    </row>
    <row r="1623" spans="1:2" x14ac:dyDescent="0.25">
      <c r="A1623" s="64" t="s">
        <v>4565</v>
      </c>
      <c r="B1623" s="66" t="s">
        <v>1167</v>
      </c>
    </row>
    <row r="1624" spans="1:2" x14ac:dyDescent="0.25">
      <c r="A1624" s="64" t="s">
        <v>4565</v>
      </c>
      <c r="B1624" s="66" t="s">
        <v>1167</v>
      </c>
    </row>
    <row r="1625" spans="1:2" x14ac:dyDescent="0.25">
      <c r="A1625" s="64" t="s">
        <v>4565</v>
      </c>
      <c r="B1625" s="66" t="s">
        <v>1167</v>
      </c>
    </row>
    <row r="1626" spans="1:2" x14ac:dyDescent="0.25">
      <c r="A1626" s="64" t="s">
        <v>4500</v>
      </c>
      <c r="B1626" s="66" t="s">
        <v>1167</v>
      </c>
    </row>
    <row r="1627" spans="1:2" x14ac:dyDescent="0.25">
      <c r="A1627" s="64" t="s">
        <v>4565</v>
      </c>
      <c r="B1627" s="66" t="s">
        <v>1167</v>
      </c>
    </row>
    <row r="1628" spans="1:2" x14ac:dyDescent="0.25">
      <c r="A1628" s="64" t="s">
        <v>4565</v>
      </c>
      <c r="B1628" s="66" t="s">
        <v>1167</v>
      </c>
    </row>
    <row r="1629" spans="1:2" x14ac:dyDescent="0.25">
      <c r="A1629" s="64" t="s">
        <v>4565</v>
      </c>
      <c r="B1629" s="66" t="s">
        <v>1167</v>
      </c>
    </row>
    <row r="1630" spans="1:2" x14ac:dyDescent="0.25">
      <c r="A1630" s="64" t="s">
        <v>4565</v>
      </c>
      <c r="B1630" s="66" t="s">
        <v>1167</v>
      </c>
    </row>
    <row r="1631" spans="1:2" x14ac:dyDescent="0.25">
      <c r="A1631" s="64" t="s">
        <v>4565</v>
      </c>
      <c r="B1631" s="66" t="s">
        <v>1167</v>
      </c>
    </row>
    <row r="1632" spans="1:2" x14ac:dyDescent="0.25">
      <c r="A1632" s="64" t="s">
        <v>4565</v>
      </c>
      <c r="B1632" s="66" t="s">
        <v>1167</v>
      </c>
    </row>
    <row r="1633" spans="1:2" x14ac:dyDescent="0.25">
      <c r="A1633" s="64" t="s">
        <v>4565</v>
      </c>
      <c r="B1633" s="66" t="s">
        <v>1167</v>
      </c>
    </row>
    <row r="1634" spans="1:2" x14ac:dyDescent="0.25">
      <c r="A1634" s="64" t="s">
        <v>4614</v>
      </c>
      <c r="B1634" s="66" t="s">
        <v>1167</v>
      </c>
    </row>
    <row r="1635" spans="1:2" x14ac:dyDescent="0.25">
      <c r="A1635" s="64" t="s">
        <v>4494</v>
      </c>
      <c r="B1635" s="66" t="s">
        <v>1167</v>
      </c>
    </row>
    <row r="1636" spans="1:2" x14ac:dyDescent="0.25">
      <c r="A1636" s="64" t="s">
        <v>4494</v>
      </c>
      <c r="B1636" s="66" t="s">
        <v>1167</v>
      </c>
    </row>
    <row r="1637" spans="1:2" x14ac:dyDescent="0.25">
      <c r="A1637" s="64" t="s">
        <v>4615</v>
      </c>
      <c r="B1637" s="66" t="s">
        <v>1167</v>
      </c>
    </row>
    <row r="1638" spans="1:2" x14ac:dyDescent="0.25">
      <c r="A1638" s="64" t="s">
        <v>226</v>
      </c>
      <c r="B1638" s="66" t="s">
        <v>1167</v>
      </c>
    </row>
    <row r="1639" spans="1:2" x14ac:dyDescent="0.25">
      <c r="A1639" s="64" t="s">
        <v>4565</v>
      </c>
      <c r="B1639" s="66" t="s">
        <v>1167</v>
      </c>
    </row>
    <row r="1640" spans="1:2" x14ac:dyDescent="0.25">
      <c r="A1640" s="64" t="s">
        <v>4565</v>
      </c>
      <c r="B1640" s="66" t="s">
        <v>1167</v>
      </c>
    </row>
    <row r="1641" spans="1:2" x14ac:dyDescent="0.25">
      <c r="A1641" s="64" t="s">
        <v>4500</v>
      </c>
      <c r="B1641" s="66" t="s">
        <v>1167</v>
      </c>
    </row>
    <row r="1642" spans="1:2" x14ac:dyDescent="0.25">
      <c r="A1642" s="64" t="s">
        <v>4500</v>
      </c>
      <c r="B1642" s="66" t="s">
        <v>1167</v>
      </c>
    </row>
    <row r="1643" spans="1:2" x14ac:dyDescent="0.25">
      <c r="A1643" s="64" t="s">
        <v>4500</v>
      </c>
      <c r="B1643" s="66" t="s">
        <v>1167</v>
      </c>
    </row>
    <row r="1644" spans="1:2" x14ac:dyDescent="0.25">
      <c r="A1644" s="64" t="s">
        <v>4591</v>
      </c>
      <c r="B1644" s="66" t="s">
        <v>1167</v>
      </c>
    </row>
    <row r="1645" spans="1:2" x14ac:dyDescent="0.25">
      <c r="A1645" s="64" t="s">
        <v>4503</v>
      </c>
      <c r="B1645" s="66" t="s">
        <v>1167</v>
      </c>
    </row>
    <row r="1646" spans="1:2" x14ac:dyDescent="0.25">
      <c r="A1646" s="64" t="s">
        <v>4503</v>
      </c>
      <c r="B1646" s="66" t="s">
        <v>1167</v>
      </c>
    </row>
    <row r="1647" spans="1:2" x14ac:dyDescent="0.25">
      <c r="A1647" s="64" t="s">
        <v>4505</v>
      </c>
      <c r="B1647" s="66" t="s">
        <v>1167</v>
      </c>
    </row>
    <row r="1648" spans="1:2" x14ac:dyDescent="0.25">
      <c r="A1648" s="64" t="s">
        <v>4505</v>
      </c>
      <c r="B1648" s="66" t="s">
        <v>1167</v>
      </c>
    </row>
    <row r="1649" spans="1:2" x14ac:dyDescent="0.25">
      <c r="A1649" s="64" t="s">
        <v>4616</v>
      </c>
      <c r="B1649" s="66" t="s">
        <v>1167</v>
      </c>
    </row>
    <row r="1650" spans="1:2" x14ac:dyDescent="0.25">
      <c r="A1650" s="64" t="s">
        <v>4617</v>
      </c>
      <c r="B1650" s="66" t="s">
        <v>1167</v>
      </c>
    </row>
    <row r="1651" spans="1:2" x14ac:dyDescent="0.25">
      <c r="A1651" s="64" t="s">
        <v>4618</v>
      </c>
      <c r="B1651" s="66" t="s">
        <v>1167</v>
      </c>
    </row>
    <row r="1652" spans="1:2" x14ac:dyDescent="0.25">
      <c r="A1652" s="64" t="s">
        <v>4619</v>
      </c>
      <c r="B1652" s="66" t="s">
        <v>1167</v>
      </c>
    </row>
    <row r="1653" spans="1:2" x14ac:dyDescent="0.25">
      <c r="A1653" s="64" t="s">
        <v>769</v>
      </c>
      <c r="B1653" s="66" t="s">
        <v>1167</v>
      </c>
    </row>
    <row r="1654" spans="1:2" x14ac:dyDescent="0.25">
      <c r="A1654" s="64" t="s">
        <v>4620</v>
      </c>
      <c r="B1654" s="66" t="s">
        <v>1167</v>
      </c>
    </row>
    <row r="1655" spans="1:2" x14ac:dyDescent="0.25">
      <c r="A1655" s="64" t="s">
        <v>4621</v>
      </c>
      <c r="B1655" s="66" t="s">
        <v>1167</v>
      </c>
    </row>
    <row r="1656" spans="1:2" x14ac:dyDescent="0.25">
      <c r="A1656" s="64" t="s">
        <v>1515</v>
      </c>
      <c r="B1656" s="66" t="s">
        <v>1167</v>
      </c>
    </row>
    <row r="1657" spans="1:2" x14ac:dyDescent="0.25">
      <c r="A1657" s="64" t="s">
        <v>4507</v>
      </c>
      <c r="B1657" s="66" t="s">
        <v>1167</v>
      </c>
    </row>
    <row r="1658" spans="1:2" x14ac:dyDescent="0.25">
      <c r="A1658" s="64" t="s">
        <v>4507</v>
      </c>
      <c r="B1658" s="66" t="s">
        <v>1167</v>
      </c>
    </row>
    <row r="1659" spans="1:2" x14ac:dyDescent="0.25">
      <c r="A1659" s="64" t="s">
        <v>4507</v>
      </c>
      <c r="B1659" s="66" t="s">
        <v>1167</v>
      </c>
    </row>
    <row r="1660" spans="1:2" x14ac:dyDescent="0.25">
      <c r="A1660" s="64" t="s">
        <v>4507</v>
      </c>
      <c r="B1660" s="66" t="s">
        <v>1167</v>
      </c>
    </row>
    <row r="1661" spans="1:2" x14ac:dyDescent="0.25">
      <c r="A1661" s="64" t="s">
        <v>4507</v>
      </c>
      <c r="B1661" s="66" t="s">
        <v>1167</v>
      </c>
    </row>
    <row r="1662" spans="1:2" x14ac:dyDescent="0.25">
      <c r="A1662" s="64" t="s">
        <v>2148</v>
      </c>
      <c r="B1662" s="66" t="s">
        <v>1167</v>
      </c>
    </row>
    <row r="1663" spans="1:2" x14ac:dyDescent="0.25">
      <c r="A1663" s="64" t="s">
        <v>4622</v>
      </c>
      <c r="B1663" s="66" t="s">
        <v>1167</v>
      </c>
    </row>
    <row r="1664" spans="1:2" x14ac:dyDescent="0.25">
      <c r="A1664" s="64" t="s">
        <v>4623</v>
      </c>
      <c r="B1664" s="66" t="s">
        <v>1167</v>
      </c>
    </row>
    <row r="1665" spans="1:2" x14ac:dyDescent="0.25">
      <c r="A1665" s="64" t="s">
        <v>4608</v>
      </c>
      <c r="B1665" s="66" t="s">
        <v>1167</v>
      </c>
    </row>
    <row r="1666" spans="1:2" x14ac:dyDescent="0.25">
      <c r="A1666" s="64" t="s">
        <v>226</v>
      </c>
      <c r="B1666" s="66" t="s">
        <v>1167</v>
      </c>
    </row>
    <row r="1667" spans="1:2" x14ac:dyDescent="0.25">
      <c r="A1667" s="64" t="s">
        <v>1515</v>
      </c>
      <c r="B1667" s="66" t="s">
        <v>1167</v>
      </c>
    </row>
    <row r="1668" spans="1:2" x14ac:dyDescent="0.25">
      <c r="A1668" s="64" t="s">
        <v>4624</v>
      </c>
      <c r="B1668" s="66" t="s">
        <v>1167</v>
      </c>
    </row>
    <row r="1669" spans="1:2" x14ac:dyDescent="0.25">
      <c r="A1669" s="64" t="s">
        <v>4565</v>
      </c>
      <c r="B1669" s="66" t="s">
        <v>1167</v>
      </c>
    </row>
    <row r="1670" spans="1:2" x14ac:dyDescent="0.25">
      <c r="A1670" s="64" t="s">
        <v>4625</v>
      </c>
      <c r="B1670" s="66" t="s">
        <v>1167</v>
      </c>
    </row>
    <row r="1671" spans="1:2" x14ac:dyDescent="0.25">
      <c r="A1671" s="64" t="s">
        <v>4625</v>
      </c>
      <c r="B1671" s="66" t="s">
        <v>1167</v>
      </c>
    </row>
    <row r="1672" spans="1:2" x14ac:dyDescent="0.25">
      <c r="A1672" s="64" t="s">
        <v>4568</v>
      </c>
      <c r="B1672" s="66" t="s">
        <v>1167</v>
      </c>
    </row>
    <row r="1673" spans="1:2" x14ac:dyDescent="0.25">
      <c r="A1673" s="64" t="s">
        <v>4511</v>
      </c>
      <c r="B1673" s="66" t="s">
        <v>1167</v>
      </c>
    </row>
    <row r="1674" spans="1:2" x14ac:dyDescent="0.25">
      <c r="A1674" s="64" t="s">
        <v>4568</v>
      </c>
      <c r="B1674" s="66" t="s">
        <v>1167</v>
      </c>
    </row>
    <row r="1675" spans="1:2" x14ac:dyDescent="0.25">
      <c r="A1675" s="64" t="s">
        <v>775</v>
      </c>
      <c r="B1675" s="66" t="s">
        <v>1167</v>
      </c>
    </row>
    <row r="1676" spans="1:2" x14ac:dyDescent="0.25">
      <c r="A1676" s="64" t="s">
        <v>4591</v>
      </c>
      <c r="B1676" s="66" t="s">
        <v>1167</v>
      </c>
    </row>
    <row r="1677" spans="1:2" x14ac:dyDescent="0.25">
      <c r="A1677" s="64" t="s">
        <v>4591</v>
      </c>
      <c r="B1677" s="66" t="s">
        <v>1167</v>
      </c>
    </row>
    <row r="1678" spans="1:2" x14ac:dyDescent="0.25">
      <c r="A1678" s="64" t="s">
        <v>4515</v>
      </c>
      <c r="B1678" s="66" t="s">
        <v>1167</v>
      </c>
    </row>
    <row r="1679" spans="1:2" x14ac:dyDescent="0.25">
      <c r="A1679" s="64" t="s">
        <v>4591</v>
      </c>
      <c r="B1679" s="66" t="s">
        <v>1167</v>
      </c>
    </row>
    <row r="1680" spans="1:2" x14ac:dyDescent="0.25">
      <c r="A1680" s="64" t="s">
        <v>4517</v>
      </c>
      <c r="B1680" s="66" t="s">
        <v>1167</v>
      </c>
    </row>
    <row r="1681" spans="1:2" x14ac:dyDescent="0.25">
      <c r="A1681" s="64" t="s">
        <v>4591</v>
      </c>
      <c r="B1681" s="66" t="s">
        <v>1167</v>
      </c>
    </row>
    <row r="1682" spans="1:2" x14ac:dyDescent="0.25">
      <c r="A1682" s="64" t="s">
        <v>4591</v>
      </c>
      <c r="B1682" s="66" t="s">
        <v>1167</v>
      </c>
    </row>
    <row r="1683" spans="1:2" x14ac:dyDescent="0.25">
      <c r="A1683" s="64" t="s">
        <v>4591</v>
      </c>
      <c r="B1683" s="66" t="s">
        <v>1167</v>
      </c>
    </row>
    <row r="1684" spans="1:2" x14ac:dyDescent="0.25">
      <c r="A1684" s="64" t="s">
        <v>4591</v>
      </c>
      <c r="B1684" s="66" t="s">
        <v>1167</v>
      </c>
    </row>
    <row r="1685" spans="1:2" x14ac:dyDescent="0.25">
      <c r="A1685" s="64" t="s">
        <v>4591</v>
      </c>
      <c r="B1685" s="66" t="s">
        <v>1167</v>
      </c>
    </row>
    <row r="1686" spans="1:2" x14ac:dyDescent="0.25">
      <c r="A1686" s="64" t="s">
        <v>4591</v>
      </c>
      <c r="B1686" s="66" t="s">
        <v>1167</v>
      </c>
    </row>
    <row r="1687" spans="1:2" x14ac:dyDescent="0.25">
      <c r="A1687" s="64" t="s">
        <v>4591</v>
      </c>
      <c r="B1687" s="66" t="s">
        <v>1167</v>
      </c>
    </row>
    <row r="1688" spans="1:2" x14ac:dyDescent="0.25">
      <c r="A1688" s="64" t="s">
        <v>4591</v>
      </c>
      <c r="B1688" s="66" t="s">
        <v>1167</v>
      </c>
    </row>
    <row r="1689" spans="1:2" x14ac:dyDescent="0.25">
      <c r="A1689" s="64" t="s">
        <v>4591</v>
      </c>
      <c r="B1689" s="66" t="s">
        <v>1167</v>
      </c>
    </row>
    <row r="1690" spans="1:2" x14ac:dyDescent="0.25">
      <c r="A1690" s="64" t="s">
        <v>4591</v>
      </c>
      <c r="B1690" s="66" t="s">
        <v>1167</v>
      </c>
    </row>
    <row r="1691" spans="1:2" x14ac:dyDescent="0.25">
      <c r="A1691" s="64" t="s">
        <v>4591</v>
      </c>
      <c r="B1691" s="66" t="s">
        <v>1167</v>
      </c>
    </row>
    <row r="1692" spans="1:2" x14ac:dyDescent="0.25">
      <c r="A1692" s="64" t="s">
        <v>4591</v>
      </c>
      <c r="B1692" s="66" t="s">
        <v>1167</v>
      </c>
    </row>
    <row r="1693" spans="1:2" x14ac:dyDescent="0.25">
      <c r="A1693" s="64" t="s">
        <v>4591</v>
      </c>
      <c r="B1693" s="66" t="s">
        <v>1167</v>
      </c>
    </row>
    <row r="1694" spans="1:2" x14ac:dyDescent="0.25">
      <c r="A1694" s="64" t="s">
        <v>4591</v>
      </c>
      <c r="B1694" s="66" t="s">
        <v>1167</v>
      </c>
    </row>
    <row r="1695" spans="1:2" x14ac:dyDescent="0.25">
      <c r="A1695" s="64" t="s">
        <v>4591</v>
      </c>
      <c r="B1695" s="66" t="s">
        <v>1167</v>
      </c>
    </row>
    <row r="1696" spans="1:2" x14ac:dyDescent="0.25">
      <c r="A1696" s="64" t="s">
        <v>4591</v>
      </c>
      <c r="B1696" s="66" t="s">
        <v>1167</v>
      </c>
    </row>
    <row r="1697" spans="1:2" x14ac:dyDescent="0.25">
      <c r="A1697" s="64" t="s">
        <v>226</v>
      </c>
      <c r="B1697" s="66" t="s">
        <v>1167</v>
      </c>
    </row>
    <row r="1698" spans="1:2" x14ac:dyDescent="0.25">
      <c r="A1698" s="64" t="s">
        <v>4591</v>
      </c>
      <c r="B1698" s="66" t="s">
        <v>1167</v>
      </c>
    </row>
    <row r="1699" spans="1:2" x14ac:dyDescent="0.25">
      <c r="A1699" s="64" t="s">
        <v>4591</v>
      </c>
      <c r="B1699" s="66" t="s">
        <v>1167</v>
      </c>
    </row>
    <row r="1700" spans="1:2" x14ac:dyDescent="0.25">
      <c r="A1700" s="64" t="s">
        <v>4591</v>
      </c>
      <c r="B1700" s="66" t="s">
        <v>1167</v>
      </c>
    </row>
    <row r="1701" spans="1:2" x14ac:dyDescent="0.25">
      <c r="A1701" s="64" t="s">
        <v>4591</v>
      </c>
      <c r="B1701" s="66" t="s">
        <v>1167</v>
      </c>
    </row>
    <row r="1702" spans="1:2" x14ac:dyDescent="0.25">
      <c r="A1702" s="64" t="s">
        <v>4565</v>
      </c>
      <c r="B1702" s="66" t="s">
        <v>1167</v>
      </c>
    </row>
    <row r="1703" spans="1:2" x14ac:dyDescent="0.25">
      <c r="A1703" s="64" t="s">
        <v>4540</v>
      </c>
      <c r="B1703" s="66" t="s">
        <v>1167</v>
      </c>
    </row>
    <row r="1704" spans="1:2" x14ac:dyDescent="0.25">
      <c r="A1704" s="64" t="s">
        <v>4541</v>
      </c>
      <c r="B1704" s="66" t="s">
        <v>1167</v>
      </c>
    </row>
    <row r="1705" spans="1:2" x14ac:dyDescent="0.25">
      <c r="A1705" s="64" t="s">
        <v>4542</v>
      </c>
      <c r="B1705" s="66" t="s">
        <v>1167</v>
      </c>
    </row>
    <row r="1706" spans="1:2" x14ac:dyDescent="0.25">
      <c r="A1706" s="64" t="s">
        <v>4626</v>
      </c>
      <c r="B1706" s="66" t="s">
        <v>1167</v>
      </c>
    </row>
    <row r="1707" spans="1:2" x14ac:dyDescent="0.25">
      <c r="A1707" s="64" t="s">
        <v>4627</v>
      </c>
      <c r="B1707" s="66" t="s">
        <v>1167</v>
      </c>
    </row>
    <row r="1708" spans="1:2" x14ac:dyDescent="0.25">
      <c r="A1708" s="64" t="s">
        <v>4628</v>
      </c>
      <c r="B1708" s="66" t="s">
        <v>1167</v>
      </c>
    </row>
    <row r="1709" spans="1:2" x14ac:dyDescent="0.25">
      <c r="A1709" s="64" t="s">
        <v>4629</v>
      </c>
      <c r="B1709" s="66" t="s">
        <v>1167</v>
      </c>
    </row>
    <row r="1710" spans="1:2" x14ac:dyDescent="0.25">
      <c r="A1710" s="64" t="s">
        <v>4591</v>
      </c>
      <c r="B1710" s="66" t="s">
        <v>1167</v>
      </c>
    </row>
    <row r="1711" spans="1:2" x14ac:dyDescent="0.25">
      <c r="A1711" s="64" t="s">
        <v>4547</v>
      </c>
      <c r="B1711" s="66" t="s">
        <v>1167</v>
      </c>
    </row>
    <row r="1712" spans="1:2" x14ac:dyDescent="0.25">
      <c r="A1712" s="64" t="s">
        <v>4547</v>
      </c>
      <c r="B1712" s="66" t="s">
        <v>1167</v>
      </c>
    </row>
    <row r="1713" spans="1:2" x14ac:dyDescent="0.25">
      <c r="A1713" s="64" t="s">
        <v>4547</v>
      </c>
      <c r="B1713" s="66" t="s">
        <v>1167</v>
      </c>
    </row>
    <row r="1714" spans="1:2" x14ac:dyDescent="0.25">
      <c r="A1714" s="64" t="s">
        <v>4548</v>
      </c>
      <c r="B1714" s="66" t="s">
        <v>1167</v>
      </c>
    </row>
    <row r="1715" spans="1:2" x14ac:dyDescent="0.25">
      <c r="A1715" s="64" t="s">
        <v>4580</v>
      </c>
      <c r="B1715" s="66" t="s">
        <v>1167</v>
      </c>
    </row>
    <row r="1716" spans="1:2" x14ac:dyDescent="0.25">
      <c r="A1716" s="64" t="s">
        <v>4580</v>
      </c>
      <c r="B1716" s="66" t="s">
        <v>1167</v>
      </c>
    </row>
    <row r="1717" spans="1:2" x14ac:dyDescent="0.25">
      <c r="A1717" s="64" t="s">
        <v>4580</v>
      </c>
      <c r="B1717" s="66" t="s">
        <v>1167</v>
      </c>
    </row>
    <row r="1718" spans="1:2" x14ac:dyDescent="0.25">
      <c r="A1718" s="64" t="s">
        <v>4552</v>
      </c>
      <c r="B1718" s="66" t="s">
        <v>1167</v>
      </c>
    </row>
    <row r="1719" spans="1:2" x14ac:dyDescent="0.25">
      <c r="A1719" s="64" t="s">
        <v>4630</v>
      </c>
      <c r="B1719" s="66" t="s">
        <v>1167</v>
      </c>
    </row>
    <row r="1720" spans="1:2" x14ac:dyDescent="0.25">
      <c r="A1720" s="64" t="s">
        <v>4591</v>
      </c>
      <c r="B1720" s="66" t="s">
        <v>1167</v>
      </c>
    </row>
    <row r="1721" spans="1:2" x14ac:dyDescent="0.25">
      <c r="A1721" s="64" t="s">
        <v>503</v>
      </c>
      <c r="B1721" s="66" t="s">
        <v>1167</v>
      </c>
    </row>
    <row r="1722" spans="1:2" x14ac:dyDescent="0.25">
      <c r="A1722" s="64" t="s">
        <v>4631</v>
      </c>
      <c r="B1722" s="66" t="s">
        <v>1167</v>
      </c>
    </row>
    <row r="1723" spans="1:2" x14ac:dyDescent="0.25">
      <c r="A1723" s="64" t="s">
        <v>4557</v>
      </c>
      <c r="B1723" s="66" t="s">
        <v>1167</v>
      </c>
    </row>
    <row r="1724" spans="1:2" x14ac:dyDescent="0.25">
      <c r="A1724" s="64" t="s">
        <v>4631</v>
      </c>
      <c r="B1724" s="66" t="s">
        <v>1167</v>
      </c>
    </row>
    <row r="1725" spans="1:2" x14ac:dyDescent="0.25">
      <c r="A1725" s="64" t="s">
        <v>4565</v>
      </c>
      <c r="B1725" s="66" t="s">
        <v>1167</v>
      </c>
    </row>
    <row r="1726" spans="1:2" x14ac:dyDescent="0.25">
      <c r="A1726" s="64" t="s">
        <v>4632</v>
      </c>
      <c r="B1726" s="66" t="s">
        <v>1167</v>
      </c>
    </row>
    <row r="1727" spans="1:2" x14ac:dyDescent="0.25">
      <c r="A1727" s="64" t="s">
        <v>4632</v>
      </c>
      <c r="B1727" s="66" t="s">
        <v>1167</v>
      </c>
    </row>
    <row r="1728" spans="1:2" x14ac:dyDescent="0.25">
      <c r="A1728" s="64" t="s">
        <v>226</v>
      </c>
      <c r="B1728" s="66" t="s">
        <v>1167</v>
      </c>
    </row>
    <row r="1729" spans="1:2" x14ac:dyDescent="0.25">
      <c r="A1729" s="64" t="s">
        <v>226</v>
      </c>
      <c r="B1729" s="66" t="s">
        <v>1167</v>
      </c>
    </row>
    <row r="1730" spans="1:2" x14ac:dyDescent="0.25">
      <c r="A1730" s="64" t="s">
        <v>4633</v>
      </c>
      <c r="B1730" s="66" t="s">
        <v>1167</v>
      </c>
    </row>
    <row r="1731" spans="1:2" x14ac:dyDescent="0.25">
      <c r="A1731" s="64" t="s">
        <v>759</v>
      </c>
      <c r="B1731" s="66" t="s">
        <v>1167</v>
      </c>
    </row>
    <row r="1732" spans="1:2" x14ac:dyDescent="0.25">
      <c r="A1732" s="64" t="s">
        <v>226</v>
      </c>
      <c r="B1732" s="66" t="s">
        <v>1167</v>
      </c>
    </row>
    <row r="1733" spans="1:2" x14ac:dyDescent="0.25">
      <c r="A1733" s="64" t="s">
        <v>226</v>
      </c>
      <c r="B1733" s="66" t="s">
        <v>1167</v>
      </c>
    </row>
    <row r="1734" spans="1:2" x14ac:dyDescent="0.25">
      <c r="A1734" s="64" t="s">
        <v>4580</v>
      </c>
      <c r="B1734" s="66" t="s">
        <v>1167</v>
      </c>
    </row>
    <row r="1735" spans="1:2" x14ac:dyDescent="0.25">
      <c r="A1735" s="64" t="s">
        <v>4580</v>
      </c>
      <c r="B1735" s="66" t="s">
        <v>1167</v>
      </c>
    </row>
    <row r="1736" spans="1:2" x14ac:dyDescent="0.25">
      <c r="A1736" s="64" t="s">
        <v>4634</v>
      </c>
      <c r="B1736" s="66" t="s">
        <v>1167</v>
      </c>
    </row>
    <row r="1737" spans="1:2" x14ac:dyDescent="0.25">
      <c r="A1737" s="64" t="s">
        <v>4634</v>
      </c>
      <c r="B1737" s="66" t="s">
        <v>1167</v>
      </c>
    </row>
    <row r="1738" spans="1:2" x14ac:dyDescent="0.25">
      <c r="A1738" s="64" t="s">
        <v>4635</v>
      </c>
      <c r="B1738" s="66" t="s">
        <v>1167</v>
      </c>
    </row>
    <row r="1739" spans="1:2" x14ac:dyDescent="0.25">
      <c r="A1739" s="64" t="s">
        <v>4635</v>
      </c>
      <c r="B1739" s="66" t="s">
        <v>1167</v>
      </c>
    </row>
    <row r="1740" spans="1:2" x14ac:dyDescent="0.25">
      <c r="A1740" s="64" t="s">
        <v>4563</v>
      </c>
      <c r="B1740" s="66" t="s">
        <v>1167</v>
      </c>
    </row>
    <row r="1741" spans="1:2" x14ac:dyDescent="0.25">
      <c r="A1741" s="64" t="s">
        <v>4565</v>
      </c>
      <c r="B1741" s="66" t="s">
        <v>1167</v>
      </c>
    </row>
    <row r="1742" spans="1:2" x14ac:dyDescent="0.25">
      <c r="A1742" s="64" t="s">
        <v>4565</v>
      </c>
      <c r="B1742" s="66" t="s">
        <v>1167</v>
      </c>
    </row>
    <row r="1743" spans="1:2" x14ac:dyDescent="0.25">
      <c r="A1743" s="64" t="s">
        <v>226</v>
      </c>
      <c r="B1743" s="66" t="s">
        <v>1167</v>
      </c>
    </row>
    <row r="1744" spans="1:2" x14ac:dyDescent="0.25">
      <c r="A1744" s="64" t="s">
        <v>4636</v>
      </c>
      <c r="B1744" s="66" t="s">
        <v>1167</v>
      </c>
    </row>
    <row r="1745" spans="1:2" x14ac:dyDescent="0.25">
      <c r="A1745" s="64" t="s">
        <v>4636</v>
      </c>
      <c r="B1745" s="66" t="s">
        <v>1167</v>
      </c>
    </row>
    <row r="1746" spans="1:2" x14ac:dyDescent="0.25">
      <c r="A1746" s="64" t="s">
        <v>4568</v>
      </c>
      <c r="B1746" s="66" t="s">
        <v>1167</v>
      </c>
    </row>
    <row r="1747" spans="1:2" x14ac:dyDescent="0.25">
      <c r="A1747" s="64" t="s">
        <v>1610</v>
      </c>
      <c r="B1747" s="66" t="s">
        <v>1167</v>
      </c>
    </row>
    <row r="1748" spans="1:2" x14ac:dyDescent="0.25">
      <c r="A1748" s="64" t="s">
        <v>3840</v>
      </c>
      <c r="B1748" s="66" t="s">
        <v>1167</v>
      </c>
    </row>
    <row r="1749" spans="1:2" x14ac:dyDescent="0.25">
      <c r="A1749" s="64" t="s">
        <v>4637</v>
      </c>
      <c r="B1749" s="66" t="s">
        <v>1167</v>
      </c>
    </row>
    <row r="1750" spans="1:2" x14ac:dyDescent="0.25">
      <c r="A1750" s="64" t="s">
        <v>227</v>
      </c>
      <c r="B1750" s="66" t="s">
        <v>1167</v>
      </c>
    </row>
    <row r="1751" spans="1:2" x14ac:dyDescent="0.25">
      <c r="A1751" s="64" t="s">
        <v>226</v>
      </c>
      <c r="B1751" s="66" t="s">
        <v>1167</v>
      </c>
    </row>
    <row r="1752" spans="1:2" x14ac:dyDescent="0.25">
      <c r="A1752" s="64" t="s">
        <v>4572</v>
      </c>
      <c r="B1752" s="66" t="s">
        <v>1167</v>
      </c>
    </row>
    <row r="1753" spans="1:2" x14ac:dyDescent="0.25">
      <c r="A1753" s="64" t="s">
        <v>226</v>
      </c>
      <c r="B1753" s="66" t="s">
        <v>1167</v>
      </c>
    </row>
    <row r="1754" spans="1:2" x14ac:dyDescent="0.25">
      <c r="A1754" s="64" t="s">
        <v>226</v>
      </c>
      <c r="B1754" s="66" t="s">
        <v>1167</v>
      </c>
    </row>
    <row r="1755" spans="1:2" x14ac:dyDescent="0.25">
      <c r="A1755" s="64" t="s">
        <v>4638</v>
      </c>
      <c r="B1755" s="66" t="s">
        <v>1167</v>
      </c>
    </row>
    <row r="1756" spans="1:2" x14ac:dyDescent="0.25">
      <c r="A1756" s="64" t="s">
        <v>4639</v>
      </c>
      <c r="B1756" s="66" t="s">
        <v>1167</v>
      </c>
    </row>
    <row r="1757" spans="1:2" x14ac:dyDescent="0.25">
      <c r="A1757" s="64" t="s">
        <v>4640</v>
      </c>
      <c r="B1757" s="66" t="s">
        <v>1167</v>
      </c>
    </row>
    <row r="1758" spans="1:2" x14ac:dyDescent="0.25">
      <c r="A1758" s="64" t="s">
        <v>4608</v>
      </c>
      <c r="B1758" s="66" t="s">
        <v>1167</v>
      </c>
    </row>
    <row r="1759" spans="1:2" x14ac:dyDescent="0.25">
      <c r="A1759" s="64" t="s">
        <v>4576</v>
      </c>
      <c r="B1759" s="66" t="s">
        <v>1167</v>
      </c>
    </row>
    <row r="1760" spans="1:2" x14ac:dyDescent="0.25">
      <c r="A1760" s="64" t="s">
        <v>226</v>
      </c>
      <c r="B1760" s="66" t="s">
        <v>1167</v>
      </c>
    </row>
    <row r="1761" spans="1:2" x14ac:dyDescent="0.25">
      <c r="A1761" s="64" t="s">
        <v>226</v>
      </c>
      <c r="B1761" s="66" t="s">
        <v>1167</v>
      </c>
    </row>
    <row r="1762" spans="1:2" x14ac:dyDescent="0.25">
      <c r="A1762" s="64" t="s">
        <v>227</v>
      </c>
      <c r="B1762" s="66" t="s">
        <v>1167</v>
      </c>
    </row>
    <row r="1763" spans="1:2" x14ac:dyDescent="0.25">
      <c r="A1763" s="64" t="s">
        <v>4580</v>
      </c>
      <c r="B1763" s="66" t="s">
        <v>1167</v>
      </c>
    </row>
    <row r="1764" spans="1:2" x14ac:dyDescent="0.25">
      <c r="A1764" s="64" t="s">
        <v>4580</v>
      </c>
      <c r="B1764" s="66" t="s">
        <v>1167</v>
      </c>
    </row>
    <row r="1765" spans="1:2" x14ac:dyDescent="0.25">
      <c r="A1765" s="64" t="s">
        <v>226</v>
      </c>
      <c r="B1765" s="66" t="s">
        <v>1167</v>
      </c>
    </row>
    <row r="1766" spans="1:2" x14ac:dyDescent="0.25">
      <c r="A1766" s="64" t="s">
        <v>226</v>
      </c>
      <c r="B1766" s="66" t="s">
        <v>1167</v>
      </c>
    </row>
    <row r="1767" spans="1:2" x14ac:dyDescent="0.25">
      <c r="A1767" s="64" t="s">
        <v>226</v>
      </c>
      <c r="B1767" s="66" t="s">
        <v>1167</v>
      </c>
    </row>
    <row r="1768" spans="1:2" x14ac:dyDescent="0.25">
      <c r="A1768" s="64" t="s">
        <v>226</v>
      </c>
      <c r="B1768" s="66" t="s">
        <v>1167</v>
      </c>
    </row>
    <row r="1769" spans="1:2" x14ac:dyDescent="0.25">
      <c r="A1769" s="64" t="s">
        <v>3840</v>
      </c>
      <c r="B1769" s="66" t="s">
        <v>1167</v>
      </c>
    </row>
    <row r="1770" spans="1:2" x14ac:dyDescent="0.25">
      <c r="A1770" s="64" t="s">
        <v>4641</v>
      </c>
      <c r="B1770" s="66" t="s">
        <v>1167</v>
      </c>
    </row>
    <row r="1771" spans="1:2" x14ac:dyDescent="0.25">
      <c r="A1771" s="64" t="s">
        <v>4637</v>
      </c>
      <c r="B1771" s="66" t="s">
        <v>1167</v>
      </c>
    </row>
    <row r="1772" spans="1:2" x14ac:dyDescent="0.25">
      <c r="A1772" s="64" t="s">
        <v>4608</v>
      </c>
      <c r="B1772" s="66" t="s">
        <v>1167</v>
      </c>
    </row>
    <row r="1773" spans="1:2" x14ac:dyDescent="0.25">
      <c r="A1773" s="64" t="s">
        <v>4608</v>
      </c>
      <c r="B1773" s="66" t="s">
        <v>1167</v>
      </c>
    </row>
    <row r="1774" spans="1:2" x14ac:dyDescent="0.25">
      <c r="A1774" s="64" t="s">
        <v>4642</v>
      </c>
      <c r="B1774" s="66" t="s">
        <v>1167</v>
      </c>
    </row>
    <row r="1775" spans="1:2" x14ac:dyDescent="0.25">
      <c r="A1775" s="64" t="s">
        <v>4642</v>
      </c>
      <c r="B1775" s="66" t="s">
        <v>1167</v>
      </c>
    </row>
    <row r="1776" spans="1:2" x14ac:dyDescent="0.25">
      <c r="A1776" s="64" t="s">
        <v>4643</v>
      </c>
      <c r="B1776" s="66" t="s">
        <v>1167</v>
      </c>
    </row>
    <row r="1777" spans="1:2" x14ac:dyDescent="0.25">
      <c r="A1777" s="64" t="s">
        <v>4643</v>
      </c>
      <c r="B1777" s="66" t="s">
        <v>1167</v>
      </c>
    </row>
    <row r="1778" spans="1:2" x14ac:dyDescent="0.25">
      <c r="A1778" s="64" t="s">
        <v>4588</v>
      </c>
      <c r="B1778" s="66" t="s">
        <v>1167</v>
      </c>
    </row>
    <row r="1779" spans="1:2" x14ac:dyDescent="0.25">
      <c r="A1779" s="64" t="s">
        <v>4587</v>
      </c>
      <c r="B1779" s="66" t="s">
        <v>1167</v>
      </c>
    </row>
    <row r="1780" spans="1:2" x14ac:dyDescent="0.25">
      <c r="A1780" s="64" t="s">
        <v>226</v>
      </c>
      <c r="B1780" s="66" t="s">
        <v>1167</v>
      </c>
    </row>
    <row r="1781" spans="1:2" x14ac:dyDescent="0.25">
      <c r="A1781" s="64" t="s">
        <v>4590</v>
      </c>
      <c r="B1781" s="66" t="s">
        <v>1167</v>
      </c>
    </row>
    <row r="1782" spans="1:2" x14ac:dyDescent="0.25">
      <c r="A1782" s="64" t="s">
        <v>4591</v>
      </c>
      <c r="B1782" s="66" t="s">
        <v>1167</v>
      </c>
    </row>
    <row r="1783" spans="1:2" x14ac:dyDescent="0.25">
      <c r="A1783" s="64" t="s">
        <v>4591</v>
      </c>
      <c r="B1783" s="66" t="s">
        <v>1167</v>
      </c>
    </row>
    <row r="1784" spans="1:2" x14ac:dyDescent="0.25">
      <c r="A1784" s="64" t="s">
        <v>4644</v>
      </c>
      <c r="B1784" s="66" t="s">
        <v>1167</v>
      </c>
    </row>
    <row r="1785" spans="1:2" x14ac:dyDescent="0.25">
      <c r="A1785" s="64" t="s">
        <v>227</v>
      </c>
      <c r="B1785" s="66" t="s">
        <v>1167</v>
      </c>
    </row>
    <row r="1786" spans="1:2" x14ac:dyDescent="0.25">
      <c r="A1786" s="64" t="s">
        <v>226</v>
      </c>
      <c r="B1786" s="66" t="s">
        <v>1167</v>
      </c>
    </row>
    <row r="1787" spans="1:2" x14ac:dyDescent="0.25">
      <c r="A1787" s="64" t="s">
        <v>227</v>
      </c>
      <c r="B1787" s="66" t="s">
        <v>1167</v>
      </c>
    </row>
    <row r="1788" spans="1:2" x14ac:dyDescent="0.25">
      <c r="A1788" s="64" t="s">
        <v>226</v>
      </c>
      <c r="B1788" s="66" t="s">
        <v>1167</v>
      </c>
    </row>
    <row r="1789" spans="1:2" x14ac:dyDescent="0.25">
      <c r="A1789" s="64" t="s">
        <v>227</v>
      </c>
      <c r="B1789" s="66" t="s">
        <v>1167</v>
      </c>
    </row>
    <row r="1790" spans="1:2" x14ac:dyDescent="0.25">
      <c r="A1790" s="64" t="s">
        <v>226</v>
      </c>
      <c r="B1790" s="66" t="s">
        <v>1167</v>
      </c>
    </row>
    <row r="1791" spans="1:2" x14ac:dyDescent="0.25">
      <c r="A1791" s="64" t="s">
        <v>775</v>
      </c>
      <c r="B1791" s="66" t="s">
        <v>1167</v>
      </c>
    </row>
    <row r="1792" spans="1:2" x14ac:dyDescent="0.25">
      <c r="A1792" s="64" t="s">
        <v>775</v>
      </c>
      <c r="B1792" s="66" t="s">
        <v>1167</v>
      </c>
    </row>
    <row r="1793" spans="1:2" x14ac:dyDescent="0.25">
      <c r="A1793" s="64" t="s">
        <v>4594</v>
      </c>
      <c r="B1793" s="66" t="s">
        <v>1167</v>
      </c>
    </row>
    <row r="1794" spans="1:2" x14ac:dyDescent="0.25">
      <c r="A1794" s="64" t="s">
        <v>227</v>
      </c>
      <c r="B1794" s="66" t="s">
        <v>1167</v>
      </c>
    </row>
    <row r="1795" spans="1:2" x14ac:dyDescent="0.25">
      <c r="A1795" s="64" t="s">
        <v>227</v>
      </c>
      <c r="B1795" s="66" t="s">
        <v>1167</v>
      </c>
    </row>
    <row r="1796" spans="1:2" x14ac:dyDescent="0.25">
      <c r="A1796" s="64" t="s">
        <v>226</v>
      </c>
      <c r="B1796" s="66" t="s">
        <v>1167</v>
      </c>
    </row>
    <row r="1797" spans="1:2" x14ac:dyDescent="0.25">
      <c r="A1797" s="64" t="s">
        <v>227</v>
      </c>
      <c r="B1797" s="66" t="s">
        <v>1167</v>
      </c>
    </row>
    <row r="1798" spans="1:2" x14ac:dyDescent="0.25">
      <c r="A1798" s="64" t="s">
        <v>4599</v>
      </c>
      <c r="B1798" s="66" t="s">
        <v>1167</v>
      </c>
    </row>
    <row r="1799" spans="1:2" x14ac:dyDescent="0.25">
      <c r="A1799" s="64" t="s">
        <v>4600</v>
      </c>
      <c r="B1799" s="66" t="s">
        <v>1167</v>
      </c>
    </row>
    <row r="1800" spans="1:2" x14ac:dyDescent="0.25">
      <c r="A1800" s="64" t="s">
        <v>226</v>
      </c>
      <c r="B1800" s="66" t="s">
        <v>1167</v>
      </c>
    </row>
    <row r="1801" spans="1:2" x14ac:dyDescent="0.25">
      <c r="A1801" s="64" t="s">
        <v>226</v>
      </c>
      <c r="B1801" s="66" t="s">
        <v>1167</v>
      </c>
    </row>
    <row r="1802" spans="1:2" x14ac:dyDescent="0.25">
      <c r="A1802" s="64" t="s">
        <v>4602</v>
      </c>
      <c r="B1802" s="66" t="s">
        <v>1167</v>
      </c>
    </row>
    <row r="1803" spans="1:2" x14ac:dyDescent="0.25">
      <c r="A1803" s="64" t="s">
        <v>4602</v>
      </c>
      <c r="B1803" s="66" t="s">
        <v>1167</v>
      </c>
    </row>
    <row r="1804" spans="1:2" x14ac:dyDescent="0.25">
      <c r="A1804" s="64" t="s">
        <v>4602</v>
      </c>
      <c r="B1804" s="66" t="s">
        <v>1167</v>
      </c>
    </row>
    <row r="1805" spans="1:2" x14ac:dyDescent="0.25">
      <c r="A1805" s="64" t="s">
        <v>4603</v>
      </c>
      <c r="B1805" s="66" t="s">
        <v>1167</v>
      </c>
    </row>
    <row r="1806" spans="1:2" x14ac:dyDescent="0.25">
      <c r="A1806" s="64" t="s">
        <v>4604</v>
      </c>
      <c r="B1806" s="66" t="s">
        <v>1167</v>
      </c>
    </row>
    <row r="1807" spans="1:2" x14ac:dyDescent="0.25">
      <c r="A1807" s="80" t="s">
        <v>226</v>
      </c>
      <c r="B1807" s="66" t="s">
        <v>1167</v>
      </c>
    </row>
    <row r="1808" spans="1:2" x14ac:dyDescent="0.25">
      <c r="A1808" s="80" t="s">
        <v>226</v>
      </c>
      <c r="B1808" s="81" t="s">
        <v>484</v>
      </c>
    </row>
    <row r="1809" spans="1:2" x14ac:dyDescent="0.25">
      <c r="A1809" s="64" t="s">
        <v>7797</v>
      </c>
      <c r="B1809" s="81" t="s">
        <v>484</v>
      </c>
    </row>
    <row r="1810" spans="1:2" x14ac:dyDescent="0.25">
      <c r="A1810" s="64" t="s">
        <v>7798</v>
      </c>
      <c r="B1810" s="81" t="s">
        <v>484</v>
      </c>
    </row>
    <row r="1811" spans="1:2" x14ac:dyDescent="0.25">
      <c r="A1811" s="64" t="s">
        <v>7799</v>
      </c>
      <c r="B1811" s="81" t="s">
        <v>484</v>
      </c>
    </row>
    <row r="1812" spans="1:2" x14ac:dyDescent="0.25">
      <c r="A1812" s="80" t="s">
        <v>7800</v>
      </c>
      <c r="B1812" s="81" t="s">
        <v>484</v>
      </c>
    </row>
    <row r="1813" spans="1:2" x14ac:dyDescent="0.25">
      <c r="A1813" s="64" t="s">
        <v>7871</v>
      </c>
      <c r="B1813" s="81" t="s">
        <v>484</v>
      </c>
    </row>
    <row r="1814" spans="1:2" x14ac:dyDescent="0.25">
      <c r="A1814" s="80" t="s">
        <v>7871</v>
      </c>
      <c r="B1814" s="81" t="s">
        <v>484</v>
      </c>
    </row>
    <row r="1815" spans="1:2" x14ac:dyDescent="0.25">
      <c r="A1815" s="64" t="s">
        <v>227</v>
      </c>
      <c r="B1815" s="66" t="s">
        <v>460</v>
      </c>
    </row>
    <row r="1816" spans="1:2" x14ac:dyDescent="0.25">
      <c r="A1816" s="64" t="s">
        <v>7895</v>
      </c>
      <c r="B1816" s="66" t="s">
        <v>460</v>
      </c>
    </row>
    <row r="1817" spans="1:2" x14ac:dyDescent="0.25">
      <c r="A1817" s="64" t="s">
        <v>227</v>
      </c>
      <c r="B1817" s="66" t="s">
        <v>460</v>
      </c>
    </row>
    <row r="1818" spans="1:2" x14ac:dyDescent="0.25">
      <c r="A1818" s="64" t="s">
        <v>7940</v>
      </c>
      <c r="B1818" s="66" t="s">
        <v>460</v>
      </c>
    </row>
    <row r="1819" spans="1:2" x14ac:dyDescent="0.25">
      <c r="A1819" s="64" t="s">
        <v>7941</v>
      </c>
      <c r="B1819" s="66" t="s">
        <v>460</v>
      </c>
    </row>
    <row r="1820" spans="1:2" x14ac:dyDescent="0.25">
      <c r="A1820" s="64" t="s">
        <v>7942</v>
      </c>
      <c r="B1820" s="66" t="s">
        <v>460</v>
      </c>
    </row>
    <row r="1821" spans="1:2" x14ac:dyDescent="0.25">
      <c r="A1821" s="64" t="s">
        <v>7943</v>
      </c>
      <c r="B1821" s="66" t="s">
        <v>460</v>
      </c>
    </row>
    <row r="1822" spans="1:2" x14ac:dyDescent="0.25">
      <c r="A1822" s="64" t="s">
        <v>7944</v>
      </c>
      <c r="B1822" s="66" t="s">
        <v>460</v>
      </c>
    </row>
    <row r="1823" spans="1:2" x14ac:dyDescent="0.25">
      <c r="A1823" s="64" t="s">
        <v>7945</v>
      </c>
      <c r="B1823" s="66" t="s">
        <v>460</v>
      </c>
    </row>
    <row r="1824" spans="1:2" x14ac:dyDescent="0.25">
      <c r="A1824" s="64" t="s">
        <v>227</v>
      </c>
      <c r="B1824" s="66" t="s">
        <v>460</v>
      </c>
    </row>
    <row r="1825" spans="1:2" x14ac:dyDescent="0.25">
      <c r="A1825" s="64" t="s">
        <v>7899</v>
      </c>
      <c r="B1825" s="66" t="s">
        <v>460</v>
      </c>
    </row>
    <row r="1826" spans="1:2" x14ac:dyDescent="0.25">
      <c r="A1826" s="64" t="s">
        <v>227</v>
      </c>
      <c r="B1826" s="66" t="s">
        <v>460</v>
      </c>
    </row>
    <row r="1827" spans="1:2" x14ac:dyDescent="0.25">
      <c r="A1827" s="64" t="s">
        <v>231</v>
      </c>
      <c r="B1827" s="66" t="s">
        <v>460</v>
      </c>
    </row>
    <row r="1828" spans="1:2" x14ac:dyDescent="0.25">
      <c r="A1828" s="64" t="s">
        <v>7946</v>
      </c>
      <c r="B1828" s="66" t="s">
        <v>460</v>
      </c>
    </row>
    <row r="1829" spans="1:2" x14ac:dyDescent="0.25">
      <c r="A1829" s="64" t="s">
        <v>7947</v>
      </c>
      <c r="B1829" s="66" t="s">
        <v>460</v>
      </c>
    </row>
    <row r="1830" spans="1:2" x14ac:dyDescent="0.25">
      <c r="A1830" s="64" t="s">
        <v>3840</v>
      </c>
      <c r="B1830" s="66" t="s">
        <v>460</v>
      </c>
    </row>
    <row r="1831" spans="1:2" x14ac:dyDescent="0.25">
      <c r="A1831" s="64" t="s">
        <v>226</v>
      </c>
      <c r="B1831" s="66" t="s">
        <v>460</v>
      </c>
    </row>
    <row r="1832" spans="1:2" x14ac:dyDescent="0.25">
      <c r="A1832" s="64" t="s">
        <v>227</v>
      </c>
      <c r="B1832" s="66" t="s">
        <v>460</v>
      </c>
    </row>
    <row r="1833" spans="1:2" x14ac:dyDescent="0.25">
      <c r="A1833" s="64" t="s">
        <v>7948</v>
      </c>
      <c r="B1833" s="66" t="s">
        <v>460</v>
      </c>
    </row>
    <row r="1834" spans="1:2" x14ac:dyDescent="0.25">
      <c r="A1834" s="64" t="s">
        <v>7948</v>
      </c>
      <c r="B1834" s="66" t="s">
        <v>460</v>
      </c>
    </row>
    <row r="1835" spans="1:2" x14ac:dyDescent="0.25">
      <c r="A1835" s="64" t="s">
        <v>7905</v>
      </c>
      <c r="B1835" s="66" t="s">
        <v>460</v>
      </c>
    </row>
    <row r="1836" spans="1:2" x14ac:dyDescent="0.25">
      <c r="A1836" s="64" t="s">
        <v>7948</v>
      </c>
      <c r="B1836" s="66" t="s">
        <v>460</v>
      </c>
    </row>
    <row r="1837" spans="1:2" x14ac:dyDescent="0.25">
      <c r="A1837" s="64" t="s">
        <v>7907</v>
      </c>
      <c r="B1837" s="66" t="s">
        <v>460</v>
      </c>
    </row>
    <row r="1838" spans="1:2" x14ac:dyDescent="0.25">
      <c r="A1838" s="64" t="s">
        <v>7907</v>
      </c>
      <c r="B1838" s="66" t="s">
        <v>460</v>
      </c>
    </row>
    <row r="1839" spans="1:2" x14ac:dyDescent="0.25">
      <c r="A1839" s="64" t="s">
        <v>7949</v>
      </c>
      <c r="B1839" s="66" t="s">
        <v>460</v>
      </c>
    </row>
    <row r="1840" spans="1:2" x14ac:dyDescent="0.25">
      <c r="A1840" s="64" t="s">
        <v>7950</v>
      </c>
      <c r="B1840" s="66" t="s">
        <v>460</v>
      </c>
    </row>
    <row r="1841" spans="1:2" x14ac:dyDescent="0.25">
      <c r="A1841" s="64" t="s">
        <v>7951</v>
      </c>
      <c r="B1841" s="66" t="s">
        <v>460</v>
      </c>
    </row>
    <row r="1842" spans="1:2" x14ac:dyDescent="0.25">
      <c r="A1842" s="64" t="s">
        <v>7952</v>
      </c>
      <c r="B1842" s="66" t="s">
        <v>460</v>
      </c>
    </row>
    <row r="1843" spans="1:2" x14ac:dyDescent="0.25">
      <c r="A1843" s="64" t="s">
        <v>7953</v>
      </c>
      <c r="B1843" s="66" t="s">
        <v>460</v>
      </c>
    </row>
    <row r="1844" spans="1:2" x14ac:dyDescent="0.25">
      <c r="A1844" s="64" t="s">
        <v>7948</v>
      </c>
      <c r="B1844" s="66" t="s">
        <v>460</v>
      </c>
    </row>
    <row r="1845" spans="1:2" x14ac:dyDescent="0.25">
      <c r="A1845" s="64" t="s">
        <v>7954</v>
      </c>
      <c r="B1845" s="66" t="s">
        <v>460</v>
      </c>
    </row>
    <row r="1846" spans="1:2" x14ac:dyDescent="0.25">
      <c r="A1846" s="64" t="s">
        <v>7948</v>
      </c>
      <c r="B1846" s="66" t="s">
        <v>460</v>
      </c>
    </row>
    <row r="1847" spans="1:2" x14ac:dyDescent="0.25">
      <c r="A1847" s="64" t="s">
        <v>7955</v>
      </c>
      <c r="B1847" s="66" t="s">
        <v>460</v>
      </c>
    </row>
    <row r="1848" spans="1:2" x14ac:dyDescent="0.25">
      <c r="A1848" s="64" t="s">
        <v>7948</v>
      </c>
      <c r="B1848" s="66" t="s">
        <v>460</v>
      </c>
    </row>
    <row r="1849" spans="1:2" x14ac:dyDescent="0.25">
      <c r="A1849" s="64" t="s">
        <v>7956</v>
      </c>
      <c r="B1849" s="66" t="s">
        <v>460</v>
      </c>
    </row>
    <row r="1850" spans="1:2" x14ac:dyDescent="0.25">
      <c r="A1850" s="64" t="s">
        <v>7957</v>
      </c>
      <c r="B1850" s="66" t="s">
        <v>460</v>
      </c>
    </row>
    <row r="1851" spans="1:2" x14ac:dyDescent="0.25">
      <c r="A1851" s="64" t="s">
        <v>7913</v>
      </c>
      <c r="B1851" s="66" t="s">
        <v>460</v>
      </c>
    </row>
    <row r="1852" spans="1:2" x14ac:dyDescent="0.25">
      <c r="A1852" s="64" t="s">
        <v>7957</v>
      </c>
      <c r="B1852" s="66" t="s">
        <v>460</v>
      </c>
    </row>
    <row r="1853" spans="1:2" x14ac:dyDescent="0.25">
      <c r="A1853" s="64" t="s">
        <v>7957</v>
      </c>
      <c r="B1853" s="66" t="s">
        <v>460</v>
      </c>
    </row>
    <row r="1854" spans="1:2" x14ac:dyDescent="0.25">
      <c r="A1854" s="64" t="s">
        <v>3351</v>
      </c>
      <c r="B1854" s="66" t="s">
        <v>460</v>
      </c>
    </row>
    <row r="1855" spans="1:2" x14ac:dyDescent="0.25">
      <c r="A1855" s="64" t="s">
        <v>7948</v>
      </c>
      <c r="B1855" s="66" t="s">
        <v>460</v>
      </c>
    </row>
    <row r="1856" spans="1:2" x14ac:dyDescent="0.25">
      <c r="A1856" s="64" t="s">
        <v>7956</v>
      </c>
      <c r="B1856" s="66" t="s">
        <v>460</v>
      </c>
    </row>
    <row r="1857" spans="1:2" x14ac:dyDescent="0.25">
      <c r="A1857" s="64" t="s">
        <v>7956</v>
      </c>
      <c r="B1857" s="66" t="s">
        <v>460</v>
      </c>
    </row>
    <row r="1858" spans="1:2" x14ac:dyDescent="0.25">
      <c r="A1858" s="64" t="s">
        <v>7956</v>
      </c>
      <c r="B1858" s="66" t="s">
        <v>460</v>
      </c>
    </row>
    <row r="1859" spans="1:2" x14ac:dyDescent="0.25">
      <c r="A1859" s="64" t="s">
        <v>7956</v>
      </c>
      <c r="B1859" s="66" t="s">
        <v>460</v>
      </c>
    </row>
    <row r="1860" spans="1:2" x14ac:dyDescent="0.25">
      <c r="A1860" s="64" t="s">
        <v>7913</v>
      </c>
      <c r="B1860" s="66" t="s">
        <v>460</v>
      </c>
    </row>
    <row r="1861" spans="1:2" x14ac:dyDescent="0.25">
      <c r="A1861" s="64" t="s">
        <v>7916</v>
      </c>
      <c r="B1861" s="66" t="s">
        <v>460</v>
      </c>
    </row>
    <row r="1862" spans="1:2" x14ac:dyDescent="0.25">
      <c r="A1862" s="64" t="s">
        <v>7958</v>
      </c>
      <c r="B1862" s="66" t="s">
        <v>460</v>
      </c>
    </row>
    <row r="1863" spans="1:2" x14ac:dyDescent="0.25">
      <c r="A1863" s="64" t="s">
        <v>226</v>
      </c>
      <c r="B1863" s="66" t="s">
        <v>460</v>
      </c>
    </row>
    <row r="1864" spans="1:2" x14ac:dyDescent="0.25">
      <c r="A1864" s="64" t="s">
        <v>227</v>
      </c>
      <c r="B1864" s="66" t="s">
        <v>460</v>
      </c>
    </row>
    <row r="1865" spans="1:2" x14ac:dyDescent="0.25">
      <c r="A1865" s="64" t="s">
        <v>2788</v>
      </c>
      <c r="B1865" s="66" t="s">
        <v>460</v>
      </c>
    </row>
    <row r="1866" spans="1:2" x14ac:dyDescent="0.25">
      <c r="A1866" s="64" t="s">
        <v>7959</v>
      </c>
      <c r="B1866" s="66" t="s">
        <v>460</v>
      </c>
    </row>
    <row r="1867" spans="1:2" x14ac:dyDescent="0.25">
      <c r="A1867" s="64" t="s">
        <v>7960</v>
      </c>
      <c r="B1867" s="66" t="s">
        <v>460</v>
      </c>
    </row>
    <row r="1868" spans="1:2" x14ac:dyDescent="0.25">
      <c r="A1868" s="64" t="s">
        <v>4611</v>
      </c>
      <c r="B1868" s="66" t="s">
        <v>460</v>
      </c>
    </row>
    <row r="1869" spans="1:2" x14ac:dyDescent="0.25">
      <c r="A1869" s="64" t="s">
        <v>4610</v>
      </c>
      <c r="B1869" s="66" t="s">
        <v>460</v>
      </c>
    </row>
    <row r="1870" spans="1:2" x14ac:dyDescent="0.25">
      <c r="A1870" s="64" t="s">
        <v>7948</v>
      </c>
      <c r="B1870" s="66" t="s">
        <v>460</v>
      </c>
    </row>
    <row r="1871" spans="1:2" x14ac:dyDescent="0.25">
      <c r="A1871" s="64" t="s">
        <v>7961</v>
      </c>
      <c r="B1871" s="66" t="s">
        <v>460</v>
      </c>
    </row>
    <row r="1872" spans="1:2" x14ac:dyDescent="0.25">
      <c r="A1872" s="64" t="s">
        <v>7958</v>
      </c>
      <c r="B1872" s="66" t="s">
        <v>460</v>
      </c>
    </row>
    <row r="1873" spans="1:2" x14ac:dyDescent="0.25">
      <c r="A1873" s="64" t="s">
        <v>7922</v>
      </c>
      <c r="B1873" s="66" t="s">
        <v>460</v>
      </c>
    </row>
    <row r="1874" spans="1:2" x14ac:dyDescent="0.25">
      <c r="A1874" s="64" t="s">
        <v>7922</v>
      </c>
      <c r="B1874" s="66" t="s">
        <v>460</v>
      </c>
    </row>
    <row r="1875" spans="1:2" x14ac:dyDescent="0.25">
      <c r="A1875" s="64" t="s">
        <v>7962</v>
      </c>
      <c r="B1875" s="66" t="s">
        <v>460</v>
      </c>
    </row>
    <row r="1876" spans="1:2" x14ac:dyDescent="0.25">
      <c r="A1876" s="64" t="s">
        <v>7963</v>
      </c>
      <c r="B1876" s="66" t="s">
        <v>460</v>
      </c>
    </row>
    <row r="1877" spans="1:2" x14ac:dyDescent="0.25">
      <c r="A1877" s="64" t="s">
        <v>7964</v>
      </c>
      <c r="B1877" s="66" t="s">
        <v>460</v>
      </c>
    </row>
    <row r="1878" spans="1:2" x14ac:dyDescent="0.25">
      <c r="A1878" s="64" t="s">
        <v>7965</v>
      </c>
      <c r="B1878" s="66" t="s">
        <v>460</v>
      </c>
    </row>
    <row r="1879" spans="1:2" x14ac:dyDescent="0.25">
      <c r="A1879" s="64" t="s">
        <v>7944</v>
      </c>
      <c r="B1879" s="66" t="s">
        <v>460</v>
      </c>
    </row>
    <row r="1880" spans="1:2" x14ac:dyDescent="0.25">
      <c r="A1880" s="64" t="s">
        <v>7966</v>
      </c>
      <c r="B1880" s="66" t="s">
        <v>460</v>
      </c>
    </row>
    <row r="1881" spans="1:2" x14ac:dyDescent="0.25">
      <c r="A1881" s="64" t="s">
        <v>7967</v>
      </c>
      <c r="B1881" s="66" t="s">
        <v>460</v>
      </c>
    </row>
    <row r="1882" spans="1:2" x14ac:dyDescent="0.25">
      <c r="A1882" s="64" t="s">
        <v>7967</v>
      </c>
      <c r="B1882" s="66" t="s">
        <v>460</v>
      </c>
    </row>
    <row r="1883" spans="1:2" x14ac:dyDescent="0.25">
      <c r="A1883" s="64" t="s">
        <v>7967</v>
      </c>
      <c r="B1883" s="66" t="s">
        <v>460</v>
      </c>
    </row>
    <row r="1884" spans="1:2" x14ac:dyDescent="0.25">
      <c r="A1884" s="64" t="s">
        <v>7967</v>
      </c>
      <c r="B1884" s="66" t="s">
        <v>460</v>
      </c>
    </row>
    <row r="1885" spans="1:2" x14ac:dyDescent="0.25">
      <c r="A1885" s="64" t="s">
        <v>7967</v>
      </c>
      <c r="B1885" s="66" t="s">
        <v>460</v>
      </c>
    </row>
    <row r="1886" spans="1:2" x14ac:dyDescent="0.25">
      <c r="A1886" s="64" t="s">
        <v>7968</v>
      </c>
      <c r="B1886" s="66" t="s">
        <v>460</v>
      </c>
    </row>
    <row r="1887" spans="1:2" x14ac:dyDescent="0.25">
      <c r="A1887" s="64" t="s">
        <v>7968</v>
      </c>
      <c r="B1887" s="66" t="s">
        <v>460</v>
      </c>
    </row>
    <row r="1888" spans="1:2" x14ac:dyDescent="0.25">
      <c r="A1888" s="64" t="s">
        <v>7968</v>
      </c>
      <c r="B1888" s="66" t="s">
        <v>460</v>
      </c>
    </row>
    <row r="1889" spans="1:2" x14ac:dyDescent="0.25">
      <c r="A1889" s="64" t="s">
        <v>7968</v>
      </c>
      <c r="B1889" s="66" t="s">
        <v>460</v>
      </c>
    </row>
    <row r="1890" spans="1:2" x14ac:dyDescent="0.25">
      <c r="A1890" s="64" t="s">
        <v>7968</v>
      </c>
      <c r="B1890" s="66" t="s">
        <v>460</v>
      </c>
    </row>
    <row r="1891" spans="1:2" x14ac:dyDescent="0.25">
      <c r="A1891" s="64" t="s">
        <v>7930</v>
      </c>
      <c r="B1891" s="66" t="s">
        <v>460</v>
      </c>
    </row>
    <row r="1892" spans="1:2" x14ac:dyDescent="0.25">
      <c r="A1892" s="64" t="s">
        <v>7930</v>
      </c>
      <c r="B1892" s="66" t="s">
        <v>460</v>
      </c>
    </row>
    <row r="1893" spans="1:2" x14ac:dyDescent="0.25">
      <c r="A1893" s="64" t="s">
        <v>7932</v>
      </c>
      <c r="B1893" s="66" t="s">
        <v>460</v>
      </c>
    </row>
    <row r="1894" spans="1:2" x14ac:dyDescent="0.25">
      <c r="A1894" s="64" t="s">
        <v>7931</v>
      </c>
      <c r="B1894" s="66" t="s">
        <v>460</v>
      </c>
    </row>
    <row r="1895" spans="1:2" x14ac:dyDescent="0.25">
      <c r="A1895" s="64" t="s">
        <v>7969</v>
      </c>
      <c r="B1895" s="66" t="s">
        <v>460</v>
      </c>
    </row>
    <row r="1896" spans="1:2" x14ac:dyDescent="0.25">
      <c r="A1896" s="64" t="s">
        <v>7970</v>
      </c>
      <c r="B1896" s="66" t="s">
        <v>460</v>
      </c>
    </row>
    <row r="1897" spans="1:2" x14ac:dyDescent="0.25">
      <c r="A1897" s="64" t="s">
        <v>7929</v>
      </c>
      <c r="B1897" s="66" t="s">
        <v>460</v>
      </c>
    </row>
    <row r="1898" spans="1:2" x14ac:dyDescent="0.25">
      <c r="A1898" s="64" t="s">
        <v>7928</v>
      </c>
      <c r="B1898" s="66" t="s">
        <v>460</v>
      </c>
    </row>
    <row r="1899" spans="1:2" x14ac:dyDescent="0.25">
      <c r="A1899" s="64" t="s">
        <v>7930</v>
      </c>
      <c r="B1899" s="66" t="s">
        <v>460</v>
      </c>
    </row>
    <row r="1900" spans="1:2" x14ac:dyDescent="0.25">
      <c r="A1900" s="64" t="s">
        <v>7930</v>
      </c>
      <c r="B1900" s="66" t="s">
        <v>460</v>
      </c>
    </row>
    <row r="1901" spans="1:2" x14ac:dyDescent="0.25">
      <c r="A1901" s="64" t="s">
        <v>7931</v>
      </c>
      <c r="B1901" s="66" t="s">
        <v>460</v>
      </c>
    </row>
    <row r="1902" spans="1:2" x14ac:dyDescent="0.25">
      <c r="A1902" s="64" t="s">
        <v>7931</v>
      </c>
      <c r="B1902" s="66" t="s">
        <v>460</v>
      </c>
    </row>
    <row r="1903" spans="1:2" x14ac:dyDescent="0.25">
      <c r="A1903" s="64" t="s">
        <v>7932</v>
      </c>
      <c r="B1903" s="66" t="s">
        <v>460</v>
      </c>
    </row>
    <row r="1904" spans="1:2" x14ac:dyDescent="0.25">
      <c r="A1904" s="64" t="s">
        <v>7969</v>
      </c>
      <c r="B1904" s="66" t="s">
        <v>460</v>
      </c>
    </row>
    <row r="1905" spans="1:2" x14ac:dyDescent="0.25">
      <c r="A1905" s="64" t="s">
        <v>7970</v>
      </c>
      <c r="B1905" s="66" t="s">
        <v>460</v>
      </c>
    </row>
    <row r="1906" spans="1:2" x14ac:dyDescent="0.25">
      <c r="A1906" s="64" t="s">
        <v>7929</v>
      </c>
      <c r="B1906" s="66" t="s">
        <v>460</v>
      </c>
    </row>
    <row r="1907" spans="1:2" x14ac:dyDescent="0.25">
      <c r="A1907" s="64" t="s">
        <v>7928</v>
      </c>
      <c r="B1907" s="66" t="s">
        <v>460</v>
      </c>
    </row>
    <row r="1908" spans="1:2" x14ac:dyDescent="0.25">
      <c r="A1908" s="64" t="s">
        <v>7931</v>
      </c>
      <c r="B1908" s="66" t="s">
        <v>460</v>
      </c>
    </row>
    <row r="1909" spans="1:2" x14ac:dyDescent="0.25">
      <c r="A1909" s="64" t="s">
        <v>7969</v>
      </c>
      <c r="B1909" s="66" t="s">
        <v>460</v>
      </c>
    </row>
    <row r="1910" spans="1:2" x14ac:dyDescent="0.25">
      <c r="A1910" s="64" t="s">
        <v>7969</v>
      </c>
      <c r="B1910" s="66" t="s">
        <v>460</v>
      </c>
    </row>
    <row r="1911" spans="1:2" x14ac:dyDescent="0.25">
      <c r="A1911" s="64" t="s">
        <v>7969</v>
      </c>
      <c r="B1911" s="66" t="s">
        <v>460</v>
      </c>
    </row>
    <row r="1912" spans="1:2" x14ac:dyDescent="0.25">
      <c r="A1912" s="64" t="s">
        <v>7970</v>
      </c>
      <c r="B1912" s="66" t="s">
        <v>460</v>
      </c>
    </row>
    <row r="1913" spans="1:2" x14ac:dyDescent="0.25">
      <c r="A1913" s="64" t="s">
        <v>7970</v>
      </c>
      <c r="B1913" s="66" t="s">
        <v>460</v>
      </c>
    </row>
    <row r="1914" spans="1:2" x14ac:dyDescent="0.25">
      <c r="A1914" s="64" t="s">
        <v>7970</v>
      </c>
      <c r="B1914" s="66" t="s">
        <v>460</v>
      </c>
    </row>
    <row r="1915" spans="1:2" x14ac:dyDescent="0.25">
      <c r="A1915" s="64" t="s">
        <v>7929</v>
      </c>
      <c r="B1915" s="66" t="s">
        <v>460</v>
      </c>
    </row>
    <row r="1916" spans="1:2" x14ac:dyDescent="0.25">
      <c r="A1916" s="64" t="s">
        <v>7932</v>
      </c>
      <c r="B1916" s="66" t="s">
        <v>460</v>
      </c>
    </row>
    <row r="1917" spans="1:2" x14ac:dyDescent="0.25">
      <c r="A1917" s="64" t="s">
        <v>7928</v>
      </c>
      <c r="B1917" s="66" t="s">
        <v>460</v>
      </c>
    </row>
    <row r="1918" spans="1:2" x14ac:dyDescent="0.25">
      <c r="A1918" s="64" t="s">
        <v>7929</v>
      </c>
      <c r="B1918" s="66" t="s">
        <v>460</v>
      </c>
    </row>
    <row r="1919" spans="1:2" x14ac:dyDescent="0.25">
      <c r="A1919" s="64" t="s">
        <v>7932</v>
      </c>
      <c r="B1919" s="66" t="s">
        <v>460</v>
      </c>
    </row>
    <row r="1920" spans="1:2" x14ac:dyDescent="0.25">
      <c r="A1920" s="64" t="s">
        <v>7928</v>
      </c>
      <c r="B1920" s="66" t="s">
        <v>460</v>
      </c>
    </row>
    <row r="1921" spans="1:2" x14ac:dyDescent="0.25">
      <c r="A1921" s="64" t="s">
        <v>4624</v>
      </c>
      <c r="B1921" s="66" t="s">
        <v>460</v>
      </c>
    </row>
    <row r="1922" spans="1:2" x14ac:dyDescent="0.25">
      <c r="A1922" s="64" t="s">
        <v>756</v>
      </c>
      <c r="B1922" s="66" t="s">
        <v>460</v>
      </c>
    </row>
    <row r="1923" spans="1:2" x14ac:dyDescent="0.25">
      <c r="A1923" s="64" t="s">
        <v>7934</v>
      </c>
      <c r="B1923" s="66" t="s">
        <v>460</v>
      </c>
    </row>
    <row r="1924" spans="1:2" x14ac:dyDescent="0.25">
      <c r="A1924" s="64" t="s">
        <v>7935</v>
      </c>
      <c r="B1924" s="66" t="s">
        <v>460</v>
      </c>
    </row>
    <row r="1925" spans="1:2" x14ac:dyDescent="0.25">
      <c r="A1925" s="64" t="s">
        <v>7971</v>
      </c>
      <c r="B1925" s="66" t="s">
        <v>460</v>
      </c>
    </row>
    <row r="1926" spans="1:2" x14ac:dyDescent="0.25">
      <c r="A1926" s="64" t="s">
        <v>7972</v>
      </c>
      <c r="B1926" s="66" t="s">
        <v>460</v>
      </c>
    </row>
    <row r="1927" spans="1:2" x14ac:dyDescent="0.25">
      <c r="A1927" s="64" t="s">
        <v>7973</v>
      </c>
      <c r="B1927" s="66" t="s">
        <v>460</v>
      </c>
    </row>
    <row r="1928" spans="1:2" x14ac:dyDescent="0.25">
      <c r="A1928" s="64" t="s">
        <v>7974</v>
      </c>
      <c r="B1928" s="66" t="s">
        <v>460</v>
      </c>
    </row>
    <row r="1929" spans="1:2" x14ac:dyDescent="0.25">
      <c r="A1929" s="64" t="s">
        <v>7937</v>
      </c>
      <c r="B1929" s="66" t="s">
        <v>460</v>
      </c>
    </row>
    <row r="1930" spans="1:2" x14ac:dyDescent="0.25">
      <c r="A1930" s="64" t="s">
        <v>7975</v>
      </c>
      <c r="B1930" s="66" t="s">
        <v>460</v>
      </c>
    </row>
    <row r="1931" spans="1:2" x14ac:dyDescent="0.25">
      <c r="A1931" s="64" t="s">
        <v>7975</v>
      </c>
      <c r="B1931" s="66" t="s">
        <v>460</v>
      </c>
    </row>
    <row r="1932" spans="1:2" x14ac:dyDescent="0.25">
      <c r="A1932" s="64" t="s">
        <v>7975</v>
      </c>
      <c r="B1932" s="66" t="s">
        <v>460</v>
      </c>
    </row>
    <row r="1933" spans="1:2" x14ac:dyDescent="0.25">
      <c r="A1933" s="64" t="s">
        <v>228</v>
      </c>
      <c r="B1933" s="66" t="s">
        <v>460</v>
      </c>
    </row>
    <row r="1934" spans="1:2" x14ac:dyDescent="0.25">
      <c r="A1934" s="64" t="s">
        <v>227</v>
      </c>
      <c r="B1934" s="66" t="s">
        <v>460</v>
      </c>
    </row>
    <row r="1935" spans="1:2" x14ac:dyDescent="0.25">
      <c r="A1935" s="64" t="s">
        <v>4602</v>
      </c>
      <c r="B1935" s="66" t="s">
        <v>460</v>
      </c>
    </row>
    <row r="1936" spans="1:2" x14ac:dyDescent="0.25">
      <c r="A1936" s="64" t="s">
        <v>7939</v>
      </c>
      <c r="B1936" s="66" t="s">
        <v>460</v>
      </c>
    </row>
    <row r="1937" spans="1:2" x14ac:dyDescent="0.25">
      <c r="A1937" s="80" t="s">
        <v>7938</v>
      </c>
      <c r="B1937" s="66" t="s">
        <v>460</v>
      </c>
    </row>
    <row r="1938" spans="1:2" x14ac:dyDescent="0.25">
      <c r="A1938" s="64"/>
    </row>
    <row r="1939" spans="1:2" x14ac:dyDescent="0.25">
      <c r="A1939" s="64"/>
    </row>
    <row r="1940" spans="1:2" x14ac:dyDescent="0.25">
      <c r="A1940" s="64"/>
    </row>
    <row r="1941" spans="1:2" x14ac:dyDescent="0.25">
      <c r="A1941" s="64"/>
    </row>
    <row r="1942" spans="1:2" x14ac:dyDescent="0.25">
      <c r="A1942" s="64"/>
    </row>
    <row r="1943" spans="1:2" x14ac:dyDescent="0.25">
      <c r="A1943" s="64"/>
    </row>
    <row r="1944" spans="1:2" x14ac:dyDescent="0.25">
      <c r="A1944" s="64"/>
    </row>
    <row r="1945" spans="1:2" x14ac:dyDescent="0.25">
      <c r="A1945" s="64"/>
    </row>
    <row r="1946" spans="1:2" x14ac:dyDescent="0.25">
      <c r="A1946" s="64"/>
    </row>
    <row r="1947" spans="1:2" x14ac:dyDescent="0.25">
      <c r="A1947" s="64"/>
    </row>
    <row r="1948" spans="1:2" x14ac:dyDescent="0.25">
      <c r="A1948" s="80"/>
    </row>
    <row r="1949" spans="1:2" x14ac:dyDescent="0.25">
      <c r="A1949" s="64"/>
    </row>
    <row r="1950" spans="1:2" x14ac:dyDescent="0.25">
      <c r="A1950" s="80"/>
    </row>
    <row r="1951" spans="1:2" x14ac:dyDescent="0.25">
      <c r="A1951" s="64"/>
    </row>
    <row r="1952" spans="1:2" x14ac:dyDescent="0.25">
      <c r="A1952" s="64"/>
    </row>
    <row r="1953" spans="1:1" x14ac:dyDescent="0.25">
      <c r="A1953" s="64"/>
    </row>
    <row r="1954" spans="1:1" x14ac:dyDescent="0.25">
      <c r="A1954" s="64"/>
    </row>
    <row r="1955" spans="1:1" x14ac:dyDescent="0.25">
      <c r="A1955" s="64"/>
    </row>
    <row r="1956" spans="1:1" x14ac:dyDescent="0.25">
      <c r="A1956" s="64"/>
    </row>
    <row r="1957" spans="1:1" x14ac:dyDescent="0.25">
      <c r="A1957" s="64"/>
    </row>
    <row r="1958" spans="1:1" x14ac:dyDescent="0.25">
      <c r="A1958" s="64"/>
    </row>
    <row r="1959" spans="1:1" x14ac:dyDescent="0.25">
      <c r="A1959" s="64"/>
    </row>
    <row r="1960" spans="1:1" x14ac:dyDescent="0.25">
      <c r="A1960" s="64"/>
    </row>
    <row r="1961" spans="1:1" x14ac:dyDescent="0.25">
      <c r="A1961" s="64"/>
    </row>
    <row r="1962" spans="1:1" x14ac:dyDescent="0.25">
      <c r="A1962" s="64"/>
    </row>
    <row r="1963" spans="1:1" x14ac:dyDescent="0.25">
      <c r="A1963" s="64"/>
    </row>
    <row r="1964" spans="1:1" x14ac:dyDescent="0.25">
      <c r="A1964" s="64"/>
    </row>
    <row r="1965" spans="1:1" x14ac:dyDescent="0.25">
      <c r="A1965" s="64"/>
    </row>
    <row r="1966" spans="1:1" x14ac:dyDescent="0.25">
      <c r="A1966" s="64"/>
    </row>
    <row r="1967" spans="1:1" x14ac:dyDescent="0.25">
      <c r="A1967" s="64"/>
    </row>
    <row r="1968" spans="1:1" x14ac:dyDescent="0.25">
      <c r="A1968" s="80"/>
    </row>
    <row r="1969" spans="1:1" x14ac:dyDescent="0.25">
      <c r="A1969" s="64"/>
    </row>
    <row r="1970" spans="1:1" x14ac:dyDescent="0.25">
      <c r="A1970" s="64"/>
    </row>
    <row r="1971" spans="1:1" x14ac:dyDescent="0.25">
      <c r="A1971" s="64"/>
    </row>
    <row r="1972" spans="1:1" x14ac:dyDescent="0.25">
      <c r="A1972" s="64"/>
    </row>
    <row r="1973" spans="1:1" x14ac:dyDescent="0.25">
      <c r="A1973" s="64"/>
    </row>
    <row r="1974" spans="1:1" x14ac:dyDescent="0.25">
      <c r="A1974" s="64"/>
    </row>
    <row r="1975" spans="1:1" x14ac:dyDescent="0.25">
      <c r="A1975" s="64"/>
    </row>
    <row r="1976" spans="1:1" x14ac:dyDescent="0.25">
      <c r="A1976" s="80"/>
    </row>
    <row r="1977" spans="1:1" x14ac:dyDescent="0.25">
      <c r="A1977" s="64"/>
    </row>
    <row r="1978" spans="1:1" x14ac:dyDescent="0.25">
      <c r="A1978" s="64"/>
    </row>
    <row r="1979" spans="1:1" x14ac:dyDescent="0.25">
      <c r="A1979" s="64"/>
    </row>
    <row r="1980" spans="1:1" x14ac:dyDescent="0.25">
      <c r="A1980" s="80"/>
    </row>
    <row r="1981" spans="1:1" x14ac:dyDescent="0.25">
      <c r="A1981" s="64"/>
    </row>
    <row r="1982" spans="1:1" x14ac:dyDescent="0.25">
      <c r="A1982" s="80"/>
    </row>
    <row r="1983" spans="1:1" x14ac:dyDescent="0.25">
      <c r="A1983" s="64"/>
    </row>
    <row r="1984" spans="1:1" x14ac:dyDescent="0.25">
      <c r="A1984" s="64"/>
    </row>
    <row r="1985" spans="1:1" x14ac:dyDescent="0.25">
      <c r="A1985" s="64"/>
    </row>
    <row r="1986" spans="1:1" x14ac:dyDescent="0.25">
      <c r="A1986" s="64"/>
    </row>
    <row r="1987" spans="1:1" x14ac:dyDescent="0.25">
      <c r="A1987" s="64"/>
    </row>
    <row r="1988" spans="1:1" x14ac:dyDescent="0.25">
      <c r="A1988" s="64"/>
    </row>
    <row r="1989" spans="1:1" x14ac:dyDescent="0.25">
      <c r="A1989" s="64"/>
    </row>
    <row r="1990" spans="1:1" x14ac:dyDescent="0.25">
      <c r="A1990" s="64"/>
    </row>
    <row r="1991" spans="1:1" x14ac:dyDescent="0.25">
      <c r="A1991" s="64"/>
    </row>
    <row r="1992" spans="1:1" x14ac:dyDescent="0.25">
      <c r="A1992" s="64"/>
    </row>
    <row r="1993" spans="1:1" x14ac:dyDescent="0.25">
      <c r="A1993" s="64"/>
    </row>
    <row r="1994" spans="1:1" x14ac:dyDescent="0.25">
      <c r="A1994" s="64"/>
    </row>
    <row r="1995" spans="1:1" x14ac:dyDescent="0.25">
      <c r="A1995" s="64"/>
    </row>
    <row r="1996" spans="1:1" x14ac:dyDescent="0.25">
      <c r="A1996" s="80"/>
    </row>
    <row r="1997" spans="1:1" x14ac:dyDescent="0.25">
      <c r="A1997" s="64"/>
    </row>
    <row r="1998" spans="1:1" x14ac:dyDescent="0.25">
      <c r="A1998" s="64"/>
    </row>
    <row r="1999" spans="1:1" x14ac:dyDescent="0.25">
      <c r="A1999" s="64"/>
    </row>
    <row r="2000" spans="1:1" x14ac:dyDescent="0.25">
      <c r="A2000" s="64"/>
    </row>
    <row r="2001" spans="1:1" x14ac:dyDescent="0.25">
      <c r="A2001" s="64"/>
    </row>
    <row r="2002" spans="1:1" x14ac:dyDescent="0.25">
      <c r="A2002" s="64"/>
    </row>
    <row r="2003" spans="1:1" x14ac:dyDescent="0.25">
      <c r="A2003" s="64"/>
    </row>
    <row r="2004" spans="1:1" x14ac:dyDescent="0.25">
      <c r="A2004" s="64"/>
    </row>
    <row r="2005" spans="1:1" x14ac:dyDescent="0.25">
      <c r="A2005" s="64"/>
    </row>
    <row r="2006" spans="1:1" x14ac:dyDescent="0.25">
      <c r="A2006" s="64"/>
    </row>
    <row r="2007" spans="1:1" x14ac:dyDescent="0.25">
      <c r="A2007" s="64"/>
    </row>
    <row r="2008" spans="1:1" x14ac:dyDescent="0.25">
      <c r="A2008" s="80"/>
    </row>
    <row r="2009" spans="1:1" x14ac:dyDescent="0.25">
      <c r="A2009" s="64"/>
    </row>
    <row r="2010" spans="1:1" x14ac:dyDescent="0.25">
      <c r="A2010" s="64"/>
    </row>
    <row r="2011" spans="1:1" x14ac:dyDescent="0.25">
      <c r="A2011" s="64"/>
    </row>
    <row r="2012" spans="1:1" x14ac:dyDescent="0.25">
      <c r="A2012" s="64"/>
    </row>
    <row r="2013" spans="1:1" x14ac:dyDescent="0.25">
      <c r="A2013" s="80"/>
    </row>
    <row r="2014" spans="1:1" x14ac:dyDescent="0.25">
      <c r="A2014" s="64"/>
    </row>
    <row r="2015" spans="1:1" x14ac:dyDescent="0.25">
      <c r="A2015" s="64"/>
    </row>
    <row r="2016" spans="1:1" x14ac:dyDescent="0.25">
      <c r="A2016" s="64"/>
    </row>
    <row r="2017" spans="1:1" x14ac:dyDescent="0.25">
      <c r="A2017" s="64"/>
    </row>
    <row r="2018" spans="1:1" x14ac:dyDescent="0.25">
      <c r="A2018" s="64"/>
    </row>
    <row r="2019" spans="1:1" x14ac:dyDescent="0.25">
      <c r="A2019" s="64"/>
    </row>
    <row r="2020" spans="1:1" x14ac:dyDescent="0.25">
      <c r="A2020" s="64"/>
    </row>
    <row r="2021" spans="1:1" x14ac:dyDescent="0.25">
      <c r="A2021" s="64"/>
    </row>
    <row r="2022" spans="1:1" x14ac:dyDescent="0.25">
      <c r="A2022" s="64"/>
    </row>
    <row r="2023" spans="1:1" x14ac:dyDescent="0.25">
      <c r="A2023" s="64"/>
    </row>
    <row r="2024" spans="1:1" x14ac:dyDescent="0.25">
      <c r="A2024" s="64"/>
    </row>
    <row r="2025" spans="1:1" x14ac:dyDescent="0.25">
      <c r="A2025" s="64"/>
    </row>
    <row r="2026" spans="1:1" x14ac:dyDescent="0.25">
      <c r="A2026" s="64"/>
    </row>
    <row r="2027" spans="1:1" x14ac:dyDescent="0.25">
      <c r="A2027" s="64"/>
    </row>
    <row r="2028" spans="1:1" x14ac:dyDescent="0.25">
      <c r="A2028" s="64"/>
    </row>
    <row r="2029" spans="1:1" x14ac:dyDescent="0.25">
      <c r="A2029" s="64"/>
    </row>
    <row r="2030" spans="1:1" x14ac:dyDescent="0.25">
      <c r="A2030" s="64"/>
    </row>
    <row r="2031" spans="1:1" x14ac:dyDescent="0.25">
      <c r="A2031" s="64"/>
    </row>
    <row r="2032" spans="1:1" x14ac:dyDescent="0.25">
      <c r="A2032" s="64"/>
    </row>
    <row r="2033" spans="1:1" x14ac:dyDescent="0.25">
      <c r="A2033" s="64"/>
    </row>
    <row r="2034" spans="1:1" x14ac:dyDescent="0.25">
      <c r="A2034" s="64"/>
    </row>
    <row r="2035" spans="1:1" x14ac:dyDescent="0.25">
      <c r="A2035" s="64"/>
    </row>
    <row r="2036" spans="1:1" x14ac:dyDescent="0.25">
      <c r="A2036" s="64"/>
    </row>
    <row r="2037" spans="1:1" x14ac:dyDescent="0.25">
      <c r="A2037" s="64"/>
    </row>
    <row r="2038" spans="1:1" x14ac:dyDescent="0.25">
      <c r="A2038" s="64"/>
    </row>
    <row r="2039" spans="1:1" x14ac:dyDescent="0.25">
      <c r="A2039" s="64"/>
    </row>
    <row r="2040" spans="1:1" x14ac:dyDescent="0.25">
      <c r="A2040" s="64"/>
    </row>
    <row r="2041" spans="1:1" x14ac:dyDescent="0.25">
      <c r="A2041" s="64"/>
    </row>
    <row r="2042" spans="1:1" x14ac:dyDescent="0.25">
      <c r="A2042" s="64"/>
    </row>
    <row r="2043" spans="1:1" x14ac:dyDescent="0.25">
      <c r="A2043" s="64"/>
    </row>
    <row r="2044" spans="1:1" x14ac:dyDescent="0.25">
      <c r="A2044" s="64"/>
    </row>
    <row r="2045" spans="1:1" x14ac:dyDescent="0.25">
      <c r="A2045" s="64"/>
    </row>
    <row r="2046" spans="1:1" x14ac:dyDescent="0.25">
      <c r="A2046" s="64"/>
    </row>
    <row r="2047" spans="1:1" x14ac:dyDescent="0.25">
      <c r="A2047" s="64"/>
    </row>
    <row r="2048" spans="1:1" x14ac:dyDescent="0.25">
      <c r="A2048" s="64"/>
    </row>
    <row r="2049" spans="1:1" x14ac:dyDescent="0.25">
      <c r="A2049" s="64"/>
    </row>
    <row r="2050" spans="1:1" x14ac:dyDescent="0.25">
      <c r="A2050" s="64"/>
    </row>
    <row r="2051" spans="1:1" x14ac:dyDescent="0.25">
      <c r="A2051" s="64"/>
    </row>
    <row r="2052" spans="1:1" x14ac:dyDescent="0.25">
      <c r="A2052" s="64"/>
    </row>
    <row r="2053" spans="1:1" x14ac:dyDescent="0.25">
      <c r="A2053" s="64"/>
    </row>
    <row r="2054" spans="1:1" x14ac:dyDescent="0.25">
      <c r="A2054" s="64"/>
    </row>
    <row r="2055" spans="1:1" x14ac:dyDescent="0.25">
      <c r="A2055" s="64"/>
    </row>
    <row r="2056" spans="1:1" x14ac:dyDescent="0.25">
      <c r="A2056" s="64"/>
    </row>
    <row r="2057" spans="1:1" x14ac:dyDescent="0.25">
      <c r="A2057" s="64"/>
    </row>
    <row r="2058" spans="1:1" x14ac:dyDescent="0.25">
      <c r="A2058" s="64"/>
    </row>
    <row r="2059" spans="1:1" x14ac:dyDescent="0.25">
      <c r="A2059" s="64"/>
    </row>
    <row r="2060" spans="1:1" x14ac:dyDescent="0.25">
      <c r="A2060" s="64"/>
    </row>
    <row r="2061" spans="1:1" x14ac:dyDescent="0.25">
      <c r="A2061" s="64"/>
    </row>
    <row r="2062" spans="1:1" x14ac:dyDescent="0.25">
      <c r="A2062" s="64"/>
    </row>
    <row r="2063" spans="1:1" x14ac:dyDescent="0.25">
      <c r="A2063" s="64"/>
    </row>
    <row r="2064" spans="1:1" x14ac:dyDescent="0.25">
      <c r="A2064" s="64"/>
    </row>
    <row r="2065" spans="1:1" x14ac:dyDescent="0.25">
      <c r="A2065" s="64"/>
    </row>
    <row r="2066" spans="1:1" x14ac:dyDescent="0.25">
      <c r="A2066" s="64"/>
    </row>
    <row r="2067" spans="1:1" x14ac:dyDescent="0.25">
      <c r="A2067" s="64"/>
    </row>
    <row r="2068" spans="1:1" x14ac:dyDescent="0.25">
      <c r="A2068" s="64"/>
    </row>
    <row r="2069" spans="1:1" x14ac:dyDescent="0.25">
      <c r="A2069" s="64"/>
    </row>
    <row r="2070" spans="1:1" x14ac:dyDescent="0.25">
      <c r="A2070" s="64"/>
    </row>
    <row r="2071" spans="1:1" x14ac:dyDescent="0.25">
      <c r="A2071" s="64"/>
    </row>
    <row r="2072" spans="1:1" x14ac:dyDescent="0.25">
      <c r="A2072" s="64"/>
    </row>
    <row r="2073" spans="1:1" x14ac:dyDescent="0.25">
      <c r="A2073" s="64"/>
    </row>
    <row r="2074" spans="1:1" x14ac:dyDescent="0.25">
      <c r="A2074" s="64"/>
    </row>
    <row r="2075" spans="1:1" x14ac:dyDescent="0.25">
      <c r="A2075" s="64"/>
    </row>
    <row r="2076" spans="1:1" x14ac:dyDescent="0.25">
      <c r="A2076" s="64"/>
    </row>
    <row r="2077" spans="1:1" x14ac:dyDescent="0.25">
      <c r="A2077" s="64"/>
    </row>
    <row r="2078" spans="1:1" x14ac:dyDescent="0.25">
      <c r="A2078" s="64"/>
    </row>
    <row r="2079" spans="1:1" x14ac:dyDescent="0.25">
      <c r="A2079" s="64"/>
    </row>
    <row r="2080" spans="1:1" x14ac:dyDescent="0.25">
      <c r="A2080" s="64"/>
    </row>
    <row r="2081" spans="1:1" x14ac:dyDescent="0.25">
      <c r="A2081" s="64"/>
    </row>
    <row r="2082" spans="1:1" x14ac:dyDescent="0.25">
      <c r="A2082" s="64"/>
    </row>
    <row r="2083" spans="1:1" x14ac:dyDescent="0.25">
      <c r="A2083" s="64"/>
    </row>
    <row r="2084" spans="1:1" x14ac:dyDescent="0.25">
      <c r="A2084" s="64"/>
    </row>
    <row r="2085" spans="1:1" x14ac:dyDescent="0.25">
      <c r="A2085" s="64"/>
    </row>
    <row r="2086" spans="1:1" x14ac:dyDescent="0.25">
      <c r="A2086" s="64"/>
    </row>
    <row r="2087" spans="1:1" x14ac:dyDescent="0.25">
      <c r="A2087" s="64"/>
    </row>
    <row r="2088" spans="1:1" x14ac:dyDescent="0.25">
      <c r="A2088" s="64"/>
    </row>
    <row r="2089" spans="1:1" x14ac:dyDescent="0.25">
      <c r="A2089" s="64"/>
    </row>
    <row r="2090" spans="1:1" x14ac:dyDescent="0.25">
      <c r="A2090" s="64"/>
    </row>
    <row r="2091" spans="1:1" x14ac:dyDescent="0.25">
      <c r="A2091" s="64"/>
    </row>
    <row r="2092" spans="1:1" x14ac:dyDescent="0.25">
      <c r="A2092" s="64"/>
    </row>
    <row r="2093" spans="1:1" x14ac:dyDescent="0.25">
      <c r="A2093" s="64"/>
    </row>
    <row r="2094" spans="1:1" x14ac:dyDescent="0.25">
      <c r="A2094" s="64"/>
    </row>
    <row r="2095" spans="1:1" x14ac:dyDescent="0.25">
      <c r="A2095" s="64"/>
    </row>
    <row r="2096" spans="1:1" x14ac:dyDescent="0.25">
      <c r="A2096" s="64"/>
    </row>
    <row r="2097" spans="1:1" x14ac:dyDescent="0.25">
      <c r="A2097" s="64"/>
    </row>
    <row r="2098" spans="1:1" x14ac:dyDescent="0.25">
      <c r="A2098" s="64"/>
    </row>
    <row r="2099" spans="1:1" x14ac:dyDescent="0.25">
      <c r="A2099" s="64"/>
    </row>
    <row r="2100" spans="1:1" x14ac:dyDescent="0.25">
      <c r="A2100" s="64"/>
    </row>
    <row r="2101" spans="1:1" x14ac:dyDescent="0.25">
      <c r="A2101" s="64"/>
    </row>
    <row r="2102" spans="1:1" x14ac:dyDescent="0.25">
      <c r="A2102" s="64"/>
    </row>
    <row r="2103" spans="1:1" x14ac:dyDescent="0.25">
      <c r="A2103" s="64"/>
    </row>
    <row r="2104" spans="1:1" x14ac:dyDescent="0.25">
      <c r="A2104" s="64"/>
    </row>
    <row r="2105" spans="1:1" x14ac:dyDescent="0.25">
      <c r="A2105" s="64"/>
    </row>
    <row r="2106" spans="1:1" x14ac:dyDescent="0.25">
      <c r="A2106" s="64"/>
    </row>
    <row r="2107" spans="1:1" x14ac:dyDescent="0.25">
      <c r="A2107" s="64"/>
    </row>
    <row r="2108" spans="1:1" x14ac:dyDescent="0.25">
      <c r="A2108" s="64"/>
    </row>
    <row r="2109" spans="1:1" x14ac:dyDescent="0.25">
      <c r="A2109" s="64"/>
    </row>
    <row r="2110" spans="1:1" x14ac:dyDescent="0.25">
      <c r="A2110" s="64"/>
    </row>
    <row r="2111" spans="1:1" x14ac:dyDescent="0.25">
      <c r="A2111" s="64"/>
    </row>
    <row r="2112" spans="1:1" x14ac:dyDescent="0.25">
      <c r="A2112" s="64"/>
    </row>
    <row r="2113" spans="1:1" x14ac:dyDescent="0.25">
      <c r="A2113" s="64"/>
    </row>
    <row r="2114" spans="1:1" x14ac:dyDescent="0.25">
      <c r="A2114" s="64"/>
    </row>
    <row r="2115" spans="1:1" x14ac:dyDescent="0.25">
      <c r="A2115" s="64"/>
    </row>
    <row r="2116" spans="1:1" x14ac:dyDescent="0.25">
      <c r="A2116" s="64"/>
    </row>
    <row r="2117" spans="1:1" x14ac:dyDescent="0.25">
      <c r="A2117" s="64"/>
    </row>
    <row r="2118" spans="1:1" x14ac:dyDescent="0.25">
      <c r="A2118" s="64"/>
    </row>
    <row r="2119" spans="1:1" x14ac:dyDescent="0.25">
      <c r="A2119" s="64"/>
    </row>
    <row r="2120" spans="1:1" x14ac:dyDescent="0.25">
      <c r="A2120" s="64"/>
    </row>
    <row r="2121" spans="1:1" x14ac:dyDescent="0.25">
      <c r="A2121" s="64"/>
    </row>
    <row r="2122" spans="1:1" x14ac:dyDescent="0.25">
      <c r="A2122" s="64"/>
    </row>
    <row r="2123" spans="1:1" x14ac:dyDescent="0.25">
      <c r="A2123" s="64"/>
    </row>
    <row r="2124" spans="1:1" x14ac:dyDescent="0.25">
      <c r="A2124" s="64"/>
    </row>
    <row r="2125" spans="1:1" x14ac:dyDescent="0.25">
      <c r="A2125" s="64"/>
    </row>
    <row r="2126" spans="1:1" x14ac:dyDescent="0.25">
      <c r="A2126" s="64"/>
    </row>
    <row r="2127" spans="1:1" x14ac:dyDescent="0.25">
      <c r="A2127" s="64"/>
    </row>
    <row r="2128" spans="1:1" x14ac:dyDescent="0.25">
      <c r="A2128" s="64"/>
    </row>
    <row r="2129" spans="1:1" x14ac:dyDescent="0.25">
      <c r="A2129" s="64"/>
    </row>
    <row r="2130" spans="1:1" x14ac:dyDescent="0.25">
      <c r="A2130" s="64"/>
    </row>
    <row r="2131" spans="1:1" x14ac:dyDescent="0.25">
      <c r="A2131" s="64"/>
    </row>
    <row r="2132" spans="1:1" x14ac:dyDescent="0.25">
      <c r="A2132" s="64"/>
    </row>
    <row r="2133" spans="1:1" x14ac:dyDescent="0.25">
      <c r="A2133" s="64"/>
    </row>
    <row r="2134" spans="1:1" x14ac:dyDescent="0.25">
      <c r="A2134" s="64"/>
    </row>
    <row r="2135" spans="1:1" x14ac:dyDescent="0.25">
      <c r="A2135" s="64"/>
    </row>
    <row r="2136" spans="1:1" x14ac:dyDescent="0.25">
      <c r="A2136" s="64"/>
    </row>
    <row r="2137" spans="1:1" x14ac:dyDescent="0.25">
      <c r="A2137" s="64"/>
    </row>
    <row r="2138" spans="1:1" x14ac:dyDescent="0.25">
      <c r="A2138" s="64"/>
    </row>
    <row r="2139" spans="1:1" x14ac:dyDescent="0.25">
      <c r="A2139" s="64"/>
    </row>
    <row r="2140" spans="1:1" x14ac:dyDescent="0.25">
      <c r="A2140" s="64"/>
    </row>
    <row r="2141" spans="1:1" x14ac:dyDescent="0.25">
      <c r="A2141" s="64"/>
    </row>
    <row r="2142" spans="1:1" x14ac:dyDescent="0.25">
      <c r="A2142" s="64"/>
    </row>
    <row r="2143" spans="1:1" x14ac:dyDescent="0.25">
      <c r="A2143" s="64"/>
    </row>
    <row r="2144" spans="1:1" x14ac:dyDescent="0.25">
      <c r="A2144" s="64"/>
    </row>
    <row r="2145" spans="1:1" x14ac:dyDescent="0.25">
      <c r="A2145" s="64"/>
    </row>
    <row r="2146" spans="1:1" x14ac:dyDescent="0.25">
      <c r="A2146" s="64"/>
    </row>
    <row r="2147" spans="1:1" x14ac:dyDescent="0.25">
      <c r="A2147" s="64"/>
    </row>
    <row r="2148" spans="1:1" x14ac:dyDescent="0.25">
      <c r="A2148" s="64"/>
    </row>
    <row r="2149" spans="1:1" x14ac:dyDescent="0.25">
      <c r="A2149" s="64"/>
    </row>
    <row r="2150" spans="1:1" x14ac:dyDescent="0.25">
      <c r="A2150" s="64"/>
    </row>
    <row r="2151" spans="1:1" x14ac:dyDescent="0.25">
      <c r="A2151" s="64"/>
    </row>
    <row r="2152" spans="1:1" x14ac:dyDescent="0.25">
      <c r="A2152" s="64"/>
    </row>
    <row r="2153" spans="1:1" x14ac:dyDescent="0.25">
      <c r="A2153" s="64"/>
    </row>
    <row r="2154" spans="1:1" x14ac:dyDescent="0.25">
      <c r="A2154" s="64"/>
    </row>
    <row r="2155" spans="1:1" x14ac:dyDescent="0.25">
      <c r="A2155" s="64"/>
    </row>
    <row r="2156" spans="1:1" x14ac:dyDescent="0.25">
      <c r="A2156" s="64"/>
    </row>
    <row r="2157" spans="1:1" x14ac:dyDescent="0.25">
      <c r="A2157" s="64"/>
    </row>
    <row r="2158" spans="1:1" x14ac:dyDescent="0.25">
      <c r="A2158" s="64"/>
    </row>
    <row r="2159" spans="1:1" x14ac:dyDescent="0.25">
      <c r="A2159" s="64"/>
    </row>
    <row r="2160" spans="1:1" x14ac:dyDescent="0.25">
      <c r="A2160" s="64"/>
    </row>
    <row r="2161" spans="1:1" x14ac:dyDescent="0.25">
      <c r="A2161" s="64"/>
    </row>
    <row r="2162" spans="1:1" x14ac:dyDescent="0.25">
      <c r="A2162" s="64"/>
    </row>
    <row r="2163" spans="1:1" x14ac:dyDescent="0.25">
      <c r="A2163" s="64"/>
    </row>
    <row r="2164" spans="1:1" x14ac:dyDescent="0.25">
      <c r="A2164" s="64"/>
    </row>
    <row r="2165" spans="1:1" x14ac:dyDescent="0.25">
      <c r="A2165" s="64"/>
    </row>
    <row r="2166" spans="1:1" x14ac:dyDescent="0.25">
      <c r="A2166" s="64"/>
    </row>
    <row r="2167" spans="1:1" x14ac:dyDescent="0.25">
      <c r="A2167" s="64"/>
    </row>
    <row r="2168" spans="1:1" x14ac:dyDescent="0.25">
      <c r="A2168" s="64"/>
    </row>
    <row r="2169" spans="1:1" x14ac:dyDescent="0.25">
      <c r="A2169" s="64"/>
    </row>
    <row r="2170" spans="1:1" x14ac:dyDescent="0.25">
      <c r="A2170" s="64"/>
    </row>
    <row r="2171" spans="1:1" x14ac:dyDescent="0.25">
      <c r="A2171" s="64"/>
    </row>
    <row r="2172" spans="1:1" x14ac:dyDescent="0.25">
      <c r="A2172" s="64"/>
    </row>
    <row r="2173" spans="1:1" x14ac:dyDescent="0.25">
      <c r="A2173" s="64"/>
    </row>
    <row r="2174" spans="1:1" x14ac:dyDescent="0.25">
      <c r="A2174" s="64"/>
    </row>
    <row r="2175" spans="1:1" x14ac:dyDescent="0.25">
      <c r="A2175" s="64"/>
    </row>
    <row r="2176" spans="1:1" x14ac:dyDescent="0.25">
      <c r="A2176" s="64"/>
    </row>
    <row r="2177" spans="1:1" x14ac:dyDescent="0.25">
      <c r="A2177" s="64"/>
    </row>
    <row r="2178" spans="1:1" x14ac:dyDescent="0.25">
      <c r="A2178" s="64"/>
    </row>
    <row r="2179" spans="1:1" x14ac:dyDescent="0.25">
      <c r="A2179" s="64"/>
    </row>
    <row r="2180" spans="1:1" x14ac:dyDescent="0.25">
      <c r="A2180" s="64"/>
    </row>
    <row r="2181" spans="1:1" x14ac:dyDescent="0.25">
      <c r="A2181" s="64"/>
    </row>
    <row r="2182" spans="1:1" x14ac:dyDescent="0.25">
      <c r="A2182" s="64"/>
    </row>
    <row r="2183" spans="1:1" x14ac:dyDescent="0.25">
      <c r="A2183" s="64"/>
    </row>
    <row r="2184" spans="1:1" x14ac:dyDescent="0.25">
      <c r="A2184" s="64"/>
    </row>
    <row r="2185" spans="1:1" x14ac:dyDescent="0.25">
      <c r="A2185" s="64"/>
    </row>
    <row r="2186" spans="1:1" x14ac:dyDescent="0.25">
      <c r="A2186" s="64"/>
    </row>
    <row r="2187" spans="1:1" x14ac:dyDescent="0.25">
      <c r="A2187" s="64"/>
    </row>
    <row r="2188" spans="1:1" x14ac:dyDescent="0.25">
      <c r="A2188" s="64"/>
    </row>
    <row r="2189" spans="1:1" x14ac:dyDescent="0.25">
      <c r="A2189" s="64"/>
    </row>
    <row r="2190" spans="1:1" x14ac:dyDescent="0.25">
      <c r="A2190" s="64"/>
    </row>
    <row r="2191" spans="1:1" x14ac:dyDescent="0.25">
      <c r="A2191" s="64"/>
    </row>
    <row r="2192" spans="1:1" x14ac:dyDescent="0.25">
      <c r="A2192" s="64"/>
    </row>
    <row r="2193" spans="1:1" x14ac:dyDescent="0.25">
      <c r="A2193" s="64"/>
    </row>
    <row r="2194" spans="1:1" x14ac:dyDescent="0.25">
      <c r="A2194" s="64"/>
    </row>
    <row r="2195" spans="1:1" x14ac:dyDescent="0.25">
      <c r="A2195" s="64"/>
    </row>
    <row r="2196" spans="1:1" x14ac:dyDescent="0.25">
      <c r="A2196" s="64"/>
    </row>
    <row r="2197" spans="1:1" x14ac:dyDescent="0.25">
      <c r="A2197" s="64"/>
    </row>
    <row r="2198" spans="1:1" x14ac:dyDescent="0.25">
      <c r="A2198" s="64"/>
    </row>
    <row r="2199" spans="1:1" x14ac:dyDescent="0.25">
      <c r="A2199" s="64"/>
    </row>
    <row r="2200" spans="1:1" x14ac:dyDescent="0.25">
      <c r="A2200" s="64"/>
    </row>
    <row r="2201" spans="1:1" x14ac:dyDescent="0.25">
      <c r="A2201" s="64"/>
    </row>
    <row r="2202" spans="1:1" x14ac:dyDescent="0.25">
      <c r="A2202" s="64"/>
    </row>
    <row r="2203" spans="1:1" x14ac:dyDescent="0.25">
      <c r="A2203" s="64"/>
    </row>
    <row r="2204" spans="1:1" x14ac:dyDescent="0.25">
      <c r="A2204" s="64"/>
    </row>
    <row r="2205" spans="1:1" x14ac:dyDescent="0.25">
      <c r="A2205" s="64"/>
    </row>
    <row r="2206" spans="1:1" x14ac:dyDescent="0.25">
      <c r="A2206" s="64"/>
    </row>
    <row r="2207" spans="1:1" x14ac:dyDescent="0.25">
      <c r="A2207" s="64"/>
    </row>
    <row r="2208" spans="1:1" x14ac:dyDescent="0.25">
      <c r="A2208" s="64"/>
    </row>
    <row r="2209" spans="1:1" x14ac:dyDescent="0.25">
      <c r="A2209" s="64"/>
    </row>
    <row r="2210" spans="1:1" x14ac:dyDescent="0.25">
      <c r="A2210" s="64"/>
    </row>
    <row r="2211" spans="1:1" x14ac:dyDescent="0.25">
      <c r="A2211" s="64"/>
    </row>
    <row r="2212" spans="1:1" x14ac:dyDescent="0.25">
      <c r="A2212" s="64"/>
    </row>
    <row r="2213" spans="1:1" x14ac:dyDescent="0.25">
      <c r="A2213" s="64"/>
    </row>
    <row r="2214" spans="1:1" x14ac:dyDescent="0.25">
      <c r="A2214" s="64"/>
    </row>
    <row r="2215" spans="1:1" x14ac:dyDescent="0.25">
      <c r="A2215" s="64"/>
    </row>
    <row r="2216" spans="1:1" x14ac:dyDescent="0.25">
      <c r="A2216" s="64"/>
    </row>
    <row r="2217" spans="1:1" x14ac:dyDescent="0.25">
      <c r="A2217" s="64"/>
    </row>
    <row r="2218" spans="1:1" x14ac:dyDescent="0.25">
      <c r="A2218" s="64"/>
    </row>
    <row r="2219" spans="1:1" x14ac:dyDescent="0.25">
      <c r="A2219" s="64"/>
    </row>
    <row r="2220" spans="1:1" x14ac:dyDescent="0.25">
      <c r="A2220" s="64"/>
    </row>
    <row r="2221" spans="1:1" x14ac:dyDescent="0.25">
      <c r="A2221" s="64"/>
    </row>
    <row r="2222" spans="1:1" x14ac:dyDescent="0.25">
      <c r="A2222" s="64"/>
    </row>
    <row r="2223" spans="1:1" x14ac:dyDescent="0.25">
      <c r="A2223" s="64"/>
    </row>
    <row r="2224" spans="1:1" x14ac:dyDescent="0.25">
      <c r="A2224" s="64"/>
    </row>
    <row r="2225" spans="1:1" x14ac:dyDescent="0.25">
      <c r="A2225" s="64"/>
    </row>
    <row r="2226" spans="1:1" x14ac:dyDescent="0.25">
      <c r="A2226" s="64"/>
    </row>
    <row r="2227" spans="1:1" x14ac:dyDescent="0.25">
      <c r="A2227" s="64"/>
    </row>
    <row r="2228" spans="1:1" x14ac:dyDescent="0.25">
      <c r="A2228" s="64"/>
    </row>
    <row r="2229" spans="1:1" x14ac:dyDescent="0.25">
      <c r="A2229" s="64"/>
    </row>
    <row r="2230" spans="1:1" x14ac:dyDescent="0.25">
      <c r="A2230" s="64"/>
    </row>
    <row r="2231" spans="1:1" x14ac:dyDescent="0.25">
      <c r="A2231" s="64"/>
    </row>
    <row r="2232" spans="1:1" x14ac:dyDescent="0.25">
      <c r="A2232" s="64"/>
    </row>
    <row r="2233" spans="1:1" x14ac:dyDescent="0.25">
      <c r="A2233" s="64"/>
    </row>
    <row r="2234" spans="1:1" x14ac:dyDescent="0.25">
      <c r="A2234" s="64"/>
    </row>
    <row r="2235" spans="1:1" x14ac:dyDescent="0.25">
      <c r="A2235" s="64"/>
    </row>
    <row r="2236" spans="1:1" x14ac:dyDescent="0.25">
      <c r="A2236" s="64"/>
    </row>
    <row r="2237" spans="1:1" x14ac:dyDescent="0.25">
      <c r="A2237" s="64"/>
    </row>
    <row r="2238" spans="1:1" x14ac:dyDescent="0.25">
      <c r="A2238" s="64"/>
    </row>
    <row r="2239" spans="1:1" x14ac:dyDescent="0.25">
      <c r="A2239" s="64"/>
    </row>
    <row r="2240" spans="1:1" x14ac:dyDescent="0.25">
      <c r="A2240" s="64"/>
    </row>
    <row r="2241" spans="1:1" x14ac:dyDescent="0.25">
      <c r="A2241" s="64"/>
    </row>
    <row r="2242" spans="1:1" x14ac:dyDescent="0.25">
      <c r="A2242" s="64"/>
    </row>
    <row r="2243" spans="1:1" x14ac:dyDescent="0.25">
      <c r="A2243" s="64"/>
    </row>
    <row r="2244" spans="1:1" x14ac:dyDescent="0.25">
      <c r="A2244" s="64"/>
    </row>
    <row r="2245" spans="1:1" x14ac:dyDescent="0.25">
      <c r="A2245" s="64"/>
    </row>
    <row r="2246" spans="1:1" x14ac:dyDescent="0.25">
      <c r="A2246" s="64"/>
    </row>
    <row r="2247" spans="1:1" x14ac:dyDescent="0.25">
      <c r="A2247" s="64"/>
    </row>
    <row r="2248" spans="1:1" x14ac:dyDescent="0.25">
      <c r="A2248" s="64"/>
    </row>
    <row r="2249" spans="1:1" x14ac:dyDescent="0.25">
      <c r="A2249" s="64"/>
    </row>
    <row r="2250" spans="1:1" x14ac:dyDescent="0.25">
      <c r="A2250" s="64"/>
    </row>
    <row r="2251" spans="1:1" x14ac:dyDescent="0.25">
      <c r="A2251" s="64"/>
    </row>
    <row r="2252" spans="1:1" x14ac:dyDescent="0.25">
      <c r="A2252" s="64"/>
    </row>
    <row r="2253" spans="1:1" x14ac:dyDescent="0.25">
      <c r="A2253" s="64"/>
    </row>
    <row r="2254" spans="1:1" x14ac:dyDescent="0.25">
      <c r="A2254" s="64"/>
    </row>
    <row r="2255" spans="1:1" x14ac:dyDescent="0.25">
      <c r="A2255" s="64"/>
    </row>
    <row r="2256" spans="1:1" x14ac:dyDescent="0.25">
      <c r="A2256" s="64"/>
    </row>
    <row r="2257" spans="1:1" x14ac:dyDescent="0.25">
      <c r="A2257" s="64"/>
    </row>
    <row r="2258" spans="1:1" x14ac:dyDescent="0.25">
      <c r="A2258" s="64"/>
    </row>
    <row r="2259" spans="1:1" x14ac:dyDescent="0.25">
      <c r="A2259" s="64"/>
    </row>
    <row r="2260" spans="1:1" x14ac:dyDescent="0.25">
      <c r="A2260" s="64"/>
    </row>
    <row r="2261" spans="1:1" x14ac:dyDescent="0.25">
      <c r="A2261" s="64"/>
    </row>
    <row r="2262" spans="1:1" x14ac:dyDescent="0.25">
      <c r="A2262" s="64"/>
    </row>
    <row r="2263" spans="1:1" x14ac:dyDescent="0.25">
      <c r="A2263" s="64"/>
    </row>
    <row r="2264" spans="1:1" x14ac:dyDescent="0.25">
      <c r="A2264" s="64"/>
    </row>
    <row r="2265" spans="1:1" x14ac:dyDescent="0.25">
      <c r="A2265" s="64"/>
    </row>
    <row r="2266" spans="1:1" x14ac:dyDescent="0.25">
      <c r="A2266" s="64"/>
    </row>
    <row r="2267" spans="1:1" x14ac:dyDescent="0.25">
      <c r="A2267" s="64"/>
    </row>
    <row r="2268" spans="1:1" x14ac:dyDescent="0.25">
      <c r="A2268" s="64"/>
    </row>
    <row r="2269" spans="1:1" x14ac:dyDescent="0.25">
      <c r="A2269" s="64"/>
    </row>
    <row r="2270" spans="1:1" x14ac:dyDescent="0.25">
      <c r="A2270" s="64"/>
    </row>
    <row r="2271" spans="1:1" x14ac:dyDescent="0.25">
      <c r="A2271" s="64"/>
    </row>
    <row r="2272" spans="1:1" x14ac:dyDescent="0.25">
      <c r="A2272" s="64"/>
    </row>
    <row r="2273" spans="1:1" x14ac:dyDescent="0.25">
      <c r="A2273" s="64"/>
    </row>
    <row r="2274" spans="1:1" x14ac:dyDescent="0.25">
      <c r="A2274" s="64"/>
    </row>
    <row r="2275" spans="1:1" x14ac:dyDescent="0.25">
      <c r="A2275" s="64"/>
    </row>
    <row r="2276" spans="1:1" x14ac:dyDescent="0.25">
      <c r="A2276" s="64"/>
    </row>
    <row r="2277" spans="1:1" x14ac:dyDescent="0.25">
      <c r="A2277" s="64"/>
    </row>
    <row r="2278" spans="1:1" x14ac:dyDescent="0.25">
      <c r="A2278" s="64"/>
    </row>
    <row r="2279" spans="1:1" x14ac:dyDescent="0.25">
      <c r="A2279" s="64"/>
    </row>
    <row r="2280" spans="1:1" x14ac:dyDescent="0.25">
      <c r="A2280" s="64"/>
    </row>
    <row r="2281" spans="1:1" x14ac:dyDescent="0.25">
      <c r="A2281" s="64"/>
    </row>
    <row r="2282" spans="1:1" x14ac:dyDescent="0.25">
      <c r="A2282" s="64"/>
    </row>
    <row r="2283" spans="1:1" x14ac:dyDescent="0.25">
      <c r="A2283" s="64"/>
    </row>
    <row r="2284" spans="1:1" x14ac:dyDescent="0.25">
      <c r="A2284" s="64"/>
    </row>
    <row r="2285" spans="1:1" x14ac:dyDescent="0.25">
      <c r="A2285" s="64"/>
    </row>
    <row r="2286" spans="1:1" x14ac:dyDescent="0.25">
      <c r="A2286" s="64"/>
    </row>
    <row r="2287" spans="1:1" x14ac:dyDescent="0.25">
      <c r="A2287" s="64"/>
    </row>
    <row r="2288" spans="1:1" x14ac:dyDescent="0.25">
      <c r="A2288" s="64"/>
    </row>
    <row r="2289" spans="1:1" x14ac:dyDescent="0.25">
      <c r="A2289" s="64"/>
    </row>
    <row r="2290" spans="1:1" x14ac:dyDescent="0.25">
      <c r="A2290" s="64"/>
    </row>
    <row r="2291" spans="1:1" x14ac:dyDescent="0.25">
      <c r="A2291" s="64"/>
    </row>
    <row r="2292" spans="1:1" x14ac:dyDescent="0.25">
      <c r="A2292" s="64"/>
    </row>
    <row r="2293" spans="1:1" x14ac:dyDescent="0.25">
      <c r="A2293" s="64"/>
    </row>
    <row r="2294" spans="1:1" x14ac:dyDescent="0.25">
      <c r="A2294" s="64"/>
    </row>
    <row r="2295" spans="1:1" x14ac:dyDescent="0.25">
      <c r="A2295" s="64"/>
    </row>
    <row r="2296" spans="1:1" x14ac:dyDescent="0.25">
      <c r="A2296" s="64"/>
    </row>
    <row r="2297" spans="1:1" x14ac:dyDescent="0.25">
      <c r="A2297" s="64"/>
    </row>
    <row r="2298" spans="1:1" x14ac:dyDescent="0.25">
      <c r="A2298" s="64"/>
    </row>
    <row r="2299" spans="1:1" x14ac:dyDescent="0.25">
      <c r="A2299" s="64"/>
    </row>
    <row r="2300" spans="1:1" x14ac:dyDescent="0.25">
      <c r="A2300" s="64"/>
    </row>
    <row r="2301" spans="1:1" x14ac:dyDescent="0.25">
      <c r="A2301" s="64"/>
    </row>
    <row r="2302" spans="1:1" x14ac:dyDescent="0.25">
      <c r="A2302" s="64"/>
    </row>
    <row r="2303" spans="1:1" x14ac:dyDescent="0.25">
      <c r="A2303" s="64"/>
    </row>
    <row r="2304" spans="1:1" x14ac:dyDescent="0.25">
      <c r="A2304" s="64"/>
    </row>
    <row r="2305" spans="1:1" x14ac:dyDescent="0.25">
      <c r="A2305" s="64"/>
    </row>
    <row r="2306" spans="1:1" x14ac:dyDescent="0.25">
      <c r="A2306" s="64"/>
    </row>
    <row r="2307" spans="1:1" x14ac:dyDescent="0.25">
      <c r="A2307" s="64"/>
    </row>
    <row r="2308" spans="1:1" x14ac:dyDescent="0.25">
      <c r="A2308" s="64"/>
    </row>
    <row r="2309" spans="1:1" x14ac:dyDescent="0.25">
      <c r="A2309" s="64"/>
    </row>
    <row r="2310" spans="1:1" x14ac:dyDescent="0.25">
      <c r="A2310" s="64"/>
    </row>
    <row r="2311" spans="1:1" x14ac:dyDescent="0.25">
      <c r="A2311" s="64"/>
    </row>
    <row r="2312" spans="1:1" x14ac:dyDescent="0.25">
      <c r="A2312" s="64"/>
    </row>
    <row r="2313" spans="1:1" x14ac:dyDescent="0.25">
      <c r="A2313" s="64"/>
    </row>
    <row r="2314" spans="1:1" x14ac:dyDescent="0.25">
      <c r="A2314" s="64"/>
    </row>
    <row r="2315" spans="1:1" x14ac:dyDescent="0.25">
      <c r="A2315" s="64"/>
    </row>
    <row r="2316" spans="1:1" x14ac:dyDescent="0.25">
      <c r="A2316" s="64"/>
    </row>
    <row r="2317" spans="1:1" x14ac:dyDescent="0.25">
      <c r="A2317" s="64"/>
    </row>
    <row r="2318" spans="1:1" x14ac:dyDescent="0.25">
      <c r="A2318" s="64"/>
    </row>
    <row r="2319" spans="1:1" x14ac:dyDescent="0.25">
      <c r="A2319" s="64"/>
    </row>
    <row r="2320" spans="1:1" x14ac:dyDescent="0.25">
      <c r="A2320" s="64"/>
    </row>
    <row r="2321" spans="1:1" x14ac:dyDescent="0.25">
      <c r="A2321" s="64"/>
    </row>
    <row r="2322" spans="1:1" x14ac:dyDescent="0.25">
      <c r="A2322" s="64"/>
    </row>
    <row r="2323" spans="1:1" x14ac:dyDescent="0.25">
      <c r="A2323" s="64"/>
    </row>
    <row r="2324" spans="1:1" x14ac:dyDescent="0.25">
      <c r="A2324" s="64"/>
    </row>
    <row r="2325" spans="1:1" x14ac:dyDescent="0.25">
      <c r="A2325" s="64"/>
    </row>
    <row r="2326" spans="1:1" x14ac:dyDescent="0.25">
      <c r="A2326" s="64"/>
    </row>
    <row r="2327" spans="1:1" x14ac:dyDescent="0.25">
      <c r="A2327" s="64"/>
    </row>
    <row r="2328" spans="1:1" x14ac:dyDescent="0.25">
      <c r="A2328" s="64"/>
    </row>
    <row r="2329" spans="1:1" x14ac:dyDescent="0.25">
      <c r="A2329" s="64"/>
    </row>
    <row r="2330" spans="1:1" x14ac:dyDescent="0.25">
      <c r="A2330" s="64"/>
    </row>
    <row r="2331" spans="1:1" x14ac:dyDescent="0.25">
      <c r="A2331" s="64"/>
    </row>
    <row r="2332" spans="1:1" x14ac:dyDescent="0.25">
      <c r="A2332" s="64"/>
    </row>
    <row r="2333" spans="1:1" x14ac:dyDescent="0.25">
      <c r="A2333" s="64"/>
    </row>
    <row r="2334" spans="1:1" x14ac:dyDescent="0.25">
      <c r="A2334" s="64"/>
    </row>
    <row r="2335" spans="1:1" x14ac:dyDescent="0.25">
      <c r="A2335" s="64"/>
    </row>
    <row r="2336" spans="1:1" x14ac:dyDescent="0.25">
      <c r="A2336" s="64"/>
    </row>
    <row r="2337" spans="1:1" x14ac:dyDescent="0.25">
      <c r="A2337" s="64"/>
    </row>
    <row r="2338" spans="1:1" x14ac:dyDescent="0.25">
      <c r="A2338" s="64"/>
    </row>
    <row r="2339" spans="1:1" x14ac:dyDescent="0.25">
      <c r="A2339" s="64"/>
    </row>
    <row r="2340" spans="1:1" x14ac:dyDescent="0.25">
      <c r="A2340" s="64"/>
    </row>
    <row r="2341" spans="1:1" x14ac:dyDescent="0.25">
      <c r="A2341" s="64"/>
    </row>
    <row r="2342" spans="1:1" x14ac:dyDescent="0.25">
      <c r="A2342" s="64"/>
    </row>
    <row r="2343" spans="1:1" x14ac:dyDescent="0.25">
      <c r="A2343" s="64"/>
    </row>
    <row r="2344" spans="1:1" x14ac:dyDescent="0.25">
      <c r="A2344" s="64"/>
    </row>
    <row r="2345" spans="1:1" x14ac:dyDescent="0.25">
      <c r="A2345" s="64"/>
    </row>
    <row r="2346" spans="1:1" x14ac:dyDescent="0.25">
      <c r="A2346" s="64"/>
    </row>
    <row r="2347" spans="1:1" x14ac:dyDescent="0.25">
      <c r="A2347" s="64"/>
    </row>
    <row r="2348" spans="1:1" x14ac:dyDescent="0.25">
      <c r="A2348" s="64"/>
    </row>
    <row r="2349" spans="1:1" x14ac:dyDescent="0.25">
      <c r="A2349" s="64"/>
    </row>
    <row r="2350" spans="1:1" x14ac:dyDescent="0.25">
      <c r="A2350" s="64"/>
    </row>
    <row r="2351" spans="1:1" x14ac:dyDescent="0.25">
      <c r="A2351" s="64"/>
    </row>
    <row r="2352" spans="1:1" x14ac:dyDescent="0.25">
      <c r="A2352" s="64"/>
    </row>
    <row r="2353" spans="1:1" x14ac:dyDescent="0.25">
      <c r="A2353" s="64"/>
    </row>
    <row r="2354" spans="1:1" x14ac:dyDescent="0.25">
      <c r="A2354" s="64"/>
    </row>
    <row r="2355" spans="1:1" x14ac:dyDescent="0.25">
      <c r="A2355" s="64"/>
    </row>
    <row r="2356" spans="1:1" x14ac:dyDescent="0.25">
      <c r="A2356" s="64"/>
    </row>
    <row r="2357" spans="1:1" x14ac:dyDescent="0.25">
      <c r="A2357" s="64"/>
    </row>
    <row r="2358" spans="1:1" x14ac:dyDescent="0.25">
      <c r="A2358" s="64"/>
    </row>
    <row r="2359" spans="1:1" x14ac:dyDescent="0.25">
      <c r="A2359" s="64"/>
    </row>
    <row r="2360" spans="1:1" x14ac:dyDescent="0.25">
      <c r="A2360" s="64"/>
    </row>
    <row r="2361" spans="1:1" x14ac:dyDescent="0.25">
      <c r="A2361" s="64"/>
    </row>
    <row r="2362" spans="1:1" x14ac:dyDescent="0.25">
      <c r="A2362" s="64"/>
    </row>
    <row r="2363" spans="1:1" x14ac:dyDescent="0.25">
      <c r="A2363" s="64"/>
    </row>
    <row r="2364" spans="1:1" x14ac:dyDescent="0.25">
      <c r="A2364" s="64"/>
    </row>
    <row r="2365" spans="1:1" x14ac:dyDescent="0.25">
      <c r="A2365" s="64"/>
    </row>
    <row r="2366" spans="1:1" x14ac:dyDescent="0.25">
      <c r="A2366" s="64"/>
    </row>
    <row r="2367" spans="1:1" x14ac:dyDescent="0.25">
      <c r="A2367" s="64"/>
    </row>
    <row r="2368" spans="1:1" x14ac:dyDescent="0.25">
      <c r="A2368" s="64"/>
    </row>
    <row r="2369" spans="1:1" x14ac:dyDescent="0.25">
      <c r="A2369" s="64"/>
    </row>
    <row r="2370" spans="1:1" x14ac:dyDescent="0.25">
      <c r="A2370" s="64"/>
    </row>
    <row r="2371" spans="1:1" x14ac:dyDescent="0.25">
      <c r="A2371" s="64"/>
    </row>
    <row r="2372" spans="1:1" x14ac:dyDescent="0.25">
      <c r="A2372" s="64"/>
    </row>
    <row r="2373" spans="1:1" x14ac:dyDescent="0.25">
      <c r="A2373" s="64"/>
    </row>
    <row r="2374" spans="1:1" x14ac:dyDescent="0.25">
      <c r="A2374" s="64"/>
    </row>
    <row r="2375" spans="1:1" x14ac:dyDescent="0.25">
      <c r="A2375" s="64"/>
    </row>
    <row r="2376" spans="1:1" x14ac:dyDescent="0.25">
      <c r="A2376" s="64"/>
    </row>
    <row r="2377" spans="1:1" x14ac:dyDescent="0.25">
      <c r="A2377" s="64"/>
    </row>
    <row r="2378" spans="1:1" x14ac:dyDescent="0.25">
      <c r="A2378" s="64"/>
    </row>
    <row r="2379" spans="1:1" x14ac:dyDescent="0.25">
      <c r="A2379" s="64"/>
    </row>
    <row r="2380" spans="1:1" x14ac:dyDescent="0.25">
      <c r="A2380" s="64"/>
    </row>
    <row r="2381" spans="1:1" x14ac:dyDescent="0.25">
      <c r="A2381" s="64"/>
    </row>
    <row r="2382" spans="1:1" x14ac:dyDescent="0.25">
      <c r="A2382" s="64"/>
    </row>
    <row r="2383" spans="1:1" x14ac:dyDescent="0.25">
      <c r="A2383" s="64"/>
    </row>
    <row r="2384" spans="1:1" x14ac:dyDescent="0.25">
      <c r="A2384" s="64"/>
    </row>
    <row r="2385" spans="1:1" x14ac:dyDescent="0.25">
      <c r="A2385" s="64"/>
    </row>
    <row r="2386" spans="1:1" x14ac:dyDescent="0.25">
      <c r="A2386" s="64"/>
    </row>
    <row r="2387" spans="1:1" x14ac:dyDescent="0.25">
      <c r="A2387" s="64"/>
    </row>
    <row r="2388" spans="1:1" x14ac:dyDescent="0.25">
      <c r="A2388" s="64"/>
    </row>
    <row r="2389" spans="1:1" x14ac:dyDescent="0.25">
      <c r="A2389" s="64"/>
    </row>
    <row r="2390" spans="1:1" x14ac:dyDescent="0.25">
      <c r="A2390" s="64"/>
    </row>
    <row r="2391" spans="1:1" x14ac:dyDescent="0.25">
      <c r="A2391" s="64"/>
    </row>
    <row r="2392" spans="1:1" x14ac:dyDescent="0.25">
      <c r="A2392" s="64"/>
    </row>
    <row r="2393" spans="1:1" x14ac:dyDescent="0.25">
      <c r="A2393" s="64"/>
    </row>
    <row r="2394" spans="1:1" x14ac:dyDescent="0.25">
      <c r="A2394" s="64"/>
    </row>
    <row r="2395" spans="1:1" x14ac:dyDescent="0.25">
      <c r="A2395" s="64"/>
    </row>
    <row r="2396" spans="1:1" x14ac:dyDescent="0.25">
      <c r="A2396" s="64"/>
    </row>
    <row r="2397" spans="1:1" x14ac:dyDescent="0.25">
      <c r="A2397" s="64"/>
    </row>
    <row r="2398" spans="1:1" x14ac:dyDescent="0.25">
      <c r="A2398" s="64"/>
    </row>
    <row r="2399" spans="1:1" x14ac:dyDescent="0.25">
      <c r="A2399" s="64"/>
    </row>
    <row r="2400" spans="1:1" x14ac:dyDescent="0.25">
      <c r="A2400" s="64"/>
    </row>
    <row r="2401" spans="1:1" x14ac:dyDescent="0.25">
      <c r="A2401" s="64"/>
    </row>
    <row r="2402" spans="1:1" x14ac:dyDescent="0.25">
      <c r="A2402" s="64"/>
    </row>
    <row r="2403" spans="1:1" x14ac:dyDescent="0.25">
      <c r="A2403" s="64"/>
    </row>
    <row r="2404" spans="1:1" x14ac:dyDescent="0.25">
      <c r="A2404" s="64"/>
    </row>
    <row r="2405" spans="1:1" x14ac:dyDescent="0.25">
      <c r="A2405" s="64"/>
    </row>
    <row r="2406" spans="1:1" x14ac:dyDescent="0.25">
      <c r="A2406" s="64"/>
    </row>
    <row r="2407" spans="1:1" x14ac:dyDescent="0.25">
      <c r="A2407" s="64"/>
    </row>
    <row r="2408" spans="1:1" x14ac:dyDescent="0.25">
      <c r="A2408" s="64"/>
    </row>
    <row r="2409" spans="1:1" x14ac:dyDescent="0.25">
      <c r="A2409" s="64"/>
    </row>
    <row r="2410" spans="1:1" x14ac:dyDescent="0.25">
      <c r="A2410" s="64"/>
    </row>
    <row r="2411" spans="1:1" x14ac:dyDescent="0.25">
      <c r="A2411" s="64"/>
    </row>
    <row r="2412" spans="1:1" x14ac:dyDescent="0.25">
      <c r="A2412" s="64"/>
    </row>
    <row r="2413" spans="1:1" x14ac:dyDescent="0.25">
      <c r="A2413" s="64"/>
    </row>
    <row r="2414" spans="1:1" x14ac:dyDescent="0.25">
      <c r="A2414" s="64"/>
    </row>
    <row r="2415" spans="1:1" x14ac:dyDescent="0.25">
      <c r="A2415" s="80"/>
    </row>
    <row r="2416" spans="1:1" x14ac:dyDescent="0.25">
      <c r="A2416" s="80"/>
    </row>
    <row r="2417" spans="1:1" x14ac:dyDescent="0.25">
      <c r="A2417" s="64"/>
    </row>
    <row r="2418" spans="1:1" x14ac:dyDescent="0.25">
      <c r="A2418" s="64"/>
    </row>
    <row r="2419" spans="1:1" x14ac:dyDescent="0.25">
      <c r="A2419" s="64"/>
    </row>
    <row r="2420" spans="1:1" x14ac:dyDescent="0.25">
      <c r="A2420" s="80"/>
    </row>
    <row r="2421" spans="1:1" x14ac:dyDescent="0.25">
      <c r="A2421" s="64"/>
    </row>
    <row r="2422" spans="1:1" x14ac:dyDescent="0.25">
      <c r="A2422" s="80"/>
    </row>
    <row r="2423" spans="1:1" x14ac:dyDescent="0.25">
      <c r="A2423" s="64"/>
    </row>
    <row r="2424" spans="1:1" x14ac:dyDescent="0.25">
      <c r="A2424" s="64"/>
    </row>
    <row r="2425" spans="1:1" x14ac:dyDescent="0.25">
      <c r="A2425" s="64"/>
    </row>
    <row r="2426" spans="1:1" x14ac:dyDescent="0.25">
      <c r="A2426" s="64"/>
    </row>
    <row r="2427" spans="1:1" x14ac:dyDescent="0.25">
      <c r="A2427" s="64"/>
    </row>
    <row r="2428" spans="1:1" x14ac:dyDescent="0.25">
      <c r="A2428" s="64"/>
    </row>
    <row r="2429" spans="1:1" x14ac:dyDescent="0.25">
      <c r="A2429" s="64"/>
    </row>
    <row r="2430" spans="1:1" x14ac:dyDescent="0.25">
      <c r="A2430" s="64"/>
    </row>
    <row r="2431" spans="1:1" x14ac:dyDescent="0.25">
      <c r="A2431" s="64"/>
    </row>
    <row r="2432" spans="1:1" x14ac:dyDescent="0.25">
      <c r="A2432" s="64"/>
    </row>
    <row r="2433" spans="1:1" x14ac:dyDescent="0.25">
      <c r="A2433" s="64"/>
    </row>
    <row r="2434" spans="1:1" x14ac:dyDescent="0.25">
      <c r="A2434" s="64"/>
    </row>
    <row r="2435" spans="1:1" x14ac:dyDescent="0.25">
      <c r="A2435" s="64"/>
    </row>
    <row r="2436" spans="1:1" x14ac:dyDescent="0.25">
      <c r="A2436" s="64"/>
    </row>
    <row r="2437" spans="1:1" x14ac:dyDescent="0.25">
      <c r="A2437" s="64"/>
    </row>
    <row r="2438" spans="1:1" x14ac:dyDescent="0.25">
      <c r="A2438" s="64"/>
    </row>
    <row r="2439" spans="1:1" x14ac:dyDescent="0.25">
      <c r="A2439" s="64"/>
    </row>
    <row r="2440" spans="1:1" x14ac:dyDescent="0.25">
      <c r="A2440" s="64"/>
    </row>
    <row r="2441" spans="1:1" x14ac:dyDescent="0.25">
      <c r="A2441" s="64"/>
    </row>
    <row r="2442" spans="1:1" x14ac:dyDescent="0.25">
      <c r="A2442" s="64"/>
    </row>
    <row r="2443" spans="1:1" x14ac:dyDescent="0.25">
      <c r="A2443" s="64"/>
    </row>
    <row r="2444" spans="1:1" x14ac:dyDescent="0.25">
      <c r="A2444" s="64"/>
    </row>
    <row r="2445" spans="1:1" x14ac:dyDescent="0.25">
      <c r="A2445" s="64"/>
    </row>
    <row r="2446" spans="1:1" x14ac:dyDescent="0.25">
      <c r="A2446" s="64"/>
    </row>
    <row r="2447" spans="1:1" x14ac:dyDescent="0.25">
      <c r="A2447" s="64"/>
    </row>
    <row r="2448" spans="1:1" x14ac:dyDescent="0.25">
      <c r="A2448" s="64"/>
    </row>
    <row r="2449" spans="1:1" x14ac:dyDescent="0.25">
      <c r="A2449" s="64"/>
    </row>
    <row r="2450" spans="1:1" x14ac:dyDescent="0.25">
      <c r="A2450" s="64"/>
    </row>
    <row r="2451" spans="1:1" x14ac:dyDescent="0.25">
      <c r="A2451" s="64"/>
    </row>
    <row r="2452" spans="1:1" x14ac:dyDescent="0.25">
      <c r="A2452" s="64"/>
    </row>
    <row r="2453" spans="1:1" x14ac:dyDescent="0.25">
      <c r="A2453" s="64"/>
    </row>
    <row r="2454" spans="1:1" x14ac:dyDescent="0.25">
      <c r="A2454" s="64"/>
    </row>
    <row r="2455" spans="1:1" x14ac:dyDescent="0.25">
      <c r="A2455" s="64"/>
    </row>
    <row r="2456" spans="1:1" x14ac:dyDescent="0.25">
      <c r="A2456" s="64"/>
    </row>
    <row r="2457" spans="1:1" x14ac:dyDescent="0.25">
      <c r="A2457" s="64"/>
    </row>
    <row r="2458" spans="1:1" x14ac:dyDescent="0.25">
      <c r="A2458" s="64"/>
    </row>
    <row r="2459" spans="1:1" x14ac:dyDescent="0.25">
      <c r="A2459" s="64"/>
    </row>
    <row r="2460" spans="1:1" x14ac:dyDescent="0.25">
      <c r="A2460" s="64"/>
    </row>
    <row r="2461" spans="1:1" x14ac:dyDescent="0.25">
      <c r="A2461" s="64"/>
    </row>
    <row r="2462" spans="1:1" x14ac:dyDescent="0.25">
      <c r="A2462" s="64"/>
    </row>
    <row r="2463" spans="1:1" x14ac:dyDescent="0.25">
      <c r="A2463" s="64"/>
    </row>
    <row r="2464" spans="1:1" x14ac:dyDescent="0.25">
      <c r="A2464" s="64"/>
    </row>
    <row r="2465" spans="1:1" x14ac:dyDescent="0.25">
      <c r="A2465" s="64"/>
    </row>
    <row r="2466" spans="1:1" x14ac:dyDescent="0.25">
      <c r="A2466" s="64"/>
    </row>
    <row r="2467" spans="1:1" x14ac:dyDescent="0.25">
      <c r="A2467" s="64"/>
    </row>
    <row r="2468" spans="1:1" x14ac:dyDescent="0.25">
      <c r="A2468" s="64"/>
    </row>
    <row r="2469" spans="1:1" x14ac:dyDescent="0.25">
      <c r="A2469" s="64"/>
    </row>
    <row r="2470" spans="1:1" x14ac:dyDescent="0.25">
      <c r="A2470" s="64"/>
    </row>
    <row r="2471" spans="1:1" x14ac:dyDescent="0.25">
      <c r="A2471" s="64"/>
    </row>
    <row r="2472" spans="1:1" x14ac:dyDescent="0.25">
      <c r="A2472" s="64"/>
    </row>
    <row r="2473" spans="1:1" x14ac:dyDescent="0.25">
      <c r="A2473" s="64"/>
    </row>
    <row r="2474" spans="1:1" x14ac:dyDescent="0.25">
      <c r="A2474" s="64"/>
    </row>
    <row r="2475" spans="1:1" x14ac:dyDescent="0.25">
      <c r="A2475" s="64"/>
    </row>
    <row r="2476" spans="1:1" x14ac:dyDescent="0.25">
      <c r="A2476" s="64"/>
    </row>
    <row r="2477" spans="1:1" x14ac:dyDescent="0.25">
      <c r="A2477" s="64"/>
    </row>
    <row r="2478" spans="1:1" x14ac:dyDescent="0.25">
      <c r="A2478" s="64"/>
    </row>
    <row r="2479" spans="1:1" x14ac:dyDescent="0.25">
      <c r="A2479" s="64"/>
    </row>
    <row r="2480" spans="1:1" x14ac:dyDescent="0.25">
      <c r="A2480" s="64"/>
    </row>
    <row r="2481" spans="1:1" x14ac:dyDescent="0.25">
      <c r="A2481" s="64"/>
    </row>
    <row r="2482" spans="1:1" x14ac:dyDescent="0.25">
      <c r="A2482" s="64"/>
    </row>
    <row r="2483" spans="1:1" x14ac:dyDescent="0.25">
      <c r="A2483" s="64"/>
    </row>
    <row r="2484" spans="1:1" x14ac:dyDescent="0.25">
      <c r="A2484" s="64"/>
    </row>
    <row r="2485" spans="1:1" x14ac:dyDescent="0.25">
      <c r="A2485" s="64"/>
    </row>
    <row r="2486" spans="1:1" x14ac:dyDescent="0.25">
      <c r="A2486" s="64"/>
    </row>
    <row r="2487" spans="1:1" x14ac:dyDescent="0.25">
      <c r="A2487" s="64"/>
    </row>
    <row r="2488" spans="1:1" x14ac:dyDescent="0.25">
      <c r="A2488" s="64"/>
    </row>
    <row r="2489" spans="1:1" x14ac:dyDescent="0.25">
      <c r="A2489" s="64"/>
    </row>
    <row r="2490" spans="1:1" x14ac:dyDescent="0.25">
      <c r="A2490" s="64"/>
    </row>
    <row r="2491" spans="1:1" x14ac:dyDescent="0.25">
      <c r="A2491" s="64"/>
    </row>
    <row r="2492" spans="1:1" x14ac:dyDescent="0.25">
      <c r="A2492" s="64"/>
    </row>
    <row r="2493" spans="1:1" x14ac:dyDescent="0.25">
      <c r="A2493" s="64"/>
    </row>
    <row r="2494" spans="1:1" x14ac:dyDescent="0.25">
      <c r="A2494" s="64"/>
    </row>
    <row r="2495" spans="1:1" x14ac:dyDescent="0.25">
      <c r="A2495" s="64"/>
    </row>
    <row r="2496" spans="1:1" x14ac:dyDescent="0.25">
      <c r="A2496" s="64"/>
    </row>
    <row r="2497" spans="1:1" x14ac:dyDescent="0.25">
      <c r="A2497" s="64"/>
    </row>
    <row r="2498" spans="1:1" x14ac:dyDescent="0.25">
      <c r="A2498" s="64"/>
    </row>
    <row r="2499" spans="1:1" x14ac:dyDescent="0.25">
      <c r="A2499" s="64"/>
    </row>
    <row r="2500" spans="1:1" x14ac:dyDescent="0.25">
      <c r="A2500" s="64"/>
    </row>
    <row r="2501" spans="1:1" x14ac:dyDescent="0.25">
      <c r="A2501" s="64"/>
    </row>
    <row r="2502" spans="1:1" x14ac:dyDescent="0.25">
      <c r="A2502" s="64"/>
    </row>
    <row r="2503" spans="1:1" x14ac:dyDescent="0.25">
      <c r="A2503" s="64"/>
    </row>
    <row r="2504" spans="1:1" x14ac:dyDescent="0.25">
      <c r="A2504" s="64"/>
    </row>
    <row r="2505" spans="1:1" x14ac:dyDescent="0.25">
      <c r="A2505" s="64"/>
    </row>
    <row r="2506" spans="1:1" x14ac:dyDescent="0.25">
      <c r="A2506" s="64"/>
    </row>
    <row r="2507" spans="1:1" x14ac:dyDescent="0.25">
      <c r="A2507" s="64"/>
    </row>
    <row r="2508" spans="1:1" x14ac:dyDescent="0.25">
      <c r="A2508" s="64"/>
    </row>
    <row r="2509" spans="1:1" x14ac:dyDescent="0.25">
      <c r="A2509" s="64"/>
    </row>
    <row r="2510" spans="1:1" x14ac:dyDescent="0.25">
      <c r="A2510" s="64"/>
    </row>
    <row r="2511" spans="1:1" x14ac:dyDescent="0.25">
      <c r="A2511" s="64"/>
    </row>
    <row r="2512" spans="1:1" x14ac:dyDescent="0.25">
      <c r="A2512" s="64"/>
    </row>
    <row r="2513" spans="1:1" x14ac:dyDescent="0.25">
      <c r="A2513" s="64"/>
    </row>
    <row r="2514" spans="1:1" x14ac:dyDescent="0.25">
      <c r="A2514" s="64"/>
    </row>
    <row r="2515" spans="1:1" x14ac:dyDescent="0.25">
      <c r="A2515" s="64"/>
    </row>
    <row r="2516" spans="1:1" x14ac:dyDescent="0.25">
      <c r="A2516" s="64"/>
    </row>
    <row r="2517" spans="1:1" x14ac:dyDescent="0.25">
      <c r="A2517" s="64"/>
    </row>
    <row r="2518" spans="1:1" x14ac:dyDescent="0.25">
      <c r="A2518" s="64"/>
    </row>
    <row r="2519" spans="1:1" x14ac:dyDescent="0.25">
      <c r="A2519" s="64"/>
    </row>
    <row r="2520" spans="1:1" x14ac:dyDescent="0.25">
      <c r="A2520" s="64"/>
    </row>
    <row r="2521" spans="1:1" x14ac:dyDescent="0.25">
      <c r="A2521" s="64"/>
    </row>
    <row r="2522" spans="1:1" x14ac:dyDescent="0.25">
      <c r="A2522" s="64"/>
    </row>
    <row r="2523" spans="1:1" x14ac:dyDescent="0.25">
      <c r="A2523" s="64"/>
    </row>
    <row r="2524" spans="1:1" x14ac:dyDescent="0.25">
      <c r="A2524" s="64"/>
    </row>
    <row r="2525" spans="1:1" x14ac:dyDescent="0.25">
      <c r="A2525" s="64"/>
    </row>
    <row r="2526" spans="1:1" x14ac:dyDescent="0.25">
      <c r="A2526" s="64"/>
    </row>
    <row r="2527" spans="1:1" x14ac:dyDescent="0.25">
      <c r="A2527" s="64"/>
    </row>
    <row r="2528" spans="1:1" x14ac:dyDescent="0.25">
      <c r="A2528" s="64"/>
    </row>
    <row r="2529" spans="1:1" x14ac:dyDescent="0.25">
      <c r="A2529" s="64"/>
    </row>
    <row r="2530" spans="1:1" x14ac:dyDescent="0.25">
      <c r="A2530" s="64"/>
    </row>
    <row r="2531" spans="1:1" x14ac:dyDescent="0.25">
      <c r="A2531" s="64"/>
    </row>
    <row r="2532" spans="1:1" x14ac:dyDescent="0.25">
      <c r="A2532" s="64"/>
    </row>
    <row r="2533" spans="1:1" x14ac:dyDescent="0.25">
      <c r="A2533" s="64"/>
    </row>
    <row r="2534" spans="1:1" x14ac:dyDescent="0.25">
      <c r="A2534" s="64"/>
    </row>
    <row r="2535" spans="1:1" x14ac:dyDescent="0.25">
      <c r="A2535" s="64"/>
    </row>
    <row r="2536" spans="1:1" x14ac:dyDescent="0.25">
      <c r="A2536" s="64"/>
    </row>
    <row r="2537" spans="1:1" x14ac:dyDescent="0.25">
      <c r="A2537" s="64"/>
    </row>
    <row r="2538" spans="1:1" x14ac:dyDescent="0.25">
      <c r="A2538" s="64"/>
    </row>
    <row r="2539" spans="1:1" x14ac:dyDescent="0.25">
      <c r="A2539" s="64"/>
    </row>
    <row r="2540" spans="1:1" x14ac:dyDescent="0.25">
      <c r="A2540" s="64"/>
    </row>
    <row r="2541" spans="1:1" x14ac:dyDescent="0.25">
      <c r="A2541" s="64"/>
    </row>
    <row r="2542" spans="1:1" x14ac:dyDescent="0.25">
      <c r="A2542" s="64"/>
    </row>
    <row r="2543" spans="1:1" x14ac:dyDescent="0.25">
      <c r="A2543" s="64"/>
    </row>
    <row r="2544" spans="1:1" x14ac:dyDescent="0.25">
      <c r="A2544" s="64"/>
    </row>
    <row r="2545" spans="1:1" x14ac:dyDescent="0.25">
      <c r="A2545" s="80"/>
    </row>
  </sheetData>
  <autoFilter ref="A1:E1937"/>
  <dataValidations count="3">
    <dataValidation allowBlank="1" showInputMessage="1" showErrorMessage="1" promptTitle="Vertex 1 Name" prompt="Enter the name of the edge's first vertex." sqref="A2:A969 A1938:A2545"/>
    <dataValidation allowBlank="1" showInputMessage="1" showErrorMessage="1" promptTitle="Vertex Name" prompt="Enter the name of the vertex." sqref="D2:D808"/>
    <dataValidation allowBlank="1" showInputMessage="1" showErrorMessage="1" promptTitle="Vertex 2 Name" prompt="Enter the name of the edge's second vertex." sqref="A970:A1937"/>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B0FC0E42-FA34-4A2B-9010-DE3187166C9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13</vt:i4>
      </vt:variant>
    </vt:vector>
  </HeadingPairs>
  <TitlesOfParts>
    <vt:vector size="24" baseType="lpstr">
      <vt:lpstr>Edges</vt:lpstr>
      <vt:lpstr>Vertices</vt:lpstr>
      <vt:lpstr>Do Not Delete</vt:lpstr>
      <vt:lpstr>Groups</vt:lpstr>
      <vt:lpstr>Group Vertices</vt:lpstr>
      <vt:lpstr>Overall Metrics</vt:lpstr>
      <vt:lpstr>Sentiment Classification</vt:lpstr>
      <vt:lpstr>Misc</vt:lpstr>
      <vt:lpstr>Twitter Search Ntwrk Top Items</vt:lpstr>
      <vt:lpstr>Vertex State Correlation</vt:lpstr>
      <vt:lpstr>Sheet4</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dc:creator>
  <cp:lastModifiedBy>avapr</cp:lastModifiedBy>
  <dcterms:created xsi:type="dcterms:W3CDTF">2008-01-30T00:41:58Z</dcterms:created>
  <dcterms:modified xsi:type="dcterms:W3CDTF">2017-05-01T08:07:20Z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