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K20" i="1"/>
  <c r="K19" i="1"/>
  <c r="K18" i="1"/>
  <c r="K17" i="1"/>
  <c r="I20" i="1" l="1"/>
  <c r="F33" i="1"/>
  <c r="H31" i="1"/>
  <c r="F34" i="1" s="1"/>
  <c r="L20" i="1" l="1"/>
  <c r="M20" i="1" l="1"/>
  <c r="F11" i="1"/>
  <c r="F5" i="1"/>
  <c r="F4" i="1"/>
  <c r="F17" i="1"/>
  <c r="F18" i="1"/>
  <c r="F22" i="1"/>
  <c r="F23" i="1"/>
  <c r="F12" i="1"/>
  <c r="F6" i="1"/>
  <c r="F21" i="1"/>
  <c r="F9" i="1"/>
  <c r="F7" i="1"/>
  <c r="F8" i="1"/>
  <c r="F15" i="1"/>
  <c r="F14" i="1"/>
  <c r="F19" i="1"/>
  <c r="F24" i="1"/>
  <c r="F16" i="1"/>
  <c r="F13" i="1"/>
  <c r="F10" i="1"/>
  <c r="F3" i="1"/>
  <c r="Q20" i="1" l="1"/>
  <c r="R20" i="1" s="1"/>
  <c r="O20" i="1"/>
  <c r="P20" i="1" s="1"/>
  <c r="S20" i="1"/>
  <c r="T20" i="1" s="1"/>
  <c r="R11" i="1"/>
  <c r="P5" i="1"/>
  <c r="P4" i="1"/>
  <c r="P17" i="1"/>
  <c r="P18" i="1"/>
  <c r="P22" i="1"/>
  <c r="P11" i="1"/>
  <c r="H11" i="1" l="1"/>
  <c r="H5" i="1"/>
  <c r="H4" i="1"/>
  <c r="H17" i="1"/>
  <c r="H18" i="1"/>
  <c r="H22" i="1"/>
  <c r="H23" i="1"/>
  <c r="H12" i="1"/>
  <c r="H6" i="1"/>
  <c r="H21" i="1"/>
  <c r="H9" i="1"/>
  <c r="H7" i="1"/>
  <c r="H8" i="1"/>
  <c r="H15" i="1"/>
  <c r="H14" i="1"/>
  <c r="H19" i="1"/>
  <c r="H24" i="1"/>
  <c r="H16" i="1"/>
  <c r="H13" i="1"/>
  <c r="H10" i="1"/>
  <c r="H3" i="1"/>
  <c r="D11" i="1" l="1"/>
  <c r="D5" i="1"/>
  <c r="D4" i="1"/>
  <c r="D17" i="1"/>
  <c r="D18" i="1"/>
  <c r="D22" i="1"/>
  <c r="D23" i="1"/>
  <c r="D12" i="1"/>
  <c r="D6" i="1"/>
  <c r="D21" i="1"/>
  <c r="D9" i="1"/>
  <c r="D7" i="1"/>
  <c r="D8" i="1"/>
  <c r="D15" i="1"/>
  <c r="D14" i="1"/>
  <c r="D19" i="1"/>
  <c r="D24" i="1"/>
  <c r="D16" i="1"/>
  <c r="D13" i="1"/>
  <c r="D10" i="1"/>
  <c r="D3" i="1"/>
  <c r="I19" i="1" l="1"/>
  <c r="I17" i="1"/>
  <c r="I10" i="1"/>
  <c r="I7" i="1"/>
  <c r="K7" i="1" s="1"/>
  <c r="I12" i="1"/>
  <c r="K12" i="1" s="1"/>
  <c r="I13" i="1"/>
  <c r="K13" i="1" s="1"/>
  <c r="I14" i="1"/>
  <c r="K14" i="1" s="1"/>
  <c r="I9" i="1"/>
  <c r="K9" i="1" s="1"/>
  <c r="I23" i="1"/>
  <c r="I4" i="1"/>
  <c r="K4" i="1" s="1"/>
  <c r="I16" i="1"/>
  <c r="K16" i="1" s="1"/>
  <c r="I15" i="1"/>
  <c r="K15" i="1" s="1"/>
  <c r="I21" i="1"/>
  <c r="I22" i="1"/>
  <c r="I5" i="1"/>
  <c r="K5" i="1" s="1"/>
  <c r="I3" i="1"/>
  <c r="I25" i="1" s="1"/>
  <c r="I24" i="1"/>
  <c r="I8" i="1"/>
  <c r="K8" i="1" s="1"/>
  <c r="I6" i="1"/>
  <c r="K6" i="1" s="1"/>
  <c r="I18" i="1"/>
  <c r="I11" i="1"/>
  <c r="K11" i="1" s="1"/>
  <c r="L10" i="1" l="1"/>
  <c r="M10" i="1" s="1"/>
  <c r="K10" i="1"/>
  <c r="K3" i="1"/>
  <c r="H32" i="1"/>
  <c r="I32" i="1" s="1"/>
  <c r="L3" i="1"/>
  <c r="C29" i="1"/>
  <c r="D29" i="1" s="1"/>
  <c r="L7" i="1"/>
  <c r="M7" i="1" s="1"/>
  <c r="L16" i="1"/>
  <c r="M16" i="1" s="1"/>
  <c r="L22" i="1"/>
  <c r="M22" i="1" s="1"/>
  <c r="S22" i="1" s="1"/>
  <c r="T22" i="1" s="1"/>
  <c r="L13" i="1"/>
  <c r="M13" i="1" s="1"/>
  <c r="L17" i="1"/>
  <c r="M17" i="1" s="1"/>
  <c r="L18" i="1"/>
  <c r="M18" i="1" s="1"/>
  <c r="L15" i="1"/>
  <c r="M15" i="1" s="1"/>
  <c r="L9" i="1"/>
  <c r="M9" i="1" s="1"/>
  <c r="C30" i="1"/>
  <c r="D30" i="1" s="1"/>
  <c r="L6" i="1"/>
  <c r="M6" i="1" s="1"/>
  <c r="L5" i="1"/>
  <c r="M5" i="1" s="1"/>
  <c r="L14" i="1"/>
  <c r="M14" i="1" s="1"/>
  <c r="L8" i="1"/>
  <c r="M8" i="1" s="1"/>
  <c r="L4" i="1"/>
  <c r="M4" i="1" s="1"/>
  <c r="I26" i="1"/>
  <c r="L11" i="1"/>
  <c r="M11" i="1" s="1"/>
  <c r="S11" i="1" s="1"/>
  <c r="T11" i="1" s="1"/>
  <c r="L24" i="1"/>
  <c r="M24" i="1" s="1"/>
  <c r="L21" i="1"/>
  <c r="M21" i="1" s="1"/>
  <c r="L23" i="1"/>
  <c r="M23" i="1" s="1"/>
  <c r="L12" i="1"/>
  <c r="M12" i="1" s="1"/>
  <c r="L19" i="1"/>
  <c r="M19" i="1" s="1"/>
  <c r="Q10" i="1"/>
  <c r="R10" i="1" s="1"/>
  <c r="S10" i="1"/>
  <c r="T10" i="1" s="1"/>
  <c r="O10" i="1"/>
  <c r="P10" i="1" s="1"/>
  <c r="S7" i="1" l="1"/>
  <c r="T7" i="1" s="1"/>
  <c r="O7" i="1"/>
  <c r="P7" i="1" s="1"/>
  <c r="Q7" i="1"/>
  <c r="R7" i="1" s="1"/>
  <c r="S15" i="1"/>
  <c r="T15" i="1" s="1"/>
  <c r="Q15" i="1"/>
  <c r="R15" i="1" s="1"/>
  <c r="Q12" i="1"/>
  <c r="R12" i="1" s="1"/>
  <c r="O12" i="1"/>
  <c r="P12" i="1" s="1"/>
  <c r="L25" i="1"/>
  <c r="O21" i="1"/>
  <c r="P21" i="1" s="1"/>
  <c r="S21" i="1"/>
  <c r="T21" i="1" s="1"/>
  <c r="S17" i="1"/>
  <c r="T17" i="1" s="1"/>
  <c r="Q17" i="1"/>
  <c r="R17" i="1" s="1"/>
  <c r="M3" i="1"/>
  <c r="M25" i="1" s="1"/>
  <c r="O24" i="1"/>
  <c r="P24" i="1" s="1"/>
  <c r="Q24" i="1"/>
  <c r="R24" i="1" s="1"/>
  <c r="S24" i="1"/>
  <c r="T24" i="1" s="1"/>
  <c r="S6" i="1"/>
  <c r="T6" i="1" s="1"/>
  <c r="O6" i="1"/>
  <c r="P6" i="1" s="1"/>
  <c r="Q6" i="1"/>
  <c r="R6" i="1" s="1"/>
  <c r="Q23" i="1"/>
  <c r="R23" i="1" s="1"/>
  <c r="O23" i="1"/>
  <c r="P23" i="1" s="1"/>
  <c r="S23" i="1"/>
  <c r="T23" i="1" s="1"/>
  <c r="O8" i="1"/>
  <c r="P8" i="1" s="1"/>
  <c r="Q8" i="1"/>
  <c r="R8" i="1" s="1"/>
  <c r="S8" i="1"/>
  <c r="T8" i="1" s="1"/>
  <c r="S18" i="1"/>
  <c r="T18" i="1" s="1"/>
  <c r="Q18" i="1"/>
  <c r="R18" i="1" s="1"/>
  <c r="S4" i="1"/>
  <c r="T4" i="1" s="1"/>
  <c r="Q4" i="1"/>
  <c r="R4" i="1" s="1"/>
  <c r="Q13" i="1"/>
  <c r="R13" i="1" s="1"/>
  <c r="S13" i="1"/>
  <c r="T13" i="1" s="1"/>
  <c r="O13" i="1"/>
  <c r="P13" i="1" s="1"/>
  <c r="Q19" i="1"/>
  <c r="R19" i="1" s="1"/>
  <c r="S19" i="1"/>
  <c r="T19" i="1" s="1"/>
  <c r="O19" i="1"/>
  <c r="P19" i="1" s="1"/>
  <c r="S14" i="1"/>
  <c r="T14" i="1" s="1"/>
  <c r="O14" i="1"/>
  <c r="P14" i="1" s="1"/>
  <c r="Q14" i="1"/>
  <c r="R14" i="1" s="1"/>
  <c r="O9" i="1"/>
  <c r="P9" i="1" s="1"/>
  <c r="S9" i="1"/>
  <c r="T9" i="1" s="1"/>
  <c r="Q9" i="1"/>
  <c r="R9" i="1" s="1"/>
  <c r="Q5" i="1"/>
  <c r="R5" i="1" s="1"/>
  <c r="S5" i="1"/>
  <c r="T5" i="1" s="1"/>
  <c r="S16" i="1"/>
  <c r="T16" i="1" s="1"/>
  <c r="O16" i="1"/>
  <c r="P16" i="1" s="1"/>
  <c r="Q16" i="1"/>
  <c r="R16" i="1" s="1"/>
  <c r="D28" i="1"/>
  <c r="L26" i="1"/>
  <c r="M26" i="1" s="1"/>
  <c r="S12" i="1"/>
  <c r="T12" i="1" s="1"/>
  <c r="O15" i="1"/>
  <c r="P15" i="1" s="1"/>
  <c r="Q22" i="1"/>
  <c r="R22" i="1" s="1"/>
  <c r="Q21" i="1"/>
  <c r="R21" i="1" s="1"/>
  <c r="Q25" i="1" l="1"/>
  <c r="R25" i="1" s="1"/>
  <c r="O25" i="1"/>
  <c r="P25" i="1" s="1"/>
  <c r="S25" i="1"/>
  <c r="T25" i="1" s="1"/>
</calcChain>
</file>

<file path=xl/sharedStrings.xml><?xml version="1.0" encoding="utf-8"?>
<sst xmlns="http://schemas.openxmlformats.org/spreadsheetml/2006/main" count="95" uniqueCount="56">
  <si>
    <t>地级市</t>
    <phoneticPr fontId="1" type="noConversion"/>
  </si>
  <si>
    <t>人口（万）</t>
    <phoneticPr fontId="1" type="noConversion"/>
  </si>
  <si>
    <t>平均年龄（岁）</t>
    <phoneticPr fontId="1" type="noConversion"/>
  </si>
  <si>
    <t>深圳</t>
    <phoneticPr fontId="1" type="noConversion"/>
  </si>
  <si>
    <t>广州</t>
    <phoneticPr fontId="1" type="noConversion"/>
  </si>
  <si>
    <t>东莞</t>
    <phoneticPr fontId="1" type="noConversion"/>
  </si>
  <si>
    <t>佛山</t>
    <phoneticPr fontId="1" type="noConversion"/>
  </si>
  <si>
    <t>湛江</t>
    <phoneticPr fontId="1" type="noConversion"/>
  </si>
  <si>
    <t>茂名</t>
    <phoneticPr fontId="1" type="noConversion"/>
  </si>
  <si>
    <t>揭阳</t>
    <phoneticPr fontId="1" type="noConversion"/>
  </si>
  <si>
    <t>汕头</t>
    <phoneticPr fontId="1" type="noConversion"/>
  </si>
  <si>
    <t>惠州</t>
    <phoneticPr fontId="1" type="noConversion"/>
  </si>
  <si>
    <t>江门</t>
    <phoneticPr fontId="1" type="noConversion"/>
  </si>
  <si>
    <t>梅州</t>
    <phoneticPr fontId="1" type="noConversion"/>
  </si>
  <si>
    <t>肇庆</t>
    <phoneticPr fontId="1" type="noConversion"/>
  </si>
  <si>
    <t>清远</t>
    <phoneticPr fontId="1" type="noConversion"/>
  </si>
  <si>
    <t>中山</t>
    <phoneticPr fontId="1" type="noConversion"/>
  </si>
  <si>
    <t>河源</t>
    <phoneticPr fontId="1" type="noConversion"/>
  </si>
  <si>
    <t>韶关</t>
    <phoneticPr fontId="1" type="noConversion"/>
  </si>
  <si>
    <t>汕尾</t>
    <phoneticPr fontId="1" type="noConversion"/>
  </si>
  <si>
    <t>潮州</t>
    <phoneticPr fontId="1" type="noConversion"/>
  </si>
  <si>
    <t>阳江</t>
    <phoneticPr fontId="1" type="noConversion"/>
  </si>
  <si>
    <t>云浮</t>
    <phoneticPr fontId="1" type="noConversion"/>
  </si>
  <si>
    <t>珠海</t>
    <phoneticPr fontId="1" type="noConversion"/>
  </si>
  <si>
    <t>收入得分</t>
    <phoneticPr fontId="1" type="noConversion"/>
  </si>
  <si>
    <t>人均可支配收入（元）</t>
    <phoneticPr fontId="1" type="noConversion"/>
  </si>
  <si>
    <t>年龄得分</t>
    <phoneticPr fontId="1" type="noConversion"/>
  </si>
  <si>
    <t>总得分</t>
    <phoneticPr fontId="1" type="noConversion"/>
  </si>
  <si>
    <t>总需求（Tb/s）</t>
    <phoneticPr fontId="1" type="noConversion"/>
  </si>
  <si>
    <t>人口得分</t>
    <phoneticPr fontId="1" type="noConversion"/>
  </si>
  <si>
    <t>需要线路</t>
    <phoneticPr fontId="1" type="noConversion"/>
  </si>
  <si>
    <t>3级</t>
    <phoneticPr fontId="1" type="noConversion"/>
  </si>
  <si>
    <t>2级</t>
    <phoneticPr fontId="1" type="noConversion"/>
  </si>
  <si>
    <t>总需求（Gb/s）</t>
    <phoneticPr fontId="1" type="noConversion"/>
  </si>
  <si>
    <t>使用各级线路所需光纤数及相对光纤成本</t>
    <phoneticPr fontId="1" type="noConversion"/>
  </si>
  <si>
    <t>1级线路</t>
    <phoneticPr fontId="1" type="noConversion"/>
  </si>
  <si>
    <t>2级线路</t>
    <phoneticPr fontId="1" type="noConversion"/>
  </si>
  <si>
    <t>3级线路</t>
    <phoneticPr fontId="1" type="noConversion"/>
  </si>
  <si>
    <t>光纤数</t>
    <phoneticPr fontId="1" type="noConversion"/>
  </si>
  <si>
    <t>相对成本</t>
    <phoneticPr fontId="1" type="noConversion"/>
  </si>
  <si>
    <t>1级</t>
  </si>
  <si>
    <t>1级</t>
    <phoneticPr fontId="1" type="noConversion"/>
  </si>
  <si>
    <t>清远韶关</t>
    <phoneticPr fontId="1" type="noConversion"/>
  </si>
  <si>
    <t>肇庆云浮</t>
    <phoneticPr fontId="1" type="noConversion"/>
  </si>
  <si>
    <t>总分</t>
    <phoneticPr fontId="1" type="noConversion"/>
  </si>
  <si>
    <t>总需求T</t>
    <phoneticPr fontId="1" type="noConversion"/>
  </si>
  <si>
    <t>惠州汕尾揭阳潮州汕头梅州</t>
    <phoneticPr fontId="1" type="noConversion"/>
  </si>
  <si>
    <t>目标</t>
    <phoneticPr fontId="1" type="noConversion"/>
  </si>
  <si>
    <t>比值</t>
    <phoneticPr fontId="1" type="noConversion"/>
  </si>
  <si>
    <t>总得分</t>
    <phoneticPr fontId="1" type="noConversion"/>
  </si>
  <si>
    <t>总需求（Tb/s）</t>
    <phoneticPr fontId="1" type="noConversion"/>
  </si>
  <si>
    <t>需求</t>
    <phoneticPr fontId="1" type="noConversion"/>
  </si>
  <si>
    <t>调整需求</t>
    <phoneticPr fontId="1" type="noConversion"/>
  </si>
  <si>
    <t>得分因子</t>
    <phoneticPr fontId="1" type="noConversion"/>
  </si>
  <si>
    <t>揭阳三市</t>
    <phoneticPr fontId="1" type="noConversion"/>
  </si>
  <si>
    <t>修正后数据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</si>
</sst>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4" fillId="4" borderId="0" xfId="3" applyAlignment="1">
      <alignment horizontal="center"/>
    </xf>
    <xf numFmtId="0" fontId="3" fillId="3" borderId="0" xfId="2" applyAlignment="1">
      <alignment horizontal="center"/>
    </xf>
    <xf numFmtId="0" fontId="0" fillId="0" borderId="0" xfId="0" applyAlignment="1">
      <alignment horizontal="center"/>
    </xf>
    <xf numFmtId="0" fontId="3" fillId="3" borderId="0" xfId="2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tabSelected="1" topLeftCell="A34" zoomScale="85" zoomScaleNormal="85" workbookViewId="0">
      <selection activeCell="F50" sqref="F50"/>
    </sheetView>
  </sheetViews>
  <sheetFormatPr defaultRowHeight="14" x14ac:dyDescent="0.3"/>
  <cols>
    <col min="2" max="2" width="9" style="1"/>
    <col min="3" max="3" width="6.6640625" customWidth="1"/>
    <col min="5" max="5" width="19.33203125" style="5" customWidth="1"/>
    <col min="6" max="6" width="11.83203125" bestFit="1" customWidth="1"/>
    <col min="8" max="8" width="9" style="1"/>
    <col min="12" max="12" width="12.58203125" customWidth="1"/>
    <col min="13" max="13" width="13" style="1" customWidth="1"/>
    <col min="14" max="14" width="9" style="1"/>
    <col min="15" max="17" width="9" style="1" customWidth="1"/>
    <col min="19" max="19" width="9" customWidth="1"/>
  </cols>
  <sheetData>
    <row r="1" spans="1:20" x14ac:dyDescent="0.3">
      <c r="B1" s="10" t="s">
        <v>0</v>
      </c>
      <c r="C1" s="10" t="s">
        <v>2</v>
      </c>
      <c r="D1" s="10" t="s">
        <v>26</v>
      </c>
      <c r="E1" s="10" t="s">
        <v>25</v>
      </c>
      <c r="F1" s="10" t="s">
        <v>24</v>
      </c>
      <c r="G1" s="10" t="s">
        <v>1</v>
      </c>
      <c r="H1" s="10" t="s">
        <v>29</v>
      </c>
      <c r="I1" s="10" t="s">
        <v>27</v>
      </c>
      <c r="J1" s="7"/>
      <c r="K1" s="7"/>
      <c r="L1" s="10" t="s">
        <v>28</v>
      </c>
      <c r="M1" s="10" t="s">
        <v>33</v>
      </c>
      <c r="N1" s="10" t="s">
        <v>30</v>
      </c>
      <c r="O1" s="11" t="s">
        <v>34</v>
      </c>
      <c r="P1" s="11"/>
      <c r="Q1" s="11"/>
      <c r="R1" s="11"/>
      <c r="S1" s="11"/>
      <c r="T1" s="11"/>
    </row>
    <row r="2" spans="1:20" x14ac:dyDescent="0.3">
      <c r="B2" s="10"/>
      <c r="C2" s="10"/>
      <c r="D2" s="10"/>
      <c r="E2" s="10"/>
      <c r="F2" s="10"/>
      <c r="G2" s="10"/>
      <c r="H2" s="10"/>
      <c r="I2" s="10"/>
      <c r="J2" s="7" t="s">
        <v>53</v>
      </c>
      <c r="K2" s="7" t="s">
        <v>52</v>
      </c>
      <c r="L2" s="10"/>
      <c r="M2" s="10"/>
      <c r="N2" s="10"/>
      <c r="O2" s="11" t="s">
        <v>35</v>
      </c>
      <c r="P2" s="11"/>
      <c r="Q2" s="11" t="s">
        <v>36</v>
      </c>
      <c r="R2" s="11"/>
      <c r="S2" s="11" t="s">
        <v>37</v>
      </c>
      <c r="T2" s="11"/>
    </row>
    <row r="3" spans="1:20" x14ac:dyDescent="0.3">
      <c r="A3">
        <v>1</v>
      </c>
      <c r="B3" s="8" t="s">
        <v>4</v>
      </c>
      <c r="C3" s="8">
        <v>34.4</v>
      </c>
      <c r="D3" s="8">
        <f t="shared" ref="D3:D19" si="0">100*34.4/C3</f>
        <v>100</v>
      </c>
      <c r="E3" s="8">
        <v>5.5355999999999996</v>
      </c>
      <c r="F3" s="8">
        <f t="shared" ref="F3:F19" si="1">100*LN(E3)/LN(5.5356)</f>
        <v>100</v>
      </c>
      <c r="G3" s="8">
        <v>1490.44</v>
      </c>
      <c r="H3" s="8">
        <f t="shared" ref="H3:H19" si="2">G3/14.9044</f>
        <v>100</v>
      </c>
      <c r="I3" s="8">
        <f t="shared" ref="I3:I19" si="3">D3*0.0725+F3*0.2276+H3*0.6999</f>
        <v>100</v>
      </c>
      <c r="J3" s="8">
        <v>6.5625</v>
      </c>
      <c r="K3" s="8">
        <f t="shared" ref="K3:K24" si="4">I3/J3</f>
        <v>15.238095238095237</v>
      </c>
      <c r="L3" s="1">
        <f t="shared" ref="L3:L24" si="5">0.058356310288995*I3</f>
        <v>5.8356310288994999</v>
      </c>
      <c r="M3" s="8">
        <f t="shared" ref="M3:M24" si="6">ROUND(L3*10,0)*100</f>
        <v>5800</v>
      </c>
      <c r="N3" s="8"/>
      <c r="O3" s="8" t="s">
        <v>38</v>
      </c>
      <c r="P3" s="8" t="s">
        <v>39</v>
      </c>
      <c r="Q3" s="8" t="s">
        <v>38</v>
      </c>
      <c r="R3" s="8" t="s">
        <v>39</v>
      </c>
      <c r="S3" s="8" t="s">
        <v>38</v>
      </c>
      <c r="T3" s="8" t="s">
        <v>39</v>
      </c>
    </row>
    <row r="4" spans="1:20" x14ac:dyDescent="0.3">
      <c r="A4">
        <v>2</v>
      </c>
      <c r="B4" s="3" t="s">
        <v>6</v>
      </c>
      <c r="C4" s="3">
        <v>34.4</v>
      </c>
      <c r="D4" s="3">
        <f t="shared" si="0"/>
        <v>100</v>
      </c>
      <c r="E4" s="5">
        <v>4.9630000000000001</v>
      </c>
      <c r="F4" s="5">
        <f t="shared" si="1"/>
        <v>93.619122999690859</v>
      </c>
      <c r="G4" s="3">
        <v>790.57</v>
      </c>
      <c r="H4" s="3">
        <f t="shared" si="2"/>
        <v>53.042725638066614</v>
      </c>
      <c r="I4" s="3">
        <f t="shared" si="3"/>
        <v>65.682316068812455</v>
      </c>
      <c r="J4" s="8">
        <v>6.5625</v>
      </c>
      <c r="K4" s="8">
        <f t="shared" si="4"/>
        <v>10.008733877152373</v>
      </c>
      <c r="L4" s="5">
        <f t="shared" si="5"/>
        <v>3.832977617011462</v>
      </c>
      <c r="M4" s="3">
        <f t="shared" si="6"/>
        <v>3800</v>
      </c>
      <c r="N4" s="3" t="s">
        <v>32</v>
      </c>
      <c r="O4" s="3">
        <v>-1</v>
      </c>
      <c r="P4" s="1">
        <f t="shared" ref="P4:P24" si="7">O4</f>
        <v>-1</v>
      </c>
      <c r="Q4" s="3">
        <f t="shared" ref="Q4:Q10" si="8">ROUNDUP(M4/600,0)</f>
        <v>7</v>
      </c>
      <c r="R4">
        <f t="shared" ref="R4:R10" si="9">Q4*1.25</f>
        <v>8.75</v>
      </c>
      <c r="S4" s="3">
        <f t="shared" ref="S4:S24" si="10">ROUNDUP(M4/800,0)</f>
        <v>5</v>
      </c>
      <c r="T4">
        <f t="shared" ref="T4:T24" si="11">S4*1.5</f>
        <v>7.5</v>
      </c>
    </row>
    <row r="5" spans="1:20" x14ac:dyDescent="0.3">
      <c r="A5">
        <v>3</v>
      </c>
      <c r="B5" s="3" t="s">
        <v>5</v>
      </c>
      <c r="C5" s="3">
        <v>30.6</v>
      </c>
      <c r="D5" s="3">
        <f t="shared" si="0"/>
        <v>112.41830065359477</v>
      </c>
      <c r="E5" s="5">
        <v>4.9330999999999996</v>
      </c>
      <c r="F5" s="5">
        <f t="shared" si="1"/>
        <v>93.265990516310183</v>
      </c>
      <c r="G5" s="3">
        <v>839.22</v>
      </c>
      <c r="H5" s="3">
        <f t="shared" si="2"/>
        <v>56.306862403048761</v>
      </c>
      <c r="I5" s="3">
        <f t="shared" si="3"/>
        <v>68.786839234791643</v>
      </c>
      <c r="J5" s="8">
        <v>6.5625</v>
      </c>
      <c r="K5" s="8">
        <f t="shared" si="4"/>
        <v>10.481804073873013</v>
      </c>
      <c r="L5" s="5">
        <f t="shared" si="5"/>
        <v>4.0141461341847169</v>
      </c>
      <c r="M5" s="3">
        <f t="shared" si="6"/>
        <v>4000</v>
      </c>
      <c r="N5" s="3" t="s">
        <v>32</v>
      </c>
      <c r="O5" s="3">
        <v>-1</v>
      </c>
      <c r="P5" s="1">
        <f t="shared" si="7"/>
        <v>-1</v>
      </c>
      <c r="Q5" s="3">
        <f t="shared" si="8"/>
        <v>7</v>
      </c>
      <c r="R5">
        <f t="shared" si="9"/>
        <v>8.75</v>
      </c>
      <c r="S5" s="3">
        <f t="shared" si="10"/>
        <v>5</v>
      </c>
      <c r="T5">
        <f t="shared" si="11"/>
        <v>7.5</v>
      </c>
    </row>
    <row r="6" spans="1:20" x14ac:dyDescent="0.3">
      <c r="A6">
        <v>4</v>
      </c>
      <c r="B6" s="4" t="s">
        <v>12</v>
      </c>
      <c r="C6" s="4">
        <v>34.5</v>
      </c>
      <c r="D6" s="4">
        <f t="shared" si="0"/>
        <v>99.710144927536234</v>
      </c>
      <c r="E6" s="5">
        <v>2.9546999999999999</v>
      </c>
      <c r="F6" s="5">
        <f t="shared" si="1"/>
        <v>63.312128758726843</v>
      </c>
      <c r="G6" s="4">
        <v>459.82</v>
      </c>
      <c r="H6" s="4">
        <f t="shared" si="2"/>
        <v>30.851292235849815</v>
      </c>
      <c r="I6" s="4">
        <f t="shared" si="3"/>
        <v>43.231645448603892</v>
      </c>
      <c r="J6" s="8">
        <v>6.5625</v>
      </c>
      <c r="K6" s="8">
        <f t="shared" si="4"/>
        <v>6.5876793064539267</v>
      </c>
      <c r="L6" s="5">
        <f t="shared" si="5"/>
        <v>2.5228393161025475</v>
      </c>
      <c r="M6" s="4">
        <f t="shared" si="6"/>
        <v>2500</v>
      </c>
      <c r="N6" s="4" t="s">
        <v>40</v>
      </c>
      <c r="O6" s="4">
        <f>ROUNDUP(M6/400,0)</f>
        <v>7</v>
      </c>
      <c r="P6" s="1">
        <f t="shared" si="7"/>
        <v>7</v>
      </c>
      <c r="Q6" s="4">
        <f t="shared" si="8"/>
        <v>5</v>
      </c>
      <c r="R6">
        <f t="shared" si="9"/>
        <v>6.25</v>
      </c>
      <c r="S6" s="4">
        <f t="shared" si="10"/>
        <v>4</v>
      </c>
      <c r="T6">
        <f t="shared" si="11"/>
        <v>6</v>
      </c>
    </row>
    <row r="7" spans="1:20" x14ac:dyDescent="0.3">
      <c r="A7">
        <v>5</v>
      </c>
      <c r="B7" s="4" t="s">
        <v>15</v>
      </c>
      <c r="C7" s="4">
        <v>34.5</v>
      </c>
      <c r="D7" s="4">
        <f t="shared" si="0"/>
        <v>99.710144927536234</v>
      </c>
      <c r="E7" s="8">
        <v>2.2368999999999999</v>
      </c>
      <c r="F7" s="8">
        <f t="shared" si="1"/>
        <v>47.048328480415442</v>
      </c>
      <c r="G7" s="4">
        <v>387.4</v>
      </c>
      <c r="H7" s="4">
        <f t="shared" si="2"/>
        <v>25.992324414266925</v>
      </c>
      <c r="I7" s="4">
        <f t="shared" si="3"/>
        <v>36.12921292693435</v>
      </c>
      <c r="J7" s="8">
        <v>6.5625</v>
      </c>
      <c r="K7" s="8">
        <f t="shared" si="4"/>
        <v>5.5054038745804723</v>
      </c>
      <c r="L7" s="5">
        <f t="shared" si="5"/>
        <v>2.1083675600613505</v>
      </c>
      <c r="M7" s="4">
        <f t="shared" si="6"/>
        <v>2100</v>
      </c>
      <c r="N7" s="4" t="s">
        <v>40</v>
      </c>
      <c r="O7" s="4">
        <f>ROUNDUP(M7/400,0)</f>
        <v>6</v>
      </c>
      <c r="P7" s="8">
        <f t="shared" si="7"/>
        <v>6</v>
      </c>
      <c r="Q7" s="4">
        <f t="shared" si="8"/>
        <v>4</v>
      </c>
      <c r="R7">
        <f t="shared" si="9"/>
        <v>5</v>
      </c>
      <c r="S7" s="4">
        <f t="shared" si="10"/>
        <v>3</v>
      </c>
      <c r="T7">
        <f t="shared" si="11"/>
        <v>4.5</v>
      </c>
    </row>
    <row r="8" spans="1:20" x14ac:dyDescent="0.3">
      <c r="A8">
        <v>6</v>
      </c>
      <c r="B8" s="4" t="s">
        <v>16</v>
      </c>
      <c r="C8" s="4">
        <v>33.5</v>
      </c>
      <c r="D8" s="4">
        <f t="shared" si="0"/>
        <v>102.68656716417911</v>
      </c>
      <c r="E8" s="8">
        <v>4.6864999999999997</v>
      </c>
      <c r="F8" s="8">
        <f t="shared" si="1"/>
        <v>90.269171930558173</v>
      </c>
      <c r="G8" s="4">
        <v>331</v>
      </c>
      <c r="H8" s="4">
        <f t="shared" si="2"/>
        <v>22.208206972437669</v>
      </c>
      <c r="I8" s="4">
        <f t="shared" si="3"/>
        <v>43.533563710807151</v>
      </c>
      <c r="J8" s="8">
        <v>6.5625</v>
      </c>
      <c r="K8" s="8">
        <f t="shared" si="4"/>
        <v>6.6336858987896612</v>
      </c>
      <c r="L8" s="5">
        <f t="shared" si="5"/>
        <v>2.5404581518935947</v>
      </c>
      <c r="M8" s="4">
        <f t="shared" si="6"/>
        <v>2500</v>
      </c>
      <c r="N8" s="4" t="s">
        <v>40</v>
      </c>
      <c r="O8" s="4">
        <f>ROUNDUP(M8/400,0)</f>
        <v>7</v>
      </c>
      <c r="P8" s="8">
        <f t="shared" si="7"/>
        <v>7</v>
      </c>
      <c r="Q8" s="4">
        <f t="shared" si="8"/>
        <v>5</v>
      </c>
      <c r="R8">
        <f t="shared" si="9"/>
        <v>6.25</v>
      </c>
      <c r="S8" s="4">
        <f t="shared" si="10"/>
        <v>4</v>
      </c>
      <c r="T8">
        <f t="shared" si="11"/>
        <v>6</v>
      </c>
    </row>
    <row r="9" spans="1:20" x14ac:dyDescent="0.3">
      <c r="A9">
        <v>7</v>
      </c>
      <c r="B9" s="4" t="s">
        <v>14</v>
      </c>
      <c r="C9" s="4">
        <v>31.7</v>
      </c>
      <c r="D9" s="4">
        <f t="shared" si="0"/>
        <v>108.51735015772871</v>
      </c>
      <c r="E9" s="8">
        <v>2.4070999999999998</v>
      </c>
      <c r="F9" s="8">
        <f t="shared" si="1"/>
        <v>51.333726230754039</v>
      </c>
      <c r="G9" s="4">
        <v>415.17</v>
      </c>
      <c r="H9" s="4">
        <f t="shared" si="2"/>
        <v>27.855532594401652</v>
      </c>
      <c r="I9" s="4">
        <f t="shared" si="3"/>
        <v>39.04715123937666</v>
      </c>
      <c r="J9" s="8">
        <v>6.5625</v>
      </c>
      <c r="K9" s="8">
        <f t="shared" si="4"/>
        <v>5.9500420936193006</v>
      </c>
      <c r="L9" s="5">
        <f t="shared" si="5"/>
        <v>2.2786476736263803</v>
      </c>
      <c r="M9" s="4">
        <f t="shared" si="6"/>
        <v>2300</v>
      </c>
      <c r="N9" s="4" t="s">
        <v>40</v>
      </c>
      <c r="O9" s="4">
        <f>ROUNDUP(M9/400,0)</f>
        <v>6</v>
      </c>
      <c r="P9" s="8">
        <f t="shared" si="7"/>
        <v>6</v>
      </c>
      <c r="Q9" s="4">
        <f t="shared" si="8"/>
        <v>4</v>
      </c>
      <c r="R9">
        <f t="shared" si="9"/>
        <v>5</v>
      </c>
      <c r="S9" s="4">
        <f t="shared" si="10"/>
        <v>3</v>
      </c>
      <c r="T9">
        <f t="shared" si="11"/>
        <v>4.5</v>
      </c>
    </row>
    <row r="10" spans="1:20" x14ac:dyDescent="0.3">
      <c r="A10">
        <v>8</v>
      </c>
      <c r="B10" s="4" t="s">
        <v>23</v>
      </c>
      <c r="C10" s="4">
        <v>33.4</v>
      </c>
      <c r="D10" s="4">
        <f t="shared" si="0"/>
        <v>102.99401197604791</v>
      </c>
      <c r="E10" s="5">
        <v>4.8106999999999998</v>
      </c>
      <c r="F10" s="5">
        <f t="shared" si="1"/>
        <v>91.797723184695442</v>
      </c>
      <c r="G10" s="4">
        <v>189.11</v>
      </c>
      <c r="H10" s="4">
        <f t="shared" si="2"/>
        <v>12.688199457878211</v>
      </c>
      <c r="I10" s="4">
        <f t="shared" si="3"/>
        <v>37.240698465669112</v>
      </c>
      <c r="J10" s="8">
        <v>6.5625</v>
      </c>
      <c r="K10" s="8">
        <f t="shared" si="4"/>
        <v>5.6747730995305314</v>
      </c>
      <c r="L10" s="5">
        <f t="shared" si="5"/>
        <v>2.1732297550414867</v>
      </c>
      <c r="M10" s="4">
        <f t="shared" si="6"/>
        <v>2200</v>
      </c>
      <c r="N10" s="4" t="s">
        <v>40</v>
      </c>
      <c r="O10" s="4">
        <f>ROUNDUP(M10/400,0)</f>
        <v>6</v>
      </c>
      <c r="P10" s="1">
        <f t="shared" si="7"/>
        <v>6</v>
      </c>
      <c r="Q10" s="4">
        <f t="shared" si="8"/>
        <v>4</v>
      </c>
      <c r="R10">
        <f t="shared" si="9"/>
        <v>5</v>
      </c>
      <c r="S10" s="4">
        <f t="shared" si="10"/>
        <v>3</v>
      </c>
      <c r="T10">
        <f t="shared" si="11"/>
        <v>4.5</v>
      </c>
    </row>
    <row r="11" spans="1:20" x14ac:dyDescent="0.3">
      <c r="A11">
        <v>9</v>
      </c>
      <c r="B11" s="2" t="s">
        <v>3</v>
      </c>
      <c r="C11" s="2">
        <v>32.1</v>
      </c>
      <c r="D11" s="2">
        <f t="shared" si="0"/>
        <v>107.16510903426791</v>
      </c>
      <c r="E11" s="5">
        <v>5.7542999999999997</v>
      </c>
      <c r="F11" s="5">
        <f t="shared" si="1"/>
        <v>102.26434320469266</v>
      </c>
      <c r="G11" s="2">
        <v>1302.6600000000001</v>
      </c>
      <c r="H11" s="2">
        <f t="shared" si="2"/>
        <v>87.401035935696839</v>
      </c>
      <c r="I11" s="2">
        <f t="shared" si="3"/>
        <v>92.216819969766689</v>
      </c>
      <c r="J11" s="8">
        <v>6.5625</v>
      </c>
      <c r="K11" s="8">
        <f t="shared" si="4"/>
        <v>14.052086852535876</v>
      </c>
      <c r="L11" s="5">
        <f t="shared" si="5"/>
        <v>5.3814333600200959</v>
      </c>
      <c r="M11" s="2">
        <f t="shared" si="6"/>
        <v>5400</v>
      </c>
      <c r="N11" s="2" t="s">
        <v>31</v>
      </c>
      <c r="O11" s="2">
        <v>-1</v>
      </c>
      <c r="P11" s="1">
        <f t="shared" si="7"/>
        <v>-1</v>
      </c>
      <c r="Q11" s="2">
        <v>-1</v>
      </c>
      <c r="R11">
        <f>Q11</f>
        <v>-1</v>
      </c>
      <c r="S11" s="2">
        <f t="shared" si="10"/>
        <v>7</v>
      </c>
      <c r="T11">
        <f t="shared" si="11"/>
        <v>10.5</v>
      </c>
    </row>
    <row r="12" spans="1:20" x14ac:dyDescent="0.3">
      <c r="A12">
        <v>10</v>
      </c>
      <c r="B12" s="4" t="s">
        <v>11</v>
      </c>
      <c r="C12" s="4">
        <v>31.6</v>
      </c>
      <c r="D12" s="4">
        <f t="shared" si="0"/>
        <v>108.86075949367088</v>
      </c>
      <c r="E12" s="5">
        <v>3.3929999999999998</v>
      </c>
      <c r="F12" s="5">
        <f t="shared" si="1"/>
        <v>71.395191291626574</v>
      </c>
      <c r="G12" s="4">
        <v>483</v>
      </c>
      <c r="H12" s="4">
        <f t="shared" si="2"/>
        <v>32.406537666729285</v>
      </c>
      <c r="I12" s="4">
        <f t="shared" si="3"/>
        <v>46.82328631420917</v>
      </c>
      <c r="J12" s="8">
        <v>6.5625</v>
      </c>
      <c r="K12" s="8">
        <f t="shared" si="4"/>
        <v>7.134976962165207</v>
      </c>
      <c r="L12" s="5">
        <f t="shared" si="5"/>
        <v>2.7324342249024434</v>
      </c>
      <c r="M12" s="4">
        <f t="shared" si="6"/>
        <v>2700</v>
      </c>
      <c r="N12" s="4" t="s">
        <v>41</v>
      </c>
      <c r="O12" s="4">
        <f>ROUNDUP(M12/400,0)</f>
        <v>7</v>
      </c>
      <c r="P12" s="1">
        <f t="shared" si="7"/>
        <v>7</v>
      </c>
      <c r="Q12" s="4">
        <f t="shared" ref="Q12:Q24" si="12">ROUNDUP(M12/600,0)</f>
        <v>5</v>
      </c>
      <c r="R12">
        <f t="shared" ref="R12:R24" si="13">Q12*1.25</f>
        <v>6.25</v>
      </c>
      <c r="S12" s="4">
        <f t="shared" si="10"/>
        <v>4</v>
      </c>
      <c r="T12">
        <f t="shared" si="11"/>
        <v>6</v>
      </c>
    </row>
    <row r="13" spans="1:20" x14ac:dyDescent="0.3">
      <c r="A13">
        <v>11</v>
      </c>
      <c r="B13" s="4" t="s">
        <v>22</v>
      </c>
      <c r="C13" s="4">
        <v>31.22</v>
      </c>
      <c r="D13" s="4">
        <f t="shared" si="0"/>
        <v>110.18577834721333</v>
      </c>
      <c r="E13" s="5">
        <v>1.9238999999999999</v>
      </c>
      <c r="F13" s="5">
        <f t="shared" si="1"/>
        <v>38.23950389275646</v>
      </c>
      <c r="G13" s="4">
        <v>252.69</v>
      </c>
      <c r="H13" s="4">
        <f t="shared" si="2"/>
        <v>16.954053836450981</v>
      </c>
      <c r="I13" s="4">
        <f t="shared" si="3"/>
        <v>28.557922296296379</v>
      </c>
      <c r="J13" s="8">
        <v>6.5625</v>
      </c>
      <c r="K13" s="8">
        <f t="shared" si="4"/>
        <v>4.3516833975308771</v>
      </c>
      <c r="L13" s="5">
        <f t="shared" si="5"/>
        <v>1.6665349747316802</v>
      </c>
      <c r="M13" s="4">
        <f t="shared" si="6"/>
        <v>1700</v>
      </c>
      <c r="N13" s="4" t="s">
        <v>40</v>
      </c>
      <c r="O13" s="4">
        <f>ROUNDUP(M13/400,0)</f>
        <v>5</v>
      </c>
      <c r="P13" s="1">
        <f t="shared" si="7"/>
        <v>5</v>
      </c>
      <c r="Q13" s="4">
        <f t="shared" si="12"/>
        <v>3</v>
      </c>
      <c r="R13">
        <f t="shared" si="13"/>
        <v>3.75</v>
      </c>
      <c r="S13" s="4">
        <f t="shared" si="10"/>
        <v>3</v>
      </c>
      <c r="T13">
        <f t="shared" si="11"/>
        <v>4.5</v>
      </c>
    </row>
    <row r="14" spans="1:20" x14ac:dyDescent="0.3">
      <c r="A14">
        <v>12</v>
      </c>
      <c r="B14" s="4" t="s">
        <v>18</v>
      </c>
      <c r="C14" s="4">
        <v>34.700000000000003</v>
      </c>
      <c r="D14" s="4">
        <f t="shared" si="0"/>
        <v>99.135446685878961</v>
      </c>
      <c r="E14" s="5">
        <v>2.3675999999999999</v>
      </c>
      <c r="F14" s="5">
        <f t="shared" si="1"/>
        <v>50.366807111460538</v>
      </c>
      <c r="G14" s="4">
        <v>299.76</v>
      </c>
      <c r="H14" s="4">
        <f t="shared" si="2"/>
        <v>20.112181637637207</v>
      </c>
      <c r="I14" s="4">
        <f t="shared" si="3"/>
        <v>32.727321111476925</v>
      </c>
      <c r="J14" s="8">
        <v>6.5625</v>
      </c>
      <c r="K14" s="8">
        <f t="shared" si="4"/>
        <v>4.9870203598441032</v>
      </c>
      <c r="L14" s="5">
        <f t="shared" si="5"/>
        <v>1.9098457057089242</v>
      </c>
      <c r="M14" s="4">
        <f t="shared" si="6"/>
        <v>1900</v>
      </c>
      <c r="N14" s="4" t="s">
        <v>40</v>
      </c>
      <c r="O14" s="4">
        <f>ROUNDUP(M14/400,0)</f>
        <v>5</v>
      </c>
      <c r="P14" s="1">
        <f t="shared" si="7"/>
        <v>5</v>
      </c>
      <c r="Q14" s="4">
        <f t="shared" si="12"/>
        <v>4</v>
      </c>
      <c r="R14">
        <f t="shared" si="13"/>
        <v>5</v>
      </c>
      <c r="S14" s="4">
        <f t="shared" si="10"/>
        <v>3</v>
      </c>
      <c r="T14">
        <f t="shared" si="11"/>
        <v>4.5</v>
      </c>
    </row>
    <row r="15" spans="1:20" x14ac:dyDescent="0.3">
      <c r="A15">
        <v>13</v>
      </c>
      <c r="B15" s="4" t="s">
        <v>17</v>
      </c>
      <c r="C15" s="4">
        <v>31.7</v>
      </c>
      <c r="D15" s="4">
        <f t="shared" si="0"/>
        <v>108.51735015772871</v>
      </c>
      <c r="E15" s="5">
        <v>1.9397</v>
      </c>
      <c r="F15" s="5">
        <f t="shared" si="1"/>
        <v>38.717469430739108</v>
      </c>
      <c r="G15" s="4">
        <v>309.39</v>
      </c>
      <c r="H15" s="4">
        <f t="shared" si="2"/>
        <v>20.758299562545286</v>
      </c>
      <c r="I15" s="4">
        <f t="shared" si="3"/>
        <v>31.208337792696994</v>
      </c>
      <c r="J15" s="8">
        <v>6.5625</v>
      </c>
      <c r="K15" s="8">
        <f t="shared" si="4"/>
        <v>4.7555562350776377</v>
      </c>
      <c r="L15" s="5">
        <f t="shared" si="5"/>
        <v>1.8212034438343951</v>
      </c>
      <c r="M15" s="4">
        <f t="shared" si="6"/>
        <v>1800</v>
      </c>
      <c r="N15" s="4" t="s">
        <v>40</v>
      </c>
      <c r="O15" s="4">
        <f>ROUNDUP(M15/400,0)</f>
        <v>5</v>
      </c>
      <c r="P15" s="1">
        <f t="shared" si="7"/>
        <v>5</v>
      </c>
      <c r="Q15" s="4">
        <f t="shared" si="12"/>
        <v>3</v>
      </c>
      <c r="R15">
        <f t="shared" si="13"/>
        <v>3.75</v>
      </c>
      <c r="S15" s="4">
        <f t="shared" si="10"/>
        <v>3</v>
      </c>
      <c r="T15">
        <f t="shared" si="11"/>
        <v>4.5</v>
      </c>
    </row>
    <row r="16" spans="1:20" x14ac:dyDescent="0.3">
      <c r="A16">
        <v>14</v>
      </c>
      <c r="B16" s="4" t="s">
        <v>21</v>
      </c>
      <c r="C16" s="4">
        <v>32.9</v>
      </c>
      <c r="D16" s="4">
        <f t="shared" si="0"/>
        <v>104.55927051671733</v>
      </c>
      <c r="E16" s="5">
        <v>2.3149999999999999</v>
      </c>
      <c r="F16" s="5">
        <f t="shared" si="1"/>
        <v>49.053863165491016</v>
      </c>
      <c r="G16" s="4">
        <v>255.56</v>
      </c>
      <c r="H16" s="4">
        <f t="shared" si="2"/>
        <v>17.146614422586619</v>
      </c>
      <c r="I16" s="4">
        <f t="shared" si="3"/>
        <v>30.746121803296134</v>
      </c>
      <c r="J16" s="8">
        <v>6.5625</v>
      </c>
      <c r="K16" s="8">
        <f t="shared" si="4"/>
        <v>4.6851233224070299</v>
      </c>
      <c r="L16" s="5">
        <f t="shared" si="5"/>
        <v>1.7942302241363839</v>
      </c>
      <c r="M16" s="4">
        <f t="shared" si="6"/>
        <v>1800</v>
      </c>
      <c r="N16" s="4" t="s">
        <v>40</v>
      </c>
      <c r="O16" s="4">
        <f>ROUNDUP(M16/400,0)</f>
        <v>5</v>
      </c>
      <c r="P16" s="1">
        <f t="shared" si="7"/>
        <v>5</v>
      </c>
      <c r="Q16" s="4">
        <f t="shared" si="12"/>
        <v>3</v>
      </c>
      <c r="R16">
        <f t="shared" si="13"/>
        <v>3.75</v>
      </c>
      <c r="S16" s="4">
        <f t="shared" si="10"/>
        <v>3</v>
      </c>
      <c r="T16">
        <f t="shared" si="11"/>
        <v>4.5</v>
      </c>
    </row>
    <row r="17" spans="1:20" x14ac:dyDescent="0.3">
      <c r="A17">
        <v>15</v>
      </c>
      <c r="B17" s="4" t="s">
        <v>7</v>
      </c>
      <c r="C17" s="4">
        <v>32.5</v>
      </c>
      <c r="D17" s="4">
        <f t="shared" si="0"/>
        <v>105.84615384615384</v>
      </c>
      <c r="E17" s="4">
        <v>2.1427</v>
      </c>
      <c r="F17" s="4">
        <f t="shared" si="1"/>
        <v>44.534054068969688</v>
      </c>
      <c r="G17" s="4">
        <v>733.2</v>
      </c>
      <c r="H17" s="4">
        <f t="shared" si="2"/>
        <v>49.19352674378036</v>
      </c>
      <c r="I17" s="4">
        <f t="shared" si="3"/>
        <v>52.240346227915524</v>
      </c>
      <c r="J17" s="8">
        <v>6.5625</v>
      </c>
      <c r="K17" s="8">
        <f t="shared" si="4"/>
        <v>7.9604337109204604</v>
      </c>
      <c r="L17" s="5">
        <f t="shared" si="5"/>
        <v>3.048553854080768</v>
      </c>
      <c r="M17" s="4">
        <f t="shared" si="6"/>
        <v>3000</v>
      </c>
      <c r="N17" s="4" t="s">
        <v>32</v>
      </c>
      <c r="O17" s="4">
        <v>-1</v>
      </c>
      <c r="P17" s="4">
        <f t="shared" si="7"/>
        <v>-1</v>
      </c>
      <c r="Q17" s="4">
        <f t="shared" si="12"/>
        <v>5</v>
      </c>
      <c r="R17" s="6">
        <f t="shared" si="13"/>
        <v>6.25</v>
      </c>
      <c r="S17" s="4">
        <f t="shared" si="10"/>
        <v>4</v>
      </c>
      <c r="T17" s="6">
        <f t="shared" si="11"/>
        <v>6</v>
      </c>
    </row>
    <row r="18" spans="1:20" x14ac:dyDescent="0.3">
      <c r="A18">
        <v>16</v>
      </c>
      <c r="B18" s="4" t="s">
        <v>8</v>
      </c>
      <c r="C18" s="4">
        <v>30.9</v>
      </c>
      <c r="D18" s="4">
        <f t="shared" si="0"/>
        <v>111.32686084142395</v>
      </c>
      <c r="E18" s="4">
        <v>2.1349999999999998</v>
      </c>
      <c r="F18" s="4">
        <f t="shared" si="1"/>
        <v>44.323671330235065</v>
      </c>
      <c r="G18" s="4">
        <v>631.32000000000005</v>
      </c>
      <c r="H18" s="4">
        <f t="shared" si="2"/>
        <v>42.357961407369636</v>
      </c>
      <c r="I18" s="4">
        <f t="shared" si="3"/>
        <v>47.805602194782743</v>
      </c>
      <c r="J18" s="8">
        <v>6.5625</v>
      </c>
      <c r="K18" s="8">
        <f t="shared" si="4"/>
        <v>7.2846631915859419</v>
      </c>
      <c r="L18" s="5">
        <f t="shared" si="5"/>
        <v>2.7897585552310025</v>
      </c>
      <c r="M18" s="4">
        <f t="shared" si="6"/>
        <v>2800</v>
      </c>
      <c r="N18" s="4" t="s">
        <v>32</v>
      </c>
      <c r="O18" s="4">
        <v>-1</v>
      </c>
      <c r="P18" s="4">
        <f t="shared" si="7"/>
        <v>-1</v>
      </c>
      <c r="Q18" s="4">
        <f t="shared" si="12"/>
        <v>5</v>
      </c>
      <c r="R18" s="6">
        <f t="shared" si="13"/>
        <v>6.25</v>
      </c>
      <c r="S18" s="4">
        <f t="shared" si="10"/>
        <v>4</v>
      </c>
      <c r="T18" s="6">
        <f t="shared" si="11"/>
        <v>6</v>
      </c>
    </row>
    <row r="19" spans="1:20" x14ac:dyDescent="0.3">
      <c r="A19">
        <v>17</v>
      </c>
      <c r="B19" s="4" t="s">
        <v>19</v>
      </c>
      <c r="C19" s="4">
        <v>31.3</v>
      </c>
      <c r="D19" s="4">
        <f t="shared" si="0"/>
        <v>109.90415335463258</v>
      </c>
      <c r="E19" s="5">
        <v>2.1000999999999999</v>
      </c>
      <c r="F19" s="5">
        <f t="shared" si="1"/>
        <v>43.360506042167245</v>
      </c>
      <c r="G19" s="4">
        <v>299.36</v>
      </c>
      <c r="H19" s="4">
        <f t="shared" si="2"/>
        <v>20.085343925283809</v>
      </c>
      <c r="I19" s="4">
        <f t="shared" si="3"/>
        <v>31.894634506714262</v>
      </c>
      <c r="J19" s="8">
        <v>6.5625</v>
      </c>
      <c r="K19" s="8">
        <f t="shared" si="4"/>
        <v>4.860134781975507</v>
      </c>
      <c r="L19" s="5">
        <f t="shared" si="5"/>
        <v>1.8612531878279046</v>
      </c>
      <c r="M19" s="4">
        <f t="shared" si="6"/>
        <v>1900</v>
      </c>
      <c r="N19" s="4" t="s">
        <v>40</v>
      </c>
      <c r="O19" s="4">
        <f>ROUNDUP(M19/400,0)</f>
        <v>5</v>
      </c>
      <c r="P19" s="1">
        <f t="shared" si="7"/>
        <v>5</v>
      </c>
      <c r="Q19" s="4">
        <f t="shared" si="12"/>
        <v>4</v>
      </c>
      <c r="R19">
        <f t="shared" si="13"/>
        <v>5</v>
      </c>
      <c r="S19" s="4">
        <f t="shared" si="10"/>
        <v>3</v>
      </c>
      <c r="T19">
        <f t="shared" si="11"/>
        <v>4.5</v>
      </c>
    </row>
    <row r="20" spans="1:20" x14ac:dyDescent="0.3">
      <c r="A20">
        <v>18</v>
      </c>
      <c r="B20" s="4" t="s">
        <v>54</v>
      </c>
      <c r="C20" s="4"/>
      <c r="D20" s="4"/>
      <c r="E20" s="8"/>
      <c r="F20" s="8"/>
      <c r="G20" s="4"/>
      <c r="H20" s="4"/>
      <c r="I20" s="4">
        <f>29.55+45.63+46.03</f>
        <v>121.21000000000001</v>
      </c>
      <c r="J20" s="8">
        <v>6.5625</v>
      </c>
      <c r="K20" s="8">
        <f t="shared" si="4"/>
        <v>18.47009523809524</v>
      </c>
      <c r="L20" s="5">
        <f t="shared" si="5"/>
        <v>7.073368370129085</v>
      </c>
      <c r="M20" s="4">
        <f t="shared" si="6"/>
        <v>7100</v>
      </c>
      <c r="N20" s="4"/>
      <c r="O20" s="4">
        <f>ROUNDUP(M20/400,0)</f>
        <v>18</v>
      </c>
      <c r="P20" s="8">
        <f t="shared" si="7"/>
        <v>18</v>
      </c>
      <c r="Q20" s="4">
        <f t="shared" si="12"/>
        <v>12</v>
      </c>
      <c r="R20">
        <f t="shared" si="13"/>
        <v>15</v>
      </c>
      <c r="S20" s="4">
        <f t="shared" si="10"/>
        <v>9</v>
      </c>
      <c r="T20">
        <f t="shared" si="11"/>
        <v>13.5</v>
      </c>
    </row>
    <row r="21" spans="1:20" x14ac:dyDescent="0.3">
      <c r="A21">
        <v>19</v>
      </c>
      <c r="B21" s="4" t="s">
        <v>13</v>
      </c>
      <c r="C21" s="4">
        <v>33.799999999999997</v>
      </c>
      <c r="D21" s="4">
        <f>100*34.4/C21</f>
        <v>101.77514792899409</v>
      </c>
      <c r="E21" s="8">
        <v>2.1217000000000001</v>
      </c>
      <c r="F21" s="8">
        <f>100*LN(E21)/LN(5.5356)</f>
        <v>43.958489429538183</v>
      </c>
      <c r="G21" s="4">
        <v>437.88</v>
      </c>
      <c r="H21" s="4">
        <f>G21/14.9044</f>
        <v>29.379243713265879</v>
      </c>
      <c r="I21" s="4">
        <f>D21*0.0725+F21*0.2276+H21*0.6999</f>
        <v>37.946183093929747</v>
      </c>
      <c r="J21" s="8">
        <v>6.5625</v>
      </c>
      <c r="K21" s="8">
        <f t="shared" si="4"/>
        <v>5.782275519075009</v>
      </c>
      <c r="L21" s="5">
        <f t="shared" si="5"/>
        <v>2.2143992349123809</v>
      </c>
      <c r="M21" s="4">
        <f t="shared" si="6"/>
        <v>2200</v>
      </c>
      <c r="N21" s="4" t="s">
        <v>40</v>
      </c>
      <c r="O21" s="4">
        <f>ROUNDUP(M21/400,0)</f>
        <v>6</v>
      </c>
      <c r="P21" s="8">
        <f t="shared" si="7"/>
        <v>6</v>
      </c>
      <c r="Q21" s="4">
        <f t="shared" si="12"/>
        <v>4</v>
      </c>
      <c r="R21">
        <f t="shared" si="13"/>
        <v>5</v>
      </c>
      <c r="S21" s="4">
        <f t="shared" si="10"/>
        <v>3</v>
      </c>
      <c r="T21">
        <f t="shared" si="11"/>
        <v>4.5</v>
      </c>
    </row>
    <row r="22" spans="1:20" x14ac:dyDescent="0.3">
      <c r="A22">
        <v>999</v>
      </c>
      <c r="B22" s="4" t="s">
        <v>9</v>
      </c>
      <c r="C22" s="4">
        <v>32</v>
      </c>
      <c r="D22" s="4">
        <f>100*34.4/C22</f>
        <v>107.5</v>
      </c>
      <c r="E22" s="4">
        <v>2.0042</v>
      </c>
      <c r="F22" s="4">
        <f>100*LN(E22)/LN(5.5356)</f>
        <v>40.629090365664801</v>
      </c>
      <c r="G22" s="4">
        <v>608.94000000000005</v>
      </c>
      <c r="H22" s="4">
        <f>G22/14.9044</f>
        <v>40.856391401196966</v>
      </c>
      <c r="I22" s="4">
        <f>D22*0.0725+F22*0.2276+H22*0.6999</f>
        <v>45.636319308923063</v>
      </c>
      <c r="J22" s="8">
        <v>6.5625</v>
      </c>
      <c r="K22" s="8">
        <f>I22/J22*0</f>
        <v>0</v>
      </c>
      <c r="L22" s="5">
        <f t="shared" si="5"/>
        <v>2.6631672100391683</v>
      </c>
      <c r="M22" s="4">
        <f t="shared" si="6"/>
        <v>2700</v>
      </c>
      <c r="N22" s="4" t="s">
        <v>32</v>
      </c>
      <c r="O22" s="4">
        <v>-1</v>
      </c>
      <c r="P22" s="4">
        <f t="shared" si="7"/>
        <v>-1</v>
      </c>
      <c r="Q22" s="4">
        <f t="shared" si="12"/>
        <v>5</v>
      </c>
      <c r="R22" s="6">
        <f t="shared" si="13"/>
        <v>6.25</v>
      </c>
      <c r="S22" s="4">
        <f t="shared" si="10"/>
        <v>4</v>
      </c>
      <c r="T22" s="6">
        <f t="shared" si="11"/>
        <v>6</v>
      </c>
    </row>
    <row r="23" spans="1:20" x14ac:dyDescent="0.3">
      <c r="A23">
        <v>999</v>
      </c>
      <c r="B23" s="4" t="s">
        <v>10</v>
      </c>
      <c r="C23" s="4">
        <v>32.5</v>
      </c>
      <c r="D23" s="4">
        <f>100*34.4/C23</f>
        <v>105.84615384615384</v>
      </c>
      <c r="E23" s="5">
        <v>2.4428000000000001</v>
      </c>
      <c r="F23" s="5">
        <f>100*LN(E23)/LN(5.5356)</f>
        <v>52.194070975315633</v>
      </c>
      <c r="G23" s="4">
        <v>563.85</v>
      </c>
      <c r="H23" s="4">
        <f>G23/14.9044</f>
        <v>37.831110276160061</v>
      </c>
      <c r="I23" s="4">
        <f>D23*0.0725+F23*0.2276+H23*0.6999</f>
        <v>46.031210790112418</v>
      </c>
      <c r="J23" s="8">
        <v>6.5625</v>
      </c>
      <c r="K23" s="8">
        <f>I23/J23*0</f>
        <v>0</v>
      </c>
      <c r="L23" s="5">
        <f t="shared" si="5"/>
        <v>2.6862116198459352</v>
      </c>
      <c r="M23" s="4">
        <f t="shared" si="6"/>
        <v>2700</v>
      </c>
      <c r="N23" s="4" t="s">
        <v>41</v>
      </c>
      <c r="O23" s="4">
        <f>ROUNDUP(M23/400,0)</f>
        <v>7</v>
      </c>
      <c r="P23" s="1">
        <f t="shared" si="7"/>
        <v>7</v>
      </c>
      <c r="Q23" s="4">
        <f t="shared" si="12"/>
        <v>5</v>
      </c>
      <c r="R23">
        <f t="shared" si="13"/>
        <v>6.25</v>
      </c>
      <c r="S23" s="4">
        <f t="shared" si="10"/>
        <v>4</v>
      </c>
      <c r="T23">
        <f t="shared" si="11"/>
        <v>6</v>
      </c>
    </row>
    <row r="24" spans="1:20" x14ac:dyDescent="0.3">
      <c r="A24">
        <v>999</v>
      </c>
      <c r="B24" s="4" t="s">
        <v>20</v>
      </c>
      <c r="C24" s="4">
        <v>34.299999999999997</v>
      </c>
      <c r="D24" s="4">
        <f>100*34.4/C24</f>
        <v>100.29154518950438</v>
      </c>
      <c r="E24" s="8">
        <v>2.0905</v>
      </c>
      <c r="F24" s="8">
        <f>100*LN(E24)/LN(5.5356)</f>
        <v>43.092758792740263</v>
      </c>
      <c r="G24" s="4">
        <v>265.66000000000003</v>
      </c>
      <c r="H24" s="4">
        <f>G24/14.9044</f>
        <v>17.824266659509945</v>
      </c>
      <c r="I24" s="4">
        <f>D24*0.0725+F24*0.2276+H24*0.6999</f>
        <v>29.554253162457762</v>
      </c>
      <c r="J24" s="8">
        <v>6.5625</v>
      </c>
      <c r="K24" s="8">
        <f>I24/J24*0</f>
        <v>0</v>
      </c>
      <c r="L24" s="8">
        <f t="shared" si="5"/>
        <v>1.7246771679078969</v>
      </c>
      <c r="M24" s="4">
        <f t="shared" si="6"/>
        <v>1700</v>
      </c>
      <c r="N24" s="4" t="s">
        <v>40</v>
      </c>
      <c r="O24" s="4">
        <f>ROUNDUP(M24/400,0)</f>
        <v>5</v>
      </c>
      <c r="P24" s="8">
        <f t="shared" si="7"/>
        <v>5</v>
      </c>
      <c r="Q24" s="4">
        <f t="shared" si="12"/>
        <v>3</v>
      </c>
      <c r="R24">
        <f t="shared" si="13"/>
        <v>3.75</v>
      </c>
      <c r="S24" s="4">
        <f t="shared" si="10"/>
        <v>3</v>
      </c>
      <c r="T24">
        <f t="shared" si="11"/>
        <v>4.5</v>
      </c>
    </row>
    <row r="25" spans="1:20" x14ac:dyDescent="0.3">
      <c r="D25" s="4"/>
      <c r="F25" s="5"/>
      <c r="G25" s="5"/>
      <c r="I25" s="4">
        <f>SUM(I3:I24)</f>
        <v>1108.2497856675734</v>
      </c>
      <c r="J25" s="8">
        <v>6.5625</v>
      </c>
      <c r="K25" s="8">
        <f>SUM(K3:K21)</f>
        <v>150.40426703330738</v>
      </c>
      <c r="L25" s="5">
        <f>SUM(L3:L24)</f>
        <v>64.673368370129097</v>
      </c>
      <c r="M25" s="1">
        <f>SUM(M3:M24)</f>
        <v>64600</v>
      </c>
      <c r="O25" s="1">
        <f t="shared" ref="O25" si="14">ROUNDUP(M25/400,0)</f>
        <v>162</v>
      </c>
      <c r="P25" s="1">
        <f t="shared" ref="P25" si="15">O25</f>
        <v>162</v>
      </c>
      <c r="Q25" s="1">
        <f t="shared" ref="Q25" si="16">ROUNDUP(M25/600,0)</f>
        <v>108</v>
      </c>
      <c r="R25">
        <f t="shared" ref="R25" si="17">Q25*1.25</f>
        <v>135</v>
      </c>
      <c r="S25" s="4">
        <f t="shared" ref="S25" si="18">ROUNDUP(M25/800,0)</f>
        <v>81</v>
      </c>
      <c r="T25">
        <f t="shared" ref="T25" si="19">S25*1.5</f>
        <v>121.5</v>
      </c>
    </row>
    <row r="26" spans="1:20" x14ac:dyDescent="0.3">
      <c r="B26" s="11" t="s">
        <v>46</v>
      </c>
      <c r="C26" s="11"/>
      <c r="D26" s="11"/>
      <c r="I26">
        <f>SUM(I4,I9,I10,I11,I13,I17,I19,I20)</f>
        <v>468.08988877455113</v>
      </c>
      <c r="L26" s="5">
        <f>0.058356310288995*I26</f>
        <v>27.315998792468864</v>
      </c>
      <c r="M26" s="4">
        <f>ROUND(L26*10,0)*100</f>
        <v>27300</v>
      </c>
      <c r="S26" s="4"/>
    </row>
    <row r="27" spans="1:20" x14ac:dyDescent="0.3">
      <c r="C27" t="s">
        <v>44</v>
      </c>
      <c r="D27" t="s">
        <v>45</v>
      </c>
    </row>
    <row r="28" spans="1:20" x14ac:dyDescent="0.3">
      <c r="D28">
        <f>0.058356310288995*I26</f>
        <v>27.315998792468864</v>
      </c>
    </row>
    <row r="29" spans="1:20" x14ac:dyDescent="0.3">
      <c r="B29" s="1" t="s">
        <v>42</v>
      </c>
      <c r="C29">
        <f>SUM(I15,I18)</f>
        <v>79.013939987479745</v>
      </c>
      <c r="D29">
        <f t="shared" ref="D29:D30" si="20">0.058356310288995*C29</f>
        <v>4.6109619990653981</v>
      </c>
    </row>
    <row r="30" spans="1:20" x14ac:dyDescent="0.3">
      <c r="B30" s="1" t="s">
        <v>43</v>
      </c>
      <c r="C30">
        <f>SUM(I14,I22)</f>
        <v>78.363640420399989</v>
      </c>
      <c r="D30">
        <f t="shared" si="20"/>
        <v>4.5730129157480928</v>
      </c>
      <c r="G30" t="s">
        <v>47</v>
      </c>
      <c r="H30" s="1">
        <v>210</v>
      </c>
      <c r="I30">
        <v>32</v>
      </c>
      <c r="L30" t="s">
        <v>51</v>
      </c>
    </row>
    <row r="31" spans="1:20" x14ac:dyDescent="0.3">
      <c r="G31" t="s">
        <v>48</v>
      </c>
      <c r="H31" s="1">
        <f>H30/I30</f>
        <v>6.5625</v>
      </c>
    </row>
    <row r="32" spans="1:20" x14ac:dyDescent="0.3">
      <c r="G32" t="s">
        <v>49</v>
      </c>
      <c r="H32" s="1">
        <f>SUM(I3:I23)</f>
        <v>1078.6955325051156</v>
      </c>
      <c r="I32">
        <f>H32/H31</f>
        <v>164.3726525722081</v>
      </c>
      <c r="L32" t="s">
        <v>50</v>
      </c>
    </row>
    <row r="33" spans="2:6" x14ac:dyDescent="0.3">
      <c r="F33" s="8">
        <f>H30/I30</f>
        <v>6.5625</v>
      </c>
    </row>
    <row r="34" spans="2:6" x14ac:dyDescent="0.3">
      <c r="F34" s="8" t="e">
        <f>H31/I31</f>
        <v>#DIV/0!</v>
      </c>
    </row>
    <row r="35" spans="2:6" x14ac:dyDescent="0.3">
      <c r="B35" s="1" t="s">
        <v>55</v>
      </c>
    </row>
    <row r="36" spans="2:6" x14ac:dyDescent="0.3">
      <c r="B36" s="9" t="s">
        <v>4</v>
      </c>
      <c r="C36">
        <v>15.2380952380952</v>
      </c>
    </row>
    <row r="37" spans="2:6" x14ac:dyDescent="0.3">
      <c r="B37" s="3" t="s">
        <v>6</v>
      </c>
      <c r="C37">
        <v>10.008733877152373</v>
      </c>
    </row>
    <row r="38" spans="2:6" x14ac:dyDescent="0.3">
      <c r="B38" s="3" t="s">
        <v>5</v>
      </c>
      <c r="C38">
        <v>10.481804073873013</v>
      </c>
    </row>
    <row r="39" spans="2:6" x14ac:dyDescent="0.3">
      <c r="B39" s="4" t="s">
        <v>12</v>
      </c>
      <c r="C39">
        <v>6.5876793064539267</v>
      </c>
    </row>
    <row r="40" spans="2:6" x14ac:dyDescent="0.3">
      <c r="B40" s="4" t="s">
        <v>15</v>
      </c>
      <c r="C40">
        <v>5.5054038745804723</v>
      </c>
    </row>
    <row r="41" spans="2:6" x14ac:dyDescent="0.3">
      <c r="B41" s="4" t="s">
        <v>16</v>
      </c>
      <c r="C41">
        <v>6.6336858987896612</v>
      </c>
    </row>
    <row r="42" spans="2:6" x14ac:dyDescent="0.3">
      <c r="B42" s="4" t="s">
        <v>14</v>
      </c>
      <c r="C42">
        <v>5.9500420936193006</v>
      </c>
    </row>
    <row r="43" spans="2:6" x14ac:dyDescent="0.3">
      <c r="B43" s="4" t="s">
        <v>23</v>
      </c>
      <c r="C43">
        <v>5.6747730995305314</v>
      </c>
    </row>
    <row r="44" spans="2:6" x14ac:dyDescent="0.3">
      <c r="B44" s="2" t="s">
        <v>3</v>
      </c>
      <c r="C44">
        <v>14.052086852535876</v>
      </c>
    </row>
    <row r="45" spans="2:6" x14ac:dyDescent="0.3">
      <c r="B45" s="4" t="s">
        <v>11</v>
      </c>
      <c r="C45">
        <v>7.134976962165207</v>
      </c>
    </row>
    <row r="46" spans="2:6" x14ac:dyDescent="0.3">
      <c r="B46" s="4" t="s">
        <v>22</v>
      </c>
      <c r="C46">
        <v>4.3516833975308771</v>
      </c>
    </row>
    <row r="47" spans="2:6" x14ac:dyDescent="0.3">
      <c r="B47" s="4" t="s">
        <v>18</v>
      </c>
      <c r="C47">
        <v>4.9870203598441032</v>
      </c>
    </row>
    <row r="48" spans="2:6" x14ac:dyDescent="0.3">
      <c r="B48" s="4" t="s">
        <v>17</v>
      </c>
      <c r="C48">
        <v>4.7555562350776377</v>
      </c>
    </row>
    <row r="49" spans="2:3" x14ac:dyDescent="0.3">
      <c r="B49" s="4" t="s">
        <v>21</v>
      </c>
      <c r="C49">
        <v>4.6851233224070299</v>
      </c>
    </row>
    <row r="50" spans="2:3" x14ac:dyDescent="0.3">
      <c r="B50" s="4" t="s">
        <v>7</v>
      </c>
      <c r="C50">
        <v>7.9604337109204604</v>
      </c>
    </row>
    <row r="51" spans="2:3" x14ac:dyDescent="0.3">
      <c r="B51" s="4" t="s">
        <v>8</v>
      </c>
      <c r="C51">
        <v>7.2846631915859419</v>
      </c>
    </row>
    <row r="52" spans="2:3" x14ac:dyDescent="0.3">
      <c r="B52" s="4" t="s">
        <v>19</v>
      </c>
      <c r="C52">
        <v>4.860134781975507</v>
      </c>
    </row>
    <row r="53" spans="2:3" x14ac:dyDescent="0.3">
      <c r="B53" s="4" t="s">
        <v>54</v>
      </c>
      <c r="C53">
        <v>18.47009523809524</v>
      </c>
    </row>
    <row r="54" spans="2:3" x14ac:dyDescent="0.3">
      <c r="B54" s="4" t="s">
        <v>13</v>
      </c>
      <c r="C54">
        <v>5.782275519075009</v>
      </c>
    </row>
  </sheetData>
  <sortState ref="A3:T24">
    <sortCondition ref="A3:A24"/>
  </sortState>
  <mergeCells count="16">
    <mergeCell ref="I1:I2"/>
    <mergeCell ref="L1:L2"/>
    <mergeCell ref="M1:M2"/>
    <mergeCell ref="N1:N2"/>
    <mergeCell ref="O1:T1"/>
    <mergeCell ref="O2:P2"/>
    <mergeCell ref="Q2:R2"/>
    <mergeCell ref="S2:T2"/>
    <mergeCell ref="B1:B2"/>
    <mergeCell ref="B26:D26"/>
    <mergeCell ref="H1:H2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2019-06-03T12:17:25Z</dcterms:modified>
</cp:coreProperties>
</file>