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8_{AB8BB0BF-C2BB-44BA-9E2A-788B5F33A511}" xr6:coauthVersionLast="43" xr6:coauthVersionMax="43" xr10:uidLastSave="{00000000-0000-0000-0000-000000000000}"/>
  <bookViews>
    <workbookView xWindow="1050" yWindow="-120" windowWidth="2787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" l="1"/>
  <c r="H23" i="1"/>
  <c r="D23" i="1"/>
  <c r="I23" i="1"/>
  <c r="I32" i="1" l="1"/>
  <c r="K32" i="1" s="1"/>
  <c r="H30" i="1"/>
  <c r="N32" i="1" l="1"/>
  <c r="O32" i="1" l="1"/>
  <c r="F10" i="1"/>
  <c r="F4" i="1"/>
  <c r="F3" i="1"/>
  <c r="F16" i="1"/>
  <c r="F17" i="1"/>
  <c r="F19" i="1"/>
  <c r="F20" i="1"/>
  <c r="F11" i="1"/>
  <c r="F5" i="1"/>
  <c r="F22" i="1"/>
  <c r="F8" i="1"/>
  <c r="F6" i="1"/>
  <c r="F7" i="1"/>
  <c r="F14" i="1"/>
  <c r="F13" i="1"/>
  <c r="F18" i="1"/>
  <c r="F21" i="1"/>
  <c r="F15" i="1"/>
  <c r="F12" i="1"/>
  <c r="F9" i="1"/>
  <c r="F2" i="1"/>
  <c r="S32" i="1" l="1"/>
  <c r="T32" i="1" s="1"/>
  <c r="Q32" i="1"/>
  <c r="R32" i="1" s="1"/>
  <c r="U32" i="1"/>
  <c r="V32" i="1" s="1"/>
  <c r="T10" i="1"/>
  <c r="R4" i="1"/>
  <c r="R3" i="1"/>
  <c r="R16" i="1"/>
  <c r="R17" i="1"/>
  <c r="R19" i="1"/>
  <c r="R10" i="1"/>
  <c r="H10" i="1" l="1"/>
  <c r="H4" i="1"/>
  <c r="H3" i="1"/>
  <c r="H16" i="1"/>
  <c r="H17" i="1"/>
  <c r="H19" i="1"/>
  <c r="H20" i="1"/>
  <c r="H11" i="1"/>
  <c r="H5" i="1"/>
  <c r="H22" i="1"/>
  <c r="H8" i="1"/>
  <c r="H6" i="1"/>
  <c r="H7" i="1"/>
  <c r="H14" i="1"/>
  <c r="H13" i="1"/>
  <c r="H18" i="1"/>
  <c r="H21" i="1"/>
  <c r="H15" i="1"/>
  <c r="H12" i="1"/>
  <c r="H9" i="1"/>
  <c r="H2" i="1"/>
  <c r="D10" i="1" l="1"/>
  <c r="D4" i="1"/>
  <c r="D3" i="1"/>
  <c r="D16" i="1"/>
  <c r="D17" i="1"/>
  <c r="D19" i="1"/>
  <c r="D20" i="1"/>
  <c r="D11" i="1"/>
  <c r="D5" i="1"/>
  <c r="D22" i="1"/>
  <c r="D8" i="1"/>
  <c r="D6" i="1"/>
  <c r="D7" i="1"/>
  <c r="D14" i="1"/>
  <c r="D13" i="1"/>
  <c r="D18" i="1"/>
  <c r="D21" i="1"/>
  <c r="D15" i="1"/>
  <c r="D12" i="1"/>
  <c r="D9" i="1"/>
  <c r="D2" i="1"/>
  <c r="I18" i="1" l="1"/>
  <c r="K18" i="1" s="1"/>
  <c r="I16" i="1"/>
  <c r="K16" i="1" s="1"/>
  <c r="I9" i="1"/>
  <c r="K9" i="1" s="1"/>
  <c r="I6" i="1"/>
  <c r="K6" i="1" s="1"/>
  <c r="I11" i="1"/>
  <c r="K11" i="1" s="1"/>
  <c r="I12" i="1"/>
  <c r="K12" i="1" s="1"/>
  <c r="I13" i="1"/>
  <c r="K13" i="1" s="1"/>
  <c r="I8" i="1"/>
  <c r="K8" i="1" s="1"/>
  <c r="I20" i="1"/>
  <c r="K20" i="1" s="1"/>
  <c r="I3" i="1"/>
  <c r="K3" i="1" s="1"/>
  <c r="I15" i="1"/>
  <c r="K15" i="1" s="1"/>
  <c r="I14" i="1"/>
  <c r="K14" i="1" s="1"/>
  <c r="I22" i="1"/>
  <c r="K22" i="1" s="1"/>
  <c r="I19" i="1"/>
  <c r="K19" i="1" s="1"/>
  <c r="I4" i="1"/>
  <c r="K4" i="1" s="1"/>
  <c r="I2" i="1"/>
  <c r="I21" i="1"/>
  <c r="K21" i="1" s="1"/>
  <c r="I7" i="1"/>
  <c r="K7" i="1" s="1"/>
  <c r="I5" i="1"/>
  <c r="K5" i="1" s="1"/>
  <c r="I17" i="1"/>
  <c r="K17" i="1" s="1"/>
  <c r="I10" i="1"/>
  <c r="K10" i="1" s="1"/>
  <c r="K2" i="1" l="1"/>
  <c r="N9" i="1"/>
  <c r="O9" i="1" s="1"/>
  <c r="U9" i="1" s="1"/>
  <c r="V9" i="1" s="1"/>
  <c r="N2" i="1"/>
  <c r="C28" i="1"/>
  <c r="D28" i="1" s="1"/>
  <c r="N6" i="1"/>
  <c r="O6" i="1" s="1"/>
  <c r="N15" i="1"/>
  <c r="O15" i="1" s="1"/>
  <c r="N19" i="1"/>
  <c r="O19" i="1" s="1"/>
  <c r="U19" i="1" s="1"/>
  <c r="V19" i="1" s="1"/>
  <c r="N12" i="1"/>
  <c r="O12" i="1" s="1"/>
  <c r="N16" i="1"/>
  <c r="O16" i="1" s="1"/>
  <c r="N17" i="1"/>
  <c r="O17" i="1" s="1"/>
  <c r="N14" i="1"/>
  <c r="O14" i="1" s="1"/>
  <c r="N8" i="1"/>
  <c r="O8" i="1" s="1"/>
  <c r="C29" i="1"/>
  <c r="D29" i="1" s="1"/>
  <c r="N5" i="1"/>
  <c r="O5" i="1" s="1"/>
  <c r="N4" i="1"/>
  <c r="O4" i="1" s="1"/>
  <c r="N13" i="1"/>
  <c r="O13" i="1" s="1"/>
  <c r="N7" i="1"/>
  <c r="O7" i="1" s="1"/>
  <c r="N3" i="1"/>
  <c r="O3" i="1" s="1"/>
  <c r="N10" i="1"/>
  <c r="O10" i="1" s="1"/>
  <c r="U10" i="1" s="1"/>
  <c r="V10" i="1" s="1"/>
  <c r="N21" i="1"/>
  <c r="O21" i="1" s="1"/>
  <c r="N22" i="1"/>
  <c r="O22" i="1" s="1"/>
  <c r="N20" i="1"/>
  <c r="O20" i="1" s="1"/>
  <c r="N11" i="1"/>
  <c r="O11" i="1" s="1"/>
  <c r="N18" i="1"/>
  <c r="O18" i="1" s="1"/>
  <c r="S9" i="1" l="1"/>
  <c r="T9" i="1" s="1"/>
  <c r="Q9" i="1"/>
  <c r="R9" i="1" s="1"/>
  <c r="U6" i="1"/>
  <c r="V6" i="1" s="1"/>
  <c r="Q6" i="1"/>
  <c r="R6" i="1" s="1"/>
  <c r="S6" i="1"/>
  <c r="T6" i="1" s="1"/>
  <c r="U14" i="1"/>
  <c r="V14" i="1" s="1"/>
  <c r="S14" i="1"/>
  <c r="T14" i="1" s="1"/>
  <c r="S11" i="1"/>
  <c r="T11" i="1" s="1"/>
  <c r="Q11" i="1"/>
  <c r="R11" i="1" s="1"/>
  <c r="Q22" i="1"/>
  <c r="R22" i="1" s="1"/>
  <c r="U22" i="1"/>
  <c r="V22" i="1" s="1"/>
  <c r="U16" i="1"/>
  <c r="V16" i="1" s="1"/>
  <c r="S16" i="1"/>
  <c r="T16" i="1" s="1"/>
  <c r="O2" i="1"/>
  <c r="O23" i="1" s="1"/>
  <c r="Q23" i="1" s="1"/>
  <c r="R23" i="1" s="1"/>
  <c r="Q21" i="1"/>
  <c r="R21" i="1" s="1"/>
  <c r="S21" i="1"/>
  <c r="T21" i="1" s="1"/>
  <c r="U21" i="1"/>
  <c r="V21" i="1" s="1"/>
  <c r="U5" i="1"/>
  <c r="V5" i="1" s="1"/>
  <c r="Q5" i="1"/>
  <c r="R5" i="1" s="1"/>
  <c r="S5" i="1"/>
  <c r="T5" i="1" s="1"/>
  <c r="S20" i="1"/>
  <c r="T20" i="1" s="1"/>
  <c r="Q20" i="1"/>
  <c r="R20" i="1" s="1"/>
  <c r="U20" i="1"/>
  <c r="V20" i="1" s="1"/>
  <c r="Q7" i="1"/>
  <c r="R7" i="1" s="1"/>
  <c r="S7" i="1"/>
  <c r="T7" i="1" s="1"/>
  <c r="U7" i="1"/>
  <c r="V7" i="1" s="1"/>
  <c r="U17" i="1"/>
  <c r="V17" i="1" s="1"/>
  <c r="S17" i="1"/>
  <c r="T17" i="1" s="1"/>
  <c r="U3" i="1"/>
  <c r="V3" i="1" s="1"/>
  <c r="S3" i="1"/>
  <c r="T3" i="1" s="1"/>
  <c r="S12" i="1"/>
  <c r="T12" i="1" s="1"/>
  <c r="U12" i="1"/>
  <c r="V12" i="1" s="1"/>
  <c r="Q12" i="1"/>
  <c r="R12" i="1" s="1"/>
  <c r="S18" i="1"/>
  <c r="T18" i="1" s="1"/>
  <c r="U18" i="1"/>
  <c r="V18" i="1" s="1"/>
  <c r="Q18" i="1"/>
  <c r="R18" i="1" s="1"/>
  <c r="U13" i="1"/>
  <c r="V13" i="1" s="1"/>
  <c r="Q13" i="1"/>
  <c r="R13" i="1" s="1"/>
  <c r="S13" i="1"/>
  <c r="T13" i="1" s="1"/>
  <c r="Q8" i="1"/>
  <c r="R8" i="1" s="1"/>
  <c r="U8" i="1"/>
  <c r="V8" i="1" s="1"/>
  <c r="S8" i="1"/>
  <c r="T8" i="1" s="1"/>
  <c r="S4" i="1"/>
  <c r="T4" i="1" s="1"/>
  <c r="U4" i="1"/>
  <c r="V4" i="1" s="1"/>
  <c r="U15" i="1"/>
  <c r="V15" i="1" s="1"/>
  <c r="Q15" i="1"/>
  <c r="R15" i="1" s="1"/>
  <c r="S15" i="1"/>
  <c r="T15" i="1" s="1"/>
  <c r="D27" i="1"/>
  <c r="U11" i="1"/>
  <c r="V11" i="1" s="1"/>
  <c r="Q14" i="1"/>
  <c r="R14" i="1" s="1"/>
  <c r="S19" i="1"/>
  <c r="T19" i="1" s="1"/>
  <c r="S22" i="1"/>
  <c r="T22" i="1" s="1"/>
  <c r="H31" i="1"/>
  <c r="I31" i="1" s="1"/>
  <c r="N23" i="1"/>
  <c r="S23" i="1" l="1"/>
  <c r="T23" i="1" s="1"/>
  <c r="U23" i="1"/>
  <c r="V23" i="1" s="1"/>
  <c r="K23" i="1"/>
</calcChain>
</file>

<file path=xl/sharedStrings.xml><?xml version="1.0" encoding="utf-8"?>
<sst xmlns="http://schemas.openxmlformats.org/spreadsheetml/2006/main" count="95" uniqueCount="55">
  <si>
    <t>深圳</t>
    <phoneticPr fontId="1" type="noConversion"/>
  </si>
  <si>
    <t>广州</t>
    <phoneticPr fontId="1" type="noConversion"/>
  </si>
  <si>
    <t>东莞</t>
    <phoneticPr fontId="1" type="noConversion"/>
  </si>
  <si>
    <t>佛山</t>
    <phoneticPr fontId="1" type="noConversion"/>
  </si>
  <si>
    <t>湛江</t>
    <phoneticPr fontId="1" type="noConversion"/>
  </si>
  <si>
    <t>茂名</t>
    <phoneticPr fontId="1" type="noConversion"/>
  </si>
  <si>
    <t>揭阳</t>
    <phoneticPr fontId="1" type="noConversion"/>
  </si>
  <si>
    <t>汕头</t>
    <phoneticPr fontId="1" type="noConversion"/>
  </si>
  <si>
    <t>惠州</t>
    <phoneticPr fontId="1" type="noConversion"/>
  </si>
  <si>
    <t>江门</t>
    <phoneticPr fontId="1" type="noConversion"/>
  </si>
  <si>
    <t>梅州</t>
    <phoneticPr fontId="1" type="noConversion"/>
  </si>
  <si>
    <t>肇庆</t>
    <phoneticPr fontId="1" type="noConversion"/>
  </si>
  <si>
    <t>清远</t>
    <phoneticPr fontId="1" type="noConversion"/>
  </si>
  <si>
    <t>中山</t>
    <phoneticPr fontId="1" type="noConversion"/>
  </si>
  <si>
    <t>河源</t>
    <phoneticPr fontId="1" type="noConversion"/>
  </si>
  <si>
    <t>韶关</t>
    <phoneticPr fontId="1" type="noConversion"/>
  </si>
  <si>
    <t>汕尾</t>
    <phoneticPr fontId="1" type="noConversion"/>
  </si>
  <si>
    <t>潮州</t>
    <phoneticPr fontId="1" type="noConversion"/>
  </si>
  <si>
    <t>阳江</t>
    <phoneticPr fontId="1" type="noConversion"/>
  </si>
  <si>
    <t>云浮</t>
    <phoneticPr fontId="1" type="noConversion"/>
  </si>
  <si>
    <t>珠海</t>
    <phoneticPr fontId="1" type="noConversion"/>
  </si>
  <si>
    <t>总需求（Tb/s）</t>
    <phoneticPr fontId="1" type="noConversion"/>
  </si>
  <si>
    <t>需要线路</t>
    <phoneticPr fontId="1" type="noConversion"/>
  </si>
  <si>
    <t>3级</t>
    <phoneticPr fontId="1" type="noConversion"/>
  </si>
  <si>
    <t>2级</t>
    <phoneticPr fontId="1" type="noConversion"/>
  </si>
  <si>
    <t>总需求（Gb/s）</t>
    <phoneticPr fontId="1" type="noConversion"/>
  </si>
  <si>
    <t>使用各级线路所需光纤数及相对光纤成本</t>
    <phoneticPr fontId="1" type="noConversion"/>
  </si>
  <si>
    <t>光纤数</t>
    <phoneticPr fontId="1" type="noConversion"/>
  </si>
  <si>
    <t>相对成本</t>
    <phoneticPr fontId="1" type="noConversion"/>
  </si>
  <si>
    <t>1级</t>
  </si>
  <si>
    <t>1级</t>
    <phoneticPr fontId="1" type="noConversion"/>
  </si>
  <si>
    <t>清远韶关</t>
    <phoneticPr fontId="1" type="noConversion"/>
  </si>
  <si>
    <t>肇庆云浮</t>
    <phoneticPr fontId="1" type="noConversion"/>
  </si>
  <si>
    <t>总分</t>
    <phoneticPr fontId="1" type="noConversion"/>
  </si>
  <si>
    <t>总需求T</t>
    <phoneticPr fontId="1" type="noConversion"/>
  </si>
  <si>
    <t>目标</t>
    <phoneticPr fontId="1" type="noConversion"/>
  </si>
  <si>
    <t>比值</t>
    <phoneticPr fontId="1" type="noConversion"/>
  </si>
  <si>
    <t>总得分</t>
    <phoneticPr fontId="1" type="noConversion"/>
  </si>
  <si>
    <t>总需求（Tb/s）</t>
    <phoneticPr fontId="1" type="noConversion"/>
  </si>
  <si>
    <t>需求</t>
    <phoneticPr fontId="1" type="noConversion"/>
  </si>
  <si>
    <t>修正后数据</t>
    <phoneticPr fontId="1" type="noConversion"/>
  </si>
  <si>
    <t>潮汕地区</t>
    <phoneticPr fontId="1" type="noConversion"/>
  </si>
  <si>
    <t>-</t>
  </si>
  <si>
    <t>-</t>
    <phoneticPr fontId="1" type="noConversion"/>
  </si>
  <si>
    <t>数据需求量</t>
    <phoneticPr fontId="1" type="noConversion"/>
  </si>
  <si>
    <t>总和</t>
    <phoneticPr fontId="1" type="noConversion"/>
  </si>
  <si>
    <t>潮汕三市</t>
    <phoneticPr fontId="1" type="noConversion"/>
  </si>
  <si>
    <t>C_k</t>
    <phoneticPr fontId="1" type="noConversion"/>
  </si>
  <si>
    <t>Y_k</t>
    <phoneticPr fontId="1" type="noConversion"/>
  </si>
  <si>
    <t>x_{k1}</t>
    <phoneticPr fontId="1" type="noConversion"/>
  </si>
  <si>
    <t>I_k</t>
    <phoneticPr fontId="1" type="noConversion"/>
  </si>
  <si>
    <t>x_{k2}</t>
    <phoneticPr fontId="1" type="noConversion"/>
  </si>
  <si>
    <t>P_k</t>
    <phoneticPr fontId="1" type="noConversion"/>
  </si>
  <si>
    <t>x_{k3}</t>
    <phoneticPr fontId="1" type="noConversion"/>
  </si>
  <si>
    <t>x_k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</si>
</sst>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0">
    <xf numFmtId="0" fontId="0" fillId="0" borderId="0" xfId="0"/>
    <xf numFmtId="0" fontId="6" fillId="0" borderId="0" xfId="0" applyFont="1" applyFill="1" applyAlignment="1">
      <alignment horizontal="center"/>
    </xf>
    <xf numFmtId="0" fontId="6" fillId="0" borderId="0" xfId="3" applyFont="1" applyFill="1" applyAlignment="1">
      <alignment horizontal="center"/>
    </xf>
    <xf numFmtId="0" fontId="6" fillId="0" borderId="0" xfId="2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zoomScaleNormal="100" workbookViewId="0">
      <selection activeCell="K12" sqref="K12"/>
    </sheetView>
  </sheetViews>
  <sheetFormatPr defaultRowHeight="14.25" x14ac:dyDescent="0.2"/>
  <cols>
    <col min="1" max="1" width="9" style="7"/>
    <col min="2" max="2" width="9" style="1"/>
    <col min="3" max="3" width="9" style="7" customWidth="1"/>
    <col min="4" max="4" width="9" style="7"/>
    <col min="5" max="5" width="9" style="1" customWidth="1"/>
    <col min="6" max="7" width="9" style="7" customWidth="1"/>
    <col min="8" max="8" width="9" style="1"/>
    <col min="9" max="11" width="9" style="7"/>
    <col min="14" max="14" width="12.625" style="7" customWidth="1"/>
    <col min="15" max="15" width="13" style="1" customWidth="1"/>
    <col min="16" max="19" width="9" style="1"/>
    <col min="20" max="16384" width="9" style="7"/>
  </cols>
  <sheetData>
    <row r="1" spans="1:22" ht="14.25" customHeight="1" x14ac:dyDescent="0.2">
      <c r="A1" s="7">
        <v>1</v>
      </c>
      <c r="B1" s="5" t="s">
        <v>47</v>
      </c>
      <c r="C1" s="6" t="s">
        <v>48</v>
      </c>
      <c r="D1" s="5" t="s">
        <v>49</v>
      </c>
      <c r="E1" s="6" t="s">
        <v>50</v>
      </c>
      <c r="F1" s="5" t="s">
        <v>51</v>
      </c>
      <c r="G1" s="5" t="s">
        <v>52</v>
      </c>
      <c r="H1" s="5" t="s">
        <v>53</v>
      </c>
      <c r="I1" s="5" t="s">
        <v>54</v>
      </c>
      <c r="J1" s="9" t="s">
        <v>44</v>
      </c>
      <c r="K1" s="9" t="s">
        <v>44</v>
      </c>
      <c r="N1" s="5" t="s">
        <v>21</v>
      </c>
      <c r="O1" s="5" t="s">
        <v>25</v>
      </c>
      <c r="P1" s="5" t="s">
        <v>22</v>
      </c>
      <c r="Q1" s="8" t="s">
        <v>26</v>
      </c>
      <c r="R1" s="8"/>
      <c r="S1" s="8"/>
      <c r="T1" s="8"/>
      <c r="U1" s="8"/>
      <c r="V1" s="8"/>
    </row>
    <row r="2" spans="1:22" x14ac:dyDescent="0.2">
      <c r="A2" s="7">
        <v>2</v>
      </c>
      <c r="B2" s="1" t="s">
        <v>1</v>
      </c>
      <c r="C2" s="1">
        <v>34.4</v>
      </c>
      <c r="D2" s="1">
        <f t="shared" ref="D2:D18" si="0">100*34.4/C2</f>
        <v>100</v>
      </c>
      <c r="E2" s="1">
        <v>5.5355999999999996</v>
      </c>
      <c r="F2" s="1">
        <f t="shared" ref="F2:F18" si="1">100*LN(E2)/LN(5.5356)</f>
        <v>100</v>
      </c>
      <c r="G2" s="1">
        <v>1490.44</v>
      </c>
      <c r="H2" s="1">
        <f t="shared" ref="H2:H18" si="2">G2/14.9044</f>
        <v>100</v>
      </c>
      <c r="I2" s="1">
        <f t="shared" ref="I2:I18" si="3">D2*0.0725+F2*0.2276+H2*0.6999</f>
        <v>100</v>
      </c>
      <c r="J2" s="1">
        <v>15.238095238095237</v>
      </c>
      <c r="K2" s="1">
        <f>I2/6.5625</f>
        <v>15.238095238095237</v>
      </c>
      <c r="N2" s="1">
        <f>0.058356310288995*I2</f>
        <v>5.8356310288994999</v>
      </c>
      <c r="O2" s="1">
        <f t="shared" ref="O2:O18" si="4">ROUND(N2*10,0)*100</f>
        <v>5800</v>
      </c>
      <c r="Q2" s="1" t="s">
        <v>27</v>
      </c>
      <c r="R2" s="1" t="s">
        <v>28</v>
      </c>
      <c r="S2" s="1" t="s">
        <v>27</v>
      </c>
      <c r="T2" s="1" t="s">
        <v>28</v>
      </c>
      <c r="U2" s="1" t="s">
        <v>27</v>
      </c>
      <c r="V2" s="1" t="s">
        <v>28</v>
      </c>
    </row>
    <row r="3" spans="1:22" x14ac:dyDescent="0.2">
      <c r="A3" s="7">
        <v>3</v>
      </c>
      <c r="B3" s="2" t="s">
        <v>3</v>
      </c>
      <c r="C3" s="2">
        <v>34.4</v>
      </c>
      <c r="D3" s="2">
        <f t="shared" si="0"/>
        <v>100</v>
      </c>
      <c r="E3" s="1">
        <v>4.9630000000000001</v>
      </c>
      <c r="F3" s="1">
        <f t="shared" si="1"/>
        <v>93.619122999690859</v>
      </c>
      <c r="G3" s="2">
        <v>790.57</v>
      </c>
      <c r="H3" s="2">
        <f t="shared" si="2"/>
        <v>53.042725638066614</v>
      </c>
      <c r="I3" s="2">
        <f t="shared" si="3"/>
        <v>65.682316068812455</v>
      </c>
      <c r="J3" s="1">
        <v>10.008733877152373</v>
      </c>
      <c r="K3" s="1">
        <f t="shared" ref="K3:K18" si="5">I3/6.5625</f>
        <v>10.008733877152373</v>
      </c>
      <c r="N3" s="1">
        <f>0.058356310288995*I3</f>
        <v>3.832977617011462</v>
      </c>
      <c r="O3" s="2">
        <f t="shared" si="4"/>
        <v>3800</v>
      </c>
      <c r="P3" s="2" t="s">
        <v>24</v>
      </c>
      <c r="Q3" s="2">
        <v>-1</v>
      </c>
      <c r="R3" s="1">
        <f t="shared" ref="R3:R18" si="6">Q3</f>
        <v>-1</v>
      </c>
      <c r="S3" s="2">
        <f t="shared" ref="S3:S9" si="7">ROUNDUP(O3/600,0)</f>
        <v>7</v>
      </c>
      <c r="T3" s="7">
        <f t="shared" ref="T3:T9" si="8">S3*1.25</f>
        <v>8.75</v>
      </c>
      <c r="U3" s="2">
        <f t="shared" ref="U3:U18" si="9">ROUNDUP(O3/800,0)</f>
        <v>5</v>
      </c>
      <c r="V3" s="7">
        <f t="shared" ref="V3:V18" si="10">U3*1.5</f>
        <v>7.5</v>
      </c>
    </row>
    <row r="4" spans="1:22" x14ac:dyDescent="0.2">
      <c r="A4" s="7">
        <v>4</v>
      </c>
      <c r="B4" s="2" t="s">
        <v>2</v>
      </c>
      <c r="C4" s="2">
        <v>30.6</v>
      </c>
      <c r="D4" s="2">
        <f t="shared" si="0"/>
        <v>112.41830065359477</v>
      </c>
      <c r="E4" s="1">
        <v>4.9330999999999996</v>
      </c>
      <c r="F4" s="1">
        <f t="shared" si="1"/>
        <v>93.265990516310183</v>
      </c>
      <c r="G4" s="2">
        <v>839.22</v>
      </c>
      <c r="H4" s="2">
        <f t="shared" si="2"/>
        <v>56.306862403048761</v>
      </c>
      <c r="I4" s="2">
        <f t="shared" si="3"/>
        <v>68.786839234791643</v>
      </c>
      <c r="J4" s="1">
        <v>10.481804073873013</v>
      </c>
      <c r="K4" s="1">
        <f t="shared" si="5"/>
        <v>10.481804073873013</v>
      </c>
      <c r="N4" s="1">
        <f>0.058356310288995*I4</f>
        <v>4.0141461341847169</v>
      </c>
      <c r="O4" s="2">
        <f t="shared" si="4"/>
        <v>4000</v>
      </c>
      <c r="P4" s="2" t="s">
        <v>24</v>
      </c>
      <c r="Q4" s="2">
        <v>-1</v>
      </c>
      <c r="R4" s="1">
        <f t="shared" si="6"/>
        <v>-1</v>
      </c>
      <c r="S4" s="2">
        <f t="shared" si="7"/>
        <v>7</v>
      </c>
      <c r="T4" s="7">
        <f t="shared" si="8"/>
        <v>8.75</v>
      </c>
      <c r="U4" s="2">
        <f t="shared" si="9"/>
        <v>5</v>
      </c>
      <c r="V4" s="7">
        <f t="shared" si="10"/>
        <v>7.5</v>
      </c>
    </row>
    <row r="5" spans="1:22" x14ac:dyDescent="0.2">
      <c r="A5" s="7">
        <v>5</v>
      </c>
      <c r="B5" s="3" t="s">
        <v>9</v>
      </c>
      <c r="C5" s="3">
        <v>34.5</v>
      </c>
      <c r="D5" s="3">
        <f t="shared" si="0"/>
        <v>99.710144927536234</v>
      </c>
      <c r="E5" s="1">
        <v>2.9546999999999999</v>
      </c>
      <c r="F5" s="1">
        <f t="shared" si="1"/>
        <v>63.312128758726843</v>
      </c>
      <c r="G5" s="3">
        <v>459.82</v>
      </c>
      <c r="H5" s="3">
        <f t="shared" si="2"/>
        <v>30.851292235849815</v>
      </c>
      <c r="I5" s="3">
        <f t="shared" si="3"/>
        <v>43.231645448603892</v>
      </c>
      <c r="J5" s="1">
        <v>6.5876793064539267</v>
      </c>
      <c r="K5" s="1">
        <f t="shared" si="5"/>
        <v>6.5876793064539267</v>
      </c>
      <c r="N5" s="1">
        <f>0.058356310288995*I5</f>
        <v>2.5228393161025475</v>
      </c>
      <c r="O5" s="3">
        <f t="shared" si="4"/>
        <v>2500</v>
      </c>
      <c r="P5" s="3" t="s">
        <v>29</v>
      </c>
      <c r="Q5" s="3">
        <f>ROUNDUP(O5/400,0)</f>
        <v>7</v>
      </c>
      <c r="R5" s="1">
        <f t="shared" si="6"/>
        <v>7</v>
      </c>
      <c r="S5" s="3">
        <f t="shared" si="7"/>
        <v>5</v>
      </c>
      <c r="T5" s="7">
        <f t="shared" si="8"/>
        <v>6.25</v>
      </c>
      <c r="U5" s="3">
        <f t="shared" si="9"/>
        <v>4</v>
      </c>
      <c r="V5" s="7">
        <f t="shared" si="10"/>
        <v>6</v>
      </c>
    </row>
    <row r="6" spans="1:22" x14ac:dyDescent="0.2">
      <c r="A6" s="7">
        <v>6</v>
      </c>
      <c r="B6" s="3" t="s">
        <v>12</v>
      </c>
      <c r="C6" s="3">
        <v>34.5</v>
      </c>
      <c r="D6" s="3">
        <f t="shared" si="0"/>
        <v>99.710144927536234</v>
      </c>
      <c r="E6" s="1">
        <v>2.2368999999999999</v>
      </c>
      <c r="F6" s="1">
        <f t="shared" si="1"/>
        <v>47.048328480415442</v>
      </c>
      <c r="G6" s="3">
        <v>387.4</v>
      </c>
      <c r="H6" s="3">
        <f t="shared" si="2"/>
        <v>25.992324414266925</v>
      </c>
      <c r="I6" s="3">
        <f t="shared" si="3"/>
        <v>36.12921292693435</v>
      </c>
      <c r="J6" s="1">
        <v>5.5054038745804723</v>
      </c>
      <c r="K6" s="1">
        <f t="shared" si="5"/>
        <v>5.5054038745804723</v>
      </c>
      <c r="N6" s="1">
        <f>0.058356310288995*I6</f>
        <v>2.1083675600613505</v>
      </c>
      <c r="O6" s="3">
        <f t="shared" si="4"/>
        <v>2100</v>
      </c>
      <c r="P6" s="3" t="s">
        <v>29</v>
      </c>
      <c r="Q6" s="3">
        <f>ROUNDUP(O6/400,0)</f>
        <v>6</v>
      </c>
      <c r="R6" s="1">
        <f t="shared" si="6"/>
        <v>6</v>
      </c>
      <c r="S6" s="3">
        <f t="shared" si="7"/>
        <v>4</v>
      </c>
      <c r="T6" s="7">
        <f t="shared" si="8"/>
        <v>5</v>
      </c>
      <c r="U6" s="3">
        <f t="shared" si="9"/>
        <v>3</v>
      </c>
      <c r="V6" s="7">
        <f t="shared" si="10"/>
        <v>4.5</v>
      </c>
    </row>
    <row r="7" spans="1:22" x14ac:dyDescent="0.2">
      <c r="A7" s="7">
        <v>7</v>
      </c>
      <c r="B7" s="3" t="s">
        <v>13</v>
      </c>
      <c r="C7" s="3">
        <v>33.5</v>
      </c>
      <c r="D7" s="3">
        <f t="shared" si="0"/>
        <v>102.68656716417911</v>
      </c>
      <c r="E7" s="1">
        <v>4.6864999999999997</v>
      </c>
      <c r="F7" s="1">
        <f t="shared" si="1"/>
        <v>90.269171930558173</v>
      </c>
      <c r="G7" s="3">
        <v>331</v>
      </c>
      <c r="H7" s="3">
        <f t="shared" si="2"/>
        <v>22.208206972437669</v>
      </c>
      <c r="I7" s="3">
        <f t="shared" si="3"/>
        <v>43.533563710807151</v>
      </c>
      <c r="J7" s="1">
        <v>6.6336858987896612</v>
      </c>
      <c r="K7" s="1">
        <f t="shared" si="5"/>
        <v>6.6336858987896612</v>
      </c>
      <c r="N7" s="1">
        <f>0.058356310288995*I7</f>
        <v>2.5404581518935947</v>
      </c>
      <c r="O7" s="3">
        <f t="shared" si="4"/>
        <v>2500</v>
      </c>
      <c r="P7" s="3" t="s">
        <v>29</v>
      </c>
      <c r="Q7" s="3">
        <f>ROUNDUP(O7/400,0)</f>
        <v>7</v>
      </c>
      <c r="R7" s="1">
        <f t="shared" si="6"/>
        <v>7</v>
      </c>
      <c r="S7" s="3">
        <f t="shared" si="7"/>
        <v>5</v>
      </c>
      <c r="T7" s="7">
        <f t="shared" si="8"/>
        <v>6.25</v>
      </c>
      <c r="U7" s="3">
        <f t="shared" si="9"/>
        <v>4</v>
      </c>
      <c r="V7" s="7">
        <f t="shared" si="10"/>
        <v>6</v>
      </c>
    </row>
    <row r="8" spans="1:22" x14ac:dyDescent="0.2">
      <c r="A8" s="7">
        <v>8</v>
      </c>
      <c r="B8" s="3" t="s">
        <v>11</v>
      </c>
      <c r="C8" s="3">
        <v>31.7</v>
      </c>
      <c r="D8" s="3">
        <f t="shared" si="0"/>
        <v>108.51735015772871</v>
      </c>
      <c r="E8" s="1">
        <v>2.4070999999999998</v>
      </c>
      <c r="F8" s="1">
        <f t="shared" si="1"/>
        <v>51.333726230754039</v>
      </c>
      <c r="G8" s="3">
        <v>415.17</v>
      </c>
      <c r="H8" s="3">
        <f t="shared" si="2"/>
        <v>27.855532594401652</v>
      </c>
      <c r="I8" s="3">
        <f t="shared" si="3"/>
        <v>39.04715123937666</v>
      </c>
      <c r="J8" s="1">
        <v>5.9500420936193006</v>
      </c>
      <c r="K8" s="1">
        <f t="shared" si="5"/>
        <v>5.9500420936193006</v>
      </c>
      <c r="N8" s="1">
        <f>0.058356310288995*I8</f>
        <v>2.2786476736263803</v>
      </c>
      <c r="O8" s="3">
        <f t="shared" si="4"/>
        <v>2300</v>
      </c>
      <c r="P8" s="3" t="s">
        <v>29</v>
      </c>
      <c r="Q8" s="3">
        <f>ROUNDUP(O8/400,0)</f>
        <v>6</v>
      </c>
      <c r="R8" s="1">
        <f t="shared" si="6"/>
        <v>6</v>
      </c>
      <c r="S8" s="3">
        <f t="shared" si="7"/>
        <v>4</v>
      </c>
      <c r="T8" s="7">
        <f t="shared" si="8"/>
        <v>5</v>
      </c>
      <c r="U8" s="3">
        <f t="shared" si="9"/>
        <v>3</v>
      </c>
      <c r="V8" s="7">
        <f t="shared" si="10"/>
        <v>4.5</v>
      </c>
    </row>
    <row r="9" spans="1:22" x14ac:dyDescent="0.2">
      <c r="A9" s="7">
        <v>9</v>
      </c>
      <c r="B9" s="3" t="s">
        <v>20</v>
      </c>
      <c r="C9" s="3">
        <v>33.4</v>
      </c>
      <c r="D9" s="3">
        <f t="shared" si="0"/>
        <v>102.99401197604791</v>
      </c>
      <c r="E9" s="1">
        <v>4.8106999999999998</v>
      </c>
      <c r="F9" s="1">
        <f t="shared" si="1"/>
        <v>91.797723184695442</v>
      </c>
      <c r="G9" s="3">
        <v>189.11</v>
      </c>
      <c r="H9" s="3">
        <f t="shared" si="2"/>
        <v>12.688199457878211</v>
      </c>
      <c r="I9" s="3">
        <f t="shared" si="3"/>
        <v>37.240698465669112</v>
      </c>
      <c r="J9" s="1">
        <v>5.6747730995305314</v>
      </c>
      <c r="K9" s="1">
        <f t="shared" si="5"/>
        <v>5.6747730995305314</v>
      </c>
      <c r="N9" s="1">
        <f>0.058356310288995*I9</f>
        <v>2.1732297550414867</v>
      </c>
      <c r="O9" s="3">
        <f t="shared" si="4"/>
        <v>2200</v>
      </c>
      <c r="P9" s="3" t="s">
        <v>29</v>
      </c>
      <c r="Q9" s="3">
        <f>ROUNDUP(O9/400,0)</f>
        <v>6</v>
      </c>
      <c r="R9" s="1">
        <f t="shared" si="6"/>
        <v>6</v>
      </c>
      <c r="S9" s="3">
        <f t="shared" si="7"/>
        <v>4</v>
      </c>
      <c r="T9" s="7">
        <f t="shared" si="8"/>
        <v>5</v>
      </c>
      <c r="U9" s="3">
        <f t="shared" si="9"/>
        <v>3</v>
      </c>
      <c r="V9" s="7">
        <f t="shared" si="10"/>
        <v>4.5</v>
      </c>
    </row>
    <row r="10" spans="1:22" x14ac:dyDescent="0.2">
      <c r="A10" s="7">
        <v>10</v>
      </c>
      <c r="B10" s="4" t="s">
        <v>0</v>
      </c>
      <c r="C10" s="4">
        <v>32.1</v>
      </c>
      <c r="D10" s="4">
        <f t="shared" si="0"/>
        <v>107.16510903426791</v>
      </c>
      <c r="E10" s="1">
        <v>5.7542999999999997</v>
      </c>
      <c r="F10" s="1">
        <f t="shared" si="1"/>
        <v>102.26434320469266</v>
      </c>
      <c r="G10" s="4">
        <v>1302.6600000000001</v>
      </c>
      <c r="H10" s="4">
        <f t="shared" si="2"/>
        <v>87.401035935696839</v>
      </c>
      <c r="I10" s="4">
        <f t="shared" si="3"/>
        <v>92.216819969766689</v>
      </c>
      <c r="J10" s="1">
        <v>14.052086852535876</v>
      </c>
      <c r="K10" s="1">
        <f t="shared" si="5"/>
        <v>14.052086852535876</v>
      </c>
      <c r="N10" s="1">
        <f>0.058356310288995*I10</f>
        <v>5.3814333600200959</v>
      </c>
      <c r="O10" s="4">
        <f t="shared" si="4"/>
        <v>5400</v>
      </c>
      <c r="P10" s="4" t="s">
        <v>23</v>
      </c>
      <c r="Q10" s="4">
        <v>-1</v>
      </c>
      <c r="R10" s="1">
        <f t="shared" si="6"/>
        <v>-1</v>
      </c>
      <c r="S10" s="4">
        <v>-1</v>
      </c>
      <c r="T10" s="7">
        <f>S10</f>
        <v>-1</v>
      </c>
      <c r="U10" s="4">
        <f t="shared" si="9"/>
        <v>7</v>
      </c>
      <c r="V10" s="7">
        <f t="shared" si="10"/>
        <v>10.5</v>
      </c>
    </row>
    <row r="11" spans="1:22" x14ac:dyDescent="0.2">
      <c r="A11" s="7">
        <v>11</v>
      </c>
      <c r="B11" s="3" t="s">
        <v>8</v>
      </c>
      <c r="C11" s="3">
        <v>31.6</v>
      </c>
      <c r="D11" s="3">
        <f t="shared" si="0"/>
        <v>108.86075949367088</v>
      </c>
      <c r="E11" s="1">
        <v>3.3929999999999998</v>
      </c>
      <c r="F11" s="1">
        <f t="shared" si="1"/>
        <v>71.395191291626574</v>
      </c>
      <c r="G11" s="3">
        <v>483</v>
      </c>
      <c r="H11" s="3">
        <f t="shared" si="2"/>
        <v>32.406537666729285</v>
      </c>
      <c r="I11" s="3">
        <f t="shared" si="3"/>
        <v>46.82328631420917</v>
      </c>
      <c r="J11" s="1">
        <v>7.134976962165207</v>
      </c>
      <c r="K11" s="1">
        <f t="shared" si="5"/>
        <v>7.134976962165207</v>
      </c>
      <c r="N11" s="1">
        <f>0.058356310288995*I11</f>
        <v>2.7324342249024434</v>
      </c>
      <c r="O11" s="3">
        <f t="shared" si="4"/>
        <v>2700</v>
      </c>
      <c r="P11" s="3" t="s">
        <v>30</v>
      </c>
      <c r="Q11" s="3">
        <f>ROUNDUP(O11/400,0)</f>
        <v>7</v>
      </c>
      <c r="R11" s="1">
        <f t="shared" si="6"/>
        <v>7</v>
      </c>
      <c r="S11" s="3">
        <f t="shared" ref="S11:S18" si="11">ROUNDUP(O11/600,0)</f>
        <v>5</v>
      </c>
      <c r="T11" s="7">
        <f t="shared" ref="T11:T18" si="12">S11*1.25</f>
        <v>6.25</v>
      </c>
      <c r="U11" s="3">
        <f t="shared" si="9"/>
        <v>4</v>
      </c>
      <c r="V11" s="7">
        <f t="shared" si="10"/>
        <v>6</v>
      </c>
    </row>
    <row r="12" spans="1:22" x14ac:dyDescent="0.2">
      <c r="A12" s="7">
        <v>12</v>
      </c>
      <c r="B12" s="3" t="s">
        <v>19</v>
      </c>
      <c r="C12" s="3">
        <v>31.22</v>
      </c>
      <c r="D12" s="3">
        <f t="shared" si="0"/>
        <v>110.18577834721333</v>
      </c>
      <c r="E12" s="1">
        <v>1.9238999999999999</v>
      </c>
      <c r="F12" s="1">
        <f t="shared" si="1"/>
        <v>38.23950389275646</v>
      </c>
      <c r="G12" s="3">
        <v>252.69</v>
      </c>
      <c r="H12" s="3">
        <f t="shared" si="2"/>
        <v>16.954053836450981</v>
      </c>
      <c r="I12" s="3">
        <f t="shared" si="3"/>
        <v>28.557922296296379</v>
      </c>
      <c r="J12" s="1">
        <v>4.3516833975308771</v>
      </c>
      <c r="K12" s="1">
        <f t="shared" si="5"/>
        <v>4.3516833975308771</v>
      </c>
      <c r="N12" s="1">
        <f>0.058356310288995*I12</f>
        <v>1.6665349747316802</v>
      </c>
      <c r="O12" s="3">
        <f t="shared" si="4"/>
        <v>1700</v>
      </c>
      <c r="P12" s="3" t="s">
        <v>29</v>
      </c>
      <c r="Q12" s="3">
        <f>ROUNDUP(O12/400,0)</f>
        <v>5</v>
      </c>
      <c r="R12" s="1">
        <f t="shared" si="6"/>
        <v>5</v>
      </c>
      <c r="S12" s="3">
        <f t="shared" si="11"/>
        <v>3</v>
      </c>
      <c r="T12" s="7">
        <f t="shared" si="12"/>
        <v>3.75</v>
      </c>
      <c r="U12" s="3">
        <f t="shared" si="9"/>
        <v>3</v>
      </c>
      <c r="V12" s="7">
        <f t="shared" si="10"/>
        <v>4.5</v>
      </c>
    </row>
    <row r="13" spans="1:22" x14ac:dyDescent="0.2">
      <c r="A13" s="7">
        <v>13</v>
      </c>
      <c r="B13" s="3" t="s">
        <v>15</v>
      </c>
      <c r="C13" s="3">
        <v>34.700000000000003</v>
      </c>
      <c r="D13" s="3">
        <f t="shared" si="0"/>
        <v>99.135446685878961</v>
      </c>
      <c r="E13" s="1">
        <v>2.3675999999999999</v>
      </c>
      <c r="F13" s="1">
        <f t="shared" si="1"/>
        <v>50.366807111460538</v>
      </c>
      <c r="G13" s="3">
        <v>299.76</v>
      </c>
      <c r="H13" s="3">
        <f t="shared" si="2"/>
        <v>20.112181637637207</v>
      </c>
      <c r="I13" s="3">
        <f t="shared" si="3"/>
        <v>32.727321111476925</v>
      </c>
      <c r="J13" s="1">
        <v>4.9870203598441032</v>
      </c>
      <c r="K13" s="1">
        <f t="shared" si="5"/>
        <v>4.9870203598441032</v>
      </c>
      <c r="N13" s="1">
        <f>0.058356310288995*I13</f>
        <v>1.9098457057089242</v>
      </c>
      <c r="O13" s="3">
        <f t="shared" si="4"/>
        <v>1900</v>
      </c>
      <c r="P13" s="3" t="s">
        <v>29</v>
      </c>
      <c r="Q13" s="3">
        <f>ROUNDUP(O13/400,0)</f>
        <v>5</v>
      </c>
      <c r="R13" s="1">
        <f t="shared" si="6"/>
        <v>5</v>
      </c>
      <c r="S13" s="3">
        <f t="shared" si="11"/>
        <v>4</v>
      </c>
      <c r="T13" s="7">
        <f t="shared" si="12"/>
        <v>5</v>
      </c>
      <c r="U13" s="3">
        <f t="shared" si="9"/>
        <v>3</v>
      </c>
      <c r="V13" s="7">
        <f t="shared" si="10"/>
        <v>4.5</v>
      </c>
    </row>
    <row r="14" spans="1:22" x14ac:dyDescent="0.2">
      <c r="A14" s="7">
        <v>14</v>
      </c>
      <c r="B14" s="3" t="s">
        <v>14</v>
      </c>
      <c r="C14" s="3">
        <v>31.7</v>
      </c>
      <c r="D14" s="3">
        <f t="shared" si="0"/>
        <v>108.51735015772871</v>
      </c>
      <c r="E14" s="1">
        <v>1.9397</v>
      </c>
      <c r="F14" s="1">
        <f t="shared" si="1"/>
        <v>38.717469430739108</v>
      </c>
      <c r="G14" s="3">
        <v>309.39</v>
      </c>
      <c r="H14" s="3">
        <f t="shared" si="2"/>
        <v>20.758299562545286</v>
      </c>
      <c r="I14" s="3">
        <f t="shared" si="3"/>
        <v>31.208337792696994</v>
      </c>
      <c r="J14" s="1">
        <v>4.7555562350776377</v>
      </c>
      <c r="K14" s="1">
        <f t="shared" si="5"/>
        <v>4.7555562350776377</v>
      </c>
      <c r="N14" s="1">
        <f>0.058356310288995*I14</f>
        <v>1.8212034438343951</v>
      </c>
      <c r="O14" s="3">
        <f t="shared" si="4"/>
        <v>1800</v>
      </c>
      <c r="P14" s="3" t="s">
        <v>29</v>
      </c>
      <c r="Q14" s="3">
        <f>ROUNDUP(O14/400,0)</f>
        <v>5</v>
      </c>
      <c r="R14" s="1">
        <f t="shared" si="6"/>
        <v>5</v>
      </c>
      <c r="S14" s="3">
        <f t="shared" si="11"/>
        <v>3</v>
      </c>
      <c r="T14" s="7">
        <f t="shared" si="12"/>
        <v>3.75</v>
      </c>
      <c r="U14" s="3">
        <f t="shared" si="9"/>
        <v>3</v>
      </c>
      <c r="V14" s="7">
        <f t="shared" si="10"/>
        <v>4.5</v>
      </c>
    </row>
    <row r="15" spans="1:22" x14ac:dyDescent="0.2">
      <c r="A15" s="7">
        <v>15</v>
      </c>
      <c r="B15" s="3" t="s">
        <v>18</v>
      </c>
      <c r="C15" s="3">
        <v>32.9</v>
      </c>
      <c r="D15" s="3">
        <f t="shared" si="0"/>
        <v>104.55927051671733</v>
      </c>
      <c r="E15" s="1">
        <v>2.3149999999999999</v>
      </c>
      <c r="F15" s="1">
        <f t="shared" si="1"/>
        <v>49.053863165491016</v>
      </c>
      <c r="G15" s="3">
        <v>255.56</v>
      </c>
      <c r="H15" s="3">
        <f t="shared" si="2"/>
        <v>17.146614422586619</v>
      </c>
      <c r="I15" s="3">
        <f t="shared" si="3"/>
        <v>30.746121803296134</v>
      </c>
      <c r="J15" s="1">
        <v>4.6851233224070299</v>
      </c>
      <c r="K15" s="1">
        <f t="shared" si="5"/>
        <v>4.6851233224070299</v>
      </c>
      <c r="N15" s="1">
        <f>0.058356310288995*I15</f>
        <v>1.7942302241363839</v>
      </c>
      <c r="O15" s="3">
        <f t="shared" si="4"/>
        <v>1800</v>
      </c>
      <c r="P15" s="3" t="s">
        <v>29</v>
      </c>
      <c r="Q15" s="3">
        <f>ROUNDUP(O15/400,0)</f>
        <v>5</v>
      </c>
      <c r="R15" s="1">
        <f t="shared" si="6"/>
        <v>5</v>
      </c>
      <c r="S15" s="3">
        <f t="shared" si="11"/>
        <v>3</v>
      </c>
      <c r="T15" s="7">
        <f t="shared" si="12"/>
        <v>3.75</v>
      </c>
      <c r="U15" s="3">
        <f t="shared" si="9"/>
        <v>3</v>
      </c>
      <c r="V15" s="7">
        <f t="shared" si="10"/>
        <v>4.5</v>
      </c>
    </row>
    <row r="16" spans="1:22" x14ac:dyDescent="0.2">
      <c r="A16" s="7">
        <v>16</v>
      </c>
      <c r="B16" s="3" t="s">
        <v>4</v>
      </c>
      <c r="C16" s="3">
        <v>32.5</v>
      </c>
      <c r="D16" s="3">
        <f t="shared" si="0"/>
        <v>105.84615384615384</v>
      </c>
      <c r="E16" s="3">
        <v>2.1427</v>
      </c>
      <c r="F16" s="3">
        <f t="shared" si="1"/>
        <v>44.534054068969688</v>
      </c>
      <c r="G16" s="3">
        <v>733.2</v>
      </c>
      <c r="H16" s="3">
        <f t="shared" si="2"/>
        <v>49.19352674378036</v>
      </c>
      <c r="I16" s="3">
        <f t="shared" si="3"/>
        <v>52.240346227915524</v>
      </c>
      <c r="J16" s="1">
        <v>7.9604337109204604</v>
      </c>
      <c r="K16" s="1">
        <f t="shared" si="5"/>
        <v>7.9604337109204604</v>
      </c>
      <c r="N16" s="1">
        <f>0.058356310288995*I16</f>
        <v>3.048553854080768</v>
      </c>
      <c r="O16" s="3">
        <f t="shared" si="4"/>
        <v>3000</v>
      </c>
      <c r="P16" s="3" t="s">
        <v>24</v>
      </c>
      <c r="Q16" s="3">
        <v>-1</v>
      </c>
      <c r="R16" s="3">
        <f t="shared" si="6"/>
        <v>-1</v>
      </c>
      <c r="S16" s="3">
        <f t="shared" si="11"/>
        <v>5</v>
      </c>
      <c r="T16" s="3">
        <f t="shared" si="12"/>
        <v>6.25</v>
      </c>
      <c r="U16" s="3">
        <f t="shared" si="9"/>
        <v>4</v>
      </c>
      <c r="V16" s="3">
        <f t="shared" si="10"/>
        <v>6</v>
      </c>
    </row>
    <row r="17" spans="1:22" x14ac:dyDescent="0.2">
      <c r="A17" s="7">
        <v>17</v>
      </c>
      <c r="B17" s="3" t="s">
        <v>5</v>
      </c>
      <c r="C17" s="3">
        <v>30.9</v>
      </c>
      <c r="D17" s="3">
        <f t="shared" si="0"/>
        <v>111.32686084142395</v>
      </c>
      <c r="E17" s="3">
        <v>2.1349999999999998</v>
      </c>
      <c r="F17" s="3">
        <f t="shared" si="1"/>
        <v>44.323671330235065</v>
      </c>
      <c r="G17" s="3">
        <v>631.32000000000005</v>
      </c>
      <c r="H17" s="3">
        <f t="shared" si="2"/>
        <v>42.357961407369636</v>
      </c>
      <c r="I17" s="3">
        <f t="shared" si="3"/>
        <v>47.805602194782743</v>
      </c>
      <c r="J17" s="1">
        <v>7.2846631915859419</v>
      </c>
      <c r="K17" s="1">
        <f t="shared" si="5"/>
        <v>7.2846631915859419</v>
      </c>
      <c r="N17" s="1">
        <f>0.058356310288995*I17</f>
        <v>2.7897585552310025</v>
      </c>
      <c r="O17" s="3">
        <f t="shared" si="4"/>
        <v>2800</v>
      </c>
      <c r="P17" s="3" t="s">
        <v>24</v>
      </c>
      <c r="Q17" s="3">
        <v>-1</v>
      </c>
      <c r="R17" s="3">
        <f t="shared" si="6"/>
        <v>-1</v>
      </c>
      <c r="S17" s="3">
        <f t="shared" si="11"/>
        <v>5</v>
      </c>
      <c r="T17" s="3">
        <f t="shared" si="12"/>
        <v>6.25</v>
      </c>
      <c r="U17" s="3">
        <f t="shared" si="9"/>
        <v>4</v>
      </c>
      <c r="V17" s="3">
        <f t="shared" si="10"/>
        <v>6</v>
      </c>
    </row>
    <row r="18" spans="1:22" x14ac:dyDescent="0.2">
      <c r="A18" s="7">
        <v>18</v>
      </c>
      <c r="B18" s="3" t="s">
        <v>16</v>
      </c>
      <c r="C18" s="3">
        <v>31.3</v>
      </c>
      <c r="D18" s="3">
        <f t="shared" si="0"/>
        <v>109.90415335463258</v>
      </c>
      <c r="E18" s="1">
        <v>2.1000999999999999</v>
      </c>
      <c r="F18" s="1">
        <f t="shared" si="1"/>
        <v>43.360506042167245</v>
      </c>
      <c r="G18" s="3">
        <v>299.36</v>
      </c>
      <c r="H18" s="3">
        <f t="shared" si="2"/>
        <v>20.085343925283809</v>
      </c>
      <c r="I18" s="3">
        <f t="shared" si="3"/>
        <v>31.894634506714262</v>
      </c>
      <c r="J18" s="1">
        <v>4.860134781975507</v>
      </c>
      <c r="K18" s="1">
        <f t="shared" si="5"/>
        <v>4.860134781975507</v>
      </c>
      <c r="N18" s="1">
        <f>0.058356310288995*I18</f>
        <v>1.8612531878279046</v>
      </c>
      <c r="O18" s="3">
        <f t="shared" si="4"/>
        <v>1900</v>
      </c>
      <c r="P18" s="3" t="s">
        <v>29</v>
      </c>
      <c r="Q18" s="3">
        <f>ROUNDUP(O18/400,0)</f>
        <v>5</v>
      </c>
      <c r="R18" s="1">
        <f t="shared" si="6"/>
        <v>5</v>
      </c>
      <c r="S18" s="3">
        <f t="shared" si="11"/>
        <v>4</v>
      </c>
      <c r="T18" s="7">
        <f t="shared" si="12"/>
        <v>5</v>
      </c>
      <c r="U18" s="3">
        <f t="shared" si="9"/>
        <v>3</v>
      </c>
      <c r="V18" s="7">
        <f t="shared" si="10"/>
        <v>4.5</v>
      </c>
    </row>
    <row r="19" spans="1:22" x14ac:dyDescent="0.2">
      <c r="A19" s="7">
        <v>19</v>
      </c>
      <c r="B19" s="3" t="s">
        <v>6</v>
      </c>
      <c r="C19" s="3">
        <v>32</v>
      </c>
      <c r="D19" s="3">
        <f>100*34.4/C19</f>
        <v>107.5</v>
      </c>
      <c r="E19" s="3">
        <v>2.0042</v>
      </c>
      <c r="F19" s="3">
        <f>100*LN(E19)/LN(5.5356)</f>
        <v>40.629090365664801</v>
      </c>
      <c r="G19" s="3">
        <v>608.94000000000005</v>
      </c>
      <c r="H19" s="3">
        <f>G19/14.9044</f>
        <v>40.856391401196966</v>
      </c>
      <c r="I19" s="3">
        <f>D19*0.0725+F19*0.2276+H19*0.6999</f>
        <v>45.636319308923063</v>
      </c>
      <c r="J19" s="1">
        <v>6.9541057994549433</v>
      </c>
      <c r="K19" s="1">
        <f>I19/6.5625</f>
        <v>6.9541057994549433</v>
      </c>
      <c r="N19" s="1">
        <f>0.058356310288995*I19</f>
        <v>2.6631672100391683</v>
      </c>
      <c r="O19" s="3">
        <f>ROUND(N19*10,0)*100</f>
        <v>2700</v>
      </c>
      <c r="P19" s="3" t="s">
        <v>24</v>
      </c>
      <c r="Q19" s="3">
        <v>-1</v>
      </c>
      <c r="R19" s="3">
        <f>Q19</f>
        <v>-1</v>
      </c>
      <c r="S19" s="3">
        <f>ROUNDUP(O19/600,0)</f>
        <v>5</v>
      </c>
      <c r="T19" s="3">
        <f>S19*1.25</f>
        <v>6.25</v>
      </c>
      <c r="U19" s="3">
        <f>ROUNDUP(O19/800,0)</f>
        <v>4</v>
      </c>
      <c r="V19" s="3">
        <f>U19*1.5</f>
        <v>6</v>
      </c>
    </row>
    <row r="20" spans="1:22" x14ac:dyDescent="0.2">
      <c r="A20" s="7">
        <v>20</v>
      </c>
      <c r="B20" s="3" t="s">
        <v>7</v>
      </c>
      <c r="C20" s="3">
        <v>32.5</v>
      </c>
      <c r="D20" s="3">
        <f>100*34.4/C20</f>
        <v>105.84615384615384</v>
      </c>
      <c r="E20" s="1">
        <v>2.4428000000000001</v>
      </c>
      <c r="F20" s="1">
        <f>100*LN(E20)/LN(5.5356)</f>
        <v>52.194070975315633</v>
      </c>
      <c r="G20" s="3">
        <v>563.85</v>
      </c>
      <c r="H20" s="3">
        <f>G20/14.9044</f>
        <v>37.831110276160061</v>
      </c>
      <c r="I20" s="3">
        <f>D20*0.0725+F20*0.2276+H20*0.6999</f>
        <v>46.031210790112418</v>
      </c>
      <c r="J20" s="1">
        <v>7.0142797394457022</v>
      </c>
      <c r="K20" s="1">
        <f>I20/6.5625</f>
        <v>7.0142797394457022</v>
      </c>
      <c r="N20" s="1">
        <f>0.058356310288995*I20</f>
        <v>2.6862116198459352</v>
      </c>
      <c r="O20" s="3">
        <f>ROUND(N20*10,0)*100</f>
        <v>2700</v>
      </c>
      <c r="P20" s="3" t="s">
        <v>30</v>
      </c>
      <c r="Q20" s="3">
        <f>ROUNDUP(O20/400,0)</f>
        <v>7</v>
      </c>
      <c r="R20" s="1">
        <f>Q20</f>
        <v>7</v>
      </c>
      <c r="S20" s="3">
        <f>ROUNDUP(O20/600,0)</f>
        <v>5</v>
      </c>
      <c r="T20" s="7">
        <f>S20*1.25</f>
        <v>6.25</v>
      </c>
      <c r="U20" s="3">
        <f>ROUNDUP(O20/800,0)</f>
        <v>4</v>
      </c>
      <c r="V20" s="7">
        <f>U20*1.5</f>
        <v>6</v>
      </c>
    </row>
    <row r="21" spans="1:22" x14ac:dyDescent="0.2">
      <c r="A21" s="7">
        <v>21</v>
      </c>
      <c r="B21" s="3" t="s">
        <v>17</v>
      </c>
      <c r="C21" s="3">
        <v>34.299999999999997</v>
      </c>
      <c r="D21" s="3">
        <f>100*34.4/C21</f>
        <v>100.29154518950438</v>
      </c>
      <c r="E21" s="1">
        <v>2.0905</v>
      </c>
      <c r="F21" s="1">
        <f>100*LN(E21)/LN(5.5356)</f>
        <v>43.092758792740263</v>
      </c>
      <c r="G21" s="3">
        <v>265.66000000000003</v>
      </c>
      <c r="H21" s="3">
        <f>G21/14.9044</f>
        <v>17.824266659509945</v>
      </c>
      <c r="I21" s="3">
        <f>D21*0.0725+F21*0.2276+H21*0.6999</f>
        <v>29.554253162457762</v>
      </c>
      <c r="J21" s="1">
        <v>4.5035052438030876</v>
      </c>
      <c r="K21" s="1">
        <f>I21/6.5625</f>
        <v>4.5035052438030876</v>
      </c>
      <c r="N21" s="1">
        <f>0.058356310288995*I21</f>
        <v>1.7246771679078969</v>
      </c>
      <c r="O21" s="3">
        <f>ROUND(N21*10,0)*100</f>
        <v>1700</v>
      </c>
      <c r="P21" s="3" t="s">
        <v>29</v>
      </c>
      <c r="Q21" s="3">
        <f>ROUNDUP(O21/400,0)</f>
        <v>5</v>
      </c>
      <c r="R21" s="1">
        <f>Q21</f>
        <v>5</v>
      </c>
      <c r="S21" s="3">
        <f>ROUNDUP(O21/600,0)</f>
        <v>3</v>
      </c>
      <c r="T21" s="7">
        <f>S21*1.25</f>
        <v>3.75</v>
      </c>
      <c r="U21" s="3">
        <f>ROUNDUP(O21/800,0)</f>
        <v>3</v>
      </c>
      <c r="V21" s="7">
        <f>U21*1.5</f>
        <v>4.5</v>
      </c>
    </row>
    <row r="22" spans="1:22" x14ac:dyDescent="0.2">
      <c r="A22" s="7">
        <v>22</v>
      </c>
      <c r="B22" s="3" t="s">
        <v>10</v>
      </c>
      <c r="C22" s="3">
        <v>33.799999999999997</v>
      </c>
      <c r="D22" s="3">
        <f>100*34.4/C22</f>
        <v>101.77514792899409</v>
      </c>
      <c r="E22" s="1">
        <v>2.1217000000000001</v>
      </c>
      <c r="F22" s="1">
        <f>100*LN(E22)/LN(5.5356)</f>
        <v>43.958489429538183</v>
      </c>
      <c r="G22" s="3">
        <v>437.88</v>
      </c>
      <c r="H22" s="3">
        <f>G22/14.9044</f>
        <v>29.379243713265879</v>
      </c>
      <c r="I22" s="3">
        <f>D22*0.0725+F22*0.2276+H22*0.6999</f>
        <v>37.946183093929747</v>
      </c>
      <c r="J22" s="1">
        <v>5.782275519075009</v>
      </c>
      <c r="K22" s="1">
        <f>I22/6.5625</f>
        <v>5.782275519075009</v>
      </c>
      <c r="N22" s="1">
        <f>0.058356310288995*I22</f>
        <v>2.2143992349123809</v>
      </c>
      <c r="O22" s="3">
        <f>ROUND(N22*10,0)*100</f>
        <v>2200</v>
      </c>
      <c r="P22" s="3" t="s">
        <v>29</v>
      </c>
      <c r="Q22" s="3">
        <f>ROUNDUP(O22/400,0)</f>
        <v>6</v>
      </c>
      <c r="R22" s="1">
        <f>Q22</f>
        <v>6</v>
      </c>
      <c r="S22" s="3">
        <f>ROUNDUP(O22/600,0)</f>
        <v>4</v>
      </c>
      <c r="T22" s="7">
        <f>S22*1.25</f>
        <v>5</v>
      </c>
      <c r="U22" s="3">
        <f>ROUNDUP(O22/800,0)</f>
        <v>3</v>
      </c>
      <c r="V22" s="7">
        <f>U22*1.5</f>
        <v>4.5</v>
      </c>
    </row>
    <row r="23" spans="1:22" x14ac:dyDescent="0.2">
      <c r="B23" s="1" t="s">
        <v>45</v>
      </c>
      <c r="D23" s="3">
        <f>SUM(D2:D22)</f>
        <v>2206.9502490489626</v>
      </c>
      <c r="E23" s="3"/>
      <c r="F23" s="3">
        <f t="shared" ref="E23:H23" si="13">SUM(F2:F22)</f>
        <v>1292.7760112025483</v>
      </c>
      <c r="G23" s="3"/>
      <c r="H23" s="3">
        <f t="shared" si="13"/>
        <v>761.25171090416256</v>
      </c>
      <c r="I23" s="3">
        <f>SUM(I2:I22)</f>
        <v>987.03978566757303</v>
      </c>
      <c r="J23" s="1">
        <v>150.40426703330743</v>
      </c>
      <c r="K23" s="1">
        <f>I23/6.5625</f>
        <v>150.40606257791589</v>
      </c>
      <c r="N23" s="1">
        <f>SUM(N2:N21)</f>
        <v>55.385600765087638</v>
      </c>
      <c r="O23" s="1">
        <f>SUM(O2:O21)</f>
        <v>55300</v>
      </c>
      <c r="Q23" s="1">
        <f t="shared" ref="Q23" si="14">ROUNDUP(O23/400,0)</f>
        <v>139</v>
      </c>
      <c r="R23" s="1">
        <f t="shared" ref="R23" si="15">Q23</f>
        <v>139</v>
      </c>
      <c r="S23" s="1">
        <f t="shared" ref="S23" si="16">ROUNDUP(O23/600,0)</f>
        <v>93</v>
      </c>
      <c r="T23" s="7">
        <f t="shared" ref="T23" si="17">S23*1.25</f>
        <v>116.25</v>
      </c>
      <c r="U23" s="3">
        <f t="shared" ref="U23" si="18">ROUNDUP(O23/800,0)</f>
        <v>70</v>
      </c>
      <c r="V23" s="7">
        <f t="shared" ref="V23" si="19">U23*1.5</f>
        <v>105</v>
      </c>
    </row>
    <row r="26" spans="1:22" x14ac:dyDescent="0.2">
      <c r="C26" s="7" t="s">
        <v>33</v>
      </c>
      <c r="D26" s="7" t="s">
        <v>34</v>
      </c>
    </row>
    <row r="27" spans="1:22" x14ac:dyDescent="0.2">
      <c r="D27" s="7" t="e">
        <f>0.058356310288995*#REF!</f>
        <v>#REF!</v>
      </c>
    </row>
    <row r="28" spans="1:22" x14ac:dyDescent="0.2">
      <c r="B28" s="1" t="s">
        <v>31</v>
      </c>
      <c r="C28" s="7">
        <f>SUM(I14,I17)</f>
        <v>79.013939987479745</v>
      </c>
      <c r="D28" s="7">
        <f t="shared" ref="D28:D29" si="20">0.058356310288995*C28</f>
        <v>4.6109619990653981</v>
      </c>
    </row>
    <row r="29" spans="1:22" x14ac:dyDescent="0.2">
      <c r="B29" s="1" t="s">
        <v>32</v>
      </c>
      <c r="C29" s="7">
        <f>SUM(I13,I19)</f>
        <v>78.363640420399989</v>
      </c>
      <c r="D29" s="7">
        <f t="shared" si="20"/>
        <v>4.5730129157480928</v>
      </c>
      <c r="G29" s="7" t="s">
        <v>35</v>
      </c>
      <c r="H29" s="1">
        <v>210</v>
      </c>
      <c r="I29" s="7">
        <v>32</v>
      </c>
      <c r="N29" s="7" t="s">
        <v>39</v>
      </c>
    </row>
    <row r="30" spans="1:22" x14ac:dyDescent="0.2">
      <c r="G30" s="7" t="s">
        <v>36</v>
      </c>
      <c r="H30" s="1">
        <f>H29/I29</f>
        <v>6.5625</v>
      </c>
    </row>
    <row r="31" spans="1:22" x14ac:dyDescent="0.2">
      <c r="G31" s="7" t="s">
        <v>37</v>
      </c>
      <c r="H31" s="1">
        <f>SUM(I2:I20)</f>
        <v>919.53934941118553</v>
      </c>
      <c r="I31" s="7">
        <f>H31/H30</f>
        <v>140.1202818150378</v>
      </c>
      <c r="N31" s="7" t="s">
        <v>38</v>
      </c>
    </row>
    <row r="32" spans="1:22" x14ac:dyDescent="0.2">
      <c r="A32" s="7">
        <v>18</v>
      </c>
      <c r="B32" s="3" t="s">
        <v>41</v>
      </c>
      <c r="C32" s="3" t="s">
        <v>42</v>
      </c>
      <c r="D32" s="3"/>
      <c r="E32" s="1" t="s">
        <v>43</v>
      </c>
      <c r="F32" s="1"/>
      <c r="G32" s="3" t="s">
        <v>43</v>
      </c>
      <c r="H32" s="3"/>
      <c r="I32" s="3">
        <f>29.55+45.63+46.03</f>
        <v>121.21000000000001</v>
      </c>
      <c r="J32" s="1">
        <v>18.47009523809524</v>
      </c>
      <c r="K32" s="1">
        <f>I32/6.5625</f>
        <v>18.47009523809524</v>
      </c>
      <c r="N32" s="1">
        <f>0.058356310288995*I32</f>
        <v>7.073368370129085</v>
      </c>
      <c r="O32" s="3">
        <f>ROUND(N32*10,0)*100</f>
        <v>7100</v>
      </c>
      <c r="P32" s="3"/>
      <c r="Q32" s="3">
        <f>ROUNDUP(O32/400,0)</f>
        <v>18</v>
      </c>
      <c r="R32" s="1">
        <f>Q32</f>
        <v>18</v>
      </c>
      <c r="S32" s="3">
        <f>ROUNDUP(O32/600,0)</f>
        <v>12</v>
      </c>
      <c r="T32" s="7">
        <f>S32*1.25</f>
        <v>15</v>
      </c>
      <c r="U32" s="3">
        <f>ROUNDUP(O32/800,0)</f>
        <v>9</v>
      </c>
      <c r="V32" s="7">
        <f>U32*1.5</f>
        <v>13.5</v>
      </c>
    </row>
    <row r="34" spans="2:19" x14ac:dyDescent="0.2">
      <c r="B34" s="1" t="s">
        <v>40</v>
      </c>
      <c r="H34" s="7"/>
      <c r="O34" s="7"/>
      <c r="P34" s="7"/>
      <c r="Q34" s="7"/>
      <c r="R34" s="7"/>
      <c r="S34" s="7"/>
    </row>
    <row r="35" spans="2:19" x14ac:dyDescent="0.2">
      <c r="B35" s="1" t="s">
        <v>1</v>
      </c>
      <c r="C35" s="7">
        <v>15.2380952380952</v>
      </c>
      <c r="H35" s="7"/>
      <c r="O35" s="7"/>
      <c r="P35" s="7"/>
      <c r="Q35" s="7"/>
      <c r="R35" s="7"/>
      <c r="S35" s="7"/>
    </row>
    <row r="36" spans="2:19" x14ac:dyDescent="0.2">
      <c r="B36" s="2" t="s">
        <v>3</v>
      </c>
      <c r="C36" s="7">
        <v>10.008733877152373</v>
      </c>
      <c r="H36" s="7"/>
      <c r="O36" s="7"/>
      <c r="P36" s="7"/>
      <c r="Q36" s="7"/>
      <c r="R36" s="7"/>
      <c r="S36" s="7"/>
    </row>
    <row r="37" spans="2:19" x14ac:dyDescent="0.2">
      <c r="B37" s="2" t="s">
        <v>2</v>
      </c>
      <c r="C37" s="7">
        <v>10.481804073873013</v>
      </c>
      <c r="H37" s="7"/>
      <c r="O37" s="7"/>
      <c r="P37" s="7"/>
      <c r="Q37" s="7"/>
      <c r="R37" s="7"/>
      <c r="S37" s="7"/>
    </row>
    <row r="38" spans="2:19" x14ac:dyDescent="0.2">
      <c r="B38" s="3" t="s">
        <v>9</v>
      </c>
      <c r="C38" s="7">
        <v>6.5876793064539267</v>
      </c>
      <c r="H38" s="7"/>
      <c r="O38" s="7"/>
      <c r="P38" s="7"/>
      <c r="Q38" s="7"/>
      <c r="R38" s="7"/>
      <c r="S38" s="7"/>
    </row>
    <row r="39" spans="2:19" x14ac:dyDescent="0.2">
      <c r="B39" s="3" t="s">
        <v>12</v>
      </c>
      <c r="C39" s="7">
        <v>5.5054038745804723</v>
      </c>
      <c r="H39" s="7"/>
      <c r="O39" s="7"/>
      <c r="P39" s="7"/>
      <c r="Q39" s="7"/>
      <c r="R39" s="7"/>
      <c r="S39" s="7"/>
    </row>
    <row r="40" spans="2:19" x14ac:dyDescent="0.2">
      <c r="B40" s="3" t="s">
        <v>13</v>
      </c>
      <c r="C40" s="7">
        <v>6.6336858987896612</v>
      </c>
      <c r="H40" s="7"/>
      <c r="O40" s="7"/>
      <c r="P40" s="7"/>
      <c r="Q40" s="7"/>
      <c r="R40" s="7"/>
      <c r="S40" s="7"/>
    </row>
    <row r="41" spans="2:19" x14ac:dyDescent="0.2">
      <c r="B41" s="3" t="s">
        <v>11</v>
      </c>
      <c r="C41" s="7">
        <v>5.9500420936193006</v>
      </c>
      <c r="H41" s="7"/>
      <c r="O41" s="7"/>
      <c r="P41" s="7"/>
      <c r="Q41" s="7"/>
      <c r="R41" s="7"/>
      <c r="S41" s="7"/>
    </row>
    <row r="42" spans="2:19" x14ac:dyDescent="0.2">
      <c r="B42" s="3" t="s">
        <v>20</v>
      </c>
      <c r="C42" s="7">
        <v>5.6747730995305314</v>
      </c>
      <c r="H42" s="7"/>
      <c r="O42" s="7"/>
      <c r="P42" s="7"/>
      <c r="Q42" s="7"/>
      <c r="R42" s="7"/>
      <c r="S42" s="7"/>
    </row>
    <row r="43" spans="2:19" x14ac:dyDescent="0.2">
      <c r="B43" s="4" t="s">
        <v>0</v>
      </c>
      <c r="C43" s="7">
        <v>14.052086852535876</v>
      </c>
      <c r="H43" s="7"/>
      <c r="O43" s="7"/>
      <c r="P43" s="7"/>
      <c r="Q43" s="7"/>
      <c r="R43" s="7"/>
      <c r="S43" s="7"/>
    </row>
    <row r="44" spans="2:19" x14ac:dyDescent="0.2">
      <c r="B44" s="3" t="s">
        <v>8</v>
      </c>
      <c r="C44" s="7">
        <v>7.134976962165207</v>
      </c>
      <c r="H44" s="7"/>
      <c r="O44" s="7"/>
      <c r="P44" s="7"/>
      <c r="Q44" s="7"/>
      <c r="R44" s="7"/>
      <c r="S44" s="7"/>
    </row>
    <row r="45" spans="2:19" x14ac:dyDescent="0.2">
      <c r="B45" s="3" t="s">
        <v>19</v>
      </c>
      <c r="C45" s="7">
        <v>4.3516833975308771</v>
      </c>
      <c r="H45" s="7"/>
      <c r="O45" s="7"/>
      <c r="P45" s="7"/>
      <c r="Q45" s="7"/>
      <c r="R45" s="7"/>
      <c r="S45" s="7"/>
    </row>
    <row r="46" spans="2:19" x14ac:dyDescent="0.2">
      <c r="B46" s="3" t="s">
        <v>15</v>
      </c>
      <c r="C46" s="7">
        <v>4.9870203598441032</v>
      </c>
      <c r="H46" s="7"/>
      <c r="O46" s="7"/>
      <c r="P46" s="7"/>
      <c r="Q46" s="7"/>
      <c r="R46" s="7"/>
      <c r="S46" s="7"/>
    </row>
    <row r="47" spans="2:19" x14ac:dyDescent="0.2">
      <c r="B47" s="3" t="s">
        <v>14</v>
      </c>
      <c r="C47" s="7">
        <v>4.7555562350776377</v>
      </c>
      <c r="H47" s="7"/>
      <c r="O47" s="7"/>
      <c r="P47" s="7"/>
      <c r="Q47" s="7"/>
      <c r="R47" s="7"/>
      <c r="S47" s="7"/>
    </row>
    <row r="48" spans="2:19" x14ac:dyDescent="0.2">
      <c r="B48" s="3" t="s">
        <v>18</v>
      </c>
      <c r="C48" s="7">
        <v>4.6851233224070299</v>
      </c>
      <c r="E48" s="7"/>
      <c r="H48" s="7"/>
      <c r="O48" s="7"/>
      <c r="P48" s="7"/>
      <c r="Q48" s="7"/>
      <c r="R48" s="7"/>
      <c r="S48" s="7"/>
    </row>
    <row r="49" spans="2:19" x14ac:dyDescent="0.2">
      <c r="B49" s="3" t="s">
        <v>4</v>
      </c>
      <c r="C49" s="7">
        <v>7.9604337109204604</v>
      </c>
      <c r="E49" s="7"/>
      <c r="H49" s="7"/>
      <c r="O49" s="7"/>
      <c r="P49" s="7"/>
      <c r="Q49" s="7"/>
      <c r="R49" s="7"/>
      <c r="S49" s="7"/>
    </row>
    <row r="50" spans="2:19" x14ac:dyDescent="0.2">
      <c r="B50" s="3" t="s">
        <v>5</v>
      </c>
      <c r="C50" s="7">
        <v>7.2846631915859419</v>
      </c>
      <c r="E50" s="7"/>
      <c r="H50" s="7"/>
      <c r="O50" s="7"/>
      <c r="P50" s="7"/>
      <c r="Q50" s="7"/>
      <c r="R50" s="7"/>
      <c r="S50" s="7"/>
    </row>
    <row r="51" spans="2:19" x14ac:dyDescent="0.2">
      <c r="B51" s="3" t="s">
        <v>16</v>
      </c>
      <c r="C51" s="7">
        <v>4.860134781975507</v>
      </c>
      <c r="E51" s="7"/>
      <c r="H51" s="7"/>
      <c r="O51" s="7"/>
      <c r="P51" s="7"/>
      <c r="Q51" s="7"/>
      <c r="R51" s="7"/>
      <c r="S51" s="7"/>
    </row>
    <row r="52" spans="2:19" x14ac:dyDescent="0.2">
      <c r="B52" s="3" t="s">
        <v>46</v>
      </c>
      <c r="C52" s="7">
        <v>18.47009523809524</v>
      </c>
      <c r="E52" s="7"/>
      <c r="H52" s="7"/>
      <c r="O52" s="7"/>
      <c r="P52" s="7"/>
      <c r="Q52" s="7"/>
      <c r="R52" s="7"/>
      <c r="S52" s="7"/>
    </row>
    <row r="53" spans="2:19" x14ac:dyDescent="0.2">
      <c r="B53" s="3" t="s">
        <v>10</v>
      </c>
      <c r="C53" s="7">
        <v>5.782275519075009</v>
      </c>
      <c r="E53" s="7"/>
      <c r="H53" s="7"/>
      <c r="O53" s="7"/>
      <c r="P53" s="7"/>
      <c r="Q53" s="7"/>
      <c r="R53" s="7"/>
      <c r="S53" s="7"/>
    </row>
  </sheetData>
  <sortState ref="A2:T23">
    <sortCondition ref="A2:A23"/>
  </sortState>
  <mergeCells count="1">
    <mergeCell ref="Q1:V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2019-06-03T14:52:53Z</dcterms:modified>
</cp:coreProperties>
</file>